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codeName="ThisWorkbook" defaultThemeVersion="124226"/>
  <bookViews>
    <workbookView xWindow="-150" yWindow="-195" windowWidth="12000" windowHeight="4320" firstSheet="1" activeTab="1"/>
  </bookViews>
  <sheets>
    <sheet name="07-14" sheetId="23" state="hidden" r:id="rId1"/>
    <sheet name="15-18" sheetId="4" r:id="rId2"/>
    <sheet name="LETFOR" sheetId="6" state="hidden" r:id="rId3"/>
    <sheet name="NOM" sheetId="17" state="hidden" r:id="rId4"/>
    <sheet name="FACT" sheetId="9" state="hidden" r:id="rId5"/>
    <sheet name="OFICIOS" sheetId="10" state="hidden" r:id="rId6"/>
    <sheet name="APOYOS" sheetId="13" state="hidden" r:id="rId7"/>
    <sheet name="REPORTES" sheetId="15" state="hidden" r:id="rId8"/>
    <sheet name="OP. MAQ" sheetId="16" state="hidden" r:id="rId9"/>
    <sheet name="MTTO-BACHEO" sheetId="18" state="hidden" r:id="rId10"/>
    <sheet name="APORTACIONES" sheetId="21" state="hidden" r:id="rId11"/>
    <sheet name="BITACORAS" sheetId="20" state="hidden" r:id="rId12"/>
    <sheet name="CONTRATISTAS" sheetId="22" state="hidden" r:id="rId13"/>
    <sheet name="FOTOS" sheetId="24" state="hidden" r:id="rId14"/>
  </sheets>
  <definedNames>
    <definedName name="_xlnm._FilterDatabase" localSheetId="0" hidden="1">'07-14'!$A$3:$CR$93</definedName>
    <definedName name="_xlnm._FilterDatabase" localSheetId="1" hidden="1">'15-18'!$A$3:$CR$142</definedName>
    <definedName name="_xlnm._FilterDatabase" localSheetId="6" hidden="1">APOYOS!$A$1:$I$33</definedName>
    <definedName name="_xlnm._FilterDatabase" localSheetId="12" hidden="1">CONTRATISTAS!$B$2:$J$26</definedName>
    <definedName name="_xlnm._FilterDatabase" localSheetId="4" hidden="1">FACT!$A$2:$X$421</definedName>
    <definedName name="_xlnm._FilterDatabase" localSheetId="13" hidden="1">FOTOS!$A$3:$L$357</definedName>
    <definedName name="_xlnm._FilterDatabase" localSheetId="2" hidden="1">LETFOR!$A$1:$G$12</definedName>
    <definedName name="_xlnm._FilterDatabase" localSheetId="3" hidden="1">NOM!$A$3:$X$383</definedName>
    <definedName name="_xlnm.Print_Area" localSheetId="0">'07-14'!$A$1:$LFK$127</definedName>
    <definedName name="_xlnm.Print_Area" localSheetId="1">'15-18'!$A$1:$LFK$176</definedName>
    <definedName name="_xlnm.Print_Area" localSheetId="4">FACT!$A$1:$X$427</definedName>
    <definedName name="_xlnm.Print_Area" localSheetId="13">FOTOS!$A$1:$L$358</definedName>
    <definedName name="_xlnm.Print_Area" localSheetId="3">NOM!$A$1:$X$391</definedName>
  </definedNames>
  <calcPr calcId="124519"/>
</workbook>
</file>

<file path=xl/calcChain.xml><?xml version="1.0" encoding="utf-8"?>
<calcChain xmlns="http://schemas.openxmlformats.org/spreadsheetml/2006/main">
  <c r="AL118" i="4"/>
  <c r="AL115"/>
  <c r="AL11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19"/>
  <c r="AL18"/>
  <c r="AL17"/>
  <c r="AL16"/>
  <c r="AL15"/>
  <c r="AL119"/>
  <c r="AL43"/>
  <c r="AL112"/>
  <c r="AL113"/>
  <c r="AL116"/>
  <c r="AL117"/>
  <c r="AL125"/>
  <c r="AL126"/>
  <c r="AL127"/>
  <c r="AL128"/>
  <c r="AL129"/>
  <c r="X6"/>
  <c r="R359" i="9"/>
  <c r="P275"/>
  <c r="Q275" s="1"/>
  <c r="R360"/>
  <c r="U360"/>
  <c r="P134"/>
  <c r="Q134" s="1"/>
  <c r="Q332" i="17"/>
  <c r="Q333"/>
  <c r="Q330"/>
  <c r="Q331"/>
  <c r="O289"/>
  <c r="P289" s="1"/>
  <c r="O286"/>
  <c r="P286" s="1"/>
  <c r="O285"/>
  <c r="P285" s="1"/>
  <c r="O274"/>
  <c r="P274" s="1"/>
  <c r="R380" i="9"/>
  <c r="P267"/>
  <c r="Q267" s="1"/>
  <c r="Q354" i="17"/>
  <c r="Q355"/>
  <c r="R355"/>
  <c r="Q358"/>
  <c r="Q359"/>
  <c r="O287"/>
  <c r="P287" s="1"/>
  <c r="O281"/>
  <c r="P281" s="1"/>
  <c r="O282"/>
  <c r="P282" s="1"/>
  <c r="O275"/>
  <c r="P275" s="1"/>
  <c r="O271"/>
  <c r="P271" s="1"/>
  <c r="O276"/>
  <c r="P276" s="1"/>
  <c r="O277"/>
  <c r="P277" s="1"/>
  <c r="O279"/>
  <c r="P279" s="1"/>
  <c r="P360" i="9" l="1"/>
  <c r="Q360" s="1"/>
  <c r="R405" l="1"/>
  <c r="R401"/>
  <c r="R379"/>
  <c r="R383"/>
  <c r="P176"/>
  <c r="Q176" s="1"/>
  <c r="P271"/>
  <c r="Q271" s="1"/>
  <c r="P208"/>
  <c r="Q208" s="1"/>
  <c r="P183"/>
  <c r="Q183" s="1"/>
  <c r="P239"/>
  <c r="Q239" s="1"/>
  <c r="P314"/>
  <c r="Q314" s="1"/>
  <c r="P317" l="1"/>
  <c r="Q317" s="1"/>
  <c r="P316"/>
  <c r="Q316" s="1"/>
  <c r="P315"/>
  <c r="Q315" s="1"/>
  <c r="R413"/>
  <c r="Y84" i="4" s="1"/>
  <c r="Z84" s="1"/>
  <c r="P166" i="9"/>
  <c r="Q166" s="1"/>
  <c r="P167"/>
  <c r="Q167" s="1"/>
  <c r="G84" i="4"/>
  <c r="R386" i="9"/>
  <c r="Y123" i="4" s="1"/>
  <c r="R366" i="9"/>
  <c r="R392"/>
  <c r="P101"/>
  <c r="Q101" s="1"/>
  <c r="P100"/>
  <c r="Q100" s="1"/>
  <c r="P99"/>
  <c r="Q99" s="1"/>
  <c r="P132"/>
  <c r="Q132" s="1"/>
  <c r="P130"/>
  <c r="Q130" s="1"/>
  <c r="P124"/>
  <c r="Q124" s="1"/>
  <c r="P102"/>
  <c r="Q102" s="1"/>
  <c r="U359"/>
  <c r="R412"/>
  <c r="P412" s="1"/>
  <c r="Q412" s="1"/>
  <c r="E412"/>
  <c r="R361"/>
  <c r="P158"/>
  <c r="Q158" s="1"/>
  <c r="Q328" i="17"/>
  <c r="R404" i="9"/>
  <c r="R378"/>
  <c r="R394"/>
  <c r="R411"/>
  <c r="Y124" i="4" s="1"/>
  <c r="R399" i="9"/>
  <c r="R410"/>
  <c r="P410" s="1"/>
  <c r="Q410" s="1"/>
  <c r="P413"/>
  <c r="Q413" s="1"/>
  <c r="P414"/>
  <c r="Q414" s="1"/>
  <c r="P415"/>
  <c r="Q415" s="1"/>
  <c r="P416"/>
  <c r="Q416" s="1"/>
  <c r="P417"/>
  <c r="Q417" s="1"/>
  <c r="P418"/>
  <c r="Q418" s="1"/>
  <c r="R381"/>
  <c r="R409"/>
  <c r="Y122" i="4" s="1"/>
  <c r="E409" i="9"/>
  <c r="R402"/>
  <c r="K373" i="17"/>
  <c r="R408" i="9"/>
  <c r="R376"/>
  <c r="R398"/>
  <c r="P308"/>
  <c r="Q308" s="1"/>
  <c r="P411" l="1"/>
  <c r="Q411" s="1"/>
  <c r="P310"/>
  <c r="Q310" s="1"/>
  <c r="P285"/>
  <c r="Q285" s="1"/>
  <c r="P311"/>
  <c r="Q311" s="1"/>
  <c r="P319"/>
  <c r="Q319" s="1"/>
  <c r="P307"/>
  <c r="Q307" s="1"/>
  <c r="P313"/>
  <c r="Q313" s="1"/>
  <c r="P312"/>
  <c r="Q312" s="1"/>
  <c r="P306"/>
  <c r="Q306" s="1"/>
  <c r="P305"/>
  <c r="Q305" s="1"/>
  <c r="P304"/>
  <c r="Q304" s="1"/>
  <c r="P302"/>
  <c r="Q302" s="1"/>
  <c r="P287"/>
  <c r="Q287" s="1"/>
  <c r="P284"/>
  <c r="Q284" s="1"/>
  <c r="P309"/>
  <c r="Q309" s="1"/>
  <c r="Q335" i="17"/>
  <c r="Q345"/>
  <c r="O273"/>
  <c r="P273" s="1"/>
  <c r="O268"/>
  <c r="P268" s="1"/>
  <c r="O267"/>
  <c r="P267" s="1"/>
  <c r="O278"/>
  <c r="P278" s="1"/>
  <c r="P240" i="9"/>
  <c r="Q240" s="1"/>
  <c r="P293"/>
  <c r="Q293" s="1"/>
  <c r="P290"/>
  <c r="Q290" s="1"/>
  <c r="P299"/>
  <c r="Q299" s="1"/>
  <c r="P294"/>
  <c r="Q294" s="1"/>
  <c r="P298"/>
  <c r="Q298" s="1"/>
  <c r="P303"/>
  <c r="Q303" s="1"/>
  <c r="P297"/>
  <c r="Q297" s="1"/>
  <c r="P291"/>
  <c r="Q291" s="1"/>
  <c r="P292"/>
  <c r="Q292" s="1"/>
  <c r="P289"/>
  <c r="Q289" s="1"/>
  <c r="P296" l="1"/>
  <c r="Q296" s="1"/>
  <c r="P295"/>
  <c r="Q295" s="1"/>
  <c r="P288"/>
  <c r="Q288" s="1"/>
  <c r="P300"/>
  <c r="Q300" s="1"/>
  <c r="P301"/>
  <c r="Q301" s="1"/>
  <c r="J354" i="17" l="1"/>
  <c r="Q327"/>
  <c r="Q329"/>
  <c r="Y28" i="4" s="1"/>
  <c r="Q361" i="17"/>
  <c r="P286" i="9"/>
  <c r="Q286" s="1"/>
  <c r="P265"/>
  <c r="Q265" s="1"/>
  <c r="P266"/>
  <c r="Q266" s="1"/>
  <c r="P242"/>
  <c r="Q242" s="1"/>
  <c r="P243"/>
  <c r="Q243" s="1"/>
  <c r="P277"/>
  <c r="Q277" s="1"/>
  <c r="P278"/>
  <c r="Q278" s="1"/>
  <c r="P279"/>
  <c r="Q279" s="1"/>
  <c r="P280"/>
  <c r="Q280" s="1"/>
  <c r="P281"/>
  <c r="Q281" s="1"/>
  <c r="P276"/>
  <c r="Q276" s="1"/>
  <c r="J372" i="17"/>
  <c r="R407" i="9"/>
  <c r="Y120" i="4" s="1"/>
  <c r="AC120" s="1"/>
  <c r="R363" i="9"/>
  <c r="O327" i="17" l="1"/>
  <c r="P327" s="1"/>
  <c r="P282" i="9"/>
  <c r="Q282" s="1"/>
  <c r="P283"/>
  <c r="Q283" s="1"/>
  <c r="P261"/>
  <c r="Q261" s="1"/>
  <c r="P256"/>
  <c r="Q256" s="1"/>
  <c r="P273"/>
  <c r="Q273" s="1"/>
  <c r="P272"/>
  <c r="Q272" s="1"/>
  <c r="P263"/>
  <c r="Q263" s="1"/>
  <c r="P260"/>
  <c r="Q260" s="1"/>
  <c r="P259"/>
  <c r="Q259" s="1"/>
  <c r="P274"/>
  <c r="Q274" s="1"/>
  <c r="P257"/>
  <c r="Q257" s="1"/>
  <c r="P258"/>
  <c r="Q258" s="1"/>
  <c r="P262"/>
  <c r="Q262" s="1"/>
  <c r="P180"/>
  <c r="Q180" s="1"/>
  <c r="P178"/>
  <c r="Q178" s="1"/>
  <c r="P235"/>
  <c r="Q235" s="1"/>
  <c r="R369" l="1"/>
  <c r="P369" s="1"/>
  <c r="Q369" s="1"/>
  <c r="R384"/>
  <c r="P270"/>
  <c r="Q270" s="1"/>
  <c r="P268"/>
  <c r="Q268" s="1"/>
  <c r="P269"/>
  <c r="Q269" s="1"/>
  <c r="P264"/>
  <c r="Q264" s="1"/>
  <c r="O261" i="17"/>
  <c r="P261" s="1"/>
  <c r="O370"/>
  <c r="O371"/>
  <c r="P371" s="1"/>
  <c r="O372"/>
  <c r="O373"/>
  <c r="O374"/>
  <c r="O375"/>
  <c r="O376"/>
  <c r="O377"/>
  <c r="O378"/>
  <c r="O379"/>
  <c r="O380"/>
  <c r="O381"/>
  <c r="Y92" i="4"/>
  <c r="AL92" s="1"/>
  <c r="Y91"/>
  <c r="AL91" s="1"/>
  <c r="J371" i="17"/>
  <c r="J370"/>
  <c r="O349"/>
  <c r="O359"/>
  <c r="P359" s="1"/>
  <c r="R369"/>
  <c r="Q369"/>
  <c r="O369" s="1"/>
  <c r="J369"/>
  <c r="O270"/>
  <c r="P270" s="1"/>
  <c r="O272"/>
  <c r="P272" s="1"/>
  <c r="O283"/>
  <c r="P283" s="1"/>
  <c r="P186" i="9"/>
  <c r="Q186" s="1"/>
  <c r="P162"/>
  <c r="Q162" s="1"/>
  <c r="Q365" i="17"/>
  <c r="O365" s="1"/>
  <c r="O328"/>
  <c r="Q322"/>
  <c r="Q368"/>
  <c r="O368" s="1"/>
  <c r="Q323"/>
  <c r="O323" s="1"/>
  <c r="O333"/>
  <c r="O329"/>
  <c r="O269"/>
  <c r="P269" s="1"/>
  <c r="O260"/>
  <c r="P260" s="1"/>
  <c r="O259"/>
  <c r="P259" s="1"/>
  <c r="O258"/>
  <c r="P258" s="1"/>
  <c r="O257"/>
  <c r="P257" s="1"/>
  <c r="O358"/>
  <c r="Q360"/>
  <c r="O360" s="1"/>
  <c r="O361"/>
  <c r="Y49" i="4"/>
  <c r="AL49" s="1"/>
  <c r="P380" i="9"/>
  <c r="Q380" s="1"/>
  <c r="O280" i="17"/>
  <c r="P280" s="1"/>
  <c r="O255"/>
  <c r="P255" s="1"/>
  <c r="O290"/>
  <c r="P290" s="1"/>
  <c r="O291"/>
  <c r="P291" s="1"/>
  <c r="O292"/>
  <c r="P292" s="1"/>
  <c r="O293"/>
  <c r="P293" s="1"/>
  <c r="O294"/>
  <c r="P294" s="1"/>
  <c r="O250"/>
  <c r="P250" s="1"/>
  <c r="O263"/>
  <c r="P263" s="1"/>
  <c r="O264"/>
  <c r="P264" s="1"/>
  <c r="O262"/>
  <c r="P262" s="1"/>
  <c r="O252"/>
  <c r="P252" s="1"/>
  <c r="O256"/>
  <c r="P256" s="1"/>
  <c r="G117" i="4"/>
  <c r="Z117"/>
  <c r="AA117"/>
  <c r="Y33" l="1"/>
  <c r="O322" i="17"/>
  <c r="P322" s="1"/>
  <c r="Y6" i="4"/>
  <c r="Z6" s="1"/>
  <c r="P207" i="9"/>
  <c r="Q207" s="1"/>
  <c r="P210"/>
  <c r="Q210" s="1"/>
  <c r="P209"/>
  <c r="Q209" s="1"/>
  <c r="P88"/>
  <c r="Q88" s="1"/>
  <c r="P89"/>
  <c r="Q89" s="1"/>
  <c r="P196" l="1"/>
  <c r="Q196" s="1"/>
  <c r="P238"/>
  <c r="Q238" s="1"/>
  <c r="P405"/>
  <c r="R403"/>
  <c r="P403" s="1"/>
  <c r="Q403" s="1"/>
  <c r="R387"/>
  <c r="Y93" i="4"/>
  <c r="AL93" s="1"/>
  <c r="R393" i="9"/>
  <c r="R377"/>
  <c r="P252"/>
  <c r="Q252" s="1"/>
  <c r="P253"/>
  <c r="Q253" s="1"/>
  <c r="P251"/>
  <c r="Q251" s="1"/>
  <c r="O354" i="17"/>
  <c r="Q350"/>
  <c r="O350" s="1"/>
  <c r="Q362"/>
  <c r="O362" s="1"/>
  <c r="P156" i="9"/>
  <c r="Q156" s="1"/>
  <c r="P237"/>
  <c r="Q237" s="1"/>
  <c r="Q308" i="17"/>
  <c r="Q307"/>
  <c r="Q311"/>
  <c r="O52"/>
  <c r="P52" s="1"/>
  <c r="O54"/>
  <c r="P54" s="1"/>
  <c r="O51"/>
  <c r="P51" s="1"/>
  <c r="O50"/>
  <c r="P50" s="1"/>
  <c r="O53"/>
  <c r="P53" s="1"/>
  <c r="O49"/>
  <c r="P49" s="1"/>
  <c r="P255" i="9"/>
  <c r="Q255" s="1"/>
  <c r="P250"/>
  <c r="Q250" s="1"/>
  <c r="P248"/>
  <c r="Q248" s="1"/>
  <c r="P225"/>
  <c r="Q225" s="1"/>
  <c r="P223"/>
  <c r="Q223" s="1"/>
  <c r="P222"/>
  <c r="Q222" s="1"/>
  <c r="P254"/>
  <c r="Q254" s="1"/>
  <c r="P229"/>
  <c r="Q229" s="1"/>
  <c r="P190"/>
  <c r="Q190" s="1"/>
  <c r="P246"/>
  <c r="Q246" s="1"/>
  <c r="P247"/>
  <c r="Q247" s="1"/>
  <c r="P245"/>
  <c r="Q245" s="1"/>
  <c r="P249"/>
  <c r="Q249" s="1"/>
  <c r="P241"/>
  <c r="Q241" s="1"/>
  <c r="P220"/>
  <c r="Q220" s="1"/>
  <c r="P221"/>
  <c r="Q221" s="1"/>
  <c r="P224"/>
  <c r="Q224" s="1"/>
  <c r="P226"/>
  <c r="Q226" s="1"/>
  <c r="P244"/>
  <c r="Q244" s="1"/>
  <c r="Q405" l="1"/>
  <c r="P404"/>
  <c r="Q404" s="1"/>
  <c r="AC47" i="4"/>
  <c r="AC48"/>
  <c r="AC46"/>
  <c r="AC82"/>
  <c r="AC75"/>
  <c r="AC42"/>
  <c r="AC41"/>
  <c r="AC103"/>
  <c r="AC102"/>
  <c r="AC87"/>
  <c r="AC77"/>
  <c r="AC49"/>
  <c r="AC27"/>
  <c r="AC6"/>
  <c r="AI102" l="1"/>
  <c r="AI106"/>
  <c r="Z49" l="1"/>
  <c r="Z116"/>
  <c r="AA116"/>
  <c r="AA113"/>
  <c r="AA114"/>
  <c r="AA115"/>
  <c r="AA112"/>
  <c r="Z113"/>
  <c r="Z114"/>
  <c r="Z115"/>
  <c r="Z112"/>
  <c r="CO140"/>
  <c r="G93"/>
  <c r="G92"/>
  <c r="G91"/>
  <c r="AM140"/>
  <c r="AM93"/>
  <c r="AM92"/>
  <c r="AM91"/>
  <c r="AM44"/>
  <c r="X140" l="1"/>
  <c r="W140"/>
  <c r="V140"/>
  <c r="AC140" l="1"/>
  <c r="AB140"/>
  <c r="K140"/>
  <c r="J140"/>
  <c r="AC44"/>
  <c r="AB44"/>
  <c r="AB92"/>
  <c r="AC92"/>
  <c r="AB93"/>
  <c r="AC93"/>
  <c r="AB91"/>
  <c r="AC91"/>
  <c r="Z92"/>
  <c r="Z93"/>
  <c r="Z91"/>
  <c r="S381" i="9"/>
  <c r="P381"/>
  <c r="Q381" s="1"/>
  <c r="Q337" i="17"/>
  <c r="O337" s="1"/>
  <c r="Q367"/>
  <c r="O367" s="1"/>
  <c r="Q356"/>
  <c r="O332"/>
  <c r="R357"/>
  <c r="Q357"/>
  <c r="O357" s="1"/>
  <c r="O237"/>
  <c r="P237" s="1"/>
  <c r="O235"/>
  <c r="P235" s="1"/>
  <c r="O236"/>
  <c r="P236" s="1"/>
  <c r="P234" i="9"/>
  <c r="Q234" s="1"/>
  <c r="P233"/>
  <c r="Q233" s="1"/>
  <c r="P155"/>
  <c r="Q155" s="1"/>
  <c r="P236"/>
  <c r="Q236" s="1"/>
  <c r="P232"/>
  <c r="Q232" s="1"/>
  <c r="O228" i="17"/>
  <c r="P228" s="1"/>
  <c r="O227"/>
  <c r="P227" s="1"/>
  <c r="O226"/>
  <c r="P226" s="1"/>
  <c r="P195" i="9"/>
  <c r="Q195" s="1"/>
  <c r="P231"/>
  <c r="Q231" s="1"/>
  <c r="Y46" i="4"/>
  <c r="Z46" s="1"/>
  <c r="J355" i="17"/>
  <c r="J358" s="1"/>
  <c r="O355"/>
  <c r="O234"/>
  <c r="P234" s="1"/>
  <c r="O238"/>
  <c r="P238" s="1"/>
  <c r="P182" i="9"/>
  <c r="Q182" s="1"/>
  <c r="P172"/>
  <c r="Q172" s="1"/>
  <c r="P163"/>
  <c r="Q163" s="1"/>
  <c r="P168"/>
  <c r="Q168" s="1"/>
  <c r="P197"/>
  <c r="Q197" s="1"/>
  <c r="O249" i="17"/>
  <c r="P249" s="1"/>
  <c r="O239"/>
  <c r="P239" s="1"/>
  <c r="O245"/>
  <c r="P245" s="1"/>
  <c r="P184" i="9"/>
  <c r="Q184" s="1"/>
  <c r="P174"/>
  <c r="Q174" s="1"/>
  <c r="O244" i="17"/>
  <c r="P244" s="1"/>
  <c r="A384" i="9"/>
  <c r="P401"/>
  <c r="Q401" s="1"/>
  <c r="P352"/>
  <c r="Q352" s="1"/>
  <c r="P353"/>
  <c r="Q353" s="1"/>
  <c r="P318"/>
  <c r="Q318" s="1"/>
  <c r="P320"/>
  <c r="Q320" s="1"/>
  <c r="P321"/>
  <c r="Q321" s="1"/>
  <c r="P322"/>
  <c r="Q322" s="1"/>
  <c r="P323"/>
  <c r="Q323" s="1"/>
  <c r="P324"/>
  <c r="Q324" s="1"/>
  <c r="P325"/>
  <c r="Q325" s="1"/>
  <c r="P326"/>
  <c r="Q326" s="1"/>
  <c r="P327"/>
  <c r="Q327" s="1"/>
  <c r="P328"/>
  <c r="Q328" s="1"/>
  <c r="P329"/>
  <c r="Q329" s="1"/>
  <c r="P330"/>
  <c r="Q330" s="1"/>
  <c r="P331"/>
  <c r="Q331" s="1"/>
  <c r="P332"/>
  <c r="Q332" s="1"/>
  <c r="P333"/>
  <c r="Q333" s="1"/>
  <c r="P334"/>
  <c r="Q334" s="1"/>
  <c r="P335"/>
  <c r="Q335" s="1"/>
  <c r="P336"/>
  <c r="Q336" s="1"/>
  <c r="P337"/>
  <c r="Q337" s="1"/>
  <c r="P338"/>
  <c r="Q338" s="1"/>
  <c r="P339"/>
  <c r="Q339" s="1"/>
  <c r="P340"/>
  <c r="Q340" s="1"/>
  <c r="P341"/>
  <c r="Q341" s="1"/>
  <c r="P342"/>
  <c r="Q342" s="1"/>
  <c r="P343"/>
  <c r="Q343" s="1"/>
  <c r="P344"/>
  <c r="Q344" s="1"/>
  <c r="P345"/>
  <c r="Q345" s="1"/>
  <c r="P346"/>
  <c r="Q346" s="1"/>
  <c r="P347"/>
  <c r="Q347" s="1"/>
  <c r="P348"/>
  <c r="Q348" s="1"/>
  <c r="P349"/>
  <c r="Q349" s="1"/>
  <c r="P350"/>
  <c r="Q350" s="1"/>
  <c r="P351"/>
  <c r="Q351" s="1"/>
  <c r="P215"/>
  <c r="Q215" s="1"/>
  <c r="P230"/>
  <c r="Q230" s="1"/>
  <c r="P216"/>
  <c r="Q216" s="1"/>
  <c r="P214"/>
  <c r="Q214" s="1"/>
  <c r="S377"/>
  <c r="H49" i="4"/>
  <c r="G49"/>
  <c r="H48"/>
  <c r="G48"/>
  <c r="H47"/>
  <c r="G47"/>
  <c r="X138"/>
  <c r="W138"/>
  <c r="V138"/>
  <c r="X134"/>
  <c r="W134"/>
  <c r="G129"/>
  <c r="G128"/>
  <c r="G127"/>
  <c r="G126"/>
  <c r="G125"/>
  <c r="G124"/>
  <c r="G123"/>
  <c r="G122"/>
  <c r="G121"/>
  <c r="G119"/>
  <c r="G118"/>
  <c r="G116"/>
  <c r="G115"/>
  <c r="G114"/>
  <c r="G113"/>
  <c r="G112"/>
  <c r="G100"/>
  <c r="G94"/>
  <c r="G85"/>
  <c r="G83"/>
  <c r="G44"/>
  <c r="G140" s="1"/>
  <c r="P136" i="9"/>
  <c r="Q136" s="1"/>
  <c r="G46" i="4"/>
  <c r="H46"/>
  <c r="H45"/>
  <c r="G45"/>
  <c r="P218" i="9"/>
  <c r="Q218" s="1"/>
  <c r="Q353" i="17"/>
  <c r="O353" s="1"/>
  <c r="P161" i="9"/>
  <c r="Q161" s="1"/>
  <c r="P173"/>
  <c r="Q173" s="1"/>
  <c r="P181"/>
  <c r="Q181" s="1"/>
  <c r="P191"/>
  <c r="Q191" s="1"/>
  <c r="P175"/>
  <c r="Q175" s="1"/>
  <c r="P192"/>
  <c r="Q192" s="1"/>
  <c r="P402"/>
  <c r="Q402" s="1"/>
  <c r="P406"/>
  <c r="Q406" s="1"/>
  <c r="P407"/>
  <c r="Q407" s="1"/>
  <c r="P408"/>
  <c r="Q408" s="1"/>
  <c r="P409"/>
  <c r="Q409" s="1"/>
  <c r="P212"/>
  <c r="Q212" s="1"/>
  <c r="P211"/>
  <c r="Q211" s="1"/>
  <c r="P206"/>
  <c r="Q206" s="1"/>
  <c r="P201"/>
  <c r="Q201" s="1"/>
  <c r="P203"/>
  <c r="Q203" s="1"/>
  <c r="P200"/>
  <c r="Q200" s="1"/>
  <c r="P198"/>
  <c r="Q198" s="1"/>
  <c r="P199"/>
  <c r="Q199" s="1"/>
  <c r="P202"/>
  <c r="Q202" s="1"/>
  <c r="R367" i="17"/>
  <c r="K367"/>
  <c r="J367"/>
  <c r="O241"/>
  <c r="P241" s="1"/>
  <c r="O242"/>
  <c r="P242" s="1"/>
  <c r="O243"/>
  <c r="P243" s="1"/>
  <c r="O240"/>
  <c r="P240" s="1"/>
  <c r="P116" i="9"/>
  <c r="Q116" s="1"/>
  <c r="P119"/>
  <c r="Q119" s="1"/>
  <c r="R382"/>
  <c r="P113"/>
  <c r="Q113" s="1"/>
  <c r="P114"/>
  <c r="Q114" s="1"/>
  <c r="P106"/>
  <c r="Q106" s="1"/>
  <c r="P112"/>
  <c r="Q112" s="1"/>
  <c r="R367"/>
  <c r="P108"/>
  <c r="Q108" s="1"/>
  <c r="P131"/>
  <c r="Q131" s="1"/>
  <c r="P128"/>
  <c r="Q128" s="1"/>
  <c r="P126"/>
  <c r="Q126" s="1"/>
  <c r="R370"/>
  <c r="P92"/>
  <c r="Q92" s="1"/>
  <c r="R371"/>
  <c r="Y29" i="4" s="1"/>
  <c r="P125" i="9"/>
  <c r="Q125" s="1"/>
  <c r="P98"/>
  <c r="Q98" s="1"/>
  <c r="P104"/>
  <c r="Q104" s="1"/>
  <c r="R400"/>
  <c r="Y111" i="4" s="1"/>
  <c r="S397" i="9"/>
  <c r="R396"/>
  <c r="R356" i="17"/>
  <c r="J357"/>
  <c r="J356"/>
  <c r="O335"/>
  <c r="O214"/>
  <c r="P214" s="1"/>
  <c r="R395" i="9"/>
  <c r="Y41" i="4" s="1"/>
  <c r="Z41" s="1"/>
  <c r="R364" i="9"/>
  <c r="O330" i="17" l="1"/>
  <c r="Y10" i="4"/>
  <c r="Y48"/>
  <c r="Z48" s="1"/>
  <c r="O356" i="17"/>
  <c r="Y47" i="4"/>
  <c r="P379" i="9"/>
  <c r="Q379" s="1"/>
  <c r="Y109" i="4"/>
  <c r="Y38"/>
  <c r="P371" i="9"/>
  <c r="Q371" s="1"/>
  <c r="P358" i="17"/>
  <c r="P357"/>
  <c r="P364" i="9"/>
  <c r="Q364" s="1"/>
  <c r="Y45" i="4"/>
  <c r="AL45" s="1"/>
  <c r="Y50"/>
  <c r="AL50" s="1"/>
  <c r="R366" i="17"/>
  <c r="Q366"/>
  <c r="O366" s="1"/>
  <c r="K366"/>
  <c r="Y108" i="4"/>
  <c r="AC108" s="1"/>
  <c r="Q364" i="17"/>
  <c r="O364" s="1"/>
  <c r="Y39" i="4"/>
  <c r="R363" i="17"/>
  <c r="Q363"/>
  <c r="O363" s="1"/>
  <c r="O184"/>
  <c r="P184" s="1"/>
  <c r="O188"/>
  <c r="P188" s="1"/>
  <c r="O190"/>
  <c r="P190" s="1"/>
  <c r="O185"/>
  <c r="P185" s="1"/>
  <c r="O183"/>
  <c r="P183" s="1"/>
  <c r="O182"/>
  <c r="P182" s="1"/>
  <c r="O186"/>
  <c r="P186" s="1"/>
  <c r="O187"/>
  <c r="P187" s="1"/>
  <c r="O191"/>
  <c r="P191" s="1"/>
  <c r="O192"/>
  <c r="P192" s="1"/>
  <c r="O193"/>
  <c r="P193" s="1"/>
  <c r="P133" i="9"/>
  <c r="Q133" s="1"/>
  <c r="P70"/>
  <c r="Q70" s="1"/>
  <c r="P144"/>
  <c r="Q144" s="1"/>
  <c r="P143"/>
  <c r="Q143" s="1"/>
  <c r="O106" i="17"/>
  <c r="P106" s="1"/>
  <c r="O112"/>
  <c r="P112" s="1"/>
  <c r="O108"/>
  <c r="P108" s="1"/>
  <c r="O107"/>
  <c r="P107" s="1"/>
  <c r="O113"/>
  <c r="P113" s="1"/>
  <c r="O111"/>
  <c r="P111" s="1"/>
  <c r="O110"/>
  <c r="P110" s="1"/>
  <c r="O109"/>
  <c r="P109" s="1"/>
  <c r="O213"/>
  <c r="P213" s="1"/>
  <c r="O210"/>
  <c r="P210" s="1"/>
  <c r="O212"/>
  <c r="P212" s="1"/>
  <c r="O225"/>
  <c r="P225" s="1"/>
  <c r="O194"/>
  <c r="P194" s="1"/>
  <c r="O201"/>
  <c r="P201" s="1"/>
  <c r="O207"/>
  <c r="P207" s="1"/>
  <c r="O219"/>
  <c r="P219" s="1"/>
  <c r="O220"/>
  <c r="P220" s="1"/>
  <c r="P164" i="9"/>
  <c r="Q164" s="1"/>
  <c r="P159"/>
  <c r="Q159" s="1"/>
  <c r="P141"/>
  <c r="Q141" s="1"/>
  <c r="P177"/>
  <c r="Q177" s="1"/>
  <c r="P189"/>
  <c r="Q189" s="1"/>
  <c r="P169"/>
  <c r="Q169" s="1"/>
  <c r="P171"/>
  <c r="Q171" s="1"/>
  <c r="P165"/>
  <c r="Q165" s="1"/>
  <c r="P185"/>
  <c r="Q185" s="1"/>
  <c r="P188"/>
  <c r="Q188" s="1"/>
  <c r="P179"/>
  <c r="Q179" s="1"/>
  <c r="P170"/>
  <c r="Q170" s="1"/>
  <c r="O130" i="17"/>
  <c r="P130" s="1"/>
  <c r="K246"/>
  <c r="K365" s="1"/>
  <c r="J365" s="1"/>
  <c r="O197"/>
  <c r="P197" s="1"/>
  <c r="O195"/>
  <c r="P195" s="1"/>
  <c r="O202"/>
  <c r="P202" s="1"/>
  <c r="O208"/>
  <c r="P208" s="1"/>
  <c r="O196"/>
  <c r="P196" s="1"/>
  <c r="O205"/>
  <c r="P205" s="1"/>
  <c r="P110" i="9"/>
  <c r="Q110" s="1"/>
  <c r="Z47" i="4" l="1"/>
  <c r="AL47"/>
  <c r="Y110"/>
  <c r="Y89"/>
  <c r="Y76"/>
  <c r="O345" i="17"/>
  <c r="P345" s="1"/>
  <c r="Y107" i="4"/>
  <c r="Y137" s="1"/>
  <c r="P117" i="9"/>
  <c r="Q117" s="1"/>
  <c r="P90"/>
  <c r="Q90" s="1"/>
  <c r="P91"/>
  <c r="Q91" s="1"/>
  <c r="R353" i="17"/>
  <c r="O221"/>
  <c r="P221" s="1"/>
  <c r="O229"/>
  <c r="P229" s="1"/>
  <c r="P145" i="9"/>
  <c r="Q145" s="1"/>
  <c r="P150"/>
  <c r="Q150" s="1"/>
  <c r="P140"/>
  <c r="Q140" s="1"/>
  <c r="Y106" i="4"/>
  <c r="P392" i="9"/>
  <c r="Q392" s="1"/>
  <c r="P135"/>
  <c r="Q135" s="1"/>
  <c r="Y83" i="4"/>
  <c r="Z83" s="1"/>
  <c r="P349" i="17"/>
  <c r="R391" i="9"/>
  <c r="P391" s="1"/>
  <c r="Q391" s="1"/>
  <c r="P115"/>
  <c r="Q115" s="1"/>
  <c r="P95"/>
  <c r="Q95" s="1"/>
  <c r="P96"/>
  <c r="Q96" s="1"/>
  <c r="P97"/>
  <c r="Q97" s="1"/>
  <c r="P111"/>
  <c r="Q111" s="1"/>
  <c r="P94"/>
  <c r="Q94" s="1"/>
  <c r="P393"/>
  <c r="Q393" s="1"/>
  <c r="P394"/>
  <c r="Q394" s="1"/>
  <c r="P395"/>
  <c r="Q395" s="1"/>
  <c r="P396"/>
  <c r="Q396" s="1"/>
  <c r="P397"/>
  <c r="Q397" s="1"/>
  <c r="P398"/>
  <c r="Q398" s="1"/>
  <c r="P399"/>
  <c r="Q399" s="1"/>
  <c r="P400"/>
  <c r="Q400" s="1"/>
  <c r="P419"/>
  <c r="Q419" s="1"/>
  <c r="P138"/>
  <c r="Q138" s="1"/>
  <c r="R390"/>
  <c r="P390" s="1"/>
  <c r="Q390" s="1"/>
  <c r="P137"/>
  <c r="Q137" s="1"/>
  <c r="P122"/>
  <c r="Q122" s="1"/>
  <c r="P121"/>
  <c r="Q121" s="1"/>
  <c r="R389"/>
  <c r="Z106" i="4" l="1"/>
  <c r="AL106"/>
  <c r="Y40"/>
  <c r="AL40" s="1"/>
  <c r="P389" i="9"/>
  <c r="Q389" s="1"/>
  <c r="R388"/>
  <c r="P387"/>
  <c r="Q387" s="1"/>
  <c r="Y44" i="4"/>
  <c r="AL44" s="1"/>
  <c r="R385" i="9"/>
  <c r="Y140" i="4" l="1"/>
  <c r="Z140" s="1"/>
  <c r="Z44"/>
  <c r="P376" i="9"/>
  <c r="Q376" s="1"/>
  <c r="P370"/>
  <c r="Q370" s="1"/>
  <c r="Y104" i="4"/>
  <c r="AC104" s="1"/>
  <c r="P385" i="9"/>
  <c r="Q385" s="1"/>
  <c r="P386"/>
  <c r="Q386" s="1"/>
  <c r="Y105" i="4"/>
  <c r="AC105" s="1"/>
  <c r="P388" i="9"/>
  <c r="Q388" s="1"/>
  <c r="Q352" i="17"/>
  <c r="O352" s="1"/>
  <c r="P4" i="9"/>
  <c r="Q4" s="1"/>
  <c r="P5"/>
  <c r="Q5" s="1"/>
  <c r="P6"/>
  <c r="Q6" s="1"/>
  <c r="P7"/>
  <c r="Q7" s="1"/>
  <c r="P8"/>
  <c r="Q8" s="1"/>
  <c r="P9"/>
  <c r="Q9" s="1"/>
  <c r="P10"/>
  <c r="Q10" s="1"/>
  <c r="P11"/>
  <c r="Q11" s="1"/>
  <c r="P12"/>
  <c r="Q12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  <c r="P44"/>
  <c r="Q44" s="1"/>
  <c r="P45"/>
  <c r="Q45" s="1"/>
  <c r="P46"/>
  <c r="Q46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71"/>
  <c r="Q71" s="1"/>
  <c r="P72"/>
  <c r="P361" s="1"/>
  <c r="P73"/>
  <c r="Q73" s="1"/>
  <c r="P74"/>
  <c r="Q74" s="1"/>
  <c r="P75"/>
  <c r="Q75" s="1"/>
  <c r="P76"/>
  <c r="Q76" s="1"/>
  <c r="P77"/>
  <c r="Q77" s="1"/>
  <c r="P78"/>
  <c r="Q78" s="1"/>
  <c r="P79"/>
  <c r="Q79" s="1"/>
  <c r="P80"/>
  <c r="Q80" s="1"/>
  <c r="P81"/>
  <c r="Q81" s="1"/>
  <c r="P82"/>
  <c r="Q82" s="1"/>
  <c r="P83"/>
  <c r="Q83" s="1"/>
  <c r="P84"/>
  <c r="Q84" s="1"/>
  <c r="P85"/>
  <c r="Q85" s="1"/>
  <c r="P86"/>
  <c r="Q86" s="1"/>
  <c r="P87"/>
  <c r="Q87" s="1"/>
  <c r="P93"/>
  <c r="Q93" s="1"/>
  <c r="P103"/>
  <c r="Q103" s="1"/>
  <c r="P105"/>
  <c r="Q105" s="1"/>
  <c r="P107"/>
  <c r="Q107" s="1"/>
  <c r="P109"/>
  <c r="Q109" s="1"/>
  <c r="P118"/>
  <c r="Q118" s="1"/>
  <c r="P120"/>
  <c r="Q120" s="1"/>
  <c r="P123"/>
  <c r="Q123" s="1"/>
  <c r="P127"/>
  <c r="Q127" s="1"/>
  <c r="P129"/>
  <c r="Q129" s="1"/>
  <c r="P139"/>
  <c r="Q139" s="1"/>
  <c r="P142"/>
  <c r="Q142" s="1"/>
  <c r="P146"/>
  <c r="Q146" s="1"/>
  <c r="P147"/>
  <c r="Q147" s="1"/>
  <c r="P148"/>
  <c r="Q148" s="1"/>
  <c r="P149"/>
  <c r="Q149" s="1"/>
  <c r="P151"/>
  <c r="Q151" s="1"/>
  <c r="P152"/>
  <c r="Q152" s="1"/>
  <c r="P153"/>
  <c r="Q153" s="1"/>
  <c r="P154"/>
  <c r="Q154" s="1"/>
  <c r="P157"/>
  <c r="Q157" s="1"/>
  <c r="P160"/>
  <c r="Q160" s="1"/>
  <c r="P187"/>
  <c r="Q187" s="1"/>
  <c r="P193"/>
  <c r="Q193" s="1"/>
  <c r="P194"/>
  <c r="Q194" s="1"/>
  <c r="P204"/>
  <c r="Q204" s="1"/>
  <c r="P205"/>
  <c r="Q205" s="1"/>
  <c r="P213"/>
  <c r="Q213" s="1"/>
  <c r="P217"/>
  <c r="Q217" s="1"/>
  <c r="P219"/>
  <c r="Q219" s="1"/>
  <c r="P228"/>
  <c r="Q228" s="1"/>
  <c r="P354"/>
  <c r="Q354" s="1"/>
  <c r="P3"/>
  <c r="Q3" s="1"/>
  <c r="O211" i="17"/>
  <c r="P211" s="1"/>
  <c r="J361"/>
  <c r="J360"/>
  <c r="AA46" i="4"/>
  <c r="Z50"/>
  <c r="K354" i="17"/>
  <c r="K353"/>
  <c r="J353" s="1"/>
  <c r="O206"/>
  <c r="P206" s="1"/>
  <c r="O204"/>
  <c r="P204" s="1"/>
  <c r="R362" i="9"/>
  <c r="P362" s="1"/>
  <c r="Q362" s="1"/>
  <c r="Y88" i="4"/>
  <c r="AC88" s="1"/>
  <c r="O189" i="17"/>
  <c r="P189" s="1"/>
  <c r="O200"/>
  <c r="P200" s="1"/>
  <c r="O209"/>
  <c r="P209" s="1"/>
  <c r="O215"/>
  <c r="P215" s="1"/>
  <c r="O199"/>
  <c r="P199" s="1"/>
  <c r="O198"/>
  <c r="P198" s="1"/>
  <c r="Q72" i="9" l="1"/>
  <c r="P378"/>
  <c r="Q378" s="1"/>
  <c r="Y102" i="4"/>
  <c r="P383" i="9"/>
  <c r="Q383" s="1"/>
  <c r="P377"/>
  <c r="Q377" s="1"/>
  <c r="P382"/>
  <c r="Q382" s="1"/>
  <c r="Y103" i="4"/>
  <c r="Z103" s="1"/>
  <c r="P384" i="9"/>
  <c r="Q384" s="1"/>
  <c r="Y86" i="4"/>
  <c r="Y87"/>
  <c r="Z45"/>
  <c r="O203" i="17"/>
  <c r="P203" s="1"/>
  <c r="O230"/>
  <c r="P230" s="1"/>
  <c r="O231"/>
  <c r="P231" s="1"/>
  <c r="O232"/>
  <c r="P232" s="1"/>
  <c r="O233"/>
  <c r="P233" s="1"/>
  <c r="O246"/>
  <c r="P246" s="1"/>
  <c r="O247"/>
  <c r="P247" s="1"/>
  <c r="O248"/>
  <c r="P248" s="1"/>
  <c r="O251"/>
  <c r="P251" s="1"/>
  <c r="O253"/>
  <c r="P253" s="1"/>
  <c r="O254"/>
  <c r="P254" s="1"/>
  <c r="O265"/>
  <c r="P265" s="1"/>
  <c r="O266"/>
  <c r="P266" s="1"/>
  <c r="O284"/>
  <c r="P284" s="1"/>
  <c r="O288"/>
  <c r="P288" s="1"/>
  <c r="O295"/>
  <c r="P295" s="1"/>
  <c r="Q342"/>
  <c r="O342" s="1"/>
  <c r="Q351"/>
  <c r="P350"/>
  <c r="P352"/>
  <c r="P354"/>
  <c r="P355"/>
  <c r="P356"/>
  <c r="P360"/>
  <c r="P361"/>
  <c r="P362"/>
  <c r="P363"/>
  <c r="P364"/>
  <c r="P365"/>
  <c r="P366"/>
  <c r="P367"/>
  <c r="P368"/>
  <c r="P369"/>
  <c r="P370"/>
  <c r="P372"/>
  <c r="P373"/>
  <c r="Y121" i="4" s="1"/>
  <c r="P374" i="17"/>
  <c r="P375"/>
  <c r="P376"/>
  <c r="P377"/>
  <c r="P378"/>
  <c r="P379"/>
  <c r="P380"/>
  <c r="Q347"/>
  <c r="O347" s="1"/>
  <c r="Q346"/>
  <c r="O346" s="1"/>
  <c r="Q343"/>
  <c r="O178"/>
  <c r="P178" s="1"/>
  <c r="O216"/>
  <c r="P216" s="1"/>
  <c r="O217"/>
  <c r="P217" s="1"/>
  <c r="O218"/>
  <c r="P218" s="1"/>
  <c r="O222"/>
  <c r="P222" s="1"/>
  <c r="O223"/>
  <c r="P223" s="1"/>
  <c r="O224"/>
  <c r="P224" s="1"/>
  <c r="O296"/>
  <c r="P296" s="1"/>
  <c r="O297"/>
  <c r="P297" s="1"/>
  <c r="O298"/>
  <c r="P298" s="1"/>
  <c r="O299"/>
  <c r="P299" s="1"/>
  <c r="O300"/>
  <c r="P300" s="1"/>
  <c r="O301"/>
  <c r="P301" s="1"/>
  <c r="O302"/>
  <c r="P302" s="1"/>
  <c r="O303"/>
  <c r="P303" s="1"/>
  <c r="O304"/>
  <c r="P304" s="1"/>
  <c r="Q179"/>
  <c r="O180"/>
  <c r="P180" s="1"/>
  <c r="O181"/>
  <c r="P181" s="1"/>
  <c r="O166"/>
  <c r="P166" s="1"/>
  <c r="O167"/>
  <c r="P167" s="1"/>
  <c r="O165"/>
  <c r="P165" s="1"/>
  <c r="O156"/>
  <c r="P156" s="1"/>
  <c r="R374" i="9"/>
  <c r="R375"/>
  <c r="Z86" i="4" l="1"/>
  <c r="AL86"/>
  <c r="Z102"/>
  <c r="AL102"/>
  <c r="Z87"/>
  <c r="AL87"/>
  <c r="Y75"/>
  <c r="O343" i="17"/>
  <c r="O351"/>
  <c r="P351" s="1"/>
  <c r="Q348"/>
  <c r="P353"/>
  <c r="P374" i="9"/>
  <c r="Q374" s="1"/>
  <c r="Y81" i="4"/>
  <c r="AC81" s="1"/>
  <c r="P375" i="9"/>
  <c r="Q375" s="1"/>
  <c r="P342" i="17"/>
  <c r="Q341"/>
  <c r="Q338"/>
  <c r="Q340"/>
  <c r="Q339"/>
  <c r="Q326"/>
  <c r="O326" s="1"/>
  <c r="Q325"/>
  <c r="O325" s="1"/>
  <c r="Q344"/>
  <c r="O151"/>
  <c r="P151" s="1"/>
  <c r="O150"/>
  <c r="P150" s="1"/>
  <c r="O152"/>
  <c r="P152" s="1"/>
  <c r="O148"/>
  <c r="P148" s="1"/>
  <c r="O147"/>
  <c r="P147" s="1"/>
  <c r="O146"/>
  <c r="P146" s="1"/>
  <c r="O149"/>
  <c r="P149" s="1"/>
  <c r="P363" i="9"/>
  <c r="Q363" s="1"/>
  <c r="Y79" i="4"/>
  <c r="R368" i="9"/>
  <c r="R372" s="1"/>
  <c r="O338" i="17" l="1"/>
  <c r="P338" s="1"/>
  <c r="Y80" i="4"/>
  <c r="AC80" s="1"/>
  <c r="O344" i="17"/>
  <c r="O340"/>
  <c r="P340" s="1"/>
  <c r="O341"/>
  <c r="P341" s="1"/>
  <c r="Y82" i="4"/>
  <c r="Z82" s="1"/>
  <c r="O348" i="17"/>
  <c r="O339"/>
  <c r="P339" s="1"/>
  <c r="P368" i="9"/>
  <c r="Q368" s="1"/>
  <c r="P367"/>
  <c r="Q367" s="1"/>
  <c r="Y32" i="4"/>
  <c r="P325" i="17"/>
  <c r="Q334"/>
  <c r="O334" s="1"/>
  <c r="R365" i="9"/>
  <c r="Q324" i="17"/>
  <c r="Q321"/>
  <c r="Z75" i="4"/>
  <c r="Y42"/>
  <c r="Z42" s="1"/>
  <c r="Y34"/>
  <c r="Q336" i="17"/>
  <c r="O336" s="1"/>
  <c r="O155"/>
  <c r="P155" s="1"/>
  <c r="R69" i="9"/>
  <c r="P69" s="1"/>
  <c r="Q69" s="1"/>
  <c r="R68"/>
  <c r="O158" i="17"/>
  <c r="P158" s="1"/>
  <c r="O160"/>
  <c r="P160" s="1"/>
  <c r="O157"/>
  <c r="P157" s="1"/>
  <c r="O153"/>
  <c r="P153" s="1"/>
  <c r="O154"/>
  <c r="P154" s="1"/>
  <c r="O140"/>
  <c r="P140" s="1"/>
  <c r="O139"/>
  <c r="P139" s="1"/>
  <c r="O169"/>
  <c r="P169" s="1"/>
  <c r="O170"/>
  <c r="P170" s="1"/>
  <c r="O171"/>
  <c r="P171" s="1"/>
  <c r="O172"/>
  <c r="P172" s="1"/>
  <c r="O173"/>
  <c r="P173" s="1"/>
  <c r="O174"/>
  <c r="P174" s="1"/>
  <c r="O175"/>
  <c r="P175" s="1"/>
  <c r="O176"/>
  <c r="P176" s="1"/>
  <c r="O177"/>
  <c r="P177" s="1"/>
  <c r="O179"/>
  <c r="P179" s="1"/>
  <c r="O161"/>
  <c r="P161" s="1"/>
  <c r="Z43" i="4"/>
  <c r="Z40"/>
  <c r="AA73"/>
  <c r="AA72"/>
  <c r="AA71"/>
  <c r="AA70"/>
  <c r="AA69"/>
  <c r="AA68"/>
  <c r="AA67"/>
  <c r="AA66"/>
  <c r="AA65"/>
  <c r="AA64"/>
  <c r="AA26"/>
  <c r="AA25"/>
  <c r="AA50"/>
  <c r="AA45"/>
  <c r="AC61"/>
  <c r="AB61"/>
  <c r="AA61"/>
  <c r="AC60"/>
  <c r="AB60"/>
  <c r="AA60"/>
  <c r="AC59"/>
  <c r="AB59"/>
  <c r="AA59"/>
  <c r="AC58"/>
  <c r="AB58"/>
  <c r="AA58"/>
  <c r="AC57"/>
  <c r="AB57"/>
  <c r="AA57"/>
  <c r="AC56"/>
  <c r="AB56"/>
  <c r="AA56"/>
  <c r="AC55"/>
  <c r="AB55"/>
  <c r="AA55"/>
  <c r="AC53"/>
  <c r="AB53"/>
  <c r="AA53"/>
  <c r="AC51"/>
  <c r="AB51"/>
  <c r="AA51"/>
  <c r="AA52"/>
  <c r="AB52"/>
  <c r="AC52"/>
  <c r="AA54"/>
  <c r="AB54"/>
  <c r="AC54"/>
  <c r="AA62"/>
  <c r="AB62"/>
  <c r="AC62"/>
  <c r="AA63"/>
  <c r="AB63"/>
  <c r="AC63"/>
  <c r="Y24"/>
  <c r="O137" i="17"/>
  <c r="P137" s="1"/>
  <c r="O136"/>
  <c r="P136" s="1"/>
  <c r="O135"/>
  <c r="P135" s="1"/>
  <c r="P333"/>
  <c r="O142"/>
  <c r="P142" s="1"/>
  <c r="O141"/>
  <c r="P141" s="1"/>
  <c r="O134"/>
  <c r="P134" s="1"/>
  <c r="O138"/>
  <c r="P138" s="1"/>
  <c r="O129"/>
  <c r="P129" s="1"/>
  <c r="O127"/>
  <c r="P127" s="1"/>
  <c r="O124"/>
  <c r="P124" s="1"/>
  <c r="O120"/>
  <c r="P120" s="1"/>
  <c r="O116"/>
  <c r="P116" s="1"/>
  <c r="O105"/>
  <c r="P105" s="1"/>
  <c r="O131"/>
  <c r="P131" s="1"/>
  <c r="O126"/>
  <c r="P126" s="1"/>
  <c r="O123"/>
  <c r="P123" s="1"/>
  <c r="O103"/>
  <c r="O121"/>
  <c r="P121" s="1"/>
  <c r="O128"/>
  <c r="P128" s="1"/>
  <c r="O118"/>
  <c r="P118" s="1"/>
  <c r="O122"/>
  <c r="P122" s="1"/>
  <c r="O119"/>
  <c r="P119" s="1"/>
  <c r="O115"/>
  <c r="P115" s="1"/>
  <c r="O104"/>
  <c r="P104" s="1"/>
  <c r="O117"/>
  <c r="P117" s="1"/>
  <c r="O125"/>
  <c r="P125" s="1"/>
  <c r="O132"/>
  <c r="P132" s="1"/>
  <c r="O133"/>
  <c r="P133" s="1"/>
  <c r="O143"/>
  <c r="P143" s="1"/>
  <c r="O144"/>
  <c r="P144" s="1"/>
  <c r="O145"/>
  <c r="P145" s="1"/>
  <c r="O159"/>
  <c r="P159" s="1"/>
  <c r="O162"/>
  <c r="P162" s="1"/>
  <c r="O163"/>
  <c r="P163" s="1"/>
  <c r="O164"/>
  <c r="P164" s="1"/>
  <c r="AG133" i="4"/>
  <c r="AF133"/>
  <c r="AC133"/>
  <c r="AB133"/>
  <c r="X133"/>
  <c r="W133"/>
  <c r="V133"/>
  <c r="M12"/>
  <c r="M133" s="1"/>
  <c r="Q320" i="17"/>
  <c r="Q319"/>
  <c r="O319" s="1"/>
  <c r="P319" s="1"/>
  <c r="P358" i="9"/>
  <c r="R358"/>
  <c r="R88" i="17"/>
  <c r="O61"/>
  <c r="P61" s="1"/>
  <c r="O93"/>
  <c r="P93" s="1"/>
  <c r="O94"/>
  <c r="P94" s="1"/>
  <c r="O98"/>
  <c r="P98" s="1"/>
  <c r="O77"/>
  <c r="P77" s="1"/>
  <c r="O63"/>
  <c r="P63" s="1"/>
  <c r="O101"/>
  <c r="P101" s="1"/>
  <c r="O96"/>
  <c r="P96" s="1"/>
  <c r="O92"/>
  <c r="P92" s="1"/>
  <c r="O102"/>
  <c r="P102" s="1"/>
  <c r="O114"/>
  <c r="P114" s="1"/>
  <c r="O168"/>
  <c r="O305"/>
  <c r="O97"/>
  <c r="P97" s="1"/>
  <c r="Z24" i="4" l="1"/>
  <c r="AL24"/>
  <c r="Y74"/>
  <c r="O324" i="17"/>
  <c r="P324" s="1"/>
  <c r="Y36" i="4"/>
  <c r="O331" i="17"/>
  <c r="O321"/>
  <c r="P321" s="1"/>
  <c r="P68" i="9"/>
  <c r="Q68" s="1"/>
  <c r="R373"/>
  <c r="P323" i="17"/>
  <c r="Y35" i="4"/>
  <c r="Y77"/>
  <c r="P365" i="9"/>
  <c r="Q365" s="1"/>
  <c r="Y136" i="4"/>
  <c r="P366" i="9"/>
  <c r="Q366" s="1"/>
  <c r="S69"/>
  <c r="P326" i="17"/>
  <c r="Y30" i="4"/>
  <c r="Y31"/>
  <c r="Y37"/>
  <c r="Y27"/>
  <c r="AL27" s="1"/>
  <c r="Y12"/>
  <c r="Q361" i="9"/>
  <c r="Q358"/>
  <c r="Y13" i="23"/>
  <c r="Z12" i="4" l="1"/>
  <c r="AL12"/>
  <c r="Z77"/>
  <c r="AL77"/>
  <c r="Y135"/>
  <c r="Y139" s="1"/>
  <c r="Z27"/>
  <c r="Z138" s="1"/>
  <c r="Y78"/>
  <c r="P373" i="9"/>
  <c r="Q373" s="1"/>
  <c r="P372"/>
  <c r="Q372" s="1"/>
  <c r="P329" i="17"/>
  <c r="P330"/>
  <c r="P331"/>
  <c r="P332"/>
  <c r="P334"/>
  <c r="P335"/>
  <c r="P336"/>
  <c r="P337"/>
  <c r="P343"/>
  <c r="P344"/>
  <c r="P346"/>
  <c r="P347"/>
  <c r="P348"/>
  <c r="R13" i="9"/>
  <c r="Q316" i="17"/>
  <c r="O316" s="1"/>
  <c r="P316" s="1"/>
  <c r="Q317"/>
  <c r="Q318"/>
  <c r="O318" s="1"/>
  <c r="O44"/>
  <c r="P44" s="1"/>
  <c r="O43"/>
  <c r="P43" s="1"/>
  <c r="O42"/>
  <c r="P42" s="1"/>
  <c r="O33"/>
  <c r="P33" s="1"/>
  <c r="O60"/>
  <c r="P60" s="1"/>
  <c r="O59"/>
  <c r="P59" s="1"/>
  <c r="O58"/>
  <c r="P58" s="1"/>
  <c r="O86"/>
  <c r="P86" s="1"/>
  <c r="O87"/>
  <c r="P87" s="1"/>
  <c r="O74"/>
  <c r="P74" s="1"/>
  <c r="O73"/>
  <c r="P73" s="1"/>
  <c r="O57"/>
  <c r="P57" s="1"/>
  <c r="O56"/>
  <c r="P56" s="1"/>
  <c r="O55"/>
  <c r="P55" s="1"/>
  <c r="O47"/>
  <c r="P47" s="1"/>
  <c r="O46"/>
  <c r="P46" s="1"/>
  <c r="O45"/>
  <c r="P45" s="1"/>
  <c r="O34"/>
  <c r="P34" s="1"/>
  <c r="O84"/>
  <c r="P84" s="1"/>
  <c r="O83"/>
  <c r="P83" s="1"/>
  <c r="O70"/>
  <c r="P70" s="1"/>
  <c r="O71"/>
  <c r="P71" s="1"/>
  <c r="O40"/>
  <c r="P40" s="1"/>
  <c r="O48"/>
  <c r="P48" s="1"/>
  <c r="O95"/>
  <c r="P95" s="1"/>
  <c r="O76"/>
  <c r="P76" s="1"/>
  <c r="O89"/>
  <c r="P89" s="1"/>
  <c r="O62"/>
  <c r="P62" s="1"/>
  <c r="O69"/>
  <c r="P69" s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5"/>
  <c r="O36"/>
  <c r="O37"/>
  <c r="O38"/>
  <c r="O39"/>
  <c r="O4"/>
  <c r="O64"/>
  <c r="O65"/>
  <c r="O66"/>
  <c r="O67"/>
  <c r="O68"/>
  <c r="O78"/>
  <c r="O79"/>
  <c r="O80"/>
  <c r="O81"/>
  <c r="O82"/>
  <c r="O90"/>
  <c r="O91"/>
  <c r="O99"/>
  <c r="O100"/>
  <c r="O41"/>
  <c r="P41" s="1"/>
  <c r="R356" i="9"/>
  <c r="P356" s="1"/>
  <c r="Y138" i="4" l="1"/>
  <c r="AC78"/>
  <c r="R357" i="9"/>
  <c r="Y11" i="4" s="1"/>
  <c r="AL11" s="1"/>
  <c r="P13" i="9"/>
  <c r="P318" i="17"/>
  <c r="O317"/>
  <c r="P317" s="1"/>
  <c r="M130" i="4"/>
  <c r="M131"/>
  <c r="V132"/>
  <c r="AI132"/>
  <c r="V6"/>
  <c r="V134" s="1"/>
  <c r="Q312" i="17"/>
  <c r="O311"/>
  <c r="Q310"/>
  <c r="Y7" i="4" s="1"/>
  <c r="O307" i="17"/>
  <c r="P28"/>
  <c r="P31"/>
  <c r="P32"/>
  <c r="P30"/>
  <c r="P29"/>
  <c r="P64"/>
  <c r="Y9" i="4"/>
  <c r="P23" i="17"/>
  <c r="P25"/>
  <c r="P26"/>
  <c r="P27"/>
  <c r="P24"/>
  <c r="P9"/>
  <c r="P10"/>
  <c r="P14"/>
  <c r="P13"/>
  <c r="P8"/>
  <c r="P12"/>
  <c r="P15"/>
  <c r="P11"/>
  <c r="O315"/>
  <c r="P315" s="1"/>
  <c r="O314"/>
  <c r="P314" s="1"/>
  <c r="O312"/>
  <c r="P312" s="1"/>
  <c r="O313"/>
  <c r="P313" s="1"/>
  <c r="P7"/>
  <c r="P6"/>
  <c r="P16"/>
  <c r="Q309"/>
  <c r="O309" s="1"/>
  <c r="P309" s="1"/>
  <c r="Y5" i="4"/>
  <c r="P4" i="17"/>
  <c r="P5"/>
  <c r="P21"/>
  <c r="P17"/>
  <c r="P18"/>
  <c r="P19"/>
  <c r="P20"/>
  <c r="P22"/>
  <c r="O320"/>
  <c r="P91"/>
  <c r="P99"/>
  <c r="P82"/>
  <c r="P39"/>
  <c r="P38"/>
  <c r="P36"/>
  <c r="P37"/>
  <c r="P35"/>
  <c r="P81"/>
  <c r="P68"/>
  <c r="P80"/>
  <c r="P79"/>
  <c r="P78"/>
  <c r="P67"/>
  <c r="P66"/>
  <c r="P65"/>
  <c r="P90"/>
  <c r="P100"/>
  <c r="P168"/>
  <c r="Y11" i="23"/>
  <c r="Y12"/>
  <c r="Y14"/>
  <c r="Y10"/>
  <c r="Y8" i="4" l="1"/>
  <c r="Y130" s="1"/>
  <c r="Q13" i="9"/>
  <c r="P357"/>
  <c r="Z11" i="4"/>
  <c r="Z133" s="1"/>
  <c r="Y133"/>
  <c r="O308" i="17"/>
  <c r="O310"/>
  <c r="P310" s="1"/>
  <c r="AJ101" i="23"/>
  <c r="AJ102" s="1"/>
  <c r="AJ100"/>
  <c r="AJ98"/>
  <c r="AJ97"/>
  <c r="AJ96"/>
  <c r="P305" i="17"/>
  <c r="Z134" i="4" l="1"/>
  <c r="Y134"/>
  <c r="Y131"/>
  <c r="Q357" i="9"/>
  <c r="P359"/>
  <c r="Q359" s="1"/>
  <c r="P307" i="17" l="1"/>
  <c r="Y4" i="4" s="1"/>
  <c r="P308" i="17"/>
  <c r="P311"/>
  <c r="P320"/>
  <c r="P328"/>
  <c r="P381" l="1"/>
  <c r="H73" i="16" l="1"/>
</calcChain>
</file>

<file path=xl/sharedStrings.xml><?xml version="1.0" encoding="utf-8"?>
<sst xmlns="http://schemas.openxmlformats.org/spreadsheetml/2006/main" count="15432" uniqueCount="2758">
  <si>
    <t>CAJA</t>
  </si>
  <si>
    <t>AÑO</t>
  </si>
  <si>
    <t>PROGRAMA</t>
  </si>
  <si>
    <t>UBICACIÓN</t>
  </si>
  <si>
    <t>DELEGACION</t>
  </si>
  <si>
    <t>LETFOR</t>
  </si>
  <si>
    <t>$</t>
  </si>
  <si>
    <t>F. TERM</t>
  </si>
  <si>
    <t>F. INICIO</t>
  </si>
  <si>
    <t>OBSERVACIONES</t>
  </si>
  <si>
    <t>ETAPA</t>
  </si>
  <si>
    <t>OBRA-EXPEDIENTE</t>
  </si>
  <si>
    <t>DOCUMENTO</t>
  </si>
  <si>
    <t>TIPO</t>
  </si>
  <si>
    <t>NOMBRE Y/O CONTENIDO</t>
  </si>
  <si>
    <t>DOC.</t>
  </si>
  <si>
    <t>ARC = ARCHIVO</t>
  </si>
  <si>
    <t>CTA-DIR = CUENTA DIRECTA</t>
  </si>
  <si>
    <t>PROY = PROYECTO</t>
  </si>
  <si>
    <t>EXP = EXPEDIENTE</t>
  </si>
  <si>
    <t>PRO-EXP = PROYECTO + EXPEDIENTE</t>
  </si>
  <si>
    <t>PTO = PRESUPUESTO</t>
  </si>
  <si>
    <t>ExC = EXPEDIENTE COMPLETO</t>
  </si>
  <si>
    <t>OF REC = OFICIOS RECIBIDOS</t>
  </si>
  <si>
    <t>OF ENV = OFICIOS ENVIADOS</t>
  </si>
  <si>
    <t>NOM/FACT = NOMINAS Y/0 FACTURAS</t>
  </si>
  <si>
    <t>DPC = DOCUMENTACION PARA COMPROBACION</t>
  </si>
  <si>
    <t>FTPI = Ficha Tecnica para Proyectos de Inversion</t>
  </si>
  <si>
    <t>LEV = LEVANTAMIENTOS</t>
  </si>
  <si>
    <t>FISB = FORTALECIMIENTO DE INFRAESTRUCTURA SOCIAL BASICA(PROG D C.M.T.)</t>
  </si>
  <si>
    <t>PROG = PROGRAMA</t>
  </si>
  <si>
    <t>C.M.T. = CONGREGACIÓN MARIANA TRINITARIA</t>
  </si>
  <si>
    <t>P.I.E. = PROYECTO INTEGRAL EJECUTIVO</t>
  </si>
  <si>
    <t>D-AUD = DOC. PARA AUDITORIA</t>
  </si>
  <si>
    <t>OBS = OBSERVACIÓN</t>
  </si>
  <si>
    <t>Nº</t>
  </si>
  <si>
    <t>AgLOC = AGENDA DE LO LOCAL</t>
  </si>
  <si>
    <t>CADI = CENTRO DE ATENCIÓN PARA EL DESARROLLO INTEGRAL</t>
  </si>
  <si>
    <t>PRO-INV = PROYECTOS PARA LA INVERSIÓN</t>
  </si>
  <si>
    <t>TIPO D OB</t>
  </si>
  <si>
    <t>MEM FOTO</t>
  </si>
  <si>
    <t>EXP COMP</t>
  </si>
  <si>
    <t>OBRA</t>
  </si>
  <si>
    <t>$ O DATO APROXIMADO</t>
  </si>
  <si>
    <t>RG = RELACIÓN DE GASTOS</t>
  </si>
  <si>
    <t>CONCEPTO</t>
  </si>
  <si>
    <t>FECHA</t>
  </si>
  <si>
    <t>OBSERVACIÓN</t>
  </si>
  <si>
    <t>AOB = ACTA DE INICIO DE OBRA</t>
  </si>
  <si>
    <t>CED/SEG = CEDULA DE SEGUIMIENTO</t>
  </si>
  <si>
    <t>FIB = FICHA DE INFORMACIÓN BÁSICA DE PROYECTOS</t>
  </si>
  <si>
    <t>SIIF = SISTEMA DE INFORMACIÓN FINANCIERA</t>
  </si>
  <si>
    <t>Nº FACT</t>
  </si>
  <si>
    <t>EMPRESA</t>
  </si>
  <si>
    <t>Nº POL</t>
  </si>
  <si>
    <t>REL</t>
  </si>
  <si>
    <t>PROVEEDOR (PROP)</t>
  </si>
  <si>
    <t>RELACIÓN</t>
  </si>
  <si>
    <t>F. TERM.</t>
  </si>
  <si>
    <t>AÑO ARC</t>
  </si>
  <si>
    <t>$ FACTURA</t>
  </si>
  <si>
    <t>$ POLIZA</t>
  </si>
  <si>
    <t>BENEFICIARIO</t>
  </si>
  <si>
    <t>ASUNTO</t>
  </si>
  <si>
    <t>CONTROL DE OFICIOS</t>
  </si>
  <si>
    <t>PERSONA</t>
  </si>
  <si>
    <t>CONTROL DE FACTURAS</t>
  </si>
  <si>
    <t>NOMINA DEL…</t>
  </si>
  <si>
    <t>HRS MAQ</t>
  </si>
  <si>
    <t>Nº OFICIO</t>
  </si>
  <si>
    <t>DESCRIPCION</t>
  </si>
  <si>
    <t>UBICACIÓN (DOMICILIO)</t>
  </si>
  <si>
    <t>HRS TRABAJADAS</t>
  </si>
  <si>
    <t>TIPO DE APOYO (MAQ, M.O.)</t>
  </si>
  <si>
    <t>NOMBRE (A QUIEN SE LE APOYO)</t>
  </si>
  <si>
    <t>FECHA DEL REPORTE</t>
  </si>
  <si>
    <t>ATENDIDO POR:</t>
  </si>
  <si>
    <t>FECHA DE SUPERVISION</t>
  </si>
  <si>
    <t>$ EJERCIDO</t>
  </si>
  <si>
    <t>% DE AVANCE</t>
  </si>
  <si>
    <t>Nº ACUERDO O CONTRATO</t>
  </si>
  <si>
    <t>PERS. BENEFICIADAS</t>
  </si>
  <si>
    <t>Nº MEM</t>
  </si>
  <si>
    <t>TIPO MAQ, MATERIAL</t>
  </si>
  <si>
    <t>NOTAS</t>
  </si>
  <si>
    <t>FECHA FACT</t>
  </si>
  <si>
    <t xml:space="preserve">FECHA POLIZA </t>
  </si>
  <si>
    <t>VIVIENDAS BENEF.</t>
  </si>
  <si>
    <t>HOMBRES BENF.</t>
  </si>
  <si>
    <t>MUJERES BENEF.</t>
  </si>
  <si>
    <t>OPERADOR</t>
  </si>
  <si>
    <t>EQUIPO</t>
  </si>
  <si>
    <t>MARCA</t>
  </si>
  <si>
    <t>Nº ECONOMICO</t>
  </si>
  <si>
    <t>CAUSA DE INACTIVIDAD</t>
  </si>
  <si>
    <t>TRABAJO REALIZADO</t>
  </si>
  <si>
    <t>OBS.</t>
  </si>
  <si>
    <t>NOTAS IMPORTANTES</t>
  </si>
  <si>
    <t>CUEVAS, RAMON DANIEL</t>
  </si>
  <si>
    <t>RETROESCAVADORA</t>
  </si>
  <si>
    <t>CASE</t>
  </si>
  <si>
    <t>APOYO A COMPAÑEROS Y MOV. DE VEHICULOS</t>
  </si>
  <si>
    <t>VEHICULO DETENIDO X FALTA DE PRESUPUESTO</t>
  </si>
  <si>
    <t>BOBADILLA MENA, J. MAURICIO</t>
  </si>
  <si>
    <t>CAT</t>
  </si>
  <si>
    <t>MODELO</t>
  </si>
  <si>
    <t>VEHICULO SIN LLANTAS DELANTERAS</t>
  </si>
  <si>
    <t>APOYO A COMPAÑEROS Y LIMPIEZA DE ALMANCEN</t>
  </si>
  <si>
    <t>FALTAN LLANTAS</t>
  </si>
  <si>
    <t>SILVA AMEZCUA, SALVADOR</t>
  </si>
  <si>
    <t xml:space="preserve">TORTON </t>
  </si>
  <si>
    <t>KEENWORD</t>
  </si>
  <si>
    <t>REPARACIÓN DEL VEHICULO</t>
  </si>
  <si>
    <t>-</t>
  </si>
  <si>
    <t>MOVIMIENTO DE BASURA</t>
  </si>
  <si>
    <t>LOPEZ TORRES, JAVER</t>
  </si>
  <si>
    <t>CAMBIO DE MAQ: PIPA DE AGUA</t>
  </si>
  <si>
    <t>CAMBIO: KENWOORT X DINA</t>
  </si>
  <si>
    <t>CAMBIO: 72 X 33</t>
  </si>
  <si>
    <t>ACARREO DE AGUA</t>
  </si>
  <si>
    <t>PIPA KENWOOD Nº ECONOMICO; 72 SIN LLANTAS</t>
  </si>
  <si>
    <t>MACIAS DE LA LUZ, JOSE CRUZ</t>
  </si>
  <si>
    <t xml:space="preserve">CAMIÓN </t>
  </si>
  <si>
    <t>DIA 15: REPARACIÓN DEL CLOTCH</t>
  </si>
  <si>
    <t xml:space="preserve">APOYOS, LIMPIEZA, BALASTREO </t>
  </si>
  <si>
    <t>DANIEL COLDIVAR, VICTOR M.</t>
  </si>
  <si>
    <t>CARTEPILLAR</t>
  </si>
  <si>
    <t>LABORO 1 DIA Y LOS OTROS HIZO DETALLES EN ALMACEN</t>
  </si>
  <si>
    <t>CORTES ESPINOZA, FRANCISCO</t>
  </si>
  <si>
    <t>FANSA</t>
  </si>
  <si>
    <t>APOYO A COMPAÑEROS Y REPARANDO VEHICULO</t>
  </si>
  <si>
    <t>CLOUTCH DESCOMPUESTO</t>
  </si>
  <si>
    <t>LOPEZ HERNANDEZ, JAVIER DE JESÚS</t>
  </si>
  <si>
    <t>C. VOLTEO</t>
  </si>
  <si>
    <t>KODIAK</t>
  </si>
  <si>
    <t>DIA 16: SE LE REQUIRIO PRESENCIA EN OFICINAS</t>
  </si>
  <si>
    <t>RETIRO DE BASURA, BALASTREO, BACHEO, MANTENIMIENTO DE VEHICULO</t>
  </si>
  <si>
    <t>PIPA DE AGUA</t>
  </si>
  <si>
    <t>DINA</t>
  </si>
  <si>
    <t>REPARTO DE AGUA, Y RIEGO DE JARDINES</t>
  </si>
  <si>
    <t>DIA 30: XQ NO SE LE DIO ORDEN ALGUNA</t>
  </si>
  <si>
    <t>APOYO EN EL MALECON JOCO, PANTEON MPAL, Y DELEGACIONES</t>
  </si>
  <si>
    <t>VIAJES DE BASURA.  APOYO AL MALECON JOCO, Y SAN JUAN COSALA</t>
  </si>
  <si>
    <t>FAMSA</t>
  </si>
  <si>
    <t>APOYO EN BACHEO DE ADOQUIN, DELEGACION, PANTEON</t>
  </si>
  <si>
    <t>DANIEL CUEVAS, RAMON</t>
  </si>
  <si>
    <t>REPARACION DE VEHICULO</t>
  </si>
  <si>
    <t>MOTOCONFORMADORA</t>
  </si>
  <si>
    <t>APOYO AL MECANICO</t>
  </si>
  <si>
    <t>NO HUBO INDICACIONES</t>
  </si>
  <si>
    <t>APOYO AL MECANICO, Y VIAJE A GDL X REFACIONES</t>
  </si>
  <si>
    <t>2 DIAS SIN LABORAR (DIA OFICIAL 2 NOV)</t>
  </si>
  <si>
    <t>3 DIAS SIN LABORAR(DIA OFICIAL 2 NOV)</t>
  </si>
  <si>
    <t>MAQ DESCOMPUESTA</t>
  </si>
  <si>
    <t>APOYO CON LA CAMIONETA LOBO, Y APOYO A MECANICO</t>
  </si>
  <si>
    <t>RETEN TRASERO</t>
  </si>
  <si>
    <t>ESPINOZA CORTES, FRANCISCO</t>
  </si>
  <si>
    <t>APOYO AL MECANICO, PANTEON SAN JUAN C. Y DIF</t>
  </si>
  <si>
    <t xml:space="preserve">VIAJES EN DELEGACIONES, APOYO EN PINTAR RASTRO </t>
  </si>
  <si>
    <t>CAJA DE VELOCIDADES</t>
  </si>
  <si>
    <t>APOYO EN PARQUE VEHICULAR</t>
  </si>
  <si>
    <t>CAMBIO: CATERPILLAR X CARTEPILLAR</t>
  </si>
  <si>
    <t>CAMBIO 48 POR 70</t>
  </si>
  <si>
    <t>APOYO AL EJIDO DE ZAPOTITAN, APOYO A COMPAÑEROS</t>
  </si>
  <si>
    <t>APOYO A LOS EJIDDOS DE HUEJO Y ZAPOTITAN, Y PINTAR EL RASTRO</t>
  </si>
  <si>
    <t>APOYO A DELEGACIONES, MANDADO A GDL, LIMPIEZA PANTEON, PINTAR EL RASTRO.</t>
  </si>
  <si>
    <t>TRANSMICION Y CLOTCH</t>
  </si>
  <si>
    <t>VIAJES EN EL ZAPOTE, SAN JUAN COSALA, RASTRO MPAL, Y MANDADO A GDL</t>
  </si>
  <si>
    <t>DISIEL (LTS)</t>
  </si>
  <si>
    <t>RETRO DESCOMPUESTA</t>
  </si>
  <si>
    <t>BALASTREO EN EL EJIDO DE JOCOTEPEC</t>
  </si>
  <si>
    <t>NO TRABAJO DEL DIA 5 EN ADELANTE PORQUE SE ENCONTRABA DESCOMPUESTA LA RETROESCAVADORA</t>
  </si>
  <si>
    <t>APOYO A COMPAÑERO DE PIPA REGANDO</t>
  </si>
  <si>
    <t>GASOLINA (LTS)</t>
  </si>
  <si>
    <t>ACEITE (LTS)</t>
  </si>
  <si>
    <t>18.52 L + $700.00</t>
  </si>
  <si>
    <t>GRASA KG</t>
  </si>
  <si>
    <t>RIEGO DE CAMELLONES Y REPARTO DE AGUA</t>
  </si>
  <si>
    <t>APOYO EN EL RASTRO (PINTAR)</t>
  </si>
  <si>
    <t>SALIO A VACACIONES</t>
  </si>
  <si>
    <t>BALASTREO, APOYO ALMANCEN, VIAJES DE TIERRA</t>
  </si>
  <si>
    <t>BALASTREO, APOYO A AGUA POTABLE, LIMPIEZA</t>
  </si>
  <si>
    <t>BALASTREO</t>
  </si>
  <si>
    <t>67.017 L + $600.00</t>
  </si>
  <si>
    <t>RIEGO DE CAMELLONES</t>
  </si>
  <si>
    <t>SE QUEBRO UNA PIEZA Q SE NECESITO SOLDAR VARIOS DIAS</t>
  </si>
  <si>
    <t>BALASTREO EN EJIDOS</t>
  </si>
  <si>
    <t>FALTA DE INDICACIONES</t>
  </si>
  <si>
    <t>LIMPIEZA EN PANTEON Y MALECON SJC, BALASTRE EN BRECHAS Y CAMINOS EJIDALES</t>
  </si>
  <si>
    <r>
      <rPr>
        <b/>
        <sz val="11"/>
        <color rgb="FFFF0000"/>
        <rFont val="Calibri"/>
        <family val="2"/>
        <scheme val="minor"/>
      </rPr>
      <t xml:space="preserve">19-NOV </t>
    </r>
    <r>
      <rPr>
        <sz val="11"/>
        <rFont val="Calibri"/>
        <family val="2"/>
        <scheme val="minor"/>
      </rPr>
      <t>DIA FERIADO X 20-NOV</t>
    </r>
  </si>
  <si>
    <t>BALASTREO, APOYO EN PLAZA</t>
  </si>
  <si>
    <t>TRAB. EN EL RASTRO MPAL Y EN UNA CANCHA D FUTBOL RAPIDO.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</si>
  <si>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/>
    </r>
  </si>
  <si>
    <t>CLOUTCH</t>
  </si>
  <si>
    <t>DIESEL X PARTE DEL EJIDO (AL DIESEL SE LE RESTA 126.24 L Q FUE LO Q PUSO EL EJIDO)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</si>
  <si>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($1,500.00 POR LO TANTO ESTA SEMANA EL DIESEL LO PUSO EL EJIDO). </t>
    </r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</si>
  <si>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(AL DIESEL SE LE RESTA $1,500.00). </t>
    </r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</si>
  <si>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 xml:space="preserve">DIA FERIADO X 20-NOV. </t>
    </r>
    <r>
      <rPr>
        <sz val="9"/>
        <color rgb="FFFF0000"/>
        <rFont val="Calibri"/>
        <family val="2"/>
        <scheme val="minor"/>
      </rPr>
      <t>MAQ DESCOMPUESTA</t>
    </r>
  </si>
  <si>
    <t>LLANTA PONCHADA</t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</si>
  <si>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>DIA FERIADO X 20-NOV. REPARACIÓN DE MAQ.</t>
    </r>
  </si>
  <si>
    <t>RIEGO DE CAMELLONES Y LIMPIEZA DE PANTEON MPAL.</t>
  </si>
  <si>
    <t>TRAB. EN EL RASTRO MPAL Y PLAZA MPAL.</t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</si>
  <si>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>DIA FERIADO X 20-NOV. NO HUBO INDICACIONES</t>
    </r>
  </si>
  <si>
    <t>BALASTREO, APOYO A ASEO PUBLICO, A PART. CIUDADANA, Y A MECANICO.</t>
  </si>
  <si>
    <t>ARREGLO DE PATRULLA, BALASTREO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</si>
  <si>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(45.126 LTS POR LO TANTO ESTA SEMANA EL DIESEL LO PUSO EL EJIDO). </t>
    </r>
  </si>
  <si>
    <t>PROCESO</t>
  </si>
  <si>
    <t>¿?</t>
  </si>
  <si>
    <t>SIN LLANTAS</t>
  </si>
  <si>
    <t>APOYO RASTRO MPAL</t>
  </si>
  <si>
    <t>BALASTREO Y APOYO A RASTRO MPAL</t>
  </si>
  <si>
    <t xml:space="preserve">DIESEL X PARTE DEL EJIDO </t>
  </si>
  <si>
    <t>DIESEL Y ACEITE POR PARTE DEL EJIDO</t>
  </si>
  <si>
    <t>BALASTREO Y RIEGO DE CAMELLONES (ESTE ULTIMO FUE APOYO)</t>
  </si>
  <si>
    <t>DIESEL X PARTE DEL EJIDO</t>
  </si>
  <si>
    <t>VIAJES DE ARENA Y BASURA, APOYO AL RASTRO MPAL Y A LA PRESIDENCIA (RECOGER MUEBLES EN GDL).</t>
  </si>
  <si>
    <t>VIAJES DE  BASURA, APOYO AL RASTRO MPAL Y A LA PRESIDENCIA (RECOGER MUEBLES EN GDL) Y LIMPIEZA.</t>
  </si>
  <si>
    <t>APOYO EN RIEGO D CAMELLONES, A EJIDO ZAPOTITAN D HGO. Y A LA PRESIDENCIA (RECOGER MUEBLES EN GDL).</t>
  </si>
  <si>
    <t>APOYO A PARQUE VEHICULAR Y A RASTRO MPAL.</t>
  </si>
  <si>
    <t>VIAJE DE MATERIAL, BALASTREO, APOYO A RASTRO MPAL</t>
  </si>
  <si>
    <t>FTPI</t>
  </si>
  <si>
    <t>P.I.E.</t>
  </si>
  <si>
    <t>EX. TEC</t>
  </si>
  <si>
    <t>FIB</t>
  </si>
  <si>
    <t>SIIF</t>
  </si>
  <si>
    <t>PTO</t>
  </si>
  <si>
    <t>P.U.</t>
  </si>
  <si>
    <t>CONV</t>
  </si>
  <si>
    <t>EDO. FINC.</t>
  </si>
  <si>
    <t>ENT-REC</t>
  </si>
  <si>
    <t>GEN M.O.</t>
  </si>
  <si>
    <t>GEN MAQ</t>
  </si>
  <si>
    <t>GEN MAT</t>
  </si>
  <si>
    <t>E.M.S.</t>
  </si>
  <si>
    <t>OTROS EST</t>
  </si>
  <si>
    <t>OF REC</t>
  </si>
  <si>
    <t>OF ENT</t>
  </si>
  <si>
    <t>BITACORA</t>
  </si>
  <si>
    <t>DOC ANEXO</t>
  </si>
  <si>
    <t>X</t>
  </si>
  <si>
    <t>JOCOTEPEC</t>
  </si>
  <si>
    <t>MANTENIMIENTO</t>
  </si>
  <si>
    <t>C. INDEPENDENCIA</t>
  </si>
  <si>
    <t>C. JUAREZ</t>
  </si>
  <si>
    <t>C. DEGOLLADO</t>
  </si>
  <si>
    <t>MTTO2 = OFINAS DEL AYUNTAMIENTO</t>
  </si>
  <si>
    <t>TRAB = TRABAJOS Q NO TIENEN UNA CLASIFICACION</t>
  </si>
  <si>
    <t>IFE(S)</t>
  </si>
  <si>
    <t>FIRMA(S)</t>
  </si>
  <si>
    <t>CROQUIS</t>
  </si>
  <si>
    <t>RIGOBERTO HOYOS CUEVAS</t>
  </si>
  <si>
    <t>CAMBIO DE MAQ: PIPA DE AGUA A C. VOLTEO</t>
  </si>
  <si>
    <t>CAMBIO 33 POR 34</t>
  </si>
  <si>
    <t>RIEGO DE CAMELLONES, VIAJES DE ARENA Y ESCOMBRO Y APOYO A RASTRO</t>
  </si>
  <si>
    <t>SE HIZO CAMBIO DE VEHICULO EL DIA 11 DE DIC</t>
  </si>
  <si>
    <t>CAMBIO DE MAQ: C. VOLTEO A TORTON</t>
  </si>
  <si>
    <t>CAMBIO 34 POR 72</t>
  </si>
  <si>
    <t>APOYO EN EL AMALCEN</t>
  </si>
  <si>
    <t>EN LA SEMANA ESTUVO APOYANDO AL ALMACEN Y POR LO MISMO NO REPORTO HORAS TRABAJADAS</t>
  </si>
  <si>
    <t>KENWORTH</t>
  </si>
  <si>
    <t>APOYO A RASTRO MPAL Y VIAJES DE TIERRA Y ARENA DE PLAYA</t>
  </si>
  <si>
    <t>APOYO EN EL RASTRO MPAL Y A COMPAÑERO DE PIPA</t>
  </si>
  <si>
    <t>VIAJES DE BASURA, APOYO A RASTRO MPAL Y PLAZA PRINCIPAL, VIAJES DE ARENA.</t>
  </si>
  <si>
    <t>CATEPILLAR</t>
  </si>
  <si>
    <t>LIMPIEZA EN PANTEON Y CALLES, NIVELACIÓN DE ALMACEN, APOYO EN ASILO DE ANCIANOS Y PLAZA PRINCIPAL.</t>
  </si>
  <si>
    <t>EN LA PLAYA, EN CALLES FCO. VILLA Y JAVIER MINA.</t>
  </si>
  <si>
    <r>
      <rPr>
        <b/>
        <sz val="12"/>
        <color theme="1"/>
        <rFont val="Calibri"/>
        <family val="2"/>
        <scheme val="minor"/>
      </rPr>
      <t>TIPO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(Enviado o Recibido)</t>
    </r>
  </si>
  <si>
    <t>FECHA RECIBIDO</t>
  </si>
  <si>
    <t>RECIBIDO</t>
  </si>
  <si>
    <t>HACIENDA MUNICIPAL</t>
  </si>
  <si>
    <t>C. SALVADOR CERDA AREVALO</t>
  </si>
  <si>
    <t>CIRCULAR Entrega de Administración</t>
  </si>
  <si>
    <t>PRESIDENCIA MUNICIPAL</t>
  </si>
  <si>
    <t>C. JOHN FRANCIS O´SHEA C.</t>
  </si>
  <si>
    <t>CIRCULAR</t>
  </si>
  <si>
    <t>COMUNICACIÓN SOCIAL</t>
  </si>
  <si>
    <t>LIC. KARINA GPE. MUÑOZ  A.</t>
  </si>
  <si>
    <t>INVITACION A INAUGURACION A VIA RECREATIVA</t>
  </si>
  <si>
    <t>CIRCULAR NO. 1 ESTIMACION DE NECESIDADES DE RECURSOS MATERIALES Y PAPELERIA</t>
  </si>
  <si>
    <t>S/N</t>
  </si>
  <si>
    <t>DELEGACION SN. JUAN C.</t>
  </si>
  <si>
    <t>C. ERNESTO GONZALEZ R.</t>
  </si>
  <si>
    <t>APOYO DE RETIRO DE ESCOMBRO</t>
  </si>
  <si>
    <t>SUPERVISADO POR ARQ. JAIME C.</t>
  </si>
  <si>
    <t>DELEG. SAN CRISTOBAL Z.</t>
  </si>
  <si>
    <t>C. MA. DE LOS ANGELES MEDINA PEREZ</t>
  </si>
  <si>
    <t>LISTADO DE NECESIDADES DE LA DELEGACIÓN</t>
  </si>
  <si>
    <t>ECOLOGIA Y PROTEC. AL MEDIO AMBIENTE</t>
  </si>
  <si>
    <t>L.C.P. EDUARDO ALDRETE MTNEZ.</t>
  </si>
  <si>
    <t>SOLICITUD DEL CROQUIZ DE LA REUBICACIÓN DEL AREA VERDE DEL HOSPITAL MUNICIPAL</t>
  </si>
  <si>
    <t>PATRIMONIO</t>
  </si>
  <si>
    <t>C. URBANO GTRZ. ROBLES</t>
  </si>
  <si>
    <t>SOLICITUD DE INFORMACION POR LA ENTREGA-RECEPCION DE ADMINISTRACION</t>
  </si>
  <si>
    <t>SERVICIOS PUBLICOS</t>
  </si>
  <si>
    <t>L.E. ULISES PALOS VACA</t>
  </si>
  <si>
    <t>APOYO REPARACION AREA DE BASURA DEL MERCADO MPAL.</t>
  </si>
  <si>
    <t>ADMINISTRACION</t>
  </si>
  <si>
    <t>C. GONZALO FLORES AMEZCUA</t>
  </si>
  <si>
    <t>SOLICITUD DE DOCUMENTACION DE PERSONAL</t>
  </si>
  <si>
    <t>DIRECCION DE CULTURA</t>
  </si>
  <si>
    <t>C. MARIO ZETUNE P.</t>
  </si>
  <si>
    <t>APOYO  DE LA CONSTRUCCIÓN DE BASE EN PATIO DE CASA DE CULTURA</t>
  </si>
  <si>
    <t>PROTECCION CIVIL Y BOMBEROS</t>
  </si>
  <si>
    <t>C. MIGUEL ANGEL CAMARENA SANCHEZ</t>
  </si>
  <si>
    <t>APOYO PARA CONSTRUCCIÓN DE ALMACEN DEL EQUIPO DE BOMBEROS</t>
  </si>
  <si>
    <t>RECONOCIMIENTO DE SEGURIDAD DE MURO DE MATERIAL, EN PREESCOLAR NIÑOS H. NO. 266 JOCOTEPEC</t>
  </si>
  <si>
    <t>X SUPERVISAR</t>
  </si>
  <si>
    <t>RECONOCIMIENTO DE UN REPORTE DE INVASION A ARROYO EN SAN JUAN COSALA</t>
  </si>
  <si>
    <t>SINDICO</t>
  </si>
  <si>
    <t>ING. SAMUEL CAMPOS PEREZ</t>
  </si>
  <si>
    <t>SOLICITUD DE COPIA DE ACTA DE ENTREGA-RECEPCION DE ADMINISTRACION</t>
  </si>
  <si>
    <t>IMAGEN URBANA</t>
  </si>
  <si>
    <t>ARQ. JUAN MANUEL PIRUL CORTES</t>
  </si>
  <si>
    <t>SOLICITUD INFORMACION PARA LOS PROYECTOS DE MOVILIDAD E IMAGEN URBANA Y PROYECTO BOULEVARD OTE.</t>
  </si>
  <si>
    <t xml:space="preserve"> PRESENTAR LA DECLARACION PATRIMONIAL</t>
  </si>
  <si>
    <t xml:space="preserve">RECONOCIMIENTO DE SEGURIDAD Y RIESGO (2) DOMICILIOS PARTICULARES EN EL MUNICIPIO </t>
  </si>
  <si>
    <t>RECURSOS HUMANOS</t>
  </si>
  <si>
    <t xml:space="preserve">LIC. DANIELA BALCAZAR V. </t>
  </si>
  <si>
    <t>DOCUMENTACION DE PERSONAL (NUEVO INGRESO)</t>
  </si>
  <si>
    <t>APOYO PARA LA AMPLIACION DE LA FOSA DE LIXIVIADOS EN VERTEDERO MUNICIPAL</t>
  </si>
  <si>
    <t>APOYO EN ARREGLO DEL DRENAJE UBICADO EN ARROYO DE NEXTIPAC (A UN COSTADO PARQUE ACUATICO)</t>
  </si>
  <si>
    <t>INVITACION A TOMA DE FOTOGRAFIA</t>
  </si>
  <si>
    <t>DESARROLLO ECONOMICO</t>
  </si>
  <si>
    <t>C. MANUEL YUTAKA YANOME</t>
  </si>
  <si>
    <t>SOLICITUD DE COPIAS DE LOS PLANOS DE LOS MALECONES (EN EL MUNICIPIO)</t>
  </si>
  <si>
    <t>COMUDE</t>
  </si>
  <si>
    <t>LIC. HERIBERTO FUENTES LOZA</t>
  </si>
  <si>
    <t xml:space="preserve">APOYO DE VIAJES DE ARENA </t>
  </si>
  <si>
    <t>DELEGACION SAN LUCIANO</t>
  </si>
  <si>
    <t>C. ALBERTO C. CANALES</t>
  </si>
  <si>
    <t>SOLICITUD DE SUPERVISION EN EL PROYECTO PAVIMENTACION Y REHABILITACION DE CARR.  LAS TROJES-POTRERILLOS-SAN LUCIANO</t>
  </si>
  <si>
    <t>INVITACION A ALTARES (DIA DE MUERTOS)</t>
  </si>
  <si>
    <t>DIA OFICIAL (DESCANSO OBLIGATORIO) 2 DE NOVIEMBRE</t>
  </si>
  <si>
    <t>SOLICITUD DE REPORTE DE ACTIVIDADES DEL AREA.</t>
  </si>
  <si>
    <t>3040-50</t>
  </si>
  <si>
    <t>CONTRALORIA DEL ESTADO</t>
  </si>
  <si>
    <t>L.E. FRANCISCO XAVIER V. TRUEBA PEREZ</t>
  </si>
  <si>
    <t>5 Y 2 AL MILLAR</t>
  </si>
  <si>
    <t>TRANSPARENCIA Y ACCESO A LA INFORMACION</t>
  </si>
  <si>
    <t>LIC. RICARDO PEREZ JUAREZ</t>
  </si>
  <si>
    <t>SOLICITUD DE INFORMACION CLASIFICADA COMO FUNDAMENTAL (PARA PUBLICAR)</t>
  </si>
  <si>
    <t>INFORMACION DE ALTAS DEL PERSONAL</t>
  </si>
  <si>
    <t>DELEGACION DEL CHANTE</t>
  </si>
  <si>
    <t>C. AGUSTÍN GARCÍA BARRAGAN</t>
  </si>
  <si>
    <t xml:space="preserve">SOLICITUD DE MATERIAL (PARA BACHEO) </t>
  </si>
  <si>
    <t>PUNTUALIDAD</t>
  </si>
  <si>
    <t>APOYO EN LA CONSTRUCCION DE BODEGA EN PARQUE VEHICULAR</t>
  </si>
  <si>
    <t>COMISION ESTATAL DEL AGUA</t>
  </si>
  <si>
    <t>LIC. LUIS FERNANDO PADILLA MACIAS</t>
  </si>
  <si>
    <t>INVITACION A LA SEGUNDA REUNION DE DIFUSION DE PROGRAMAS FEDERALIZADOS</t>
  </si>
  <si>
    <t>C. ALIPIO RENTERIA BARRAGAN</t>
  </si>
  <si>
    <t>PARTICULAR</t>
  </si>
  <si>
    <t>C. ANA MARIA FRANCO DE G.</t>
  </si>
  <si>
    <t>ASUNTO QUE COMPETE A DESARROLLO URBANO</t>
  </si>
  <si>
    <t>ORGANIGRAMA</t>
  </si>
  <si>
    <t>EDUCACIÓN</t>
  </si>
  <si>
    <t>PROF. FCO. ALEJANDRO DOMINGUEZ PALOMARES</t>
  </si>
  <si>
    <t>INVITACIÓN A HONORES</t>
  </si>
  <si>
    <t>DELEGACION DE EL MOLINO</t>
  </si>
  <si>
    <t>C. EVERARDO RUIZ JIMENEZ</t>
  </si>
  <si>
    <t>APOYO PARA LA RECOSTRUCCION DE JARDINERAS EN PLAZA PRINCIPAL</t>
  </si>
  <si>
    <t xml:space="preserve">RECONOCIMIENTO DE SEGURIDAD Y RIESGO EN DOMICILIO PEDRO MORENO NO. 183 JOCOTEPEC </t>
  </si>
  <si>
    <t>DIA OFICIAL (DESCANSO OBLIGATORIO) 19 DE NOVIEMBRE</t>
  </si>
  <si>
    <t xml:space="preserve">REPORTE DE ACTIVIDADES Y GESTION </t>
  </si>
  <si>
    <t>INFORMACION DEL CORREO OFICIAL ( R. H.)</t>
  </si>
  <si>
    <t>APOYO CON PERSONAL (ARMADO DE ESCENARIO)</t>
  </si>
  <si>
    <t>SEGURIDAD PUBLICA Y VIALIDAD</t>
  </si>
  <si>
    <t>C. SANTIAGO ULISES LARA FERNANDEZ</t>
  </si>
  <si>
    <t>APOYO PARA MANTENIMIENTO DEL EDIFICIO SEG. PUB.</t>
  </si>
  <si>
    <t>PLANEACION</t>
  </si>
  <si>
    <t>L. D. G. LUIS GUZMAN ZAMORA</t>
  </si>
  <si>
    <t>INVITACION A REALIZAR EL EJERCICIO Y PLAN OPERATIVO ANUAL</t>
  </si>
  <si>
    <t xml:space="preserve">INEA </t>
  </si>
  <si>
    <t>PROF. RICARDO GUTIERREZ ALVARADO</t>
  </si>
  <si>
    <t xml:space="preserve">INVITACION ENTREGA DE CERTIFICADOS </t>
  </si>
  <si>
    <t>APOYO EN PLAZA PRINCIPAL, ALMANCEN MPAL. VIAJES DE BALASTRE Y BASURA.</t>
  </si>
  <si>
    <t>APOYO EN ALMACEN</t>
  </si>
  <si>
    <t>APOYO EN PLAZA PRINCIPAL. BALASTREO, VIAJES DE BASURA</t>
  </si>
  <si>
    <t>CATERPILLAR</t>
  </si>
  <si>
    <t>MAQ DESCOMPUESTA Y FALTA DE INDICACIONES</t>
  </si>
  <si>
    <t>CAMBIO DE MAQ: MOTOCONFORMADORA X RETRO</t>
  </si>
  <si>
    <t>BALASTREO, BUSQUEDA DE MAQ P/TRAB. Y APOYO EN ALMACEN</t>
  </si>
  <si>
    <t>CAMBIO DE VEHICULO EL DIA 18 DIC</t>
  </si>
  <si>
    <t>1 KG</t>
  </si>
  <si>
    <t>VIAJES DE BALASTRE Y BASURA</t>
  </si>
  <si>
    <t>CAMBIO 48 POR 75, 35 Y 38</t>
  </si>
  <si>
    <t>VACACIONES</t>
  </si>
  <si>
    <t>VIAJES DE MATERIAL</t>
  </si>
  <si>
    <r>
      <t xml:space="preserve">VEH CON Nº ECO. 38 SE APLICO EL DISIEL Y ACEITE. </t>
    </r>
    <r>
      <rPr>
        <b/>
        <u/>
        <sz val="11"/>
        <color rgb="FFFF0000"/>
        <rFont val="Calibri"/>
        <family val="2"/>
        <scheme val="minor"/>
      </rPr>
      <t>"VACACIONES"</t>
    </r>
  </si>
  <si>
    <t>VIAJES DE ESCOMBRO</t>
  </si>
  <si>
    <t>VIAJES DE BASURA, ESCOMBRO Y TIERRA</t>
  </si>
  <si>
    <t>APOYO RASTRO MPAL Y ALMACEN</t>
  </si>
  <si>
    <t>BALASTREO, VIAJES DE BASURA</t>
  </si>
  <si>
    <t>CAMBIO 48 POR</t>
  </si>
  <si>
    <t>BALASTREO Y APOYO A ALMACEN</t>
  </si>
  <si>
    <t>CAMBIO DE VEHICULO EL DIA 8 ENE</t>
  </si>
  <si>
    <t>LIMPIEZA ECOLOGIOCO Y APOYO EN ALMACEN</t>
  </si>
  <si>
    <t>REPARACIÓN DE BRECHA, VIAJE DE TIERRA, BASURA Y ESCOMBRO</t>
  </si>
  <si>
    <t>APOYO EN PLAZA PRINCIPAL, BALASTREO, Y RETIRO DE BASURA</t>
  </si>
  <si>
    <t>VIAJE DE ESCOMBRO Y TIERRA</t>
  </si>
  <si>
    <t>BALASTREO Y VIAJES DE ESCOMBRO</t>
  </si>
  <si>
    <t>LIMPIEZA, BALASTREO.</t>
  </si>
  <si>
    <t>LIMPIEZA Y MOVIMIENTO DE MAQ.</t>
  </si>
  <si>
    <t>MAQ. DESCOMPUESTA</t>
  </si>
  <si>
    <t>LIMPEZA, BALASTREO.</t>
  </si>
  <si>
    <t>MAQ FALLO EL DIA 10 ENE</t>
  </si>
  <si>
    <t>BALASTREO Y RETIRO DE BASURA</t>
  </si>
  <si>
    <t xml:space="preserve">LLANTA PONCHADA, </t>
  </si>
  <si>
    <t>EL DIA  9-NOV SE PONCHO UNA LLANTA. DIA 6-NOV TIRA ACIETE HIDRAULICO. DIA 8-NOV CAMBIO D ACEITE D MOTOR</t>
  </si>
  <si>
    <t>LIMPIEZA, BALASTREO Y APOYO AL RASTRO MPAL, IDA A GDL</t>
  </si>
  <si>
    <t>BALASTREO Y VIAJES DE ARENA</t>
  </si>
  <si>
    <t>ACARREO DE PERSONAL, APOYO EN ALMACEN</t>
  </si>
  <si>
    <t>LIMPIEZA, APOYO EN ALMACEN</t>
  </si>
  <si>
    <t>APOYO EN EL MALECON JOCO, ALMACEN MPAL.</t>
  </si>
  <si>
    <t>CORONA</t>
  </si>
  <si>
    <t>ENVIADO</t>
  </si>
  <si>
    <t>DIRIGIDO O ENVIADO POR (A):</t>
  </si>
  <si>
    <t>SECRETARIA DE EDUCACION PUBLICA DEL EDO.</t>
  </si>
  <si>
    <t>REHUBICACION DE ESCUELA PAULINO NAVARRO</t>
  </si>
  <si>
    <t>DESARROLLO URBANO</t>
  </si>
  <si>
    <t>GASOLINERA - SAN JUAN COSALA</t>
  </si>
  <si>
    <t>JUDIRICO</t>
  </si>
  <si>
    <t>CONTESTACION - DEMANDA CONDOM</t>
  </si>
  <si>
    <t>CONTESTACION - SOL. PLANO MALECON</t>
  </si>
  <si>
    <t>ENTREGA DE EXP. C.S. SAN CRISTOBAL Z.</t>
  </si>
  <si>
    <t xml:space="preserve">DEMANDA, DESARROLLO URBANO (EXP. 355/2011) </t>
  </si>
  <si>
    <t>ALTAS DE PERSONAL (NUEVO INGRESO)</t>
  </si>
  <si>
    <t>OF. ENV X KARY</t>
  </si>
  <si>
    <t>SOLITUD DE SEÑALAMIENTO EN CASO DE SISMO - U.B.R.</t>
  </si>
  <si>
    <t>CONSTANCIA DE PROPIEDAD</t>
  </si>
  <si>
    <t>SOLITUD DE INFORMACION</t>
  </si>
  <si>
    <t>TESORERO</t>
  </si>
  <si>
    <t>PAGO DE FACTURA "PINOCHO" (TRAB. DE HERRERIA EN RASTRO MPAL)</t>
  </si>
  <si>
    <t>CONTESTACION - CASA DE CULTURA</t>
  </si>
  <si>
    <t>CATASTRO</t>
  </si>
  <si>
    <t>CONTESTACION - DOC. PERSONAL NUEVO INGRESO</t>
  </si>
  <si>
    <t>OF. PARA PAGO DE FACT (IVONNE OLMEDO)</t>
  </si>
  <si>
    <t>CONTESTACION - CASA DE CULTURA (S.J.C.)</t>
  </si>
  <si>
    <t>SERVICIOS MEDICOS</t>
  </si>
  <si>
    <t>PROVEEDURIA</t>
  </si>
  <si>
    <t>LUGAR PARA ARCHIVO MUERTO</t>
  </si>
  <si>
    <t>CHECADOR PARA OFICINA</t>
  </si>
  <si>
    <t>INF. DE ENTREGA-RECEPCION</t>
  </si>
  <si>
    <t>DATOS DE DIR. Y NUEVO PERSONAL</t>
  </si>
  <si>
    <t>COPIA - ACTA DE ENTREGA-RECEPCION</t>
  </si>
  <si>
    <t>ASFALTOS OCCIDENTES</t>
  </si>
  <si>
    <t>AUTORIZACION PARA RECOGER ASFALTO</t>
  </si>
  <si>
    <t>PUENTE PEATONAL</t>
  </si>
  <si>
    <t>A QUIEN CORRESPONDA</t>
  </si>
  <si>
    <t xml:space="preserve">COMPROBANTE DE EMPLEO </t>
  </si>
  <si>
    <t>SISTEMAS</t>
  </si>
  <si>
    <t>DATOS DE MONITOR PARA DAR DE BAJA</t>
  </si>
  <si>
    <t>SECRETARIA GENERAL</t>
  </si>
  <si>
    <t>CASA DE CULTURA (S.J.C.)</t>
  </si>
  <si>
    <t>RASTRO</t>
  </si>
  <si>
    <t>FOPAM 2011</t>
  </si>
  <si>
    <t>CONTESTACION - AV. UNIVERSITARIA - DONATO GUERRA</t>
  </si>
  <si>
    <t>CENTRO DE SALUD (S.J.C.)</t>
  </si>
  <si>
    <t>CENTRO DE SALUD (LAS TROJES)</t>
  </si>
  <si>
    <t>PROYECTO PROG: AGENDA DE LO LOCAL</t>
  </si>
  <si>
    <t>APROVACION - GASTO - RASTRO MPAL</t>
  </si>
  <si>
    <t>ACLARACION DE VACACIONES (LUPITA LARIOS Y KARINA PEREZ)</t>
  </si>
  <si>
    <t>CHECADA RELOJ - SALIDA (JOEL Y KARINA)</t>
  </si>
  <si>
    <t>DEMANDA (RAQUET CLUB VS PARTICULARES)</t>
  </si>
  <si>
    <t>CENTRO DE SALUD (Z.HGO.)</t>
  </si>
  <si>
    <t>CONVENIOS (VARIOS)</t>
  </si>
  <si>
    <t>PARTICIPACION CIUDADANA</t>
  </si>
  <si>
    <t>REALIZAR ACTA DE COMITÉ - AGUA - PAVIMENTO - DRENAJE</t>
  </si>
  <si>
    <t>PROY. TEC.</t>
  </si>
  <si>
    <t>PROY.</t>
  </si>
  <si>
    <t>MACRO</t>
  </si>
  <si>
    <t>MICRO</t>
  </si>
  <si>
    <t>CALEND</t>
  </si>
  <si>
    <t>NUM. GEN</t>
  </si>
  <si>
    <t>SEC-EDC = SECUNDARIA (ESCUELAS DE CALIDAD)</t>
  </si>
  <si>
    <t>ANTES</t>
  </si>
  <si>
    <t>DURANTE</t>
  </si>
  <si>
    <t>DESPUES</t>
  </si>
  <si>
    <t>FACT</t>
  </si>
  <si>
    <t>NOM</t>
  </si>
  <si>
    <t>FIANZAS</t>
  </si>
  <si>
    <t>CONTRATO</t>
  </si>
  <si>
    <t>ANTICIPO</t>
  </si>
  <si>
    <t>OF. ENT = OFICIOS ENTREGADOS X O.P.</t>
  </si>
  <si>
    <t>C. MORELOS</t>
  </si>
  <si>
    <t>MTTO4 = OTROS MANTENIMIENTOS (ESC, SECTOR PRIV)</t>
  </si>
  <si>
    <t>MTTO3 = EDIFICIOS AJENOS AL AYTO PERO DEL MPIO (RASTRO, ASILOS,DELEG, ETC.)</t>
  </si>
  <si>
    <t>LIMPIEZA, ACARREO DE MATERIAL, APOYO EN PARQUE VEHICULAR</t>
  </si>
  <si>
    <t>CHACON CUEVAS, LUIS ALBERTO</t>
  </si>
  <si>
    <t>DIA FESTIVO</t>
  </si>
  <si>
    <t>APOYO A MECANICO: LIJADO DE CARROS</t>
  </si>
  <si>
    <t>EXCAVACION  Y DESMONTE</t>
  </si>
  <si>
    <t>EMPAREJANDO CAMPO, Y DETALLES EN ALMACEN</t>
  </si>
  <si>
    <t>COLOCACION DE PUERTA EN ALMACEN - APOYO EN ALMACEN</t>
  </si>
  <si>
    <t>APOYO A ECOLOGIA Y EN ALMACEN</t>
  </si>
  <si>
    <t>DESMONTE Y APOYO EN ALMACEN</t>
  </si>
  <si>
    <t xml:space="preserve">APOYO A ECOLOGIA  </t>
  </si>
  <si>
    <t>LIMPIEZA DE OBRA, VIAJES DE BASURA</t>
  </si>
  <si>
    <t>MTTO DE MAQUINARIA</t>
  </si>
  <si>
    <t>LIMPIEZA DE OBRA</t>
  </si>
  <si>
    <t>S/VEHICULO</t>
  </si>
  <si>
    <t>LAMINADO Y PINTURA DE PATRULLA</t>
  </si>
  <si>
    <t>NIVELACION DE CALLES Y OBRA</t>
  </si>
  <si>
    <t>LIMPIEZA DE OBRAS Y RETIRO DE BASURA</t>
  </si>
  <si>
    <t>RETIRO DE BASURA, APOYO A LAMINERO</t>
  </si>
  <si>
    <t>CABECERA MUNICIPAL</t>
  </si>
  <si>
    <t>TOTAL</t>
  </si>
  <si>
    <t xml:space="preserve">FACTURAS, INFORME DE  GASTOS EMPEDRADO CUAUHTEMOC EL CHANTE </t>
  </si>
  <si>
    <t>APROBACION CEMENTO OBRA EMPEDRADO AHOGADO C. CUAUHTEMOC EL CHANTE</t>
  </si>
  <si>
    <t>SOLICITUD DE CONEXIÓN DE UNA COMPUTADORA A RED</t>
  </si>
  <si>
    <t>APROBACION DE OBRAS P GESTION DE 3 X 1 2013</t>
  </si>
  <si>
    <t>APROBACION BACHEO, EMPEDRADO, ASFALTO (500 MIL)</t>
  </si>
  <si>
    <t>APROBACION MANTENIMIENTO DE OFICINA Y EDIFICIOS PUBLICOS GUBERNAMENTALES.</t>
  </si>
  <si>
    <t>APROBACION PERFORACION  POZO  SN LUCIANO  Y  PROGRAMA FISE POZO LAS TROJES</t>
  </si>
  <si>
    <t>JUSTIFICANTE RIGO JUNIOR</t>
  </si>
  <si>
    <t>APROBACION AGUA DRENAJE 3 X 1 EST. JUAREZ Y 5 MAYO SAN PEDRO TESISTAN</t>
  </si>
  <si>
    <t>GASTOS DE GASOLINA EFRAIN CHAVEZ HUEZO</t>
  </si>
  <si>
    <t xml:space="preserve">JURIDICO </t>
  </si>
  <si>
    <t>INFORMACION SOLICITADA DE CONTRATOS 2008</t>
  </si>
  <si>
    <t>NORMA</t>
  </si>
  <si>
    <t>AUDITORIA</t>
  </si>
  <si>
    <t>CANCELADO</t>
  </si>
  <si>
    <t>SEDER</t>
  </si>
  <si>
    <t>REPORTE DEL PUENTE CON HUNDIMIENTO EN ZAPOTITAN</t>
  </si>
  <si>
    <t>ASISTENCIA A TALLER, CAPACITACIONES, ETC.</t>
  </si>
  <si>
    <t>INFORMACION PARA PAGINA WEB DEL MPIO.</t>
  </si>
  <si>
    <t>HORARIO DE OFICINA RIGO JUNIOR P ESCUELA</t>
  </si>
  <si>
    <t>FOROS DE CONSULTA CIUDADANA</t>
  </si>
  <si>
    <t>JUSTIFICANTE /KARY/JUNIOR/GPE.</t>
  </si>
  <si>
    <t>APROBACION  FONDEREG 2013</t>
  </si>
  <si>
    <t>APROBACION ASFALTO ZAPOTITAN C.  AV. DEL TRABAJO</t>
  </si>
  <si>
    <t xml:space="preserve">NOTA DE GASTOS DE FARMACIA GPE. LARIOS </t>
  </si>
  <si>
    <t xml:space="preserve">APROBACION ASFALTO EN CABECERA MPAL. </t>
  </si>
  <si>
    <t xml:space="preserve">JUSTIFICANTE RIGO JUNIOR (SALIDA DEL 27) </t>
  </si>
  <si>
    <t>OBRA (Como viene en la nomina)</t>
  </si>
  <si>
    <t>BACHEO</t>
  </si>
  <si>
    <t>LEV. TOPO.</t>
  </si>
  <si>
    <t>A. COMITÉ</t>
  </si>
  <si>
    <t>MTTO1 = VIALIDADES</t>
  </si>
  <si>
    <t>MTTO</t>
  </si>
  <si>
    <t>NOTA: $ SON A LA FECHA DE 5-MAR-13</t>
  </si>
  <si>
    <t>.</t>
  </si>
  <si>
    <t>APOYO DE MANTENIMIENTO (PINTURA)</t>
  </si>
  <si>
    <t>PLACAS DE OBRA</t>
  </si>
  <si>
    <t>FIRMA DE RECIBIDO DE PLACAS  DE CENTROS DE SALUD</t>
  </si>
  <si>
    <t>PLAZA COMUNITARIA XOCOTEPEC</t>
  </si>
  <si>
    <t>LUIS ANTONIO GONZALEZ JIMENEZ</t>
  </si>
  <si>
    <t>INVITACION A ENTREGA DE CERTIFICADOS A ADULTOS MAYORES (INEA)</t>
  </si>
  <si>
    <t>SOLICITA INFORMACION  2010 Y 2011 ANTE PROYECTOS Y PROYECTOS ETC. EJECUTADA POR OBRA DIRECTA</t>
  </si>
  <si>
    <t>SOLICITA RETROEXCAVADORA PARA LIMPIEZA EN CAMPO DE FUTBOL SAN JUAN COSALA</t>
  </si>
  <si>
    <t>SOLICITA APOYO  DE REPARACION DE PISO  EN EL MERCADO MPAL.</t>
  </si>
  <si>
    <t>SOLICITA  ANALISIS Y PREVISIONES PARA EL 2013</t>
  </si>
  <si>
    <t>PAICE - CONACULTA</t>
  </si>
  <si>
    <t>ARQ. MIRNA OSIRIS ORTIZ</t>
  </si>
  <si>
    <t xml:space="preserve">SOLICITA REPORTE FINAL DEL PROYECTO Y DOCUMENTACION DE CASA DE CULTURA SAN JUAN COSALA </t>
  </si>
  <si>
    <t>IPROVIPE</t>
  </si>
  <si>
    <t>JORGE VALENCIA RODRIGUEZ</t>
  </si>
  <si>
    <t>INVITACION  REUNION Y PREMIO ESTATAL DE VIVIENDA</t>
  </si>
  <si>
    <t>DR. JORGE L. GARAVITO E.</t>
  </si>
  <si>
    <t>INFORMACION DE SERVICIO DE ANALISIS CLINICOS</t>
  </si>
  <si>
    <t>REUNION DE TRABAJO CARÁCTER URGENTE</t>
  </si>
  <si>
    <t>VEHICULOS RESGUARDARLOS EN ESTACION. MPAL.</t>
  </si>
  <si>
    <t>SOLICITA  DOCUMENTACION COMPROBATORIA DE CONSTRUCCION DE CASA DE CULTURA SAN JUAN C.</t>
  </si>
  <si>
    <t xml:space="preserve">SOLICITA DOCUMENTOS PARA EXPEDIENTE DE PERSONAL </t>
  </si>
  <si>
    <t xml:space="preserve">REPORTA INSPECCION DE RIESGO EN PUENTE VICENTE GUERRERO CRUCE CON N. HEROES. </t>
  </si>
  <si>
    <t>C1</t>
  </si>
  <si>
    <t>C4</t>
  </si>
  <si>
    <t>INFORMA QUE MATERIALES O SERVICIOS SE ATENDERAN SOLO LO URGENTE</t>
  </si>
  <si>
    <t>DELEGACION CHANTE</t>
  </si>
  <si>
    <t>LISTADO DE NECESIDADES DE LA DELEGACIÓN CON BALASTRE</t>
  </si>
  <si>
    <t>SECRETARIA DE COMUNICACIONES Y TRANSPORTES</t>
  </si>
  <si>
    <t>ING. ERNESTO CEPEDA A.</t>
  </si>
  <si>
    <t>INFORMACION DE NORMATIVIDAD RELACIONADA  AL SEÑALAMIENTO HORIZONTAL Y VERTICAL DE CARRETERAS Y VIALIDADES URBANAS.</t>
  </si>
  <si>
    <t>ORGANO TECNICO DE RESPONSABILIDADES DEL CONGRESO DEL ESTADO</t>
  </si>
  <si>
    <t>LIC. JULIO CESAR GUZMAN GONZALEZ</t>
  </si>
  <si>
    <t>OBLIGACION DE DECLARACION PATRIMONIAL</t>
  </si>
  <si>
    <t>REPORTE DE INSPECCION  DE RIESGO EN EXPLANADA DE LA BANDERA MONUMENTAL</t>
  </si>
  <si>
    <t>INFORMA  QUE PARA PARTICIPAR EN EL PROYECTO  NAC. DE ALUMBRADO LA DOCUMENTACION ESTA INCOMPLETA</t>
  </si>
  <si>
    <t>COMISION NACIONAL PARA EL USO EFICIENTE DE LA ENERGIA CONUEE</t>
  </si>
  <si>
    <t>MS. ADOLFO CHAVEZ ANDRADE</t>
  </si>
  <si>
    <t>C 02</t>
  </si>
  <si>
    <t>C 03</t>
  </si>
  <si>
    <t>29/2012</t>
  </si>
  <si>
    <t>SE SUSPENDE TRAMITE DE CARTA DE NO ANTECEDENTES PENALES</t>
  </si>
  <si>
    <t>29/22/2012</t>
  </si>
  <si>
    <t>SECRETARIO GENERAL</t>
  </si>
  <si>
    <t xml:space="preserve">LIC. LEONARDO LASTER CORONA </t>
  </si>
  <si>
    <t>SOLICITA INFORMACION DE DOCUMENTACION SOBRE LA OBRA CASA DE CULTURA SAN JUAN COSALA (PAICE)</t>
  </si>
  <si>
    <t>INFORMA SOBRE EL INGRESO  A SUS LABORES EL HORARIO ES A LAS 9:00 AM</t>
  </si>
  <si>
    <t>INFORMATICA</t>
  </si>
  <si>
    <t>JUAN JOSE CONDE GOMEZ</t>
  </si>
  <si>
    <t>SOLICITA PASAR TODOS LOS USB PARA REVISION DE VIRUS</t>
  </si>
  <si>
    <t>C02</t>
  </si>
  <si>
    <t xml:space="preserve">SOLICITA AGENDA DE ACTIVIDADES  O EVENTOS </t>
  </si>
  <si>
    <t>FECHA POL</t>
  </si>
  <si>
    <t>REGIDORES</t>
  </si>
  <si>
    <t>CONFERENCIA PRODEUR</t>
  </si>
  <si>
    <t>LUIS GUZMAN</t>
  </si>
  <si>
    <t>SOLICITUD D SONIDO PARA CONFERENCIA PRODEUR</t>
  </si>
  <si>
    <t>FACTURAS, ARMANDO IBARRA ESPINOZA NO. 44</t>
  </si>
  <si>
    <t>FACTURAS, ARMANDO IBARRA ESPINOZA NO. 54</t>
  </si>
  <si>
    <t>FACTURAS, ARMANDO IBARRA ESPINOZA NO. 43</t>
  </si>
  <si>
    <t>FACTURAS, ARMANDO IBARRA ESPINOZA NO. 52 Y 41</t>
  </si>
  <si>
    <t>FACTURAS, ARMANDO IBARRA ESPINOZA NO. 55</t>
  </si>
  <si>
    <t>FACTURAS, ARMANDO IBARRA ESPINOZA NO. 49</t>
  </si>
  <si>
    <t>FACTURAS, ARMANDO IBARRA ESPINOZA NO. 45</t>
  </si>
  <si>
    <t>FACTURAS, ARMANDO IBARRA ESPINOZA NO. 46</t>
  </si>
  <si>
    <t>FACTURAS, ARMANDO IBARRA ESPINOZA NO. 47</t>
  </si>
  <si>
    <t>FACTURAS, ARMANDO IBARRA ESPINOZA NO. 37</t>
  </si>
  <si>
    <t>FACTURAS ARMANDO IBARRA ESPINOZA NO. 42</t>
  </si>
  <si>
    <t>FACTURAS ARMANDO IBARRA ESPINOZA NO. 40</t>
  </si>
  <si>
    <t>2 PROYECTOS PROG FISE 2013 POZOS TROJES, SN LUCIANO</t>
  </si>
  <si>
    <t>EGRESOS</t>
  </si>
  <si>
    <t>JORGE</t>
  </si>
  <si>
    <t>ENTREGA DE 2 RECIBOS ADMINISTRACION PASADA</t>
  </si>
  <si>
    <t xml:space="preserve">GONZALO </t>
  </si>
  <si>
    <t>LISTA DE ASISTENCIA PERSONAL DE OBRAS PUBLICAS</t>
  </si>
  <si>
    <t>APROBACION DE CABILDO, BACHEO C. XOCHILT CHANTE</t>
  </si>
  <si>
    <t>APROBACION HABILITACION DE ESPACIOS SEG. PUB.</t>
  </si>
  <si>
    <t>APROBACION C. ASFALTICA C. ZARAGOZA Y JUAREZ</t>
  </si>
  <si>
    <t>JUSTIFICANTE (TRABAJO POR LA TARDE) RIGO JUNIOR</t>
  </si>
  <si>
    <t>FACTURAS ARMANDO IBARRA (BACHEO ZARAGOZA)</t>
  </si>
  <si>
    <t>ARQ. FCO. SALAZAR</t>
  </si>
  <si>
    <t>AUTORIZACION DE FIRMAR DE REQUISICIONES</t>
  </si>
  <si>
    <t>FACTURAS ARMANDO IBARRA (BACHEO C. JUAREZ)</t>
  </si>
  <si>
    <t>FACTURAS ARMANDO IBARRA(MATERIAL DE CONSTRUCC)</t>
  </si>
  <si>
    <t>FACTURAS ARMANDO IBARRA(MANTEN. DE 3 POZOS)</t>
  </si>
  <si>
    <t>FACTURAS ARMANDO I. (MANTEN. CASA DE ANCIANOS)</t>
  </si>
  <si>
    <t>FACTURAS ARMANDO I. (MANTEN. PAZA JOCOTEPEC)</t>
  </si>
  <si>
    <t>FACTURAS ARMANDO I. (CANCHAS UNIDAD DEP. SUR)</t>
  </si>
  <si>
    <t>JUSTIFICANTE JOEL HUERTA</t>
  </si>
  <si>
    <t>FUNCIONES DEL PERSONAL DE OB. PUB.</t>
  </si>
  <si>
    <t>ULISES PALOS</t>
  </si>
  <si>
    <t>ENTREGA DE 6 LLAVES LAMPARAS PARQUE LINEAL  NEXTIP</t>
  </si>
  <si>
    <t>34 CAMBIO POR 72</t>
  </si>
  <si>
    <t>UNID_DEP = UNIDADES DEPORTIVAS Y CANCHAS</t>
  </si>
  <si>
    <t>HOSP_CS = HOSPITALES Y CENTROS DE SALUD</t>
  </si>
  <si>
    <t>REPORTE</t>
  </si>
  <si>
    <t>EXPEDIENTES 2011</t>
  </si>
  <si>
    <t>EXP 2010,2011,2012 FONDEREG (MALECON JOCOTEPEC)</t>
  </si>
  <si>
    <t>OPIAS  EXPEDIENTES 2011</t>
  </si>
  <si>
    <t>SRIO. DE INFRAESTRUCTURA</t>
  </si>
  <si>
    <t>PROYECTO ACCESO A CHANTEPEC POR C. MORELOS</t>
  </si>
  <si>
    <t>SRIO. DE PLANEACION ADMINISTRACION Y FINANZAS</t>
  </si>
  <si>
    <t>PROYECTO RED DE AGUA POTABLE DRENAJE Y EMPEDRADO C. MORELOS</t>
  </si>
  <si>
    <t>TELCEL</t>
  </si>
  <si>
    <t>SOLICITUD DE ANTENA PARA CELULAR</t>
  </si>
  <si>
    <t>FACTURA RIGO OLMEDO</t>
  </si>
  <si>
    <t>INFRAESTRUCTURA Y OB. PUB.</t>
  </si>
  <si>
    <t>RED</t>
  </si>
  <si>
    <t>GONZALO</t>
  </si>
  <si>
    <t>LISTA DE ASISTENCIA DEL PERSONAL DEL 20 MARZO AL 10 DE ABRIL</t>
  </si>
  <si>
    <t>AGENDA DE LO LOCAL</t>
  </si>
  <si>
    <t>CONTESTACION DE SERVICIOS PUBLICOS</t>
  </si>
  <si>
    <t>DIAS LABORADOS EN VACACIONES PARA SU PAGO ( RIGO OLMEDO)</t>
  </si>
  <si>
    <t>PUNTO 2.6. PARAMETRO TERRIRTORIAL</t>
  </si>
  <si>
    <t>LISTA ASISTENCIA DEL  PERSONAL  DEL 11 AL 20 DE ABRIL</t>
  </si>
  <si>
    <t>CAPECE</t>
  </si>
  <si>
    <t>ESCUELA PAULINO NAVARRO</t>
  </si>
  <si>
    <t>SECRETARIA DE SALUD</t>
  </si>
  <si>
    <t>PERMISO DE CONSTRUCCION HOSPITAL COMUNITARIO</t>
  </si>
  <si>
    <t>JUSTIFICANTE (RIGO JUNIOR)</t>
  </si>
  <si>
    <t>FACTURAS ARMANDOI. NO. 244</t>
  </si>
  <si>
    <t>(LO OCUPO ARQ. BETO HOYOS)</t>
  </si>
  <si>
    <t xml:space="preserve">BARRIO ABASOLO </t>
  </si>
  <si>
    <t>EL MOLINO</t>
  </si>
  <si>
    <t>NOMBRE DE CALLES</t>
  </si>
  <si>
    <t>FACTURAS ARMANDOI. NO. 242</t>
  </si>
  <si>
    <t>FACTURAS ARMANDOI. NO. 241</t>
  </si>
  <si>
    <t>FACTURAS ARMANDOI. NO. 240</t>
  </si>
  <si>
    <t>FACTURAS ARMANDOI. NO. 239</t>
  </si>
  <si>
    <t>FACTURAS ARMANDOI. NO. 238</t>
  </si>
  <si>
    <t>FACTURAS ARMANDOI. NO. 237</t>
  </si>
  <si>
    <t>FACTURAS ARMANDOI. NO. 243</t>
  </si>
  <si>
    <t>FACTURAS ARMANDOI. NO. 236</t>
  </si>
  <si>
    <t>FACTURAS ARMANDOI. NO. 235</t>
  </si>
  <si>
    <t>FACTURAS ARMANDOI. NO. 234</t>
  </si>
  <si>
    <t>FACTURAS ARMANDOI. NO. 233</t>
  </si>
  <si>
    <t>FACTURAS ARMANDOI. NO. 274</t>
  </si>
  <si>
    <t>PAGO DE AGUINALDO Y QUINCENAS</t>
  </si>
  <si>
    <t>NOMBRE OFICIAL Y @ DE LA DIRECCION</t>
  </si>
  <si>
    <t xml:space="preserve">SOLICITUD DE DOCUMENTACION DE OBRAS </t>
  </si>
  <si>
    <t xml:space="preserve">AVISO DEL CHECADOR </t>
  </si>
  <si>
    <t>DICTAMEN DE RIESGO EN LIENZO CHARRO JOCOTEPEC</t>
  </si>
  <si>
    <t>INVITACION A PEREGRINACION SR. DEL MONTE</t>
  </si>
  <si>
    <t>DELEGACION SAN JUAN C.</t>
  </si>
  <si>
    <t>COTIZACION DE CFE</t>
  </si>
  <si>
    <t>APOYO PINTURA DE EDIFICIO</t>
  </si>
  <si>
    <t>DELEGACION POTRERILLOS</t>
  </si>
  <si>
    <t>DELEGACION NEXTIPAC</t>
  </si>
  <si>
    <t>DICTAMEN DE RIESGO EN SALON USOS MULTIPLES</t>
  </si>
  <si>
    <t>DELEGACION SAN PEDRO T.</t>
  </si>
  <si>
    <t xml:space="preserve">APOYO A MANTENIMIENTOS </t>
  </si>
  <si>
    <t xml:space="preserve">BALASTREO </t>
  </si>
  <si>
    <t>MANTENIMIENTO PLAZA</t>
  </si>
  <si>
    <t>ESCUELAS</t>
  </si>
  <si>
    <t>CONSTRUCCION DE MURO PERIMETRAL</t>
  </si>
  <si>
    <t>DOCUMENTACION DE OBRAS</t>
  </si>
  <si>
    <t>CAMPAÑA DE LIMPIEZA</t>
  </si>
  <si>
    <t>REUNION 14 DE ENERO</t>
  </si>
  <si>
    <t>DELEGACION ZAPOTITAN</t>
  </si>
  <si>
    <t>CONSTRUCCION DE BARANDAL</t>
  </si>
  <si>
    <t xml:space="preserve">PROTECCION A ZONA FEDERAL </t>
  </si>
  <si>
    <t>COLOCACION DE PERCIANAS</t>
  </si>
  <si>
    <t>VIAJES DE TIERRA</t>
  </si>
  <si>
    <t xml:space="preserve">AGRICULTURA GANADERIA Y DESARROLLO RURAL </t>
  </si>
  <si>
    <t>INVITACION EXPOGANADERA…</t>
  </si>
  <si>
    <t>REUNION… 17 ENERO</t>
  </si>
  <si>
    <t>MANTENIMIENTO DE KIOSCO</t>
  </si>
  <si>
    <t>RENOVACION DE SERVICIOS EN C. 16 DE SEPTIEMBRE</t>
  </si>
  <si>
    <t>REUNION, 23 DE ENERO EN EL DIF</t>
  </si>
  <si>
    <t>SRIO. GRAL. H.CONSEJO DEL ESTADO</t>
  </si>
  <si>
    <t xml:space="preserve">INVITACION A REALIZAR OBRA PUBLICA  CON REGLAMENTACION CORRESPONDIENTE… </t>
  </si>
  <si>
    <t>FIRMA DE NOMINAS</t>
  </si>
  <si>
    <t>VECINOS DE ZAPOTITAN DE HGO</t>
  </si>
  <si>
    <t>EMPEDRADO AHOGADO C. LIBERTAD</t>
  </si>
  <si>
    <t>JARDIN DE NIÑOS…</t>
  </si>
  <si>
    <t>CONSTRUCCION DE COCINA</t>
  </si>
  <si>
    <t>AUDITORIA SUPERIOR DEL ESTADO DE JALISCO</t>
  </si>
  <si>
    <t>ASOSIACION DE PROP. DE RANCHO ALEGRE A. C.</t>
  </si>
  <si>
    <t>INCOVENENCIAS SOBRE CONSTRUCCION DE HOSPITAL DE 1ER CONTACTO EN CAB MPAL</t>
  </si>
  <si>
    <t>VIAJES D GRAVA, APOYO A ASEO PUBLICO</t>
  </si>
  <si>
    <t>APOYO A ALMACEN Y ECOLOGIA, VIAJES D TIERRA</t>
  </si>
  <si>
    <t>VIAJES D GRAVA Y TIERRA, APOYO A ALMACEN</t>
  </si>
  <si>
    <t xml:space="preserve">MALECON CHANTE, S.J.C., </t>
  </si>
  <si>
    <t>MALECON CHANTE</t>
  </si>
  <si>
    <t>CARACTULAS</t>
  </si>
  <si>
    <t>SEGURIDAD PUBLICA</t>
  </si>
  <si>
    <t>FOTOS</t>
  </si>
  <si>
    <t>ESTIMACION</t>
  </si>
  <si>
    <t>$ (PTO)</t>
  </si>
  <si>
    <t>CONTRATISTA</t>
  </si>
  <si>
    <t>DEPENDENCIA O CALLE</t>
  </si>
  <si>
    <t>FACT O NOM</t>
  </si>
  <si>
    <t>DESCRIPCION COMPLETA</t>
  </si>
  <si>
    <t>ENTRE CALLES</t>
  </si>
  <si>
    <t>RELACION DEL GASTO DE MANTENIMIENTOS Y BACHEOS</t>
  </si>
  <si>
    <t>B. ASFALTO</t>
  </si>
  <si>
    <t>B. ADOQUIN</t>
  </si>
  <si>
    <t>B. EMPEDRADO</t>
  </si>
  <si>
    <t>C. JOSE SANTANA</t>
  </si>
  <si>
    <t>C. ALDAMA</t>
  </si>
  <si>
    <t>C. NIÑOS HEROES</t>
  </si>
  <si>
    <t>ESTRUCTURA FINANCIERA</t>
  </si>
  <si>
    <t>FED</t>
  </si>
  <si>
    <t>EST</t>
  </si>
  <si>
    <t>MPAL</t>
  </si>
  <si>
    <t>OTROS</t>
  </si>
  <si>
    <t xml:space="preserve">CANT. </t>
  </si>
  <si>
    <t>UNIDAD</t>
  </si>
  <si>
    <t>ML</t>
  </si>
  <si>
    <t>M2</t>
  </si>
  <si>
    <t>BENEFICIARIOS</t>
  </si>
  <si>
    <t>PARTICIPANTES, MIGRANTES Y/O BENEFICIADOS</t>
  </si>
  <si>
    <t>FONDEREG</t>
  </si>
  <si>
    <t>DICT. FACT.</t>
  </si>
  <si>
    <t>DONACION</t>
  </si>
  <si>
    <t>R33</t>
  </si>
  <si>
    <t>ACUERDO</t>
  </si>
  <si>
    <t>FINIQUITO</t>
  </si>
  <si>
    <t>CODIFICACION</t>
  </si>
  <si>
    <t>$ EJERCER</t>
  </si>
  <si>
    <t>FODIM = Fondo para Desarrollo de Infraestructura en lo municipios</t>
  </si>
  <si>
    <t>POLIZA</t>
  </si>
  <si>
    <t>ING. SALVADOR CERDA AREVALO</t>
  </si>
  <si>
    <t>PAGO DE FACT - Nº 601 - ARMANDO IBARRA ESPINOZA</t>
  </si>
  <si>
    <t>PAGO DE FACT - NO 456 - ARMANDO IBARRA ESPINOZA</t>
  </si>
  <si>
    <t>PAGO DE FACT - Nº 447 - ARMANDO IBARRA ESPINOZA</t>
  </si>
  <si>
    <t>PAGO DE FACT - Nº 457 - ARMANDO IBARRA ESPINOZA</t>
  </si>
  <si>
    <t>COMPROBACION TOTAL DE POLIZA 17974</t>
  </si>
  <si>
    <t>COMPROBACION POR: $3,300.00</t>
  </si>
  <si>
    <t>PAGO DE FACT - VARIAS - LUIS RIGOBERTO OLMEDO RAMOS</t>
  </si>
  <si>
    <t>PAGO DE FACT - Nº 450 - ARMANDO IBARRA ESPINOZA</t>
  </si>
  <si>
    <t>24-A, 224</t>
  </si>
  <si>
    <t>PAGO DE FACT - Nº 162 - BOGAR PEREZ HERNANDEZ</t>
  </si>
  <si>
    <t>PAGO DE FACT - Nº 424 - ARMANDO IBARRA ESPINOZA</t>
  </si>
  <si>
    <t>PAGO DE FACT - Nº 3192 - GPE ISMAEL CAMARENA FLORES</t>
  </si>
  <si>
    <t>PAGO DE FACT - Nº 81 - DIEGO OLIVER LOPEZ RAMIREZ</t>
  </si>
  <si>
    <t>PAGO DE FACT - Nº 598 - ARMANDO IBARRA ESPINOZA</t>
  </si>
  <si>
    <t>PAGO DE FACT - Nº 594 - ARMANDO IBARRA ESPINOZA</t>
  </si>
  <si>
    <t>PAGO DE FACT - Nº 597 - ARMANDO IBARRA ESPINOZA</t>
  </si>
  <si>
    <t>PAGO DE FACT - Nº 593 - ARMANDO IBARRA ESPINOZA</t>
  </si>
  <si>
    <t>PAGO DE FACT - Nº 595 - ARMANDO IBARRA ESPINOZA</t>
  </si>
  <si>
    <t>81-A</t>
  </si>
  <si>
    <t>PAGO DE FACT - Nº 3420 - OCTAVIANO ANAYA DIAZ</t>
  </si>
  <si>
    <t>PAGO NOMINA</t>
  </si>
  <si>
    <t>269A</t>
  </si>
  <si>
    <t>PAGO FACT - Nº 46 - LABRADORES DE CANTERA DE DEGOLLADO, JAL., S.C. DE R.L. DE C.V.</t>
  </si>
  <si>
    <t>PAGO FACT - Nº 600 - ARMANDO IBARRA ESPINOZA</t>
  </si>
  <si>
    <t>PAGO DE FACT - Nº 448 - ARMANDO IBARRA ESPINOZA</t>
  </si>
  <si>
    <t>CONTROL DE GASTO (MANO DE OBRA)</t>
  </si>
  <si>
    <t>ESTADO D OBRA</t>
  </si>
  <si>
    <t>SUPERVISOR</t>
  </si>
  <si>
    <t>LOCALIDAD</t>
  </si>
  <si>
    <t>F. TERMINO</t>
  </si>
  <si>
    <t>INV/PTO/FALLO</t>
  </si>
  <si>
    <t>INV/PTO/FALLO = INVITACION A EMPRESAS + PTO D EMPRESAS + ACTA D FALLO</t>
  </si>
  <si>
    <t>MINUTA</t>
  </si>
  <si>
    <t>Nº MEM, EST</t>
  </si>
  <si>
    <t>ADJUDICACION</t>
  </si>
  <si>
    <t>(X) = DOC COMPLETO CON FIRMAS Y SELLOS</t>
  </si>
  <si>
    <t>(/) = DOC EXISTEN PERO INCOMPLETO O FALTAN MAS DOC</t>
  </si>
  <si>
    <t>(-) = FALTA DOC Y DEBE IR ANEXADA AL EXP</t>
  </si>
  <si>
    <t>AC = ACTA DE CABILDO O DE AYUNTAMIENTO</t>
  </si>
  <si>
    <t>C. HIDALGO</t>
  </si>
  <si>
    <t>290-A</t>
  </si>
  <si>
    <t>PAGO DE NOMINA</t>
  </si>
  <si>
    <t>PAGADO</t>
  </si>
  <si>
    <t>FOPEDEM</t>
  </si>
  <si>
    <t>N° DE CONTRATO / ACUERDO</t>
  </si>
  <si>
    <t>UNICA</t>
  </si>
  <si>
    <t>FALTAN FIRMAS</t>
  </si>
  <si>
    <t>A - ANEXAR</t>
  </si>
  <si>
    <t>/ - CON ALGUN PENDIENTE</t>
  </si>
  <si>
    <t>X - TODO BIEN</t>
  </si>
  <si>
    <t>OBS. FALTANTE</t>
  </si>
  <si>
    <t>CONTRATO O ACUERDO</t>
  </si>
  <si>
    <t>MAQ</t>
  </si>
  <si>
    <t>ING. JAVIER RAMIREZ REYNOSO</t>
  </si>
  <si>
    <t>LIC. OSVALDO VERA NAVARRO</t>
  </si>
  <si>
    <t>INFORMACION DE TRAMITES EN DESARROLLO URBANO</t>
  </si>
  <si>
    <t>COPIAS DEL EXPEDIENTE/DEMANDA RUBEN FLORES</t>
  </si>
  <si>
    <t>SOLICITA INFORMACION DEL TRAMITE DE GASOLINERA DE SAN JUAN COSALA</t>
  </si>
  <si>
    <t>LIC. LUIS ROBERTO ROJAS DELGADO</t>
  </si>
  <si>
    <t>REUNION INFORMATIVA PARA LA IMPLEMENTACION DE DIFERENTES ETAPAS DE AGENDA DESDE LO LOCAL</t>
  </si>
  <si>
    <t>DELEGACION EL CHANTE</t>
  </si>
  <si>
    <t xml:space="preserve">ALIPIO RENTERIA </t>
  </si>
  <si>
    <t>SOLICITA RETROEXCAVADORA PARA LIMPIEZA EN EL MALECON</t>
  </si>
  <si>
    <t>SE CONTESTO DES. URB.047/2013</t>
  </si>
  <si>
    <t>PRODEUR</t>
  </si>
  <si>
    <t>ING.  LIC. GABRIEL IBARRA FELIX</t>
  </si>
  <si>
    <t>INVITACION A TALLER PARA ELABORACION  DEL REGLAMENTO MUNICIPAL DE ZONIFICACION  URBANA Y ORDENAMIENTO TERRITORIAL.</t>
  </si>
  <si>
    <t>DELEGACION SAN CRISTOBAL</t>
  </si>
  <si>
    <t xml:space="preserve">VECINOS DE C. RAMON CORONA </t>
  </si>
  <si>
    <t xml:space="preserve">SOLICITUD DE REEMPEDRADO </t>
  </si>
  <si>
    <t>GONZALO FLORES AMEZCUA</t>
  </si>
  <si>
    <t>SOLICITA COPIA DE CONSTANCIAS O RECONOCIMIENTOS DE CAPACITACIONES ASISTIDAS</t>
  </si>
  <si>
    <t>A SEDER</t>
  </si>
  <si>
    <t>SOLICITA COPIAS DE EXPEDIENTES EJERCICIO F 2010-2012</t>
  </si>
  <si>
    <t>SOLICITA  INFORMACION DE TRAMITES Y SERVICIOS QUE SE OFRECEN A LA CIUDADANIA P ACTUALIZAR PAG. WEB</t>
  </si>
  <si>
    <t>LIC. DAMIAN SALINAS</t>
  </si>
  <si>
    <t>SOLICITA APOYO CON VEHICULO Y GASOLINA</t>
  </si>
  <si>
    <t>(DIRIGIDO A NOTARIO NO. 1 JOCOTEPEC C.C.P. DIR. OB. PUB.) DESLINDE DEFINITIVO.</t>
  </si>
  <si>
    <t xml:space="preserve">DE ZAPOTITAN </t>
  </si>
  <si>
    <t>SOLICITA APOYO PARA CONECTAR BAÑOS A RED DE DRENAJE Y TECHO DEL PATIO CIVICO</t>
  </si>
  <si>
    <t>APOYO PARA DAR INFORMACION DEECOLOGIA Y EL CUIDADO DEL MEDIO AMBIENTE.</t>
  </si>
  <si>
    <t>AGENCIA DE SAN LUCIANO</t>
  </si>
  <si>
    <t>JUAN JOSE AVILA RAMIREZ</t>
  </si>
  <si>
    <t>SOLICITA CAMINADOR DE SAN LUCIANO DE ARRIBA CON SAN LUCIANO DE ABAJO (TRANSLADO AL KINDER)</t>
  </si>
  <si>
    <t xml:space="preserve">INVITACION A HONORES POR EL DIA DE LA BANDERA </t>
  </si>
  <si>
    <t xml:space="preserve">VECINOS DE LA COLONIA CHANTEPEC - ARROYO </t>
  </si>
  <si>
    <t>APOYO PARA ANDADOR (ARROYO) PROBLEMA-SUPUESTO DUEÑO SOBRE EL MISMO Y OBRAS DRENAJE Y AGUA</t>
  </si>
  <si>
    <t xml:space="preserve">PARA CUALQUIER EVENTO AVISAR PARA LA PLANEACION DEL MISMO CON ANTICIPACION </t>
  </si>
  <si>
    <t>L.D.G. JOSE LUIS GUZMAN ZAMORA</t>
  </si>
  <si>
    <t>PARA SOLICITAR MATERIAL SERÁ EN PROVEEDURIA LOS LUNES Y LA ENTREGA DE MATERIALES LOS VIERNES</t>
  </si>
  <si>
    <t>HORARIO DE ENTRADA A LAS 9:00 CON 10 MIN. TOLERANCIA</t>
  </si>
  <si>
    <t>DIRIGIDO A SECRETARIO DE SALUD DEL EDO. SOLICITUD DE COPIAS DE EXPED DE TODO LO RELACIONADO CON EL EJERCICIO F. 2010-2012</t>
  </si>
  <si>
    <t>DELEGAO DANIEL GARCIA</t>
  </si>
  <si>
    <t>SOLICITA MOTOCONFORMADORA PARA DESASOLVE</t>
  </si>
  <si>
    <t>DELEGADO OSCAR MEDINA</t>
  </si>
  <si>
    <t>REPORTA QUE EN C. ZARAGOZA ACCESO A LAGUNA TIRARON BALASTRE  SOLICITA MAQUINA PARA RETIRARLA</t>
  </si>
  <si>
    <t>SOLICITA RETRO PARA CAMPO LAS MALVINAS</t>
  </si>
  <si>
    <t>DELEGADO LUIS E. TORRES</t>
  </si>
  <si>
    <t>SOLICITA TECHAR PARTE TRASERA DE LA DELEGACION</t>
  </si>
  <si>
    <t xml:space="preserve">DAMIAN SALINAS </t>
  </si>
  <si>
    <t xml:space="preserve">(CONTESTACIÓN A DIR. AGUA POTABLE) SOBRE DESCARGAS DE AGUAS RESIDUALES SOBRE EL LAGO C. LA PAZ  E INDEPENDENCIA </t>
  </si>
  <si>
    <t>MANUEL YUTACA YANOME</t>
  </si>
  <si>
    <t>SOLICITA INFORMACION SOBRE OBRAS DE INFRAESTRUCTURA PARA EL IMPULSO DE ACTIVIDADES ECONOMICAS-PARAMETROS DE AGENDA DE LO LOCAL</t>
  </si>
  <si>
    <t>DELEGACION SAN PEDRO T</t>
  </si>
  <si>
    <t>DELEGADO</t>
  </si>
  <si>
    <t xml:space="preserve">SOLICITA MAQUINARIA Y BALASTRE PARA CALLEJON HACIA EL CAMPO DE FUTBOL </t>
  </si>
  <si>
    <t>SOLICITA  REPARACION DE SEPAROS MUNICIPALES</t>
  </si>
  <si>
    <t>SOLICITA LISTA  DE ASISTENCIA LOS DIAS 10 Y 20</t>
  </si>
  <si>
    <t>TRANSPARENCIA</t>
  </si>
  <si>
    <t>INFORMACION PARA LA PAG. WEB</t>
  </si>
  <si>
    <t>SECRETARIA DE PLANEACION</t>
  </si>
  <si>
    <t>FILIBERTO LOPEZ</t>
  </si>
  <si>
    <t xml:space="preserve">SOLICITA DOCUMENTACION DE FONDEREG 2012 </t>
  </si>
  <si>
    <t>MANUEL YUTAKA</t>
  </si>
  <si>
    <t>SOLICITA INFORMACION DE LAS LAMPARAS INSTALADAS</t>
  </si>
  <si>
    <t>INSTITUTO DE LA MUJER</t>
  </si>
  <si>
    <t>INVITACION A CONFERENCIA DE LA LIC. JULIA PEREZ</t>
  </si>
  <si>
    <t xml:space="preserve">DELEGACION ZAPOTITAN </t>
  </si>
  <si>
    <t>SOLICITA MATERIAL PARA EL DESAGUE POTRERO LOS ZAPOTES</t>
  </si>
  <si>
    <t>PERSONAL EVENTUAL -FIRMAR NOMBRAMIENTOS</t>
  </si>
  <si>
    <t>SOLICITA INFORMAR SOBRE UNA INASISTENCIA DE PERSONAL Y ALTA DE PERSONAL</t>
  </si>
  <si>
    <t xml:space="preserve">SOLICITA MAQUINARIA PARA LIMPIEZA EN ZONA DE PLAYA MALECON </t>
  </si>
  <si>
    <t xml:space="preserve">ESCUELAS </t>
  </si>
  <si>
    <t>ESC. FCO. VILLA LA LOMA</t>
  </si>
  <si>
    <t>SOLICITA APOYO CON ALBAÑIL Y MATERIAL PARA REHABILITAR BANQUETAS Y CAJETES</t>
  </si>
  <si>
    <t>AGENTE</t>
  </si>
  <si>
    <t>REPARACION DE BACHES 1 ER PUENTE DE LA CARRETERA</t>
  </si>
  <si>
    <t>DELEGACION POTRERILLLOS</t>
  </si>
  <si>
    <t>REPARACION DE LAMPARAS DE LAS CALLES</t>
  </si>
  <si>
    <t>COMITÉ DE VECINOS IPROVIPE</t>
  </si>
  <si>
    <t>ADRIANA LOPEZ</t>
  </si>
  <si>
    <t xml:space="preserve">SOLICITAN BALASTRE PARA LAS CALLES DE IPROVIPE CRUCERO </t>
  </si>
  <si>
    <t>DELEGACION EL MOLINO</t>
  </si>
  <si>
    <t>VECINOS DEL BARRIO</t>
  </si>
  <si>
    <t>BARRIO MARIANO ABASOLO SOLICITA ASIGNEN NOMBRE A CALLES Y LA ELECTRIFICACION DE LAS MISMAS</t>
  </si>
  <si>
    <t>URBANO GUTIERREZ ROBLES</t>
  </si>
  <si>
    <t>SOLICITA INFORMAR ALTAS, BAJAS CAMBIOS Y ADQUISICIONES NUEVAS (BIENES PATRIMONIALES)</t>
  </si>
  <si>
    <t xml:space="preserve">DIA OFICIAL </t>
  </si>
  <si>
    <t>PROHIBIDA DESCARGAS DE PROGRAMAS DE INTERNET</t>
  </si>
  <si>
    <t xml:space="preserve">PROTECCION CIVIL </t>
  </si>
  <si>
    <t>MIGUEL ANGEL CAMARENA</t>
  </si>
  <si>
    <t>INFORME DEL ESTADO DE ARROYOS DE SAN JUAN C.</t>
  </si>
  <si>
    <t>INFORMA QUE EL PERSONAL CUMPLA EL HORARIO PERMANECIENDO EN SU AREA DE TRABAJO</t>
  </si>
  <si>
    <t>SOLICITA BALASTRE Y MAQUINARIA PARA CALLEJON EL SALITRE</t>
  </si>
  <si>
    <t>FIRMAS DE NOMBRAMIENTOS</t>
  </si>
  <si>
    <t>SOLICITA MAQUINARIA PARA RETIRAR ESCOMBRO UBUCADO EN LA ORILLA DE LA LAGUNA POR ZARAGOZA</t>
  </si>
  <si>
    <t>FRASE ANUAL /LEYENDA 2013</t>
  </si>
  <si>
    <t>DUEÑO DE RESTAURANTES</t>
  </si>
  <si>
    <t>INFORMA SOBRE TRABAJOS DE LIMPIEZA QUE REALIZARAN</t>
  </si>
  <si>
    <t>LAS GAVIOTAS Y BAMBU</t>
  </si>
  <si>
    <t>TOMA DE FOTOGRAFIA OFICIAL PARA PLAN MUNICIPAL</t>
  </si>
  <si>
    <t>INFORMA LOS DIAS SANTOS PERMANECERA CERRADO</t>
  </si>
  <si>
    <t>DR. JORGE GARAVITO ESPINOZA</t>
  </si>
  <si>
    <t>REQUISITO PARA SER ATENDIDO PRESENTAR GAFETE</t>
  </si>
  <si>
    <t>DIRECTOR</t>
  </si>
  <si>
    <t>SOLICITA TRABAJO DE TRABLAROCA PARA EL AREA DE CABINA</t>
  </si>
  <si>
    <t>A. CABILDO</t>
  </si>
  <si>
    <t>ULISES PALOS CUEVAS</t>
  </si>
  <si>
    <t>INFORMACION PARA CUBRIR PARAMETRO DE AGENDA</t>
  </si>
  <si>
    <t>CASAS GEO</t>
  </si>
  <si>
    <t>REGIMEN DE CONDOMINIO  DE SENDEROS DEL LAGO</t>
  </si>
  <si>
    <t>PRESIDENTE</t>
  </si>
  <si>
    <t>SOLICITAR MATERIAL POR REQUISICION LOS LUNES</t>
  </si>
  <si>
    <t>SOLICITA INFORMACION MENSUAL PARA PUBLICARLA EN PAG. WEB.</t>
  </si>
  <si>
    <t>NO ESTACIONARSE ALREDEDOR DE LA PLAZA /ESTACIONAMIENTO GRATUITO POR JOSEFA ORTIZ NTE.</t>
  </si>
  <si>
    <t>SENDEROS DEL LAGO</t>
  </si>
  <si>
    <t>SOLICITA APRUEBEN COMODATO DE INMUEBLE</t>
  </si>
  <si>
    <t>SERVICIOS  MEDICOS</t>
  </si>
  <si>
    <t>SOLICITA INSTALACION DE PUERTA EN CONSULTORIO</t>
  </si>
  <si>
    <t xml:space="preserve">ESC. JOSE SANTANA </t>
  </si>
  <si>
    <t>SOLICITAN REPARAR LA BANQUETA DEL FRENTE P EVITAR ACCIDENTES.</t>
  </si>
  <si>
    <t>SOLICITA AMPLIAR FOSA DE RIEGO EN CAMPO EL MOLINO</t>
  </si>
  <si>
    <t xml:space="preserve">INFORMA SOBRE LAS MODIFICACIONES DEL LOGOTIPO </t>
  </si>
  <si>
    <t>DELEGACION DE HUEJOTITAN</t>
  </si>
  <si>
    <t>SOLICITA MOTOCONFORMADORA P DESASOLVE DE CANAL</t>
  </si>
  <si>
    <t>DELEGACION DE ZAPOTITAN</t>
  </si>
  <si>
    <t>SOLICITA APOYO CON PAVIMENTO C. HGO. Y R. CORONA</t>
  </si>
  <si>
    <t>LIC. KARINA MUÑOZ ASCENCIO</t>
  </si>
  <si>
    <t>EVITAR PUBLICACION RELACIONADAS CON EL H. AYTO.</t>
  </si>
  <si>
    <t>INFORMACION PARA CUMPLIR CON PARAMETROS DE AGENDA ( CONVENIOS MARIANA TRINITARIA)</t>
  </si>
  <si>
    <t>JARDIN D. N. NIÑOS HEROES</t>
  </si>
  <si>
    <t>SOLICITAN TOPES Y SEÑALAMIENTOS</t>
  </si>
  <si>
    <t>INFORMACION PARA REVISTA INFORMATIVA DE ESTE GOB.</t>
  </si>
  <si>
    <t>INSPECCION DE MURO EN EL TEMPISQUE</t>
  </si>
  <si>
    <t>AUDITORIA SUPERIOR</t>
  </si>
  <si>
    <t>INVITACION A CURSO APORTACIONES FEDERAL DE INFRAESTRUCTURA</t>
  </si>
  <si>
    <t>TURISMO</t>
  </si>
  <si>
    <t xml:space="preserve">INFORMACION PARA EL PROYECTO DE REMODELACION DE PORTALES </t>
  </si>
  <si>
    <t>SECRETARIA DE FINANZAS</t>
  </si>
  <si>
    <t>INFORMACION PARA SECRET. DE HACIENDA Y CREDITO PUBLICO</t>
  </si>
  <si>
    <t>DELEGACION DE NEXTIPAC</t>
  </si>
  <si>
    <t>SOLICITA REPARACION DE TOPES C. CRISTOBAL COLON</t>
  </si>
  <si>
    <t>MOTOCONFORMADORA PARA LIMPIEZA CAMPO DE FUT</t>
  </si>
  <si>
    <t>INVITACION A PEREGRINACION SR. HUAJE</t>
  </si>
  <si>
    <t>DELEGACION DE TROJES</t>
  </si>
  <si>
    <t>BALASTRE PARA C. HGO. JAVIER MINA Y NICOLAS BRAVO</t>
  </si>
  <si>
    <t>INVITACION A CLAUSURA "TODOS  CONTRA EL DENGUE"</t>
  </si>
  <si>
    <t>FRACCIONAMIENTO  "EL GUAMUCHIL"</t>
  </si>
  <si>
    <t>LIC. LUIS GUZMAN</t>
  </si>
  <si>
    <t>SESION DE FOTOS PARA DIRECTORES</t>
  </si>
  <si>
    <t>ESC. JOSEFA ORTIZ DE DGUEZ.</t>
  </si>
  <si>
    <t>SOLICITA APOYO EN GRIETAS DE COCINA ME NUTRE</t>
  </si>
  <si>
    <t>SOLICITA TERMINAR OBRA INCONCLUSA AL NTE. DE ZAP.</t>
  </si>
  <si>
    <t>SOLICITA DESASOLVE DE ARROYO ANTES DE LAS LLUVIAS</t>
  </si>
  <si>
    <t>ING. SAMUEL CAMPOS</t>
  </si>
  <si>
    <t>SOLICITA INF. DE PROGRAMAS ESTATALES Y FEDERALES</t>
  </si>
  <si>
    <t>DIRECCION DE EDUCACION</t>
  </si>
  <si>
    <t>PROF. FCO. DOMINGUEZ</t>
  </si>
  <si>
    <t>SOLICITA LEVANTAMIENTO TECNICO DE C PLANTEL EDUC.</t>
  </si>
  <si>
    <t>PROG.</t>
  </si>
  <si>
    <t>(SOLICITAN APOYO PARA ARREGLAR CALLEJON-ARROLLO, LA VAQUITA</t>
  </si>
  <si>
    <t>(EDUARDO ALDRETE) SOLICITA TEZONTLE PARA AREA DE BANDERA MONUMENTAL</t>
  </si>
  <si>
    <t xml:space="preserve">SECRETARIA DEL CONGRESO DEL ESTADO </t>
  </si>
  <si>
    <t>DR. MARCO ANTONIO DAZA MERCADO SECRETARIO GNRAL.</t>
  </si>
  <si>
    <t>SOLICITA ACTUALIZAR PLAN DE CONTINGENCIAS</t>
  </si>
  <si>
    <t>SECRETARIA DE INFRAESTRUC. Y OBRA PUBLICA</t>
  </si>
  <si>
    <t>OBSERVACIONES DEL PROYECTO E. RED DE AGUA, DRENAJE Y EMPEDRADO EN PROL. MORELOS.</t>
  </si>
  <si>
    <t>ARQ. LUCIO LOPEZ CERVANTES DIR. GRAL. DE PROYECTOS</t>
  </si>
  <si>
    <t>DECLARACION DE SITUACION PATRIMONIAL</t>
  </si>
  <si>
    <t>FRACC. RAQUET CLUB A. C.</t>
  </si>
  <si>
    <t>CONSTRUCC. MURO  EN PROP. DE MA. ELENA YAÑEZ</t>
  </si>
  <si>
    <t>ASUNTO CRONSTRUCCION CON EXCEDENCIA DE LIMITE DE ALTURA PROP. MA. ELENA YAÑEZ</t>
  </si>
  <si>
    <t>INFORMA SOBRE DIA LIBRE PARA MADRRES (10-MAYO)</t>
  </si>
  <si>
    <t>POLITICAS PARA AHORRO PRESUPUESTAL</t>
  </si>
  <si>
    <t>JUAN O´SHEA CUEVAS</t>
  </si>
  <si>
    <t>JOSE FILIBERTO IBARRA SOLANO</t>
  </si>
  <si>
    <t>SOLICITA REPARACION DE BARRA DE CONTENCIÓN</t>
  </si>
  <si>
    <t>ARQ. ENRIQUE FERNANDO RIVAS VILLANUEVA</t>
  </si>
  <si>
    <t>DESIGNADO PARA LEVANTAMIENTO DE PROYECTOS ESTRATEGICOS (FIRMA DIP. JESUS PALOS VACA)</t>
  </si>
  <si>
    <t>DELEGADO EL CHANTE</t>
  </si>
  <si>
    <t>ALIPIO RENTERIA BARRAGAN</t>
  </si>
  <si>
    <t>SOLICITA DESASOLVE DE ARROYO C. MORELOS Y RIVERA DEL LAGO</t>
  </si>
  <si>
    <t>AGENDA DESDE LO LOCAL (APOYO PARA CORREGIR PARAMETROS)</t>
  </si>
  <si>
    <t xml:space="preserve">AGENDA DESDE LO LOCAL </t>
  </si>
  <si>
    <t>LIC. DANIELA BALCAZAR</t>
  </si>
  <si>
    <t xml:space="preserve">AVISO  SE CANCELA VISITA PARA CORRECCION </t>
  </si>
  <si>
    <t>DANIEL GARCIA ARREDONDO</t>
  </si>
  <si>
    <t>SOLICITA REVISEN INGRESO A CARRETERA POR APROXIMARSE LAS LLUVIAS</t>
  </si>
  <si>
    <t>SOLICITA LISTA DE PERSONAL</t>
  </si>
  <si>
    <t>JOSEFA ORTIZ DE DMGUEZ.</t>
  </si>
  <si>
    <t>SOLICITA APOYO PARA PROBLEMA DE GRIETAS EN COCINA</t>
  </si>
  <si>
    <t>ECOLOGIA</t>
  </si>
  <si>
    <t>LIC. DAMIAN SALINAS ZACARIAS</t>
  </si>
  <si>
    <t xml:space="preserve">INFORMACION DE TODAS LAS CAMPAÑAS DE REFORESTACION </t>
  </si>
  <si>
    <t>SIMAPAS</t>
  </si>
  <si>
    <t xml:space="preserve">AL DIR. DE PLANEACION DE SECRETARIA DE SALUD (INFORMACION DEL ESTADO DEL TERRENO CONSTRUC. HOSPITAL </t>
  </si>
  <si>
    <t>OSCAR MEDINA GLEZ.</t>
  </si>
  <si>
    <t>SOLICITA  EMPEDRADO DE C. RAMON C. HACIA EL PANTEON</t>
  </si>
  <si>
    <t>SOLICITA TOPES C. RIVERA DEL AGUA, PORVENIR, RICO.</t>
  </si>
  <si>
    <t>SEC. RICARDO FLORES MAGON</t>
  </si>
  <si>
    <t>SOLICITA ENCEMENTAR AREA DE ESTACIONAMIENTO</t>
  </si>
  <si>
    <t>SEDESOL</t>
  </si>
  <si>
    <t>LIC. GLORIA JUDITH ROJAS MALDONADO</t>
  </si>
  <si>
    <t>INVITACION A REUNION DE TRABAJO / INFORMACION DE DIVERSOS PROGRAMAS</t>
  </si>
  <si>
    <t>REGULARIZACION DE PREDIOS</t>
  </si>
  <si>
    <t>SOLICITUD DE COMODATO</t>
  </si>
  <si>
    <t>FECHA DE ENTREGA DE INFORMACION</t>
  </si>
  <si>
    <t>L.A.E. BERNARDO GUTIERREZ NAVARRO</t>
  </si>
  <si>
    <t>PROYECTO  "CONSERVACION CHAPALA-JOCOTEPEC TRAMO LIBRAMIENTO JOCOTEPEC"</t>
  </si>
  <si>
    <t>SOLICITA COPIA DE DIPLOMAS QUE HAN RECIBIDO</t>
  </si>
  <si>
    <t>SOLICITA RESGUARDAR LOS VEHICULOS OFICIALES EN EL ALMACEN</t>
  </si>
  <si>
    <t>29/05/20013</t>
  </si>
  <si>
    <t>VECINOS</t>
  </si>
  <si>
    <t>DE C. JUAREZ Y PRIV. JUAREZ</t>
  </si>
  <si>
    <t>AGRADECIMIENTO POR LOS TRABAJOS EN ESA CALLE</t>
  </si>
  <si>
    <t>PLAN DE MEJORA CONTINUA</t>
  </si>
  <si>
    <t>SITUACION PATRIMONIAL EXTEMPORANEA</t>
  </si>
  <si>
    <t>CONGRESO DEL ESTADO JALISCO</t>
  </si>
  <si>
    <t>LIC. JESÚS MÉNDEZ RGUEZ.</t>
  </si>
  <si>
    <t>SOLICITA INFORMACION DE PERSONAL DE OBRA</t>
  </si>
  <si>
    <t>LIC. VALENTIN OROZCO GLEZ.</t>
  </si>
  <si>
    <t>ENVIA COPIA CITATORIOS QUE SEÑALAS VIOLACIONES AL CODIGO URBANO DEL EDO. JAL.</t>
  </si>
  <si>
    <t xml:space="preserve">VECINOS </t>
  </si>
  <si>
    <t>INGRESOS</t>
  </si>
  <si>
    <t>L.C.P. JORGE ARMANDO RAMOS</t>
  </si>
  <si>
    <t>CONTESTACION A OFICIO 144/2013 OB. PUB. DE SANCIONES  POR VIOLACION AL CODIGO URBANO</t>
  </si>
  <si>
    <t>ING. HECTOR SALVADOR HUERTA</t>
  </si>
  <si>
    <t>SOLICITA ESPECIFICACIONES TECNICAS DE OBRA EN C. VICENTE GUERRERO; AGUA, DRENAJE Y CONCRETO HIDRAHULICO</t>
  </si>
  <si>
    <t>PROCURADIRIA DE DESARROLLO URBANO</t>
  </si>
  <si>
    <t>PROCURADOR DE DES. U. ING. Y LIC. GABRIEL IBARRA FELIX</t>
  </si>
  <si>
    <t>TERCERA ENTRADA AL CHANTE</t>
  </si>
  <si>
    <t>DESASOLVE DE ARROYOS</t>
  </si>
  <si>
    <t>DIRECCION DE DESARROLLO ECONOMICO</t>
  </si>
  <si>
    <t>LIC. MANUEL YUTACA YANOME</t>
  </si>
  <si>
    <t>INVITACION AL EVENTO  INTEGRACION DEL CONSEJO REGIONAL</t>
  </si>
  <si>
    <t>SOLICITAN UN PARADOR DE AUTOBUS                     POR CARRETERA</t>
  </si>
  <si>
    <t>JEFE DE MANTENIMIENTOS</t>
  </si>
  <si>
    <t xml:space="preserve">C.P. EDUARDO ALDRETE MARTINEZ </t>
  </si>
  <si>
    <t>SOLICITA REVISAR ENCHARCAMIENTO ESQUINA MATAMOROS Y PRIV. MATAMOROS</t>
  </si>
  <si>
    <t>N° D APROB D CABILDO</t>
  </si>
  <si>
    <t>N° CERTIF. CABILDO</t>
  </si>
  <si>
    <t>N° OF. CABILDO</t>
  </si>
  <si>
    <t>N° APROB CABILDO</t>
  </si>
  <si>
    <t>$ APROB X CABILDO</t>
  </si>
  <si>
    <t>$ APROB EN ACUERDO O CONTRATO</t>
  </si>
  <si>
    <t>INFORMACION DE OBRAS</t>
  </si>
  <si>
    <t xml:space="preserve">SOLICITA PRIORIZACION DE OBRAS DEL RAMO 33 </t>
  </si>
  <si>
    <t>DIF MUNICIPAL</t>
  </si>
  <si>
    <t xml:space="preserve">C. LILIAN OLMEDO NAVARRO </t>
  </si>
  <si>
    <t>INFORMA SOBRE NOMBRAMIENTO DE DIRECTORA A LA C. MORAYMA OLMEDO  ROSALES.</t>
  </si>
  <si>
    <t xml:space="preserve">VECINOS C. N. HEROES </t>
  </si>
  <si>
    <t>SOLICITAN LAMPARAS PARA ALUMBRADO PUBLICO</t>
  </si>
  <si>
    <t xml:space="preserve">SOLICITA DOCUMENTACION DE TERCERA ENTRADA AL CHANTE </t>
  </si>
  <si>
    <t>GANADERIA Y DESARROLLO RURAL</t>
  </si>
  <si>
    <t>CP. RAMÓN ZUÑIGA CHAVEZ</t>
  </si>
  <si>
    <t>SOLICITA APOYO PARA CASA DAÑADA POR EL ARROYO  UBICADA EN EJIDO ZAPOTITAN.</t>
  </si>
  <si>
    <t xml:space="preserve">PDTE. DE LA COMISION DE DESARROLLO URBANO </t>
  </si>
  <si>
    <t xml:space="preserve">INVITACIÓN AL FORO ESTATAL DE "REGULARIZACIÓN DE LA PROPIEDAD URBANA EN JALISCO, SOLUCIÓN HOY VISIÓN PARA EL FUTURO </t>
  </si>
  <si>
    <t>SOLICITA SUPERVISION EN C. VICENTE GRO.  Y DONATO GUERRA POR PROBLEMA DE ENCHARCAMIENTO.</t>
  </si>
  <si>
    <t>REUNION DEL CONSEJO MUNICIPAL</t>
  </si>
  <si>
    <t>LDG LUIS GUZMAN ZAMORA</t>
  </si>
  <si>
    <t>SOLICITA INFORMACION DE AUTODIAGNOSTICO</t>
  </si>
  <si>
    <t xml:space="preserve">SOLICITA SUPERVISION DE BOVEDA DEL KIOSCO DE SAN PEDRO TESISTAN </t>
  </si>
  <si>
    <t xml:space="preserve">SECRETARIA GENERAL DE REGULARIZACION DE PREDIOS RUSTICOS IV REGION CIENEGA </t>
  </si>
  <si>
    <t>ING. ALVARO RAMON MIGUEL SALAZAR</t>
  </si>
  <si>
    <t xml:space="preserve">SESION PROGRAMADA POR EL SUBCOMITE </t>
  </si>
  <si>
    <t>C. JOSE FILIBERTO IBARRA S.</t>
  </si>
  <si>
    <t>SOLICITA REPARACION DE C. CRISTOBAL COLON SUR</t>
  </si>
  <si>
    <t>INVITACION A REUNION CERTIFICACION DE PREDIOS</t>
  </si>
  <si>
    <t>EJIDATARIOS</t>
  </si>
  <si>
    <t>DECLARACION DE DONACION DE TERRENO UBICADO EN POTRERO EL SAUZ</t>
  </si>
  <si>
    <t>C. MIGUEL CAMARENA SANCHEZ</t>
  </si>
  <si>
    <t>INFORMAN SOBRE INSPECCION TERRENO UBICADO CARR. CHAPALA-JOCOTEPEC KM. 6 EN CHANTEPEC.</t>
  </si>
  <si>
    <t>LIC. LORENA ELIZABETH ARIAS CUEVAS</t>
  </si>
  <si>
    <t>INVITACION A REUNION PARA PRE-VERIFICACIÓN AGENDA DESDE LO LOCAL</t>
  </si>
  <si>
    <t xml:space="preserve">J. SANTOS PICAZO </t>
  </si>
  <si>
    <t>SOLICITA APOYO DE UNA RAMPA PARA SU HIJO CON CAPACIDADES DIFERENTES.</t>
  </si>
  <si>
    <t>C. PEDRO MORENO</t>
  </si>
  <si>
    <t>LIBRAMIENTO</t>
  </si>
  <si>
    <t>N° ASIGNACION</t>
  </si>
  <si>
    <t>PROG</t>
  </si>
  <si>
    <t>BENEFICIADO</t>
  </si>
  <si>
    <t>$ APORTADA</t>
  </si>
  <si>
    <t>APOTACIONES DE 3ROS</t>
  </si>
  <si>
    <t>FOLIO D RECIBO</t>
  </si>
  <si>
    <t>FECHA D RECIBO</t>
  </si>
  <si>
    <t xml:space="preserve"> </t>
  </si>
  <si>
    <t>AUDITADAS</t>
  </si>
  <si>
    <t>P.O.A.P.C. = Obra Anual de Proyectos Culturales (Camara de Diputados)</t>
  </si>
  <si>
    <t>PROPIETARIO O REPRESENTANTE FISCAL</t>
  </si>
  <si>
    <t>RESIDENTE DE OBRA</t>
  </si>
  <si>
    <t>Nº DE PADRON</t>
  </si>
  <si>
    <t>AP/MOL</t>
  </si>
  <si>
    <t>REHAB. A.P. - C. NIÑOS HEROES - MOLINO</t>
  </si>
  <si>
    <t>REHAB. A.P. - C. HIDALGO - MOLINO</t>
  </si>
  <si>
    <t>REHAB. DRE - C. HIDALGO - MOLINO</t>
  </si>
  <si>
    <t>REHAB. DRE - C. NIÑOS HEROES - MOLINO</t>
  </si>
  <si>
    <t>TOTAL $</t>
  </si>
  <si>
    <t>% RETENCION</t>
  </si>
  <si>
    <t>$ RETENCION</t>
  </si>
  <si>
    <t>$ A PAGAR (-RET)</t>
  </si>
  <si>
    <t>TOTAL A PAGAR (-RETENCION)</t>
  </si>
  <si>
    <t>P.O.A.P.C. = PROG. D OBRA ANUAL, CAMAR D DIPUTADOS</t>
  </si>
  <si>
    <t>REHAB. AP - C. VICENTE SUAREZ - MOLINO</t>
  </si>
  <si>
    <t>REHAB. DRE - C- VICENTE SUAREZ - MOLINO</t>
  </si>
  <si>
    <t>DOMICILIO</t>
  </si>
  <si>
    <t>TELEFONOS</t>
  </si>
  <si>
    <t>CIUDAD</t>
  </si>
  <si>
    <t>MIDS</t>
  </si>
  <si>
    <t>DRE/MOL</t>
  </si>
  <si>
    <t>EXPEDIENTE</t>
  </si>
  <si>
    <t>RELACION D GASTO</t>
  </si>
  <si>
    <t>DOP/AD/029/2014</t>
  </si>
  <si>
    <t>DOP/AD/030/2014</t>
  </si>
  <si>
    <t>DOP/AD/033/2014</t>
  </si>
  <si>
    <t>DOP/AD/034/2014</t>
  </si>
  <si>
    <t>DOP/AD/031/2014</t>
  </si>
  <si>
    <t>DOP/AD/032/2014</t>
  </si>
  <si>
    <t>ACT-EXT-DER</t>
  </si>
  <si>
    <t>FOPEDEP</t>
  </si>
  <si>
    <t>RETENCION</t>
  </si>
  <si>
    <t>Nº EXP</t>
  </si>
  <si>
    <t>retro</t>
  </si>
  <si>
    <t>bailarina</t>
  </si>
  <si>
    <t>volteo</t>
  </si>
  <si>
    <t>R33 = RAMO 33</t>
  </si>
  <si>
    <t>MTTO = MANTENIMIENTO</t>
  </si>
  <si>
    <t>3X1 P/MIG = 3X1 PARA MIGRANTES</t>
  </si>
  <si>
    <t>JDN = JARDIN DE NIÑOS (ESCUELAS DE CALIDAD)</t>
  </si>
  <si>
    <t>OB = OBRA</t>
  </si>
  <si>
    <t>DOC = DOCUMENTACIÓN</t>
  </si>
  <si>
    <t>GTOS X COMP = GASTOS POR COMPROBAR</t>
  </si>
  <si>
    <t>EXP TECN = EXPEDIENTE TECNICO</t>
  </si>
  <si>
    <t>EMP = EMPEDRADO</t>
  </si>
  <si>
    <t>AP = A.P. = AGUA POTABLE</t>
  </si>
  <si>
    <t>EDC = ESCUELAS DE CALIDAD</t>
  </si>
  <si>
    <t>E.M.S. = ESTUDIO DE MECANICA DE SUELOS</t>
  </si>
  <si>
    <t>DOC. DE LUPITA LARIOS</t>
  </si>
  <si>
    <t>DOC. DE KARINA PEREZ</t>
  </si>
  <si>
    <t>P.B.GOB. = PREMIO AL BUEN GOBIERNO</t>
  </si>
  <si>
    <t>COLOR DE LETFOR Y CAJAS</t>
  </si>
  <si>
    <t>OF = OFICIO</t>
  </si>
  <si>
    <t>OP-2015-N</t>
  </si>
  <si>
    <t>LETFOR ANT</t>
  </si>
  <si>
    <t>OP-07-A</t>
  </si>
  <si>
    <t>FISE</t>
  </si>
  <si>
    <t>ROR</t>
  </si>
  <si>
    <t>LINEA DE CONDUCCION Y DEPOSITO DE AGUA</t>
  </si>
  <si>
    <t>AGUA POTABLE</t>
  </si>
  <si>
    <t>DELEGACION (TODA)</t>
  </si>
  <si>
    <t>EL SAUZ</t>
  </si>
  <si>
    <t>TERMINADA</t>
  </si>
  <si>
    <t>CTA-CTE</t>
  </si>
  <si>
    <t>NOM/FACT</t>
  </si>
  <si>
    <t>KARY</t>
  </si>
  <si>
    <t>DOC</t>
  </si>
  <si>
    <t>SOLO LOS FORMATOS SIN RESPALDOS NI FIRMAS</t>
  </si>
  <si>
    <t>OP-12-C</t>
  </si>
  <si>
    <t>PROYECTO INTEGRAL DE INFRAESTRUCTURA TURISTICA</t>
  </si>
  <si>
    <t>MALECON</t>
  </si>
  <si>
    <t>EXP.</t>
  </si>
  <si>
    <t>ZONA CENTRO</t>
  </si>
  <si>
    <t>SAN JUAN COSALA</t>
  </si>
  <si>
    <t>SOLO PARTE DE EXPEDIENTE</t>
  </si>
  <si>
    <t xml:space="preserve">ARCHIVO 2007-2015 </t>
  </si>
  <si>
    <t>12C1</t>
  </si>
  <si>
    <t>12A7</t>
  </si>
  <si>
    <t>REGLAMENTO DE…</t>
  </si>
  <si>
    <t>CEMENTERIOS</t>
  </si>
  <si>
    <t>MUNICIPIO</t>
  </si>
  <si>
    <t>PROCTECCION CIVIL</t>
  </si>
  <si>
    <t>PROY</t>
  </si>
  <si>
    <t>FRANK</t>
  </si>
  <si>
    <t>AMPLIACION</t>
  </si>
  <si>
    <t>BULEVAR</t>
  </si>
  <si>
    <t>CANCELADA</t>
  </si>
  <si>
    <t>APOYO ADMINISTRATIVO</t>
  </si>
  <si>
    <t>OP</t>
  </si>
  <si>
    <t>JUAN MANUEL GARCIA ESCOTO</t>
  </si>
  <si>
    <t>17 AL 23 DIC 2015</t>
  </si>
  <si>
    <t>APOYO ADMINISTRATIVO Y PROYECTOS</t>
  </si>
  <si>
    <t>OF. A-242</t>
  </si>
  <si>
    <t>24 AL 30 DIC 2015</t>
  </si>
  <si>
    <t>03 AL 09 DIC 2015</t>
  </si>
  <si>
    <t>APOYO ADMINISTRATIVO EN OFICINAS</t>
  </si>
  <si>
    <t>OF. A-214</t>
  </si>
  <si>
    <t>OF. A-213</t>
  </si>
  <si>
    <t>B. ADO - C. JUAREZ - JOCO</t>
  </si>
  <si>
    <t>B. ADO - VARIAS CALLES - JOCO</t>
  </si>
  <si>
    <t>OF. A-212</t>
  </si>
  <si>
    <t>CHOFER PARA TRASLADO Y TRASNPORTE DE OP</t>
  </si>
  <si>
    <t>APOYOS ADMINISTRATIVOS</t>
  </si>
  <si>
    <t>10 AL 16 DIC 2015</t>
  </si>
  <si>
    <t>OF. A-226</t>
  </si>
  <si>
    <t>OF. A-225</t>
  </si>
  <si>
    <t>B ADO</t>
  </si>
  <si>
    <t>OF. A-227</t>
  </si>
  <si>
    <t>J. GUADALUPE IBARRA RAMIREZ</t>
  </si>
  <si>
    <t>19 AL 25 NOV 2015</t>
  </si>
  <si>
    <t>OF. A-149</t>
  </si>
  <si>
    <t>BACHEO EN ADOQUIN</t>
  </si>
  <si>
    <t>VARIAS CALLES</t>
  </si>
  <si>
    <t>TERMINADO</t>
  </si>
  <si>
    <t>OFICINAS GUBERNAMENTALES</t>
  </si>
  <si>
    <t>MTTOS VARIOS - NUEVAS OFINAS ADVAS GUB. - CAB MPAL</t>
  </si>
  <si>
    <t>MTTO - OFINAS GUBERNAMENTALES</t>
  </si>
  <si>
    <t>EXP</t>
  </si>
  <si>
    <t>REDES</t>
  </si>
  <si>
    <t>C. PORFIRIO DIAZ</t>
  </si>
  <si>
    <t>REDES/SJC</t>
  </si>
  <si>
    <t>OF. A-142</t>
  </si>
  <si>
    <t>OF. A-143</t>
  </si>
  <si>
    <t>14 AL 19 DIC 2015</t>
  </si>
  <si>
    <t>APOYO ADVO, ACARREO DE ARCHIVO Y LEVANTAMIENTOS TOPOGRAFICOS</t>
  </si>
  <si>
    <t>OF. A-224</t>
  </si>
  <si>
    <t>PINTURA, COLOC D CANALETAS, ACARREO D ARCHIVO E INMUEBLE A NUEVAS OFICINAS</t>
  </si>
  <si>
    <t>OF. A-244</t>
  </si>
  <si>
    <t xml:space="preserve">B. ASF - C. V. GUERRERO - JOCO </t>
  </si>
  <si>
    <t>B. ASF - VARIAS CALLES - JOCO</t>
  </si>
  <si>
    <t>P</t>
  </si>
  <si>
    <t>B ASF</t>
  </si>
  <si>
    <t xml:space="preserve">B. ASF - VARIAS CALLES - JOCO </t>
  </si>
  <si>
    <t>BACHEO EN ASFALTO</t>
  </si>
  <si>
    <t>BACHEO EN EMPEDRADO</t>
  </si>
  <si>
    <t>B EMP</t>
  </si>
  <si>
    <t xml:space="preserve">B. EMP NORMAL Y AHOGADO - VARIAS CALLES - JOCO </t>
  </si>
  <si>
    <t>B. EMP - VARIAS CALLES - JOCO</t>
  </si>
  <si>
    <t>29 OCT AL 04 NOV 2015</t>
  </si>
  <si>
    <t>OF. A-55</t>
  </si>
  <si>
    <t>B. ADO - C. INDEPENDENCIA - JOCO</t>
  </si>
  <si>
    <t>OF. A-56</t>
  </si>
  <si>
    <t>OF. A-57</t>
  </si>
  <si>
    <t>OF. A-58</t>
  </si>
  <si>
    <t>B. EMP - C. HIDALGO, CARR. CHAP-JOCO, C. VICENTE GUERRERO - JOCO</t>
  </si>
  <si>
    <t>OF. A-54</t>
  </si>
  <si>
    <t>AE0008743</t>
  </si>
  <si>
    <t>ASFALTOS GUADALAJARA SAPI DE CV</t>
  </si>
  <si>
    <t>MATERIAL</t>
  </si>
  <si>
    <t>MESCLA PREMIUM</t>
  </si>
  <si>
    <t>OF. A67</t>
  </si>
  <si>
    <t>01 AL 07 OCT 2015</t>
  </si>
  <si>
    <t>DOP/AD/026/2015</t>
  </si>
  <si>
    <t>08 AL 14 OCT 2015</t>
  </si>
  <si>
    <t>51350-00351-401-080-0000</t>
  </si>
  <si>
    <t>JOSE GUADALUPE IBARRA RAMIREZ</t>
  </si>
  <si>
    <t>22 AL 28 OCT 2015</t>
  </si>
  <si>
    <t>B. EMP - C. MORELOS, C. DEGOLLADO - JOCO</t>
  </si>
  <si>
    <t>OF. A-46</t>
  </si>
  <si>
    <t>15 AL 21  OCT 2015</t>
  </si>
  <si>
    <t>B. EMP - C. INDEPENDENCIA, C. NIÑOS HEROES, C. DEGOLLADO - JOCO</t>
  </si>
  <si>
    <t>OF. A-28</t>
  </si>
  <si>
    <t>SEG PUB</t>
  </si>
  <si>
    <t>REPARACION D ENJARRES - SEGURIDAD PUBLICA</t>
  </si>
  <si>
    <t>OF. A-29</t>
  </si>
  <si>
    <t>HACIENDA MPAL</t>
  </si>
  <si>
    <t>MTTO - HACIENDA MUNICIPAL</t>
  </si>
  <si>
    <t>MTTO - SEGURIDAD PUBLICA</t>
  </si>
  <si>
    <t>CLINICA MPAL</t>
  </si>
  <si>
    <t>MTTO - CLINICA MPAL</t>
  </si>
  <si>
    <t>PRESIDENCIA</t>
  </si>
  <si>
    <t>MTTO - PRESIDENCIA</t>
  </si>
  <si>
    <t>DELEGACIONES</t>
  </si>
  <si>
    <t>MTTO - DELEGACIONES - MPIO</t>
  </si>
  <si>
    <t>OF. A-47</t>
  </si>
  <si>
    <t>OF. A-32</t>
  </si>
  <si>
    <t>ELABORACION D PROYECTOS</t>
  </si>
  <si>
    <t>OF. A-45</t>
  </si>
  <si>
    <t>OF. A-31</t>
  </si>
  <si>
    <t>LEVANTAMIENTOS TOPOGRAFICOS</t>
  </si>
  <si>
    <r>
      <t xml:space="preserve">OF. 004 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</si>
  <si>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A-17 </t>
    </r>
    <r>
      <rPr>
        <b/>
        <sz val="8"/>
        <color rgb="FFFF0000"/>
        <rFont val="Calibri"/>
        <family val="2"/>
        <scheme val="minor"/>
      </rPr>
      <t>FALTA POLIZA</t>
    </r>
  </si>
  <si>
    <t>05 AL 11 NOV 2015</t>
  </si>
  <si>
    <t>B. EMP - C. HIDALGO, C. VICENTE GUERRERO - JOCO</t>
  </si>
  <si>
    <r>
      <t xml:space="preserve">OF. A-85 </t>
    </r>
    <r>
      <rPr>
        <b/>
        <sz val="8"/>
        <color rgb="FFFF0000"/>
        <rFont val="Calibri"/>
        <family val="2"/>
        <scheme val="minor"/>
      </rPr>
      <t>(FALTAN GENERADOR)</t>
    </r>
  </si>
  <si>
    <t>OF. A-87</t>
  </si>
  <si>
    <t>OF. A-88</t>
  </si>
  <si>
    <r>
      <t xml:space="preserve">OF. A-86 </t>
    </r>
    <r>
      <rPr>
        <b/>
        <sz val="8"/>
        <color rgb="FFFF0000"/>
        <rFont val="Calibri"/>
        <family val="2"/>
        <scheme val="minor"/>
      </rPr>
      <t>FALTA POLIZA</t>
    </r>
  </si>
  <si>
    <t>SUMA</t>
  </si>
  <si>
    <t>OFICINAS</t>
  </si>
  <si>
    <t>BACHEOS, TODOS</t>
  </si>
  <si>
    <t>OF. A-211</t>
  </si>
  <si>
    <t>12 AL 18 NOV 2015</t>
  </si>
  <si>
    <t>OF. A-110</t>
  </si>
  <si>
    <t>OF. A-106</t>
  </si>
  <si>
    <t>OF. A-107</t>
  </si>
  <si>
    <t>OF. A-109</t>
  </si>
  <si>
    <r>
      <t xml:space="preserve">OF. A-245 </t>
    </r>
    <r>
      <rPr>
        <b/>
        <sz val="8"/>
        <color rgb="FFFF0000"/>
        <rFont val="Calibri"/>
        <family val="2"/>
        <scheme val="minor"/>
      </rPr>
      <t>Faltan anexos</t>
    </r>
  </si>
  <si>
    <r>
      <t xml:space="preserve">OF. A-243 </t>
    </r>
    <r>
      <rPr>
        <b/>
        <sz val="8"/>
        <color rgb="FFFF0000"/>
        <rFont val="Calibri"/>
        <family val="2"/>
        <scheme val="minor"/>
      </rPr>
      <t>Faltan anexos</t>
    </r>
  </si>
  <si>
    <t>OFICIOS</t>
  </si>
  <si>
    <t>LUPITA</t>
  </si>
  <si>
    <t>OFICIOS RECIBIDOS</t>
  </si>
  <si>
    <t>IFES</t>
  </si>
  <si>
    <t>OBRAS PUBLICAS</t>
  </si>
  <si>
    <t>COPIAS DE IFE…</t>
  </si>
  <si>
    <t>PERSONAL, DIRECTOR, PRESIDENTE, SINDICO</t>
  </si>
  <si>
    <t>EXP. DEL PERSONAL</t>
  </si>
  <si>
    <t>PERSONAL EVENTUAL</t>
  </si>
  <si>
    <t>PROYECTO</t>
  </si>
  <si>
    <t>SEMSA INFRAESTRUCTURA S.A. DE C.V.</t>
  </si>
  <si>
    <t>PROYECTOS GESTIONADOS</t>
  </si>
  <si>
    <t>P.G.I.P. = Programa General de Inversión Pública</t>
  </si>
  <si>
    <t>P.G.I.P.</t>
  </si>
  <si>
    <t>A. POTABLE Y SANEAMIENTO</t>
  </si>
  <si>
    <t>MEDIO AMBIENTE…</t>
  </si>
  <si>
    <t>VARIOS PROYECTOS</t>
  </si>
  <si>
    <t>URBANIZACIÓN</t>
  </si>
  <si>
    <t>PROY. DE URBANIZACION PARA EL SENADOR</t>
  </si>
  <si>
    <t>3X1 P/MIG</t>
  </si>
  <si>
    <t xml:space="preserve">TERMINACION DE GUARDERIA </t>
  </si>
  <si>
    <t xml:space="preserve">GUARDERIA </t>
  </si>
  <si>
    <t>DOC. ENTREGADA A CONTRALORIA DEL ESTADO</t>
  </si>
  <si>
    <t>LIC. DONAJI</t>
  </si>
  <si>
    <t>DOP/AD/027/2015</t>
  </si>
  <si>
    <t>COLOC. ADOQUIN Y REHAB. DE REDES DE A.P. Y DRE - C. PORFIRIO DIAZ -  SJC</t>
  </si>
  <si>
    <t xml:space="preserve">COLOC. DE ADOQUIN Y REHAB DE REDES DE A.P. Y DRENAJE </t>
  </si>
  <si>
    <t>NO HAY</t>
  </si>
  <si>
    <t>MUNICIPIO DE JOCOTEPEC</t>
  </si>
  <si>
    <t xml:space="preserve">DEPOSITO </t>
  </si>
  <si>
    <t>FIN</t>
  </si>
  <si>
    <r>
      <rPr>
        <i/>
        <sz val="11"/>
        <color rgb="FFFF0000"/>
        <rFont val="Calibri"/>
        <family val="2"/>
        <scheme val="minor"/>
      </rPr>
      <t>APORTACION DEL GOB DEL ESTADO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(CANCELADA)</t>
    </r>
  </si>
  <si>
    <t xml:space="preserve">APORTACION DEL GOB DEL ESTADO </t>
  </si>
  <si>
    <t>APORTACION DEL GOBIERNO ESTATAL AL GOB. MUNICIPAL…</t>
  </si>
  <si>
    <t>1S</t>
  </si>
  <si>
    <t>COLOC. ADOQUIN Y REHAB D REDES A.P. Y DRE - C. PORFIRIO DIAZ 2ª ETAPA - SJC</t>
  </si>
  <si>
    <t>COLOC. ADO Y REDES… - C. PORFIRIO DIAZ - SJC</t>
  </si>
  <si>
    <t>OF. A-117</t>
  </si>
  <si>
    <t>07 AL 13 DIC 2015</t>
  </si>
  <si>
    <t>14 AL 20 DIC 2015</t>
  </si>
  <si>
    <t>21 AL 27 DIC 2015</t>
  </si>
  <si>
    <t>OF. A-179</t>
  </si>
  <si>
    <t>OF. A-144</t>
  </si>
  <si>
    <t>MATERIALES Y COSTRUCCION FAHECSA S.A. DE C.V.</t>
  </si>
  <si>
    <t>MAQUINARIA</t>
  </si>
  <si>
    <t>RETIRO DE MATERIAL</t>
  </si>
  <si>
    <t>PREFABRICADOS MATERIALES Y PISOS, SA DE CV</t>
  </si>
  <si>
    <t>ADOQUIN</t>
  </si>
  <si>
    <t>COLOC. ADOQUIN - C. PORFIRIO DIAZ 2ª ETAPA - SJC</t>
  </si>
  <si>
    <t xml:space="preserve">ADO - OF. A-150 </t>
  </si>
  <si>
    <t xml:space="preserve">ADO - OF. A-223 </t>
  </si>
  <si>
    <t>REHAB. DE DRENAJE - C. PORFIRIO DIAZ 2ª ETAPA - SJC</t>
  </si>
  <si>
    <t>16 AL 21 NOV 2015</t>
  </si>
  <si>
    <t>OF. A-115</t>
  </si>
  <si>
    <t>23 AL 28 NOV 2015</t>
  </si>
  <si>
    <t xml:space="preserve">OF. A-147 </t>
  </si>
  <si>
    <t>30 NOV AL 06 DIC 2015</t>
  </si>
  <si>
    <t>26 NOV AL 02 DIC 2015</t>
  </si>
  <si>
    <t>OF. A-177</t>
  </si>
  <si>
    <t>SUBTOTAL</t>
  </si>
  <si>
    <t>REHAB. DE AGUA POTABLE - C. PORFIRIO DIAZ 2ª ETAPA- SJC</t>
  </si>
  <si>
    <t>SEMSA INFRAESTRUCTURA, S.A. DE C.V.</t>
  </si>
  <si>
    <t>BLOCK</t>
  </si>
  <si>
    <t>DRE - OF. A-222</t>
  </si>
  <si>
    <t>VARIOS</t>
  </si>
  <si>
    <t>DRE - OF. A-218</t>
  </si>
  <si>
    <t>6D, 4H</t>
  </si>
  <si>
    <t>RETRO Y BAILARINA</t>
  </si>
  <si>
    <t>DRE - OF. A-221</t>
  </si>
  <si>
    <r>
      <t xml:space="preserve">DRE - OF. A-281 </t>
    </r>
    <r>
      <rPr>
        <b/>
        <sz val="11"/>
        <color rgb="FFFF0000"/>
        <rFont val="Calibri"/>
        <family val="2"/>
        <scheme val="minor"/>
      </rPr>
      <t>FALTA FACT</t>
    </r>
  </si>
  <si>
    <t>DRE - OF. A-136</t>
  </si>
  <si>
    <t>OF. A-178</t>
  </si>
  <si>
    <t>OF. A-116</t>
  </si>
  <si>
    <t>OF. A-145</t>
  </si>
  <si>
    <t>AP - OF. A-219</t>
  </si>
  <si>
    <r>
      <t xml:space="preserve">DRE - OF. A-138 </t>
    </r>
    <r>
      <rPr>
        <b/>
        <sz val="11"/>
        <color rgb="FFFF0000"/>
        <rFont val="Calibri"/>
        <family val="2"/>
        <scheme val="minor"/>
      </rPr>
      <t>FALTA FACT</t>
    </r>
  </si>
  <si>
    <t>AP - OF. A-137</t>
  </si>
  <si>
    <t>OP-07-C</t>
  </si>
  <si>
    <t>OP-2015-O</t>
  </si>
  <si>
    <t>CONSTRUCCION DE MALECON</t>
  </si>
  <si>
    <t>TOMO I</t>
  </si>
  <si>
    <t>TOMO II</t>
  </si>
  <si>
    <t>OP-07-B</t>
  </si>
  <si>
    <t>CAJA REVISADA</t>
  </si>
  <si>
    <t>OP-07-E</t>
  </si>
  <si>
    <t>OP-08-I</t>
  </si>
  <si>
    <t>DRENAJE/ALCANTARILLADO</t>
  </si>
  <si>
    <t>PLANTA DE TRATAMIENTO</t>
  </si>
  <si>
    <t>OP-08-A</t>
  </si>
  <si>
    <t>AMPLIACION DE DRENAJE P/ALEJAMIENTO DE AGUAS RESIDUALES</t>
  </si>
  <si>
    <t>PM/DOP/09/2008</t>
  </si>
  <si>
    <t>MURO DE CONEXIÓN ENTRE 1ª Y 2ª ETAPA</t>
  </si>
  <si>
    <t>PM/DOP/10/2008</t>
  </si>
  <si>
    <t>BASE PARA IMAGEN DEL SR. DEL MONTE</t>
  </si>
  <si>
    <t>PM/DOP/21/2008</t>
  </si>
  <si>
    <t>PM/DOP/22/2008</t>
  </si>
  <si>
    <t xml:space="preserve">ZAMPEADO EN MURO TIPO ESCOLLADERO </t>
  </si>
  <si>
    <t>COLOCACION DE ADOQUIN EN MURO TIPO ESCOLLADERO</t>
  </si>
  <si>
    <t>PM/DOP/24/2008</t>
  </si>
  <si>
    <t>PM/DOP/25/2008</t>
  </si>
  <si>
    <t>EMPEDRADO AHOGADO</t>
  </si>
  <si>
    <t>EMPEDRADOS</t>
  </si>
  <si>
    <t>08A1</t>
  </si>
  <si>
    <t>PM/DOP/09/2007</t>
  </si>
  <si>
    <t>CONSTRUCCION DE EMBARCADERO</t>
  </si>
  <si>
    <t>PM/DOP/19/2008</t>
  </si>
  <si>
    <t>OP-10-E</t>
  </si>
  <si>
    <t>TOMO III</t>
  </si>
  <si>
    <t>OP-11-B</t>
  </si>
  <si>
    <t>ADEUDO</t>
  </si>
  <si>
    <t>ANDAMIOS RESENDIZ</t>
  </si>
  <si>
    <t>2D</t>
  </si>
  <si>
    <t>RODILLO</t>
  </si>
  <si>
    <t>OF. 596</t>
  </si>
  <si>
    <t>OP-15-N</t>
  </si>
  <si>
    <t>OP-15-O</t>
  </si>
  <si>
    <t>C.C./FONDEREG</t>
  </si>
  <si>
    <t>ADMINISTRACIONES ANTERIORES</t>
  </si>
  <si>
    <t xml:space="preserve">MALECON </t>
  </si>
  <si>
    <t>15P1</t>
  </si>
  <si>
    <t>15P2</t>
  </si>
  <si>
    <t>15P3</t>
  </si>
  <si>
    <t>15P4</t>
  </si>
  <si>
    <t>Nº OBRA</t>
  </si>
  <si>
    <t>TIPO D OBRA</t>
  </si>
  <si>
    <t xml:space="preserve">ENTRE </t>
  </si>
  <si>
    <t>SEMANA Del</t>
  </si>
  <si>
    <t>Fotos</t>
  </si>
  <si>
    <t>SI</t>
  </si>
  <si>
    <t>PLAZA PRINCIPAL</t>
  </si>
  <si>
    <t>CASA DE LA CULTURA</t>
  </si>
  <si>
    <t>MERCADO MPAL</t>
  </si>
  <si>
    <t>CENTRO DE SALUD</t>
  </si>
  <si>
    <t>C. NICOLAS BRAVO</t>
  </si>
  <si>
    <t>HASTA FINAL</t>
  </si>
  <si>
    <t>C. VICENTE GUERRERO</t>
  </si>
  <si>
    <t>CARR. CHAPALA-JOCOTEPEC</t>
  </si>
  <si>
    <t>BANQUETAS</t>
  </si>
  <si>
    <t>C. MATAMOROS</t>
  </si>
  <si>
    <t xml:space="preserve">C. MORELOS </t>
  </si>
  <si>
    <t>C. OTOÑO</t>
  </si>
  <si>
    <t>LIMPIEZA</t>
  </si>
  <si>
    <t>C. GONZALEZ ORTEGA</t>
  </si>
  <si>
    <t>C. RAMON CORONA</t>
  </si>
  <si>
    <t>C. GUADALUPE VICTORIA</t>
  </si>
  <si>
    <t>B. PORFIDO</t>
  </si>
  <si>
    <t>C. ALLENDE</t>
  </si>
  <si>
    <t xml:space="preserve">C. MIGUEL ARANA </t>
  </si>
  <si>
    <t>OF. A-267</t>
  </si>
  <si>
    <t>TEPETATE Y ARENA</t>
  </si>
  <si>
    <t>AP - OF. A-257</t>
  </si>
  <si>
    <t>12D, 37H</t>
  </si>
  <si>
    <t>BAILARINA,RETRO</t>
  </si>
  <si>
    <t>AP - OF. A-249</t>
  </si>
  <si>
    <t>AP - OF. A-259</t>
  </si>
  <si>
    <t>DRE - OF. A-260</t>
  </si>
  <si>
    <t>DRE - OF. A-251</t>
  </si>
  <si>
    <t>DRE - OF. A-250</t>
  </si>
  <si>
    <t>ARENA</t>
  </si>
  <si>
    <t>AP - OF. A-256</t>
  </si>
  <si>
    <t>AP - OF. A-253</t>
  </si>
  <si>
    <t>MOTO Y RODILLO</t>
  </si>
  <si>
    <t>5D, 41</t>
  </si>
  <si>
    <t>DRE</t>
  </si>
  <si>
    <t>ADO</t>
  </si>
  <si>
    <t>OF. A-252</t>
  </si>
  <si>
    <t>OF. A-272</t>
  </si>
  <si>
    <t>FAHECSA S.A. DE C.V. - MATERIALES Y CONSTRUCCION…</t>
  </si>
  <si>
    <t>OF. A-281</t>
  </si>
  <si>
    <t>CEMENTO, ARENA Y GRAVA</t>
  </si>
  <si>
    <t>OF. A-261</t>
  </si>
  <si>
    <t>OF. A-255</t>
  </si>
  <si>
    <t>CONCRETO</t>
  </si>
  <si>
    <t>OF. A-277</t>
  </si>
  <si>
    <t>OF. A-282</t>
  </si>
  <si>
    <t>OF. A-284</t>
  </si>
  <si>
    <t>OF. A-285</t>
  </si>
  <si>
    <t>OF. A-239-1</t>
  </si>
  <si>
    <t>28 AL 31 DIC 2015</t>
  </si>
  <si>
    <t>OF. A-240</t>
  </si>
  <si>
    <t>OF. A-246</t>
  </si>
  <si>
    <t>OF. A-247</t>
  </si>
  <si>
    <t>OF. A-253</t>
  </si>
  <si>
    <t>OF. A-254</t>
  </si>
  <si>
    <t>21 AL 31 DIC 2015</t>
  </si>
  <si>
    <t>OF. A-273</t>
  </si>
  <si>
    <t>OF. A-274</t>
  </si>
  <si>
    <t>OF. A-279</t>
  </si>
  <si>
    <t>SERVICIOS</t>
  </si>
  <si>
    <t>LEV. TOPOGRAFICO</t>
  </si>
  <si>
    <t>OF. A-268</t>
  </si>
  <si>
    <t>OF. A-283</t>
  </si>
  <si>
    <t>30 NOV AL 05 DIC 2015</t>
  </si>
  <si>
    <t>OF. A-003/2016</t>
  </si>
  <si>
    <t>PRIV. MORELOS</t>
  </si>
  <si>
    <t>C. MIGUEL ARANA</t>
  </si>
  <si>
    <t>AP</t>
  </si>
  <si>
    <t>?</t>
  </si>
  <si>
    <t>NEXTIPAC</t>
  </si>
  <si>
    <t>LIMP</t>
  </si>
  <si>
    <t>INAUG</t>
  </si>
  <si>
    <t>AV. DE LOS MAESTROS</t>
  </si>
  <si>
    <t>AGENCIA MUNICIPAL</t>
  </si>
  <si>
    <t>TOPES</t>
  </si>
  <si>
    <t>DRENAJE</t>
  </si>
  <si>
    <t>FRACC. IPROVIPE</t>
  </si>
  <si>
    <t>APOYO COMUN…</t>
  </si>
  <si>
    <t>JARDIN DE NIÑOS</t>
  </si>
  <si>
    <t>POTRERILLOS</t>
  </si>
  <si>
    <t>LAS TROJES</t>
  </si>
  <si>
    <t>VADO</t>
  </si>
  <si>
    <t>INGRESO</t>
  </si>
  <si>
    <t>C. RIVERA DEL LAGO</t>
  </si>
  <si>
    <t>C. CHUECA</t>
  </si>
  <si>
    <t>C. S/NOMBRE</t>
  </si>
  <si>
    <t>CHANTEPEC</t>
  </si>
  <si>
    <t>CERRADA</t>
  </si>
  <si>
    <t>EMP</t>
  </si>
  <si>
    <t>ADO - OF. A-205</t>
  </si>
  <si>
    <t>TRACTOR Y RODILLO</t>
  </si>
  <si>
    <t>BALASTRE</t>
  </si>
  <si>
    <t xml:space="preserve">ADO - OF. A-204 </t>
  </si>
  <si>
    <t xml:space="preserve">OF. A-217 </t>
  </si>
  <si>
    <t xml:space="preserve">OF. A-210 </t>
  </si>
  <si>
    <t>OF. A -228</t>
  </si>
  <si>
    <t>OF. A-232</t>
  </si>
  <si>
    <t>OF. A-239</t>
  </si>
  <si>
    <t xml:space="preserve">OF. A-216 </t>
  </si>
  <si>
    <t>OF. A -230</t>
  </si>
  <si>
    <t>CEMENTO</t>
  </si>
  <si>
    <t>DRE - OF. A-176</t>
  </si>
  <si>
    <t>OF. A-215</t>
  </si>
  <si>
    <t xml:space="preserve">OF. A -229 </t>
  </si>
  <si>
    <t>OF. A -229</t>
  </si>
  <si>
    <t>OF. A-229</t>
  </si>
  <si>
    <t>PAGO DE RETENCIONES</t>
  </si>
  <si>
    <t>OF. A-286</t>
  </si>
  <si>
    <t>RAMO 33</t>
  </si>
  <si>
    <t>R33-FONDEREG</t>
  </si>
  <si>
    <t>15P5</t>
  </si>
  <si>
    <t>ING. J. GUADALUPE IBARRA</t>
  </si>
  <si>
    <t>ARQ. FRANCISCO SALAZAR</t>
  </si>
  <si>
    <t>DANIEL RODRIGUEZ</t>
  </si>
  <si>
    <t>DOP/AD/001/2016</t>
  </si>
  <si>
    <t>12365-62500-401-080-0001(Emp) 12364-62400-401-080-0034(Dre) 12363-62300-401-080-0001(Agua)</t>
  </si>
  <si>
    <t>12365-62500-602-080-0001(Ado) 12364-62400-602-080-0001(Dre) 12363-62300-602-080-0001(Agua)</t>
  </si>
  <si>
    <t>ENTRE C. NICOLAS BRAVO Y CERRADA</t>
  </si>
  <si>
    <t>BASURERO MPAL</t>
  </si>
  <si>
    <t xml:space="preserve">PROL. PEDRO MORENO </t>
  </si>
  <si>
    <t>C. LOS ANGELES</t>
  </si>
  <si>
    <t>C. LIBERTAD</t>
  </si>
  <si>
    <t>CARR. SAN LUCIANO, POTRE, TROJES</t>
  </si>
  <si>
    <t>CARR. CHAPALA - JOCOTEPEC</t>
  </si>
  <si>
    <t>FOREMOBA</t>
  </si>
  <si>
    <t>ARGUELLES ARQUITECTOS S.A. DE C.V.</t>
  </si>
  <si>
    <t>GMJC001OP-2015</t>
  </si>
  <si>
    <t>TOTAL DE LA OBRA</t>
  </si>
  <si>
    <t>LEVANTAMIENTOS TOPOGRAFICOS Y PROYECTOS</t>
  </si>
  <si>
    <t xml:space="preserve">MANTENIMIENTO </t>
  </si>
  <si>
    <t>EDIFICIOS PUBLICOS, H. AYUNTAMIENTO</t>
  </si>
  <si>
    <t>VIALIDAD</t>
  </si>
  <si>
    <t>11 AL 16 ENE 2016</t>
  </si>
  <si>
    <t>MTTO DE CAMELLONES - INGRESO - JOCO</t>
  </si>
  <si>
    <t>07 AL 13 ENE 2016</t>
  </si>
  <si>
    <t>REPAR D FUGA Y SOCABON Y LIMP D CAMELLON - INGRESO - JOCO</t>
  </si>
  <si>
    <t>07 AL 15 ENE 2016</t>
  </si>
  <si>
    <r>
      <t xml:space="preserve">REPAR D FUGA Y SOCABON Y </t>
    </r>
    <r>
      <rPr>
        <sz val="8"/>
        <color rgb="FFFF0000"/>
        <rFont val="Calibri"/>
        <family val="2"/>
        <scheme val="minor"/>
      </rPr>
      <t>LIMP D CAMELLON</t>
    </r>
    <r>
      <rPr>
        <sz val="8"/>
        <color theme="1"/>
        <rFont val="Calibri"/>
        <family val="2"/>
        <scheme val="minor"/>
      </rPr>
      <t xml:space="preserve"> - INGRESO - JOCO</t>
    </r>
  </si>
  <si>
    <t>REHAB. PINTURA</t>
  </si>
  <si>
    <t>SAN PEDRO TESISTAN</t>
  </si>
  <si>
    <t>DESASOLVES</t>
  </si>
  <si>
    <t>CAMINO A ROCA AZUL</t>
  </si>
  <si>
    <t>ARROYOS</t>
  </si>
  <si>
    <t>PARQUE LINEAL</t>
  </si>
  <si>
    <t>SAN LUCIANO</t>
  </si>
  <si>
    <t>04 AL 10 FEB 2016</t>
  </si>
  <si>
    <t>DESCUBRIR LINEA DE AGUA Y COMPLENTO DE AMPLIACION - C. ALDAMA - JOCO</t>
  </si>
  <si>
    <t>31 DIC AL 06 FEB 2016</t>
  </si>
  <si>
    <t>OF. 028</t>
  </si>
  <si>
    <t>OF. 030</t>
  </si>
  <si>
    <t>OF. 043</t>
  </si>
  <si>
    <t>OF. 096</t>
  </si>
  <si>
    <t>OF. 007</t>
  </si>
  <si>
    <t>OF. 027</t>
  </si>
  <si>
    <t>14 AL 20 ENE 2016</t>
  </si>
  <si>
    <t>OF. 045</t>
  </si>
  <si>
    <t>GUARDERIA MPAL (CAIC)</t>
  </si>
  <si>
    <t>APOYOS</t>
  </si>
  <si>
    <t>C. CHURUBUSCO</t>
  </si>
  <si>
    <t>C. 1RO DE MAYO</t>
  </si>
  <si>
    <t>ARROYO</t>
  </si>
  <si>
    <t>C. DONATO GUERRA</t>
  </si>
  <si>
    <t>AV. VICENTE GUERRERO</t>
  </si>
  <si>
    <t>C. CHAPULTEPEC</t>
  </si>
  <si>
    <t>21 AL 27 ENE 2016</t>
  </si>
  <si>
    <t>PINTURA, MTTO - HACIENDA MPAL</t>
  </si>
  <si>
    <t>OF. 059</t>
  </si>
  <si>
    <t>28 ENE AL 03 FEB 2016</t>
  </si>
  <si>
    <t>OF. 072</t>
  </si>
  <si>
    <t>CASA DE CULTURA</t>
  </si>
  <si>
    <t>MTTO - CASA DE CULTURA - JOCO</t>
  </si>
  <si>
    <t>MTTO - EDIFICIOS PÚBLICOS</t>
  </si>
  <si>
    <t>OF. 073</t>
  </si>
  <si>
    <t>MTTO - MERCADO MPAL</t>
  </si>
  <si>
    <t>OF. 094</t>
  </si>
  <si>
    <t>B. EMP</t>
  </si>
  <si>
    <t>REPAR. DE BACHES C/EMP AHOG. - VARIAS CALLES - JOCO</t>
  </si>
  <si>
    <t>OF. 044</t>
  </si>
  <si>
    <t>B. ASF</t>
  </si>
  <si>
    <t>BACHEO CON MEZCLA PREMIUN - C. VICENTE GUERRERO - JOCO</t>
  </si>
  <si>
    <t>OF. 009</t>
  </si>
  <si>
    <t>B. ADO</t>
  </si>
  <si>
    <t>B. ADO Y B. EMP - VARIAS CALLES - MPIO</t>
  </si>
  <si>
    <t>OF. 061</t>
  </si>
  <si>
    <t>OF. 074</t>
  </si>
  <si>
    <t>B. ADO, LIMPIEZA DE CALLES - JOCO, TOPES - CHANTE</t>
  </si>
  <si>
    <t>OF. 095</t>
  </si>
  <si>
    <t>APOYO ADMVO, LEV TOP, Y PROYECTOS - OP</t>
  </si>
  <si>
    <t>OF.  010</t>
  </si>
  <si>
    <t>OF. 029</t>
  </si>
  <si>
    <t>OF. 046</t>
  </si>
  <si>
    <t>OF. 060</t>
  </si>
  <si>
    <t>OF. 071</t>
  </si>
  <si>
    <t>OF. 093</t>
  </si>
  <si>
    <t>H. AYUNTAMIENTO</t>
  </si>
  <si>
    <t>MANTENIMIENTOS</t>
  </si>
  <si>
    <t>B. ASF. - VARIAS CALLES - JOCO</t>
  </si>
  <si>
    <t>MTTO Y LIMPIEZA DE VIALIDADES</t>
  </si>
  <si>
    <t>11 AL 17 FEB 2016</t>
  </si>
  <si>
    <t>OF. 120</t>
  </si>
  <si>
    <t>TIEMPOS EXTRAS</t>
  </si>
  <si>
    <t>18 AL 24 FEB 2016</t>
  </si>
  <si>
    <t>B. EMP - CHANTE</t>
  </si>
  <si>
    <t>B. EMP - V. CALLES - DELEG</t>
  </si>
  <si>
    <t>OF. 146</t>
  </si>
  <si>
    <t>06 AL 13 FEB</t>
  </si>
  <si>
    <t>OF. 144</t>
  </si>
  <si>
    <t>OF. 147</t>
  </si>
  <si>
    <t>OF. 145</t>
  </si>
  <si>
    <t>OBRA COMPLEMENTARIA PARA LA REHABILITACIÓN DE RED DE AGUA POTABLE, DRENAJE Y EMPEDRADO AHOGADO</t>
  </si>
  <si>
    <t>REDES/JOCO</t>
  </si>
  <si>
    <t>OBRA COMPLEMENTARIA - C. ALDAMA - JOCO</t>
  </si>
  <si>
    <t>CONCRETOS READY MIX S.A. DE C.V.</t>
  </si>
  <si>
    <t>OF. 210</t>
  </si>
  <si>
    <t>HIDRAULICA E INGENIERIA AVANZADA</t>
  </si>
  <si>
    <t>OF. 114</t>
  </si>
  <si>
    <t>B. ADO Y TOPES - C. IND - JOCO</t>
  </si>
  <si>
    <t>OF. 124</t>
  </si>
  <si>
    <t xml:space="preserve">MTTO - MERCADO MPAL, UBR, SEG. PUB. </t>
  </si>
  <si>
    <t>OF. 122</t>
  </si>
  <si>
    <t>OF. 123</t>
  </si>
  <si>
    <t>TEMPLO</t>
  </si>
  <si>
    <t xml:space="preserve">RESTAURACION DE LA PARROQUIA </t>
  </si>
  <si>
    <t>A-360</t>
  </si>
  <si>
    <t>ARGUELLES ARQUITECTYOS S.A. DE C.V.</t>
  </si>
  <si>
    <t>OF. 202</t>
  </si>
  <si>
    <t>A-359</t>
  </si>
  <si>
    <r>
      <t xml:space="preserve">OF. 202 </t>
    </r>
    <r>
      <rPr>
        <b/>
        <sz val="11"/>
        <color rgb="FFFF0000"/>
        <rFont val="Calibri"/>
        <family val="2"/>
        <scheme val="minor"/>
      </rPr>
      <t>CANCELADA</t>
    </r>
  </si>
  <si>
    <t>E1</t>
  </si>
  <si>
    <t>ANT</t>
  </si>
  <si>
    <t>OF. 272</t>
  </si>
  <si>
    <t>12362-62200-602-080-001</t>
  </si>
  <si>
    <t>TRABAJOS DE RESTAURACION DE LA PARROQUIA DEL SR. DEL MONTE</t>
  </si>
  <si>
    <t>CONSTRUCCION</t>
  </si>
  <si>
    <t>PARROQUIA DEL SEÑOR DEL MONTE</t>
  </si>
  <si>
    <t>$ OTROS = $ PARROQUIA</t>
  </si>
  <si>
    <t>C. MATAMOROS DESDE ALDAMA A LIBERTAD Y AV. DE LOS MAESTROS DE GPE VICTORIA A PEDRO MORENO</t>
  </si>
  <si>
    <t>REHABILITACIÓN DE RED DE AGUA POTABLE, DRENAJE CON REPOSICION EMPEDRADO AHOGADO</t>
  </si>
  <si>
    <t xml:space="preserve">CERCO ELECTRICO Y CENTRAL DE ALARMA, PARA TODO EL MURO PERIMETRAL </t>
  </si>
  <si>
    <t>SALUD</t>
  </si>
  <si>
    <t>SUSTITUCION DE MURO PERIMETRAL</t>
  </si>
  <si>
    <t>ESCUELAS, JDN</t>
  </si>
  <si>
    <t>JDN - MIGUEL HIDALGO</t>
  </si>
  <si>
    <t>ELECTRIFICACION DE MEDIA TENSION TRIFASICA</t>
  </si>
  <si>
    <t>ELECTRIFICACIÓN</t>
  </si>
  <si>
    <t>SIOP-COU-04-CI-0358/15</t>
  </si>
  <si>
    <t>6142-CONSTRUCCION DE OBRAS DE URBANIZACION</t>
  </si>
  <si>
    <t>KONSTRUCIONES 83, S.A. DE C.V.</t>
  </si>
  <si>
    <t>INCAMM CONSTRUCCIONES, S.A. DE C.V.</t>
  </si>
  <si>
    <t>SIOP-COU-04-AD-0464/15</t>
  </si>
  <si>
    <r>
      <t xml:space="preserve">EJECUTADO POR: </t>
    </r>
    <r>
      <rPr>
        <b/>
        <sz val="11"/>
        <color rgb="FFFF0000"/>
        <rFont val="Calibri"/>
        <family val="2"/>
        <scheme val="minor"/>
      </rPr>
      <t>SIOP</t>
    </r>
  </si>
  <si>
    <t>PATRIMONIO MPAL</t>
  </si>
  <si>
    <t>ING. JUAN MANUEL GARCIA ESCOTO</t>
  </si>
  <si>
    <t>C. ZARAGOZA</t>
  </si>
  <si>
    <t>SAN CRISTOBAL ZAPOTITLAN</t>
  </si>
  <si>
    <t>TRAMITE</t>
  </si>
  <si>
    <t>FORTALECE</t>
  </si>
  <si>
    <t>C. LOPEZ RAYON</t>
  </si>
  <si>
    <t>EMPEDRADO AHOGADO Y CONST. DE GUARNICION</t>
  </si>
  <si>
    <t>EMPEDRADO</t>
  </si>
  <si>
    <t>FRACC. CARRIZAL</t>
  </si>
  <si>
    <t>REHABILITACION DE RED DE DRENAJE</t>
  </si>
  <si>
    <t xml:space="preserve">C. INSURGENTES </t>
  </si>
  <si>
    <t>1ª</t>
  </si>
  <si>
    <t>ZAPOTITAN DE HIDALGO</t>
  </si>
  <si>
    <t>EMPEDRADO AHOGADO EN CEMENTO</t>
  </si>
  <si>
    <t>COLOCACION DE ADOQUIN</t>
  </si>
  <si>
    <t>PAVIMENTOS</t>
  </si>
  <si>
    <t>PRIV. CAMICHINES</t>
  </si>
  <si>
    <t>CONSTRUCCION DE DRENAJE PLUVIAL</t>
  </si>
  <si>
    <t>COLOCACION DE EMPEDRADO AHOGADO EN CEMENTO</t>
  </si>
  <si>
    <t>REHABILITACION DE RED DE AGUA POTABLE</t>
  </si>
  <si>
    <t>SAN PEDRO TESITAN</t>
  </si>
  <si>
    <t>…DESDE HIDALGO HASTA ZONA FEDERAL DEL LAGO</t>
  </si>
  <si>
    <t>...DESDE PINO SUAREZ HASTA ZONA FEDERAL DEL LAGO</t>
  </si>
  <si>
    <t>CONSTRUCCION DE COLECTOR PRINCIPAL</t>
  </si>
  <si>
    <t>EMPEDRADO NORMAL CON HUELLAS DE ADOQUIN</t>
  </si>
  <si>
    <t>…HASTA INGRESO ALPANTEON</t>
  </si>
  <si>
    <t>REHABILITACION DE REDES DE AGUA POTABLE, DRENAJE Y EMPEDRADO NORMAL CON HUELLAS DE ADOQUIN</t>
  </si>
  <si>
    <t>C. CUAUHTEMOC</t>
  </si>
  <si>
    <t>…DE XOCHITL AL MALECON</t>
  </si>
  <si>
    <t xml:space="preserve">REHABILITACION DE REDES DE AGUA POTABLE, DRENAJE Y SUPERFICIE DE RODAMIENTO </t>
  </si>
  <si>
    <t>DE HIDALGO A MATAMOROS</t>
  </si>
  <si>
    <t>REHABILITACION DE REDES DE AGUA POTABLE, DRENAJE Y EMPEDRADO AHOGADO</t>
  </si>
  <si>
    <t>C. EMILIANO ZAPATA</t>
  </si>
  <si>
    <t>C. SANTA ISABEL</t>
  </si>
  <si>
    <t>REHABILITACION DE REDES DE AGUA POTABLE, DRENAJE Y COLOCACION DE ADOQUIN</t>
  </si>
  <si>
    <t>PROL. GONZALEZ ORTEGA E INDUSTRIA</t>
  </si>
  <si>
    <t>C. BERNARDO QUINTANA</t>
  </si>
  <si>
    <t>C. IGNACIO MARTINEZ 2</t>
  </si>
  <si>
    <t>...DE C. NICOLAS BRAVO HASTA PASANDO  PRIV. GONZALEZ ORTEGA</t>
  </si>
  <si>
    <t>ADMON ANT</t>
  </si>
  <si>
    <t>GUARDERIA</t>
  </si>
  <si>
    <t>10 AL 16 MAR 2016</t>
  </si>
  <si>
    <t>REPAR. D ESTRUCTUR Y COLOC. D MAYA-SOMBRA EN GUARDERIA CAIC - JOCO</t>
  </si>
  <si>
    <t>OF. 217</t>
  </si>
  <si>
    <t>24 AL 30 MAR 2016</t>
  </si>
  <si>
    <t>APOYO ADMVO D LEV. Y PROY</t>
  </si>
  <si>
    <t>OF. 212</t>
  </si>
  <si>
    <t>17 AL 23 MAR 2016</t>
  </si>
  <si>
    <t>OF. 213</t>
  </si>
  <si>
    <t>B. EMP - JOCO</t>
  </si>
  <si>
    <t>OF. 214</t>
  </si>
  <si>
    <t>LUIS LOPEZ HARO</t>
  </si>
  <si>
    <t>TEPETATE</t>
  </si>
  <si>
    <t>OF. 176</t>
  </si>
  <si>
    <t>DRE/JOCO</t>
  </si>
  <si>
    <t>REHAB. DE DRE - FRACC. IPROVIPE - JOCO</t>
  </si>
  <si>
    <t>PROYECCIONES EN OBRA CIVIL Y CARRETERAS BETA S.A. DE C.V.</t>
  </si>
  <si>
    <t>OF. 197</t>
  </si>
  <si>
    <t>COMPLEMENTARIA… - C. ALDAMA - JOCO</t>
  </si>
  <si>
    <t>OF. 119</t>
  </si>
  <si>
    <t>OF. 141</t>
  </si>
  <si>
    <t>03 AL 09 MAR 2016</t>
  </si>
  <si>
    <t>OF. 187</t>
  </si>
  <si>
    <t>OF. 185</t>
  </si>
  <si>
    <t>B. EMP C. CHURUBUSCO - JOCO</t>
  </si>
  <si>
    <t>OF. 215</t>
  </si>
  <si>
    <t>APOYO CIUDADANO</t>
  </si>
  <si>
    <t>APOYO CIUDADANO: DRENAJE SANITARIO, DESMONTE, BALASTREO, DEMILITACION - INGRESO PTE -  JOCO</t>
  </si>
  <si>
    <t>APOYO CIUDADANO - MPIO</t>
  </si>
  <si>
    <t>OF. 218</t>
  </si>
  <si>
    <t>OF. 219</t>
  </si>
  <si>
    <t>CONST. D MURO - JDN MIGUEL HIDALGO - JOCO</t>
  </si>
  <si>
    <t>OF. 211</t>
  </si>
  <si>
    <t>FACT CANCELADA</t>
  </si>
  <si>
    <t>CARLO IBARRA ESPINOZA</t>
  </si>
  <si>
    <t>FERRETERIA Y TLAPALERIA GALVEZ</t>
  </si>
  <si>
    <t>MTTO - CARR. SAN LUCIANO -TROJES</t>
  </si>
  <si>
    <t>MAT D BANCO</t>
  </si>
  <si>
    <t>TUBO PVC</t>
  </si>
  <si>
    <t>OF. 115</t>
  </si>
  <si>
    <t>MTTO - HACIENDA MPAL (HIDALGO SUR)</t>
  </si>
  <si>
    <t>OF. 179</t>
  </si>
  <si>
    <t>ELENA ALDRETE GONZALEZ</t>
  </si>
  <si>
    <t>OF. 175</t>
  </si>
  <si>
    <t>OF. 177</t>
  </si>
  <si>
    <t>OF. 180</t>
  </si>
  <si>
    <t>1,5D 5H</t>
  </si>
  <si>
    <t>OF. 207</t>
  </si>
  <si>
    <t>TEPETATE, ARENA</t>
  </si>
  <si>
    <t>OF. 206</t>
  </si>
  <si>
    <t>1,5D 8H</t>
  </si>
  <si>
    <t>OF. 204</t>
  </si>
  <si>
    <t>OF. 205</t>
  </si>
  <si>
    <t>OF. 209</t>
  </si>
  <si>
    <t>07 AL 12  MAR 2016</t>
  </si>
  <si>
    <t>OF. 188</t>
  </si>
  <si>
    <t>APOYO CIUDADANO… MPIO</t>
  </si>
  <si>
    <t xml:space="preserve">APOYOS </t>
  </si>
  <si>
    <t>MTTO - MERCADO MUNICIPAL</t>
  </si>
  <si>
    <t>CONST, MTTO, REHAB, REPARACION - JDN MIGUEL HIDALGO - JOCO</t>
  </si>
  <si>
    <r>
      <t xml:space="preserve">OF. 146 </t>
    </r>
    <r>
      <rPr>
        <b/>
        <sz val="8"/>
        <color rgb="FFFF0000"/>
        <rFont val="Calibri"/>
        <family val="2"/>
        <scheme val="minor"/>
      </rPr>
      <t>TIEMPOS EXTRAS</t>
    </r>
  </si>
  <si>
    <r>
      <t xml:space="preserve">OF. 121 - </t>
    </r>
    <r>
      <rPr>
        <b/>
        <sz val="8"/>
        <color rgb="FFFF0000"/>
        <rFont val="Calibri"/>
        <family val="2"/>
        <scheme val="minor"/>
      </rPr>
      <t>TIEMPOS EXTRAS</t>
    </r>
  </si>
  <si>
    <t>AGENCIAS Y DELEGACIONES</t>
  </si>
  <si>
    <t xml:space="preserve">REPARACION DE SOCABON Y BACHEO </t>
  </si>
  <si>
    <t>CARR. SAN LUCIANO - TROJES</t>
  </si>
  <si>
    <t>MTTO - EDIFICIOS PUBLICOS</t>
  </si>
  <si>
    <t xml:space="preserve">EN HIDALGO SUR </t>
  </si>
  <si>
    <t>MERCADO MUNICIPAL</t>
  </si>
  <si>
    <t xml:space="preserve">REHABILITACION DE DRENAJE </t>
  </si>
  <si>
    <t>GUARDERIA MPAL</t>
  </si>
  <si>
    <t>MTTO - GUARDERIA MPAL - JOCO</t>
  </si>
  <si>
    <t>JOSE MANUEL IBARRA PEREZ</t>
  </si>
  <si>
    <t>FERRETERIA Y ACEROS EL VENADO</t>
  </si>
  <si>
    <t>OF. 327 (Malla-Sombra)</t>
  </si>
  <si>
    <t>OF. 328</t>
  </si>
  <si>
    <t>OF. 326</t>
  </si>
  <si>
    <t>APOYO</t>
  </si>
  <si>
    <t>APOYO AL GREMIO DE ALBAÑILES</t>
  </si>
  <si>
    <t>OF. 330</t>
  </si>
  <si>
    <t>OF. 321</t>
  </si>
  <si>
    <t>TEPETATE Y PIEDRA</t>
  </si>
  <si>
    <t>OF. 322</t>
  </si>
  <si>
    <t>º</t>
  </si>
  <si>
    <t>25 FEB AL 02 MAR 2016</t>
  </si>
  <si>
    <t>OF. 160</t>
  </si>
  <si>
    <t>MTTO - MERCADO MPAL, FIJACION Y REACOMODO DE DOMO</t>
  </si>
  <si>
    <t>OF. 163</t>
  </si>
  <si>
    <t>OF. 162</t>
  </si>
  <si>
    <r>
      <t xml:space="preserve">B. EMP - INDEPENDENCIA - JOCO. C. CHUECA Y RIV. DEL AGUA - </t>
    </r>
    <r>
      <rPr>
        <b/>
        <sz val="8"/>
        <color theme="1"/>
        <rFont val="Calibri"/>
        <family val="2"/>
        <scheme val="minor"/>
      </rPr>
      <t>CHANTE</t>
    </r>
  </si>
  <si>
    <t>OF. 161</t>
  </si>
  <si>
    <t>SPT</t>
  </si>
  <si>
    <t>RESANES Y PINTURA EN FACHADAS DE VIVIENDAS EN PERIMETRO DE PLAZA PRINCIPAL - SPT</t>
  </si>
  <si>
    <t>REHABILITACION D FACHADAS - SPT</t>
  </si>
  <si>
    <t>OF. 186</t>
  </si>
  <si>
    <t>OF. 184</t>
  </si>
  <si>
    <t>OF. 183</t>
  </si>
  <si>
    <t>REHABILITACION DE PINTURA - ZONA CENTRO - SPT</t>
  </si>
  <si>
    <t>REHABILITACION DE PINTURA EN FACHADAS</t>
  </si>
  <si>
    <t xml:space="preserve">ZONA CENTRO </t>
  </si>
  <si>
    <t>MTTO - OFICINAS GUBERNAMENTALES Y/O EDIFICIOS PÚBLICOS - CABECERA MPAL</t>
  </si>
  <si>
    <t>SABADO CIUDADANO - AGENCIAS Y DELEGACIONES</t>
  </si>
  <si>
    <t>SABADO CIUDADANO</t>
  </si>
  <si>
    <t>SABADO CIUDADANO (Apoyo Comunitario)- AGENCIAS Y DELEGACIONES</t>
  </si>
  <si>
    <r>
      <t xml:space="preserve">TRAB. COMUNITARIO… (MTTO PLAZA) - </t>
    </r>
    <r>
      <rPr>
        <b/>
        <sz val="8"/>
        <color rgb="FFFF0000"/>
        <rFont val="Calibri"/>
        <family val="2"/>
        <scheme val="minor"/>
      </rPr>
      <t>SAN LUCIANO</t>
    </r>
  </si>
  <si>
    <r>
      <t xml:space="preserve">APOYO COMUNITARIO: Pintura en topes y delegacion - </t>
    </r>
    <r>
      <rPr>
        <b/>
        <sz val="8"/>
        <color rgb="FFFF0000"/>
        <rFont val="Calibri"/>
        <family val="2"/>
        <scheme val="minor"/>
      </rPr>
      <t>SJC</t>
    </r>
    <r>
      <rPr>
        <sz val="8"/>
        <color theme="1"/>
        <rFont val="Calibri"/>
        <family val="2"/>
        <scheme val="minor"/>
      </rPr>
      <t>. Delegacion - SPT</t>
    </r>
  </si>
  <si>
    <r>
      <t xml:space="preserve">TRAB. COMUNITARIO: BACHEO, CONST. D BADO Y MTTO JDN - </t>
    </r>
    <r>
      <rPr>
        <b/>
        <sz val="8"/>
        <color rgb="FFFF0000"/>
        <rFont val="Calibri"/>
        <family val="2"/>
        <scheme val="minor"/>
      </rPr>
      <t>POTRE</t>
    </r>
  </si>
  <si>
    <r>
      <t>APOYO COMUNITARIO: BACHEO, MTTO J. DE N. -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TROJES</t>
    </r>
  </si>
  <si>
    <r>
      <t>TRAB. COMUNITARIO: CONST. D VADO (EMP AHOG), MTTO D JARDIN D NIÑOS -</t>
    </r>
    <r>
      <rPr>
        <sz val="8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POTRE</t>
    </r>
  </si>
  <si>
    <r>
      <t xml:space="preserve">REPAR E INST D AGUA - MERCADO MPAL, </t>
    </r>
    <r>
      <rPr>
        <b/>
        <sz val="8"/>
        <color theme="1"/>
        <rFont val="Calibri"/>
        <family val="2"/>
        <scheme val="minor"/>
      </rPr>
      <t xml:space="preserve">TRAB. COMUNITARIOS - </t>
    </r>
    <r>
      <rPr>
        <b/>
        <sz val="8"/>
        <color rgb="FFFF0000"/>
        <rFont val="Calibri"/>
        <family val="2"/>
        <scheme val="minor"/>
      </rPr>
      <t>POTRE</t>
    </r>
    <r>
      <rPr>
        <sz val="8"/>
        <color rgb="FFFF0000"/>
        <rFont val="Calibri"/>
        <family val="2"/>
        <scheme val="minor"/>
      </rPr>
      <t>,</t>
    </r>
    <r>
      <rPr>
        <sz val="8"/>
        <color theme="1"/>
        <rFont val="Calibri"/>
        <family val="2"/>
        <scheme val="minor"/>
      </rPr>
      <t xml:space="preserve"> REPAR D DRE - IPROVIPE</t>
    </r>
  </si>
  <si>
    <t>SABADO COMUNITARIO - AGENCIAS Y DELEGACIONES</t>
  </si>
  <si>
    <t>OF. 329 - POTRE</t>
  </si>
  <si>
    <t>CEMENTO Y ARENA</t>
  </si>
  <si>
    <t>OF. 323 - SCZ</t>
  </si>
  <si>
    <t>SUSTITUCION DE MURO - JDN MIGUEL HIDALGO - JOCO</t>
  </si>
  <si>
    <t>OF. 324</t>
  </si>
  <si>
    <t>OF. 334</t>
  </si>
  <si>
    <t>3D 15H</t>
  </si>
  <si>
    <t>RETRO Y CAMION</t>
  </si>
  <si>
    <t>OF. 208</t>
  </si>
  <si>
    <t>3D</t>
  </si>
  <si>
    <t>OBRA-MTTO-REHAB.</t>
  </si>
  <si>
    <t>SABADO COMUNITARIO</t>
  </si>
  <si>
    <t xml:space="preserve">EMPEDRADO AHOGADO </t>
  </si>
  <si>
    <t>BRECHA Y ARROYO</t>
  </si>
  <si>
    <t xml:space="preserve">BACHEO </t>
  </si>
  <si>
    <t>MTTO Y REHABILITACION DE FACHADA</t>
  </si>
  <si>
    <t>MANO DE OBRA</t>
  </si>
  <si>
    <t>LIMPIEZA Y DESMONTE. DELIMITACION. Y DESASOLVE DE DRENAJE Y ARROYO</t>
  </si>
  <si>
    <t>AV. VICENTE GUERRERO (INGRESO)</t>
  </si>
  <si>
    <t>REHABILITACION DE BANQUETAS</t>
  </si>
  <si>
    <t>AP/SJC</t>
  </si>
  <si>
    <t>REPARACION DE TOMAS - C. TACUBA - SJC</t>
  </si>
  <si>
    <t>OF. 320</t>
  </si>
  <si>
    <t>REPARACION DE TOMAS DOMICILIARIAS</t>
  </si>
  <si>
    <t>C. TACUBA</t>
  </si>
  <si>
    <t>OF. 325</t>
  </si>
  <si>
    <t>VARILLA</t>
  </si>
  <si>
    <t>31 MAR AL 06 ABR 2016</t>
  </si>
  <si>
    <t>EMP/SPT</t>
  </si>
  <si>
    <t>EMP AHOG - INGRESO - SPT</t>
  </si>
  <si>
    <t>OF. 216</t>
  </si>
  <si>
    <t>07 AL 13 ABR 2016</t>
  </si>
  <si>
    <t>OF. 266</t>
  </si>
  <si>
    <t>OF. 282</t>
  </si>
  <si>
    <t>OF. 267</t>
  </si>
  <si>
    <r>
      <t xml:space="preserve">REPARACION D BANQ.  SEÑALIZACION D CALLES, B. EMP - JOCO,  </t>
    </r>
    <r>
      <rPr>
        <sz val="8"/>
        <color rgb="FFFF0000"/>
        <rFont val="Calibri"/>
        <family val="2"/>
        <scheme val="minor"/>
      </rPr>
      <t>SAB COMUN - ZDH</t>
    </r>
  </si>
  <si>
    <r>
      <rPr>
        <sz val="8"/>
        <color rgb="FFFF0000"/>
        <rFont val="Calibri"/>
        <family val="2"/>
        <scheme val="minor"/>
      </rPr>
      <t>ENJARRE D MURO EN KINDER</t>
    </r>
    <r>
      <rPr>
        <sz val="8"/>
        <color theme="1"/>
        <rFont val="Calibri"/>
        <family val="2"/>
        <scheme val="minor"/>
      </rPr>
      <t>, LIMPIEZA DE CALLES, PINTURA D TOPES... - JOCO</t>
    </r>
  </si>
  <si>
    <r>
      <t xml:space="preserve">ENJARRE D MURO EN KINDER, </t>
    </r>
    <r>
      <rPr>
        <sz val="8"/>
        <color rgb="FFFF0000"/>
        <rFont val="Calibri"/>
        <family val="2"/>
        <scheme val="minor"/>
      </rPr>
      <t>LIMPIEZA DE CALLES</t>
    </r>
    <r>
      <rPr>
        <sz val="8"/>
        <color theme="1"/>
        <rFont val="Calibri"/>
        <family val="2"/>
        <scheme val="minor"/>
      </rPr>
      <t>, PINTURA D TOPES... - JOCO</t>
    </r>
  </si>
  <si>
    <r>
      <t xml:space="preserve">ENJARRE D MURO EN KINDER, LIMPIEZA DE CALLES, </t>
    </r>
    <r>
      <rPr>
        <sz val="8"/>
        <color rgb="FFFF0000"/>
        <rFont val="Calibri"/>
        <family val="2"/>
        <scheme val="minor"/>
      </rPr>
      <t>PINTURA D TOPES</t>
    </r>
    <r>
      <rPr>
        <sz val="8"/>
        <color theme="1"/>
        <rFont val="Calibri"/>
        <family val="2"/>
        <scheme val="minor"/>
      </rPr>
      <t>... - JOCO</t>
    </r>
  </si>
  <si>
    <r>
      <t xml:space="preserve">REPARACION D BANQ.  SEÑALIZACION D CALLES, </t>
    </r>
    <r>
      <rPr>
        <sz val="8"/>
        <color rgb="FFFF0000"/>
        <rFont val="Calibri"/>
        <family val="2"/>
        <scheme val="minor"/>
      </rPr>
      <t>B. EMP - JOCO</t>
    </r>
    <r>
      <rPr>
        <sz val="8"/>
        <color theme="1"/>
        <rFont val="Calibri"/>
        <family val="2"/>
        <scheme val="minor"/>
      </rPr>
      <t>,  SAB COMUN - ZDH</t>
    </r>
  </si>
  <si>
    <r>
      <rPr>
        <sz val="8"/>
        <color rgb="FFFF0000"/>
        <rFont val="Calibri"/>
        <family val="2"/>
        <scheme val="minor"/>
      </rPr>
      <t>REPARACION D BANQ.</t>
    </r>
    <r>
      <rPr>
        <sz val="8"/>
        <color theme="1"/>
        <rFont val="Calibri"/>
        <family val="2"/>
        <scheme val="minor"/>
      </rPr>
      <t xml:space="preserve">  SEÑALIZACION D CALLES, B. EMP -</t>
    </r>
    <r>
      <rPr>
        <sz val="8"/>
        <color rgb="FFFF0000"/>
        <rFont val="Calibri"/>
        <family val="2"/>
        <scheme val="minor"/>
      </rPr>
      <t xml:space="preserve"> JOCO</t>
    </r>
    <r>
      <rPr>
        <sz val="8"/>
        <color theme="1"/>
        <rFont val="Calibri"/>
        <family val="2"/>
        <scheme val="minor"/>
      </rPr>
      <t>,  SAB COMUN - ZDH</t>
    </r>
  </si>
  <si>
    <r>
      <t xml:space="preserve">REPARACION D BANQ.  </t>
    </r>
    <r>
      <rPr>
        <sz val="8"/>
        <color rgb="FFFF0000"/>
        <rFont val="Calibri"/>
        <family val="2"/>
        <scheme val="minor"/>
      </rPr>
      <t>SEÑALIZACION D CALLES</t>
    </r>
    <r>
      <rPr>
        <sz val="8"/>
        <color theme="1"/>
        <rFont val="Calibri"/>
        <family val="2"/>
        <scheme val="minor"/>
      </rPr>
      <t>, B. EMP -</t>
    </r>
    <r>
      <rPr>
        <sz val="8"/>
        <color rgb="FFFF0000"/>
        <rFont val="Calibri"/>
        <family val="2"/>
        <scheme val="minor"/>
      </rPr>
      <t xml:space="preserve"> JOCO</t>
    </r>
    <r>
      <rPr>
        <sz val="8"/>
        <color theme="1"/>
        <rFont val="Calibri"/>
        <family val="2"/>
        <scheme val="minor"/>
      </rPr>
      <t>,  SAB COMUN - ZDH</t>
    </r>
  </si>
  <si>
    <t>REPARACION D BANQ. - V. CALLES - JOCO</t>
  </si>
  <si>
    <t>OF. 284</t>
  </si>
  <si>
    <t>14 AL 20 ABR 2016</t>
  </si>
  <si>
    <t>AP/NEXTIPAC</t>
  </si>
  <si>
    <t>OF. 304</t>
  </si>
  <si>
    <t>B. ASF - CARR. SAN LUCIANO - TROJES</t>
  </si>
  <si>
    <r>
      <t xml:space="preserve">B. C/BASE HIDRAULICA - CARR. SAN LUCIANO - POTRE, CONST. D MACHUELOS - C. TACUBA - SJC, </t>
    </r>
    <r>
      <rPr>
        <sz val="8"/>
        <color rgb="FFFF0000"/>
        <rFont val="Calibri"/>
        <family val="2"/>
        <scheme val="minor"/>
      </rPr>
      <t>CONST. CASETA - POZO NEXTIPAC</t>
    </r>
  </si>
  <si>
    <r>
      <rPr>
        <sz val="8"/>
        <color rgb="FFFF0000"/>
        <rFont val="Calibri"/>
        <family val="2"/>
        <scheme val="minor"/>
      </rPr>
      <t>B. C/BASE HIDRAULICA - CARR. SAN LUCIANO - POTRE,</t>
    </r>
    <r>
      <rPr>
        <sz val="8"/>
        <color theme="1"/>
        <rFont val="Calibri"/>
        <family val="2"/>
        <scheme val="minor"/>
      </rPr>
      <t xml:space="preserve"> CONST. D MACHUELOS - C. TACUBA - SJC, CONST. CASETA - POZO NEXTIPAC</t>
    </r>
  </si>
  <si>
    <r>
      <t xml:space="preserve">B. C/BASE HIDRAULICA - CARR. SAN LUCIANO - POTRE, </t>
    </r>
    <r>
      <rPr>
        <sz val="8"/>
        <color rgb="FFFF0000"/>
        <rFont val="Calibri"/>
        <family val="2"/>
        <scheme val="minor"/>
      </rPr>
      <t xml:space="preserve">CONST. D MACHUELOS - C. TACUBA - SJC, </t>
    </r>
    <r>
      <rPr>
        <sz val="8"/>
        <color theme="1"/>
        <rFont val="Calibri"/>
        <family val="2"/>
        <scheme val="minor"/>
      </rPr>
      <t>CONST. CASETA - POZO NEXTIPAC</t>
    </r>
  </si>
  <si>
    <t>CONST. D MACHUELOS - C. TACUBA - SJC</t>
  </si>
  <si>
    <t>OF. 303</t>
  </si>
  <si>
    <t>21 AL 27 ABR 2016</t>
  </si>
  <si>
    <t>OF. 332</t>
  </si>
  <si>
    <r>
      <t xml:space="preserve">B. C/BASE HIDRAULICA - CARR. SAN LUCIANO - POTRE, </t>
    </r>
    <r>
      <rPr>
        <sz val="8"/>
        <color rgb="FFFF0000"/>
        <rFont val="Calibri"/>
        <family val="2"/>
        <scheme val="minor"/>
      </rPr>
      <t>CONST. CASETA - POZO NEXTIPAC,</t>
    </r>
    <r>
      <rPr>
        <sz val="8"/>
        <color theme="1"/>
        <rFont val="Calibri"/>
        <family val="2"/>
        <scheme val="minor"/>
      </rPr>
      <t xml:space="preserve"> COLOC. D TUBERIA DE GAS - CLINICA MPAL</t>
    </r>
  </si>
  <si>
    <r>
      <rPr>
        <sz val="8"/>
        <color rgb="FFFF0000"/>
        <rFont val="Calibri"/>
        <family val="2"/>
        <scheme val="minor"/>
      </rPr>
      <t>B. C/BASE HIDRAULICA - CARR. SAN LUCIANO - POTRE,</t>
    </r>
    <r>
      <rPr>
        <sz val="8"/>
        <color theme="1"/>
        <rFont val="Calibri"/>
        <family val="2"/>
        <scheme val="minor"/>
      </rPr>
      <t xml:space="preserve"> CONST. CASETA - POZO NEXTIPAC, COLOC. D TUBERIA DE GAS - CLINICA MPAL</t>
    </r>
  </si>
  <si>
    <t>OF. 331</t>
  </si>
  <si>
    <t>CONSTRUCCION DE CASETA DE CONTROL Y CLORACION</t>
  </si>
  <si>
    <t>POZO DE AGUA</t>
  </si>
  <si>
    <t>PERFORACION, ADEME Y AFORO</t>
  </si>
  <si>
    <t xml:space="preserve">ELECTRIFICACION </t>
  </si>
  <si>
    <t>HOSPITAL COMUNITARIO</t>
  </si>
  <si>
    <t xml:space="preserve">HOSP, C.S. </t>
  </si>
  <si>
    <t>…PARALELO A CARRETERA, DESDE EL HOSPITAL COMUNITARIO HACIA EL ORIENTE</t>
  </si>
  <si>
    <t>AUDIT. MARCOS CASTELLANOS</t>
  </si>
  <si>
    <t xml:space="preserve">PRIV. INDEPENDENCIA </t>
  </si>
  <si>
    <t>C. VERANO</t>
  </si>
  <si>
    <t>PROL. JOSEFA ORTIZ DE DOMINGUEZ</t>
  </si>
  <si>
    <t>BALIZAMIENTO</t>
  </si>
  <si>
    <t>CALAFATEO</t>
  </si>
  <si>
    <t>DIF</t>
  </si>
  <si>
    <t>REHABILITACION</t>
  </si>
  <si>
    <t>FRACC. EL CARRIZAL</t>
  </si>
  <si>
    <t>IDEF</t>
  </si>
  <si>
    <t>REPARACION D FUGAS</t>
  </si>
  <si>
    <t>C. LAZARO CARDENAS</t>
  </si>
  <si>
    <t>AL ORIENTE</t>
  </si>
  <si>
    <t>INGRESO AL MALECON</t>
  </si>
  <si>
    <t>MTTO - GUARDERIA MUNICIPAL (CAIC)</t>
  </si>
  <si>
    <t>INSTALACION DE TOMAS DOMICILIARIAS - C. LOPEZ RAYON (PRIV. IND-C. VER) - JOCO</t>
  </si>
  <si>
    <t>OF. 572</t>
  </si>
  <si>
    <t>OF. 573</t>
  </si>
  <si>
    <t>MTTO Y ACONDICIONAMIENTO - IDEF - JOCO</t>
  </si>
  <si>
    <t>AAA13B80-472E</t>
  </si>
  <si>
    <t xml:space="preserve">ELOISA IBARRA RAMIREZ </t>
  </si>
  <si>
    <t>OF. 578</t>
  </si>
  <si>
    <t>AP/NEXT</t>
  </si>
  <si>
    <t>TUBERIAS Y CONEXIONES DEL LAGO S.A. DE C.V.</t>
  </si>
  <si>
    <t>BIBLIOTECA MPAL</t>
  </si>
  <si>
    <t>AAA1A360-9D6E</t>
  </si>
  <si>
    <t>OF. 577</t>
  </si>
  <si>
    <t>OF. 579</t>
  </si>
  <si>
    <t>DRE/HUEJO</t>
  </si>
  <si>
    <t>CFDI 25903</t>
  </si>
  <si>
    <t>MOB CONEXIONES DE PVC, S.A. DE C.V.</t>
  </si>
  <si>
    <t>OF. 564</t>
  </si>
  <si>
    <t>DRE/HUE</t>
  </si>
  <si>
    <t>06 AL 11 JUN 2016</t>
  </si>
  <si>
    <t>23 AL 29 JUN 2016</t>
  </si>
  <si>
    <t>OF. 509</t>
  </si>
  <si>
    <t>DOP/AD/004/2016</t>
  </si>
  <si>
    <t>02 AL 08 JUN 2016</t>
  </si>
  <si>
    <t>OF. 497</t>
  </si>
  <si>
    <t>DRE/CHAN</t>
  </si>
  <si>
    <t>DOP/AD/008/2016</t>
  </si>
  <si>
    <t>DOP/AD/007/2016</t>
  </si>
  <si>
    <t>20 AL 25 JUN 2016</t>
  </si>
  <si>
    <t>OF. 559</t>
  </si>
  <si>
    <t>13 AL 18 JUN 2016</t>
  </si>
  <si>
    <t>OF. 537</t>
  </si>
  <si>
    <t>OF. 574</t>
  </si>
  <si>
    <t>REHAB. CON BALASTRE EN ACCESO A POZO PROFUNDO - FRACC. MAGISTERIAL - JOCO</t>
  </si>
  <si>
    <t>18 B</t>
  </si>
  <si>
    <t>CLAUDIA HERNANDEZ PEREZ</t>
  </si>
  <si>
    <t>ESTUDIO DE MEC D SUELOS - PLANTA TRATADORA - HUEJO</t>
  </si>
  <si>
    <t>VAZOR INGENIERIA S.A. DE C.V.</t>
  </si>
  <si>
    <t>ESTUDIOS</t>
  </si>
  <si>
    <t>OF. 548</t>
  </si>
  <si>
    <t>DRE/CHANT</t>
  </si>
  <si>
    <t>16 B</t>
  </si>
  <si>
    <t>OF. 550</t>
  </si>
  <si>
    <t>17 B</t>
  </si>
  <si>
    <t>OF. 549</t>
  </si>
  <si>
    <t>EST. MEC. D SUELOS</t>
  </si>
  <si>
    <t>OF. 563</t>
  </si>
  <si>
    <t>OF. 410</t>
  </si>
  <si>
    <t xml:space="preserve">OF. 410 </t>
  </si>
  <si>
    <t>12 AL 18 MAY 2016</t>
  </si>
  <si>
    <t>AFINE, PREPARACION DE BASE Y COLOCACION DE EMPEDRADO AHOGADO EN CONCRETO EN ACCESO - SPT</t>
  </si>
  <si>
    <t>OF. 414</t>
  </si>
  <si>
    <t>1D 25 H</t>
  </si>
  <si>
    <t xml:space="preserve">OF. 250 </t>
  </si>
  <si>
    <t>TUBULAR</t>
  </si>
  <si>
    <t>OF. 394</t>
  </si>
  <si>
    <r>
      <t xml:space="preserve">OF. 570 - </t>
    </r>
    <r>
      <rPr>
        <b/>
        <sz val="8"/>
        <color rgb="FFFF0000"/>
        <rFont val="Calibri"/>
        <family val="2"/>
        <scheme val="minor"/>
      </rPr>
      <t>CANCELADA</t>
    </r>
  </si>
  <si>
    <t>DOP/AD/005/2016</t>
  </si>
  <si>
    <t>09 AL 15 JUN 2016</t>
  </si>
  <si>
    <t>ING. ANGEL ALBERTO HERNANDEZ</t>
  </si>
  <si>
    <t>ING. RIGOBERTO OLMEDO R.</t>
  </si>
  <si>
    <t>HUEJOTITAN</t>
  </si>
  <si>
    <t xml:space="preserve">REEMPEDRADO AHOGADO EN CEMENTO </t>
  </si>
  <si>
    <r>
      <t xml:space="preserve">PINTURA, Y MTTO - </t>
    </r>
    <r>
      <rPr>
        <b/>
        <sz val="8"/>
        <color rgb="FFFF0000"/>
        <rFont val="Calibri"/>
        <family val="2"/>
        <scheme val="minor"/>
      </rPr>
      <t>HACIENDA</t>
    </r>
    <r>
      <rPr>
        <sz val="8"/>
        <color theme="1"/>
        <rFont val="Calibri"/>
        <family val="2"/>
        <scheme val="minor"/>
      </rPr>
      <t xml:space="preserve"> Y MERCADO  MPAL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</si>
  <si>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POTRE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</si>
  <si>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TROJES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</si>
  <si>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SJC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</si>
  <si>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SAN LUCIANO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</si>
  <si>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ZAQPOTITAN DE HGO</t>
    </r>
  </si>
  <si>
    <t xml:space="preserve">AMP D COLECTOR D DRE - HUEJO </t>
  </si>
  <si>
    <t xml:space="preserve">AMP DE DRENAJE PARALELO A CARR. DESDE HOSP. </t>
  </si>
  <si>
    <t>AMP DE COLECTOR DE ALEJAMIENTO DEL DRENAJE SANITARIO</t>
  </si>
  <si>
    <t>HOSPITAL DE URGENCIAS</t>
  </si>
  <si>
    <t>BODEGA - DIF</t>
  </si>
  <si>
    <t>JDN - C. GONZALEZ ORTEGA</t>
  </si>
  <si>
    <t>C. ITURBIDE</t>
  </si>
  <si>
    <t>SAN CRISTOBAL Z.</t>
  </si>
  <si>
    <t>OBRA DIRECTA</t>
  </si>
  <si>
    <t>16A1</t>
  </si>
  <si>
    <t>KARINA PEREZ</t>
  </si>
  <si>
    <t>AGUINALDOS PERSONAL EVENTUAL</t>
  </si>
  <si>
    <t>POA</t>
  </si>
  <si>
    <t>BORRADORES</t>
  </si>
  <si>
    <t>DOCUMENTOS</t>
  </si>
  <si>
    <t>COMPROBACION</t>
  </si>
  <si>
    <t>COMPROBACION DE LONA</t>
  </si>
  <si>
    <t>BORRADORES VARIOS</t>
  </si>
  <si>
    <t>PRESUPUESTO</t>
  </si>
  <si>
    <t>COTIZACION DE PLOTTER</t>
  </si>
  <si>
    <t>COTIZACION…</t>
  </si>
  <si>
    <t>DOCUMENTOS VARIOS</t>
  </si>
  <si>
    <t xml:space="preserve">COTIZACION DE ASFALTOS </t>
  </si>
  <si>
    <t>CONTESXTACION</t>
  </si>
  <si>
    <t>COMPRABACIONES DE PAGOS</t>
  </si>
  <si>
    <t>PLANOS</t>
  </si>
  <si>
    <t>NUEVAS OFICINAS DE HACIENDA MPAL</t>
  </si>
  <si>
    <t>DOP/AD/011/2016</t>
  </si>
  <si>
    <t>12365-62500-401-080-0020</t>
  </si>
  <si>
    <t xml:space="preserve">OBRA COMPLEMENTARIA PARA LA SUPERFICIE DE RODAMIENTO </t>
  </si>
  <si>
    <t>C.A. 10º S.O. 5ª 2016</t>
  </si>
  <si>
    <t>15 B</t>
  </si>
  <si>
    <t>OF. 551</t>
  </si>
  <si>
    <t>OBRA COMPLEMENTARIA - C. MATAMOROS, AV D LOS MAESTROS Y C. LOS ANGELES - JOCO</t>
  </si>
  <si>
    <t>30 JUN AL 06 JUL 2016</t>
  </si>
  <si>
    <t>OF. 595</t>
  </si>
  <si>
    <t>C.A. 7º S.O. 6ª 2016</t>
  </si>
  <si>
    <t>12365-62500-401-080-0018</t>
  </si>
  <si>
    <t xml:space="preserve">ACONDICIONAMIENTO </t>
  </si>
  <si>
    <t>HOSP/JOCO</t>
  </si>
  <si>
    <t>DOP/AD/003/2016</t>
  </si>
  <si>
    <t>11 B</t>
  </si>
  <si>
    <t xml:space="preserve">OF. 437-A </t>
  </si>
  <si>
    <t>OF. 470</t>
  </si>
  <si>
    <t>AE0011107</t>
  </si>
  <si>
    <t>ASFALTO GUADALAJARA SAPI DE CV</t>
  </si>
  <si>
    <t>CONCRETO ASFALTICO</t>
  </si>
  <si>
    <t>OF. 378</t>
  </si>
  <si>
    <t>12364-62400-5501-080-0035</t>
  </si>
  <si>
    <t>16 AL 22 JUN 2016</t>
  </si>
  <si>
    <t>OF. 493 - FALTA POLIZA</t>
  </si>
  <si>
    <t>AMP D DRE PARALELO A CARR - HOSP COMUN - JOCO</t>
  </si>
  <si>
    <t>CFDI 25572</t>
  </si>
  <si>
    <t>OF. 495</t>
  </si>
  <si>
    <t>TUBO</t>
  </si>
  <si>
    <t>OF. 591</t>
  </si>
  <si>
    <t>MTTO A EDIFICIOS GUBERNAMENTALES</t>
  </si>
  <si>
    <t>OF. 592</t>
  </si>
  <si>
    <t>OF. 597</t>
  </si>
  <si>
    <t>Mtto a edificios que son propiedad del Ayuntamiento</t>
  </si>
  <si>
    <t>CONEXIÓN DE POZO A RED PRINCIPAL</t>
  </si>
  <si>
    <t>MTTO - CASA DE CULTURA</t>
  </si>
  <si>
    <t>MTTO - CASA DE CULTURA (BIBLIOTECA MPAL)</t>
  </si>
  <si>
    <t xml:space="preserve">REHABILITACION CON BALASTRE </t>
  </si>
  <si>
    <t>FRACC. MAGISTERIAL</t>
  </si>
  <si>
    <t xml:space="preserve">ACCESO AL POZO </t>
  </si>
  <si>
    <t>OBRA-MTTO-REHAB= OBRAS PEQUEÑAS QUE NO NECESITAN ACUERDO ADMINISTRATIVO</t>
  </si>
  <si>
    <t>12364-62400-401-080-0036</t>
  </si>
  <si>
    <t>CONST D ANILLETAS</t>
  </si>
  <si>
    <t xml:space="preserve">C. HIDALGO </t>
  </si>
  <si>
    <t>C. COLON</t>
  </si>
  <si>
    <t>Const d Semaforo</t>
  </si>
  <si>
    <t>GMJ 002C OP/2016</t>
  </si>
  <si>
    <t>12363-62300-501-080-0041</t>
  </si>
  <si>
    <t>POZO DE AGUA NEXTIPAC</t>
  </si>
  <si>
    <t>RAMPER DRILLING S.A. DE C.V.</t>
  </si>
  <si>
    <t>OF. 422</t>
  </si>
  <si>
    <t>,</t>
  </si>
  <si>
    <t>OF. 506</t>
  </si>
  <si>
    <t>OF. 507</t>
  </si>
  <si>
    <t>E2</t>
  </si>
  <si>
    <t>OBRA CONTRATADA</t>
  </si>
  <si>
    <t>CONST. DE CASETA EN POZO - NEXTIPAC</t>
  </si>
  <si>
    <t>439E</t>
  </si>
  <si>
    <t>ESTRUCTURAS Y PROYECTOS DE JALISCO SA DE CV</t>
  </si>
  <si>
    <t>PUERTA</t>
  </si>
  <si>
    <t>OF. 372</t>
  </si>
  <si>
    <t>+</t>
  </si>
  <si>
    <t>OF. 426</t>
  </si>
  <si>
    <t>OF. 398</t>
  </si>
  <si>
    <t>ADRIANA ORTIZ ACEVES</t>
  </si>
  <si>
    <t>SELLADOR</t>
  </si>
  <si>
    <t>OF. 418</t>
  </si>
  <si>
    <t>CONST. DE CASETA Y CERCA PERIMETRAL - POZO DE AGUA - NEXTIPAC</t>
  </si>
  <si>
    <t xml:space="preserve">COLOCACION DE ENMALLADO PERIMETRAL </t>
  </si>
  <si>
    <t>COLOC. DE ENMALLADO POZO PROF. - NEXTIPAC</t>
  </si>
  <si>
    <t>COLOC. ENMALLADO - POZO PROF. - NEXTIPAC</t>
  </si>
  <si>
    <t>FRANCISCO HERNANDEZ MANDE</t>
  </si>
  <si>
    <t>ALAMBRADOS SAN MIGUEL</t>
  </si>
  <si>
    <t>MALLA CICLON</t>
  </si>
  <si>
    <t>OF. 421</t>
  </si>
  <si>
    <t>OF. 403</t>
  </si>
  <si>
    <t>13 B</t>
  </si>
  <si>
    <t>OF. 435</t>
  </si>
  <si>
    <t>DOP/AD/010/2016</t>
  </si>
  <si>
    <t>12363-62300-501-080-0043</t>
  </si>
  <si>
    <t>AP/JOCO</t>
  </si>
  <si>
    <t>AMP D RED D AGUA POTABLE - AV. DE LOS MAESTROS - JOCO</t>
  </si>
  <si>
    <t>AMP D RED D AGUA POTABLE - AV D LOS MAESTROS - JOCO</t>
  </si>
  <si>
    <t>07 AL 13 JUL 2016</t>
  </si>
  <si>
    <t>APOYO ADVO D LEVANTAMIENTOS Y PROYECTOS</t>
  </si>
  <si>
    <t>OF. 612</t>
  </si>
  <si>
    <t>B. EMP Y REPARACION D SOCABONES Y ENCHARCAMIENTOS</t>
  </si>
  <si>
    <t>OF. 613</t>
  </si>
  <si>
    <t>CALAFATEO - V. GUERRERO. COLOC D SEMAFORO - INGRESO AL MALECON</t>
  </si>
  <si>
    <t>OF. 614</t>
  </si>
  <si>
    <t>PAGO CON PREDIO DEL MUNICIPIO</t>
  </si>
  <si>
    <t>CFDI 255777</t>
  </si>
  <si>
    <t>OF. 494 - PAGOP C/TRANSFERENCIA</t>
  </si>
  <si>
    <t>19 B</t>
  </si>
  <si>
    <r>
      <t xml:space="preserve">OF. 553 - </t>
    </r>
    <r>
      <rPr>
        <b/>
        <sz val="11"/>
        <color rgb="FFFF0000"/>
        <rFont val="Calibri"/>
        <family val="2"/>
        <scheme val="minor"/>
      </rPr>
      <t>Nº D FACT REPETIDO</t>
    </r>
  </si>
  <si>
    <t>CFDI 25753</t>
  </si>
  <si>
    <t>OF. 538</t>
  </si>
  <si>
    <t>11 AL 15 JUL 2016</t>
  </si>
  <si>
    <t>AMP D COLECTOR - HUEJO</t>
  </si>
  <si>
    <t>OF. 620</t>
  </si>
  <si>
    <t>04 AL 09 JUL 2016</t>
  </si>
  <si>
    <t>OF. 594</t>
  </si>
  <si>
    <t>27 JUN AL 02 JUL 2016</t>
  </si>
  <si>
    <t>OF. 593</t>
  </si>
  <si>
    <t>CARLA PATRICIA IBARRA IBARRA</t>
  </si>
  <si>
    <t>OF. 251</t>
  </si>
  <si>
    <t>OF. 257</t>
  </si>
  <si>
    <t>OF. 479</t>
  </si>
  <si>
    <t>OF. 429</t>
  </si>
  <si>
    <t>OF. 393</t>
  </si>
  <si>
    <t>OF. 540</t>
  </si>
  <si>
    <t>OF. 542</t>
  </si>
  <si>
    <t>OF. 543</t>
  </si>
  <si>
    <t>26 MAY AL 01 JUN 2016</t>
  </si>
  <si>
    <t xml:space="preserve">TRAB ADMVO D LEV TOP Y PROY ARQ - OP </t>
  </si>
  <si>
    <t>OF. 475</t>
  </si>
  <si>
    <t>09 AL 16 JUN 2016</t>
  </si>
  <si>
    <t>OF. 533</t>
  </si>
  <si>
    <t>OF. 491</t>
  </si>
  <si>
    <t>OF. 476</t>
  </si>
  <si>
    <t>REPARACION DE FUGA DE AGUA - BIBLIOTECA MPAL - JOCO</t>
  </si>
  <si>
    <t>OF. 478</t>
  </si>
  <si>
    <t>RODRIGO PEREGRINA CALVA</t>
  </si>
  <si>
    <t>RASTRO MUNICIPAL</t>
  </si>
  <si>
    <t>COLECTOR</t>
  </si>
  <si>
    <t>ESC PRIM JOSE SANTANA</t>
  </si>
  <si>
    <t xml:space="preserve">PARROQUIA </t>
  </si>
  <si>
    <t>COLEGIO JOCOTEPEC</t>
  </si>
  <si>
    <t>28 JUL AL 03 AGO 2016</t>
  </si>
  <si>
    <t>MTTO - ESC. PRIM. JOSE SANTANA</t>
  </si>
  <si>
    <t>OF. 734</t>
  </si>
  <si>
    <t>OF. 732</t>
  </si>
  <si>
    <t>OF. 733</t>
  </si>
  <si>
    <t>OF. 472</t>
  </si>
  <si>
    <t>LIMPIEZA - C. PORFIRIO DIAZ - SJC</t>
  </si>
  <si>
    <t>22 ENE AL 07 FEB 2016</t>
  </si>
  <si>
    <t>OF. 092</t>
  </si>
  <si>
    <t>OF. 719</t>
  </si>
  <si>
    <t>MTTO DE VIALIDAD</t>
  </si>
  <si>
    <t>OF. 721 (SEMAFORO)</t>
  </si>
  <si>
    <t>B. EMP - V. CALLES - SCZ</t>
  </si>
  <si>
    <t>OF. 716</t>
  </si>
  <si>
    <t>MTTO - MALECON - JOCO</t>
  </si>
  <si>
    <t>LADRILLO</t>
  </si>
  <si>
    <t>OF. 714</t>
  </si>
  <si>
    <t>CEMENTO Y LADRILLO</t>
  </si>
  <si>
    <t>CEMENTO Y BLOCK</t>
  </si>
  <si>
    <t>OF. 713</t>
  </si>
  <si>
    <t>OF. 703</t>
  </si>
  <si>
    <t>MTTO - HOSP URGENCIAS - JOCO</t>
  </si>
  <si>
    <t>SELLADOR Y LADRILLO</t>
  </si>
  <si>
    <t>OF. 717</t>
  </si>
  <si>
    <t>OF. 715</t>
  </si>
  <si>
    <t>OF. 720</t>
  </si>
  <si>
    <t>B. EMP - C. DE SALUD - JOCO</t>
  </si>
  <si>
    <t>23 B</t>
  </si>
  <si>
    <t>GRAVA Y BALASTRE</t>
  </si>
  <si>
    <t>OF. 678</t>
  </si>
  <si>
    <t>DELEG/SCZ</t>
  </si>
  <si>
    <t>MTTO - DELEG - SCZ</t>
  </si>
  <si>
    <t>2612OJ</t>
  </si>
  <si>
    <t>PROCOMEX CHAPALA S.A. DE C.V.</t>
  </si>
  <si>
    <t>OF. 703-A</t>
  </si>
  <si>
    <t>AAA1E39F</t>
  </si>
  <si>
    <t>OF. 589</t>
  </si>
  <si>
    <t xml:space="preserve">EMP - INGRESOS - SPT </t>
  </si>
  <si>
    <t>OF. 718 (C. ALLENDE)</t>
  </si>
  <si>
    <t>DELEG/SPT</t>
  </si>
  <si>
    <t>REPAR D MUROS, COLOC D PINTURA Y HERRERIA - KIOSKO Y DELEG - SPT</t>
  </si>
  <si>
    <t>MTTO - DELEG - SPT</t>
  </si>
  <si>
    <t>OF. 575</t>
  </si>
  <si>
    <t>EMP/JOCO</t>
  </si>
  <si>
    <t>PROYECTO EMP AHOG EN CEM Y CONST. DE GUARNICIONES - FRACC. EL CARRIZAL  - JOCO</t>
  </si>
  <si>
    <t>OF. 576</t>
  </si>
  <si>
    <t>OF. 634</t>
  </si>
  <si>
    <t>CALAFATEO - C. HIDALGO - JOCO</t>
  </si>
  <si>
    <t>OF. 534</t>
  </si>
  <si>
    <t>B. EMP. - V. CALLES - SCZ</t>
  </si>
  <si>
    <t>OF. 492</t>
  </si>
  <si>
    <t>OF. 477</t>
  </si>
  <si>
    <t xml:space="preserve">B. EMP </t>
  </si>
  <si>
    <t>B. EMP - C. LAZARO CARDENAS - JOCO</t>
  </si>
  <si>
    <t>OF. 599</t>
  </si>
  <si>
    <t>F</t>
  </si>
  <si>
    <t xml:space="preserve">OF. 663 </t>
  </si>
  <si>
    <t>TRAZO Y NIVELACION EN CAMPO… - VARIAS CALLES - JOCO</t>
  </si>
  <si>
    <t>OF. 565</t>
  </si>
  <si>
    <t>INSTALACION DE LINEA HIDRAULICA… - C. LOPEZ RAYON - JOCO</t>
  </si>
  <si>
    <t>OF. 562</t>
  </si>
  <si>
    <t>AGUINALDOS</t>
  </si>
  <si>
    <t>AGUINALDOS DEL PERSONAL DE OBRA (EVENTUALES)</t>
  </si>
  <si>
    <t>01 ENE AL 31 DIC 2015</t>
  </si>
  <si>
    <t>OF. A-024</t>
  </si>
  <si>
    <t>MARCELINO HUERTA MACIAS</t>
  </si>
  <si>
    <t>OSCAR IBARRA RAMIREZ</t>
  </si>
  <si>
    <t>EDUARDO ROMERO CARRILLO</t>
  </si>
  <si>
    <t>ALEJANDRO VALDEZ PEREZ</t>
  </si>
  <si>
    <t>SALVADOR IBARRA VEGA</t>
  </si>
  <si>
    <t xml:space="preserve">LUIS JAVIER IBARRA LAZCANO </t>
  </si>
  <si>
    <t>CESAR ANTONIO ALONSO JIMENEZ</t>
  </si>
  <si>
    <t>SALVADOR AVALOS SANCHEZ</t>
  </si>
  <si>
    <t>OF. 668</t>
  </si>
  <si>
    <t>C.S./SJC</t>
  </si>
  <si>
    <t>CERCO ELECTRICO… - CENTRO DE SALUD - SJC</t>
  </si>
  <si>
    <t>MALLATODO AS DE CV</t>
  </si>
  <si>
    <t>SERVICIOS Y MATERIAL</t>
  </si>
  <si>
    <t>CERCO ELECTRICO</t>
  </si>
  <si>
    <t>OF. 199</t>
  </si>
  <si>
    <t xml:space="preserve">GASTOS </t>
  </si>
  <si>
    <t>GASTOS</t>
  </si>
  <si>
    <t xml:space="preserve">GASTOS REALIZADOS X PERSONAL </t>
  </si>
  <si>
    <t>SIN DOC COMPROBATORIA</t>
  </si>
  <si>
    <t>19 AL 25 MAY 2016</t>
  </si>
  <si>
    <t>OF. 460</t>
  </si>
  <si>
    <t>OF. 462</t>
  </si>
  <si>
    <t>FABRICACION DE TOPES Y BACHEO - SJC</t>
  </si>
  <si>
    <t>OF. 461</t>
  </si>
  <si>
    <t>05 AL 11 MAY 2016</t>
  </si>
  <si>
    <t>FABRICACION DE ANILLETAS Y TAPAS DE CONCRETO</t>
  </si>
  <si>
    <t xml:space="preserve">MTTO DE RED DE DRENAJE - MPIO </t>
  </si>
  <si>
    <t>OF. 385</t>
  </si>
  <si>
    <t>OF. 384</t>
  </si>
  <si>
    <r>
      <rPr>
        <b/>
        <sz val="8"/>
        <color rgb="FFFF0000"/>
        <rFont val="Calibri"/>
        <family val="2"/>
        <scheme val="minor"/>
      </rPr>
      <t>B. EMP - JOCO</t>
    </r>
    <r>
      <rPr>
        <sz val="8"/>
        <color theme="1"/>
        <rFont val="Calibri"/>
        <family val="2"/>
        <scheme val="minor"/>
      </rPr>
      <t>, MTTO - MALECON</t>
    </r>
  </si>
  <si>
    <t>22 AL 25 ABR 2016</t>
  </si>
  <si>
    <t>CIMBRA, COLADO Y COLOC DE PUERTA METALICA - EN CASETA DE POZO - NEXT</t>
  </si>
  <si>
    <t>OF. 357</t>
  </si>
  <si>
    <t>28 ABR AL 04 MAY 2016</t>
  </si>
  <si>
    <t>B. EMP - CAB MPAL</t>
  </si>
  <si>
    <t>OF. 355</t>
  </si>
  <si>
    <t>OF. 354</t>
  </si>
  <si>
    <t>OF. 413</t>
  </si>
  <si>
    <t>OF. 383</t>
  </si>
  <si>
    <t>CIMENTACION P/DELIMITACION D POZO - NEXT</t>
  </si>
  <si>
    <t>OF. 356</t>
  </si>
  <si>
    <t>COMPLEMENTO DE AGUINALDOS</t>
  </si>
  <si>
    <t>2015 Y 2016</t>
  </si>
  <si>
    <t>B. ASF - V. CALLES - DELEG</t>
  </si>
  <si>
    <t>B. ASF - V. CALLES - SJC</t>
  </si>
  <si>
    <t xml:space="preserve">BACHEO EN ASFALTO </t>
  </si>
  <si>
    <t>MTTO Y LIMPIEZA DE VIALIDAD - VARIAS CALLES - MPIO</t>
  </si>
  <si>
    <t>MANTENIMIENTO Y REHABILITACION</t>
  </si>
  <si>
    <t>51350-00443-401-080-0000</t>
  </si>
  <si>
    <t>APOYO PARA MANTENIMIENTO DE ESCUELAS</t>
  </si>
  <si>
    <t>ESC. PRIM. JOSE SANTANA</t>
  </si>
  <si>
    <t>B. EMP - V. CALLES - DELEGACIONES</t>
  </si>
  <si>
    <t>04 AL 10 AGO 2016</t>
  </si>
  <si>
    <t>OBRA COMPLEMENTARIA PARA LA SUP DE RODAMIENTO D LAS CALLES: MATAMOROS, AV. DE LOS MAESTROS, C. LOS ANGELES</t>
  </si>
  <si>
    <t>OF. 760</t>
  </si>
  <si>
    <t>B. ASF - C. DEGOLLADO, C. DEGOLLADO, C. MORELOS, C. ZARAGOZA, C. NIÑOS HEROES Y C. VICENTE GUERRERO</t>
  </si>
  <si>
    <t>OF. 755</t>
  </si>
  <si>
    <t>CALAFATEO - C. VICENTE GUERRERO</t>
  </si>
  <si>
    <t>OF. 661</t>
  </si>
  <si>
    <t>DELEGACIONES (OFICINAS E INSTALACIONES)</t>
  </si>
  <si>
    <t>Mtto a las delegaciones y plazas Principales</t>
  </si>
  <si>
    <t>MALECONES</t>
  </si>
  <si>
    <t>HERRAMIENTA</t>
  </si>
  <si>
    <t>OF. 428</t>
  </si>
  <si>
    <t>OF. 396</t>
  </si>
  <si>
    <t>LLAVE</t>
  </si>
  <si>
    <t>OF. 473</t>
  </si>
  <si>
    <t>CASA D CULTURA</t>
  </si>
  <si>
    <t>OF. 253</t>
  </si>
  <si>
    <t>OF. 471</t>
  </si>
  <si>
    <t>YESO</t>
  </si>
  <si>
    <t>OF. 411</t>
  </si>
  <si>
    <t>OF. 395</t>
  </si>
  <si>
    <t>PINTURA</t>
  </si>
  <si>
    <t>OF. 419</t>
  </si>
  <si>
    <t>OF. 405</t>
  </si>
  <si>
    <t>MTTO Y SUSTITUCION DE MURO - JDN MIGUEL HIDALGO - JOCO</t>
  </si>
  <si>
    <t>PEGAMENTO P/PVC</t>
  </si>
  <si>
    <t>OF. 408</t>
  </si>
  <si>
    <t>DOP/AD/002/2016</t>
  </si>
  <si>
    <t>21 AL 27 JUL 2016</t>
  </si>
  <si>
    <t>OF. 694</t>
  </si>
  <si>
    <t>MTTO - DELEG. Y PLAZA - SCZ</t>
  </si>
  <si>
    <t>OF. 659</t>
  </si>
  <si>
    <t>OF. 660</t>
  </si>
  <si>
    <t>OF. 693</t>
  </si>
  <si>
    <t>C. ANIMA SOLA</t>
  </si>
  <si>
    <t>C. 20 DE NOVIEMBRE</t>
  </si>
  <si>
    <t>ASILO DE ANCIANOS</t>
  </si>
  <si>
    <t>CONST DE PISTA</t>
  </si>
  <si>
    <t xml:space="preserve">AV. VICENTE GUERRERO </t>
  </si>
  <si>
    <t xml:space="preserve">C. INDEPENDENCIA </t>
  </si>
  <si>
    <t>CARR. GUADALAJARA-MORELIA</t>
  </si>
  <si>
    <t>CEMENTO Y GRAVA</t>
  </si>
  <si>
    <t>OF. 774</t>
  </si>
  <si>
    <t>OF. 771</t>
  </si>
  <si>
    <t>CEMENTO Y SELLADOR</t>
  </si>
  <si>
    <t>OF. 776</t>
  </si>
  <si>
    <t>OF. 770</t>
  </si>
  <si>
    <t>PROY EMP AHOG - FRACC. EL CARRIZAL - JOCO</t>
  </si>
  <si>
    <t>OF. 772</t>
  </si>
  <si>
    <t>OF. 775</t>
  </si>
  <si>
    <t xml:space="preserve">CEMENTO </t>
  </si>
  <si>
    <t>OF. 773</t>
  </si>
  <si>
    <t>OF. 777</t>
  </si>
  <si>
    <t>OF. 785</t>
  </si>
  <si>
    <t>OF. 778</t>
  </si>
  <si>
    <t>OF. 779</t>
  </si>
  <si>
    <t>OF. 780</t>
  </si>
  <si>
    <t>RETRO</t>
  </si>
  <si>
    <t>21 B</t>
  </si>
  <si>
    <t>OF. 794</t>
  </si>
  <si>
    <t xml:space="preserve">ACONDICIONAMIENTO - INGESO AL HOSPITAL </t>
  </si>
  <si>
    <t>OF. 707</t>
  </si>
  <si>
    <t>22 B</t>
  </si>
  <si>
    <t>OF. 677</t>
  </si>
  <si>
    <t>24 B</t>
  </si>
  <si>
    <t>OF. 680</t>
  </si>
  <si>
    <t>OF. 712</t>
  </si>
  <si>
    <t>CEMENTO Y ANILLETAS</t>
  </si>
  <si>
    <t>CFDI 26314</t>
  </si>
  <si>
    <t>OF. 601</t>
  </si>
  <si>
    <t>S1</t>
  </si>
  <si>
    <t>S2</t>
  </si>
  <si>
    <t>S3</t>
  </si>
  <si>
    <t>S4</t>
  </si>
  <si>
    <t>S5</t>
  </si>
  <si>
    <t>S6</t>
  </si>
  <si>
    <t>20 B</t>
  </si>
  <si>
    <r>
      <t>OF. 547</t>
    </r>
    <r>
      <rPr>
        <b/>
        <sz val="11"/>
        <color rgb="FFFF0000"/>
        <rFont val="Calibri"/>
        <family val="2"/>
        <scheme val="minor"/>
      </rPr>
      <t xml:space="preserve"> - Nº D FACT REPETIDO</t>
    </r>
  </si>
  <si>
    <r>
      <t xml:space="preserve">OF. 553 </t>
    </r>
    <r>
      <rPr>
        <b/>
        <sz val="11"/>
        <color rgb="FFFF0000"/>
        <rFont val="Calibri"/>
        <family val="2"/>
        <scheme val="minor"/>
      </rPr>
      <t>- Nº D FACT REPETIDO</t>
    </r>
  </si>
  <si>
    <r>
      <t xml:space="preserve">OF. 679 -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</si>
  <si>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427 -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</si>
  <si>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406 -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</si>
  <si>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408 -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</si>
  <si>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541 - </t>
    </r>
    <r>
      <rPr>
        <b/>
        <sz val="11"/>
        <color rgb="FFFF0000"/>
        <rFont val="Calibri"/>
        <family val="2"/>
        <scheme val="minor"/>
      </rPr>
      <t>Nº D FACT REPETIDO</t>
    </r>
  </si>
  <si>
    <t>12365-62500-504-080-0020</t>
  </si>
  <si>
    <t>m2</t>
  </si>
  <si>
    <t>C.A. 8º S.E. 1ª 2016</t>
  </si>
  <si>
    <t>LIC. SALVADOR CONTRERAS</t>
  </si>
  <si>
    <t>ENERGIAS RENOVABLES DE LA RIVERA SA DE CV</t>
  </si>
  <si>
    <t>PROYECTO Y TRAMITE</t>
  </si>
  <si>
    <t>OF. 505</t>
  </si>
  <si>
    <t>REDES - C. ZARAGOZA - SCZ</t>
  </si>
  <si>
    <t>REDES/SCZ</t>
  </si>
  <si>
    <t>LINEAS HIDROSANITARIAS, EMPEDRADO Y ALUMBRADO</t>
  </si>
  <si>
    <t>C.A. 10º S.E. 1ª 2016</t>
  </si>
  <si>
    <t xml:space="preserve">TOTAL DE OBRA </t>
  </si>
  <si>
    <t>OBRAS POR ADMON DIRECTA Y CONTRATADAS</t>
  </si>
  <si>
    <t>TODOS</t>
  </si>
  <si>
    <t>EN PROCESO Y TERMINADAS</t>
  </si>
  <si>
    <t>MANTENIMIENTO, BACHEOS Y APOYOS (TODOS)</t>
  </si>
  <si>
    <t>…DE PRIV. INDEPENDENCIA A C. VERANO</t>
  </si>
  <si>
    <t>…DE C. VERANO A CERRADA</t>
  </si>
  <si>
    <t>…DE PRIV. INDEPENDENCIA A CERRADA</t>
  </si>
  <si>
    <t>INSTALACION DE DESCARGAS DOMICILIARIAS</t>
  </si>
  <si>
    <t>… DE C. LOPEZ RAYON A C. INDEPENDENCIA</t>
  </si>
  <si>
    <t>BACHEO Y MANTENIMIENTO A VIALIDADES DEL MUNICIPIO</t>
  </si>
  <si>
    <t>C. JOSEFA ORTIZ</t>
  </si>
  <si>
    <t>CASA HABITACION</t>
  </si>
  <si>
    <t>03A</t>
  </si>
  <si>
    <t>JOEL FONSECA ZEPEDA</t>
  </si>
  <si>
    <t>OF. 789</t>
  </si>
  <si>
    <t>25 B</t>
  </si>
  <si>
    <t xml:space="preserve">OF. 792  </t>
  </si>
  <si>
    <t>05A</t>
  </si>
  <si>
    <t>OF. 790</t>
  </si>
  <si>
    <t>lalo mancilla</t>
  </si>
  <si>
    <t>27 B</t>
  </si>
  <si>
    <t>04A</t>
  </si>
  <si>
    <t>OF. 788</t>
  </si>
  <si>
    <t>22 AL 23 JUL 2016</t>
  </si>
  <si>
    <t>AMP D RED D AGUA POTABLE</t>
  </si>
  <si>
    <t>OF. 692</t>
  </si>
  <si>
    <t>BASE HIDRAULICA</t>
  </si>
  <si>
    <t>OF. 676</t>
  </si>
  <si>
    <t>OF. 710</t>
  </si>
  <si>
    <t>25 AL 30 JUL 2016</t>
  </si>
  <si>
    <t>EMP AHOG EN CEM Y FORMACION D ARRIETES - FRACC. EL CARRIZAL - JOCO</t>
  </si>
  <si>
    <t>OF. 738</t>
  </si>
  <si>
    <t>21 AL 23 JUL 2016</t>
  </si>
  <si>
    <t>OF. 708</t>
  </si>
  <si>
    <t>08 AL 13 AGO 2016</t>
  </si>
  <si>
    <t>OF. 827</t>
  </si>
  <si>
    <t>01 AL 06 AGO 2016</t>
  </si>
  <si>
    <t>OF. 759</t>
  </si>
  <si>
    <t>JUNTAS</t>
  </si>
  <si>
    <t>OF. 638</t>
  </si>
  <si>
    <t>OF. 619</t>
  </si>
  <si>
    <t>TAPON</t>
  </si>
  <si>
    <t>OF. 711</t>
  </si>
  <si>
    <t>18 AL 21 JUL 2016</t>
  </si>
  <si>
    <t>11 AL 16 JUL 2016</t>
  </si>
  <si>
    <t>OF. 618</t>
  </si>
  <si>
    <t>OF. 566 - X MODIFICAR</t>
  </si>
  <si>
    <t>PROY D EMP AHOG EN CEM - C. LOPEZ RAYON - JOCO</t>
  </si>
  <si>
    <t>PROY D EMP AHOG - C. LOPEZ RAYON - JOCO</t>
  </si>
  <si>
    <t>INST D DESCARGAS DOMICILIARIAS - C. LOPEZ RAYON - JOCO</t>
  </si>
  <si>
    <t>INST. DE DESCARGAS DOMICILIARIAS - C. LOPEZ RAYON (PRIV. IND-C. VER) - JOCO</t>
  </si>
  <si>
    <t>AMP DE A.P. Y TOMAS DOMICILIARIAS - C. LOPEZ RAYON - JOCO</t>
  </si>
  <si>
    <t>AMP D A.P. Y  TOMAS DOMICILIARIAS - C. LOPEZ RAYON - JOCO</t>
  </si>
  <si>
    <t>INST. D DESCARGAS DOMICILIARIAS - C. LOPEZ RAYON - JOCO</t>
  </si>
  <si>
    <t>DOP/AD/015/2016</t>
  </si>
  <si>
    <t>51350-00351-401-080-0036</t>
  </si>
  <si>
    <t>28 B</t>
  </si>
  <si>
    <t>FDLCII16385</t>
  </si>
  <si>
    <t>GRUPO NAPRESA S.A. DE C.V.</t>
  </si>
  <si>
    <t>MACHUELO</t>
  </si>
  <si>
    <t>OF. 862</t>
  </si>
  <si>
    <t>01 AL 02 JUL 2016</t>
  </si>
  <si>
    <t>04 AL 06 JUL 2016</t>
  </si>
  <si>
    <t>INST. DE TOMAS DOMICILIARIAS - C. LOPEZ RAYON</t>
  </si>
  <si>
    <t>01 AL 06 JUL 2016</t>
  </si>
  <si>
    <t>DOP/AD/016/2016</t>
  </si>
  <si>
    <t xml:space="preserve">FERRETERIA Y ACEROS EL VENADO </t>
  </si>
  <si>
    <t>INSERTO</t>
  </si>
  <si>
    <t>OF. 858</t>
  </si>
  <si>
    <t>OF. 598</t>
  </si>
  <si>
    <t xml:space="preserve">INGRESO </t>
  </si>
  <si>
    <t>RAMPA</t>
  </si>
  <si>
    <t>OF. 857</t>
  </si>
  <si>
    <t>OF. 856</t>
  </si>
  <si>
    <t>OF. 866</t>
  </si>
  <si>
    <t>OF. 865</t>
  </si>
  <si>
    <t>14 AL 20 JUL 2016</t>
  </si>
  <si>
    <t>REPARACION D MUROS… - DELEG -SCZ</t>
  </si>
  <si>
    <t>OF. 658</t>
  </si>
  <si>
    <t>OF. 567</t>
  </si>
  <si>
    <t>B. EMP - V. CALLES - CHANTE</t>
  </si>
  <si>
    <t>GMJ 003C OP/2016</t>
  </si>
  <si>
    <t>DOP/AD/012/2016</t>
  </si>
  <si>
    <t>DOP/AD/013/2016</t>
  </si>
  <si>
    <t>DOP/AD/014/2016</t>
  </si>
  <si>
    <t xml:space="preserve">ALUMBRADO </t>
  </si>
  <si>
    <t>ALUMBRADO</t>
  </si>
  <si>
    <t>REHABILITACION DE LINEAS HIDROSANITARIAS</t>
  </si>
  <si>
    <t>EMP. ECOLOGICO CON HUELLAS DE CONCRETO HIDRAULICO</t>
  </si>
  <si>
    <t>ENERGIAS RENOVABLES DE LA RIVERA S.A. DE C.V</t>
  </si>
  <si>
    <t>LUMINARIAS</t>
  </si>
  <si>
    <t>/</t>
  </si>
  <si>
    <t>CONSTRUCCIONES VIKBRAK</t>
  </si>
  <si>
    <t>CON REPOSICION DE EMPEDRADO… DE C. ZARAGOZA A C. FRANCISCO VILLA</t>
  </si>
  <si>
    <t>C. CARLOS MANUEL PELAYO CERVERA</t>
  </si>
  <si>
    <t>GMJ 005C OP/2016</t>
  </si>
  <si>
    <t>C. 16 DE SEPTIEMBRE</t>
  </si>
  <si>
    <t>CON REPOSICION DE EMPEDRADO… ENTRE C. MORELOS Y 20 DE NOVIEMBRE</t>
  </si>
  <si>
    <t>DOP/AD/006/2016</t>
  </si>
  <si>
    <t>DOP/AD/009/2016</t>
  </si>
  <si>
    <t>GMJ 001C OP/2016</t>
  </si>
  <si>
    <t>POZO</t>
  </si>
  <si>
    <t>KM</t>
  </si>
  <si>
    <t>TOMAS</t>
  </si>
  <si>
    <t>DESCARGAS</t>
  </si>
  <si>
    <t>PAGOS DE MANO DE OBRA PENDIENTES</t>
  </si>
  <si>
    <t>ACONDICIONAMIENTO</t>
  </si>
  <si>
    <t>OF. 878</t>
  </si>
  <si>
    <t>OF. 863</t>
  </si>
  <si>
    <t>12364-62400-602-080-039</t>
  </si>
  <si>
    <t>REHAB. D LINEAS HIDRO… - C. ZARAGOZA - SCZ</t>
  </si>
  <si>
    <t>JORGE BENAVIDES RODRIGUEZ</t>
  </si>
  <si>
    <t>CENTRO DE DISEÑO E IMPRESIÓN</t>
  </si>
  <si>
    <t>LONA</t>
  </si>
  <si>
    <t>OF. 846</t>
  </si>
  <si>
    <t>OF. 880</t>
  </si>
  <si>
    <t>OF. 698</t>
  </si>
  <si>
    <r>
      <t xml:space="preserve">OF. 791 - </t>
    </r>
    <r>
      <rPr>
        <b/>
        <sz val="11"/>
        <color rgb="FFFF0000"/>
        <rFont val="Calibri"/>
        <family val="2"/>
        <scheme val="minor"/>
      </rPr>
      <t>FACT. CANCELADA</t>
    </r>
  </si>
  <si>
    <r>
      <t xml:space="preserve">OF. 792 - </t>
    </r>
    <r>
      <rPr>
        <b/>
        <sz val="11"/>
        <color rgb="FFFF0000"/>
        <rFont val="Calibri"/>
        <family val="2"/>
        <scheme val="minor"/>
      </rPr>
      <t>FACT CANCELADA</t>
    </r>
  </si>
  <si>
    <r>
      <t xml:space="preserve">OF. 794 - </t>
    </r>
    <r>
      <rPr>
        <b/>
        <sz val="11"/>
        <color rgb="FFFF0000"/>
        <rFont val="Calibri"/>
        <family val="2"/>
        <scheme val="minor"/>
      </rPr>
      <t>FACT CANCELADA</t>
    </r>
  </si>
  <si>
    <t>26 B</t>
  </si>
  <si>
    <t>29 B</t>
  </si>
  <si>
    <t xml:space="preserve">OF. 791  </t>
  </si>
  <si>
    <t>12365-62500-602-080-022</t>
  </si>
  <si>
    <t>EMP ECOLOGICO - C. ZARAGOZA - SCZ</t>
  </si>
  <si>
    <t>OF. 883</t>
  </si>
  <si>
    <t>OF. 864</t>
  </si>
  <si>
    <t>TUBULAR Y VARILLA</t>
  </si>
  <si>
    <t>OF. 879</t>
  </si>
  <si>
    <t>22 AL 26 AGO 2016</t>
  </si>
  <si>
    <t>OF. 874</t>
  </si>
  <si>
    <t>EXCAVADORA</t>
  </si>
  <si>
    <t>OF. 885</t>
  </si>
  <si>
    <t>OF. A-168</t>
  </si>
  <si>
    <t>OF. A-169</t>
  </si>
  <si>
    <t>OF. A-166</t>
  </si>
  <si>
    <t>26 NOV AL 05 DIC 2015</t>
  </si>
  <si>
    <t>OF. A-165</t>
  </si>
  <si>
    <t>OF. A-167</t>
  </si>
  <si>
    <t>AAA19568</t>
  </si>
  <si>
    <t>SILLON EJECUTIVO</t>
  </si>
  <si>
    <t>OF. S/N</t>
  </si>
  <si>
    <t>OF. 748</t>
  </si>
  <si>
    <t>OF. 893</t>
  </si>
  <si>
    <t>CEMENTO Y CLAVOS</t>
  </si>
  <si>
    <t>OF. 895</t>
  </si>
  <si>
    <t>OF. 894</t>
  </si>
  <si>
    <t>INST. DE TOMA DE AGUA - C. LIBERTAD - NEXTIPAC</t>
  </si>
  <si>
    <t>T</t>
  </si>
  <si>
    <t>ALUMBRADO - C. ZARAGOZA - SCZ</t>
  </si>
  <si>
    <t>RESPALDO</t>
  </si>
  <si>
    <t>30 B</t>
  </si>
  <si>
    <t>PIEDRA Y TEPETATE</t>
  </si>
  <si>
    <t>OF. 842</t>
  </si>
  <si>
    <t>CUENTA CORRIENTE</t>
  </si>
  <si>
    <t>CALLES: MATAMOTOROS, AV. DE LOS MAESTROS Y LOS ANGELES</t>
  </si>
  <si>
    <t>OF. 806</t>
  </si>
  <si>
    <t>OF. 805</t>
  </si>
  <si>
    <t>2654OJ</t>
  </si>
  <si>
    <t>OF. 765</t>
  </si>
  <si>
    <t>2653OJ</t>
  </si>
  <si>
    <t>AE0012158</t>
  </si>
  <si>
    <t>OF. 757</t>
  </si>
  <si>
    <t>ELECTRIFICACIÓN DE MEDIA Y BAJA TENSIÓN</t>
  </si>
  <si>
    <t>C. FRANCISCO VILLA</t>
  </si>
  <si>
    <r>
      <t xml:space="preserve">REHABILITACIÓN DE LINEAS HIDROSANITARIAS, EMPEDRADO ECOLOGICO CON HUELLAS DE CONCRETO HIDRAULICO </t>
    </r>
    <r>
      <rPr>
        <b/>
        <i/>
        <sz val="10"/>
        <rFont val="Calibri"/>
        <family val="2"/>
        <scheme val="minor"/>
      </rPr>
      <t>(Y ALUMBRADO)</t>
    </r>
  </si>
  <si>
    <t>AMPLIACION RED DE AGUA POTABLE C/REPOSICION DE EMP</t>
  </si>
  <si>
    <t>AMPLIACION RED DE DRENAJE C/REPOSICION DE EMP</t>
  </si>
  <si>
    <t>AMPLIACION RED DE AGUA POTABLE Y TOMAS DOMICILIARIAS</t>
  </si>
  <si>
    <t xml:space="preserve">AMPLIACION RED DE AGUA POTABLE </t>
  </si>
  <si>
    <t>AMPLIACION COLECTOR ALEJAMIENTO DEL DRENAJE SANITARIO</t>
  </si>
  <si>
    <t xml:space="preserve">AMPLIACION RED DE DRENAJE </t>
  </si>
  <si>
    <t xml:space="preserve">C. 5 DE MAYO </t>
  </si>
  <si>
    <t>SOMBRA</t>
  </si>
  <si>
    <t>PARABUS</t>
  </si>
  <si>
    <t>CONST. D ANILLETAS</t>
  </si>
  <si>
    <t>11 AL 17 AGO 2016</t>
  </si>
  <si>
    <t>OF. 828</t>
  </si>
  <si>
    <t>APOYO ADMVOS D LEVANTAMIENTO Y PROYECTOS</t>
  </si>
  <si>
    <t>OF. 754</t>
  </si>
  <si>
    <t>AUDITORIO</t>
  </si>
  <si>
    <t>18 AL 24 AGO 2016</t>
  </si>
  <si>
    <t xml:space="preserve">RESANE Y PINTURA EN MUROS - AUDIT. MPAL. </t>
  </si>
  <si>
    <t>OF. 835</t>
  </si>
  <si>
    <t>OF. 832</t>
  </si>
  <si>
    <t>REPARACION, RESANE Y PINTURA DE MUROS… - ESC. PRIM. JOSE SANTANA - JOCO</t>
  </si>
  <si>
    <t>OF. 834</t>
  </si>
  <si>
    <t>MTTO DEMOLICION D ENJARRES… - DELEG. - TROJES</t>
  </si>
  <si>
    <t>MTTO - DELEG. - TROJES</t>
  </si>
  <si>
    <t>OF. 836</t>
  </si>
  <si>
    <t>--</t>
  </si>
  <si>
    <t>22 AL 27 AGO 2016</t>
  </si>
  <si>
    <t xml:space="preserve">ACONDICIONAMIENTO EN EL INGRESO A HOSPITAL COMUNITARIO </t>
  </si>
  <si>
    <t>OF. 934</t>
  </si>
  <si>
    <t>OF. 945</t>
  </si>
  <si>
    <t>08 AL 14 SEP 2016</t>
  </si>
  <si>
    <t>OF. 935</t>
  </si>
  <si>
    <t>OF. 911</t>
  </si>
  <si>
    <t>12365-62500-501-080-0023</t>
  </si>
  <si>
    <t>12365-62500-501-080-0024</t>
  </si>
  <si>
    <t>EMP AHOG EN CEM - C. VERANO - JOCO</t>
  </si>
  <si>
    <t>ACONDICIONAMIENTO DE INGRESO AL HOSPITAL COMUNITARIO - CHANTE</t>
  </si>
  <si>
    <t>PROY DE EMP AHOG EN CEM Y FORMACION DE GUARNICION - FRACC. EL CARRIZAL - JOCO</t>
  </si>
  <si>
    <t>RETIRO D LODO Y BALASTREO - CTO D SALUD, PINTURA EN MUROS - DIF</t>
  </si>
  <si>
    <t>OF. 830</t>
  </si>
  <si>
    <t>B. EMP - CARR. CHAP-JOCO, C. CHURUBUSCO - SJC Y LOMA</t>
  </si>
  <si>
    <t>OF. 833</t>
  </si>
  <si>
    <t>OF. 829</t>
  </si>
  <si>
    <t>OF. 831</t>
  </si>
  <si>
    <t>25 AL 31 AGO 2016</t>
  </si>
  <si>
    <t>OF. 872</t>
  </si>
  <si>
    <t>01 AL 07 SEP 2016</t>
  </si>
  <si>
    <t>OF. 901</t>
  </si>
  <si>
    <t>MTTO - AUDITORIO MPAL (MARCOS CASTELLANOS)</t>
  </si>
  <si>
    <t>CFDI 26315</t>
  </si>
  <si>
    <t>OF. 603</t>
  </si>
  <si>
    <t>OF. 706</t>
  </si>
  <si>
    <t>EMP ECOLO C/HUE D CONCRETO HIDRA - C. ZARAGOZA - SCZ</t>
  </si>
  <si>
    <t>OF. 931</t>
  </si>
  <si>
    <t>OF. 900</t>
  </si>
  <si>
    <t>OF. 884</t>
  </si>
  <si>
    <t>REHAB. D LINEAS HIDROSANITARIAS - C. ZARAGOZA -SCZ</t>
  </si>
  <si>
    <t>15 AL20 AGO 2016</t>
  </si>
  <si>
    <t>OF. 875</t>
  </si>
  <si>
    <t>MTTO - DELEGACION - SCZ</t>
  </si>
  <si>
    <t>40 B</t>
  </si>
  <si>
    <t>OF. 957</t>
  </si>
  <si>
    <t>OF. 963</t>
  </si>
  <si>
    <t>43 B</t>
  </si>
  <si>
    <t>44 B</t>
  </si>
  <si>
    <t>OF. 964</t>
  </si>
  <si>
    <t>PANTEON MPAL</t>
  </si>
  <si>
    <t>MTTO - PANTEON MUNICIPAL - JOCO</t>
  </si>
  <si>
    <t>45 B</t>
  </si>
  <si>
    <t>OF. 965</t>
  </si>
  <si>
    <t>PANTEON MUNICIPAL</t>
  </si>
  <si>
    <t>OF. 954</t>
  </si>
  <si>
    <t>CONST. ANILLETAS</t>
  </si>
  <si>
    <t>CONST. BANQUETAS</t>
  </si>
  <si>
    <t>PRIV. SIN NOMBRE</t>
  </si>
  <si>
    <t>REPARACION D SOCABON</t>
  </si>
  <si>
    <t>GMJ 004C OP/2016</t>
  </si>
  <si>
    <t>MIRADOR-ASTA DE BANDERA</t>
  </si>
  <si>
    <t>CAMELLON</t>
  </si>
  <si>
    <t>SOCABON</t>
  </si>
  <si>
    <t>OF. 1006</t>
  </si>
  <si>
    <t>OF. 1002</t>
  </si>
  <si>
    <t>OF. 1007</t>
  </si>
  <si>
    <t>OF. 1005</t>
  </si>
  <si>
    <t>OF. 1038</t>
  </si>
  <si>
    <t>OF. 1041</t>
  </si>
  <si>
    <t>ARQ. JAIME CONDE GOMEZ</t>
  </si>
  <si>
    <t>REPAR. D SOCABON - VARIAS CALLES - JOCO</t>
  </si>
  <si>
    <t>CALLES: INDEPENDENCIA, HIDALGO</t>
  </si>
  <si>
    <t>REPARACION D SOCABON - VARIAS CALLES - JOCO</t>
  </si>
  <si>
    <t>SABADO COMUN.</t>
  </si>
  <si>
    <t>U.B.R.</t>
  </si>
  <si>
    <t>NVA</t>
  </si>
  <si>
    <t>BIBLIOTECA</t>
  </si>
  <si>
    <t>CONST. D TOPES</t>
  </si>
  <si>
    <t>LOMA</t>
  </si>
  <si>
    <t>OF. 1027</t>
  </si>
  <si>
    <t>34 B</t>
  </si>
  <si>
    <t>OF. 860</t>
  </si>
  <si>
    <t>33 B</t>
  </si>
  <si>
    <t>OF. 861</t>
  </si>
  <si>
    <t xml:space="preserve">C. CHURUBUSCO </t>
  </si>
  <si>
    <t>C. 1º DE MAYO</t>
  </si>
  <si>
    <t>OFICINAS - AUDIT. MPAL</t>
  </si>
  <si>
    <t>ACARREO MATERIAL</t>
  </si>
  <si>
    <t>BODEGA - ATRACCIONES ROCA</t>
  </si>
  <si>
    <t>CARR. GUADALAJARA- MORELIA</t>
  </si>
  <si>
    <t>2ª</t>
  </si>
  <si>
    <t>GMJ 006C OP/2016</t>
  </si>
  <si>
    <t>GMJ 007C OP/2016</t>
  </si>
  <si>
    <t>INTERNADO</t>
  </si>
  <si>
    <t>INGRESO AL RAQUET</t>
  </si>
  <si>
    <t>42 B</t>
  </si>
  <si>
    <t>OF. 955</t>
  </si>
  <si>
    <t>41 B</t>
  </si>
  <si>
    <t>OF. 956</t>
  </si>
  <si>
    <t>OF. 1080</t>
  </si>
  <si>
    <r>
      <rPr>
        <sz val="8"/>
        <color rgb="FFFF0000"/>
        <rFont val="Calibri"/>
        <family val="2"/>
        <scheme val="minor"/>
      </rPr>
      <t>MTTO - CLINICA MPAL</t>
    </r>
    <r>
      <rPr>
        <sz val="8"/>
        <color theme="1"/>
        <rFont val="Calibri"/>
        <family val="2"/>
        <scheme val="minor"/>
      </rPr>
      <t xml:space="preserve">, B. C/BASE HIDRAULICA - CARR. SAN LUCIANO - POTRE, CONST. CASETA - POZO NEXTIPAC, </t>
    </r>
    <r>
      <rPr>
        <sz val="8"/>
        <color rgb="FFFF0000"/>
        <rFont val="Calibri"/>
        <family val="2"/>
        <scheme val="minor"/>
      </rPr>
      <t>COLOC. D TUBERIA DE GAS - CLINICA MPAL</t>
    </r>
  </si>
  <si>
    <r>
      <rPr>
        <b/>
        <sz val="8"/>
        <color rgb="FFFF0000"/>
        <rFont val="Calibri"/>
        <family val="2"/>
        <scheme val="minor"/>
      </rPr>
      <t>MTTO - HACIENDA MPAL</t>
    </r>
    <r>
      <rPr>
        <sz val="8"/>
        <color theme="1"/>
        <rFont val="Calibri"/>
        <family val="2"/>
        <scheme val="minor"/>
      </rPr>
      <t>; COLOC. DE PUERTAS, PINTURA, TRABAJOS D MTTO - OF. NVAS ADVAS - JOCO</t>
    </r>
  </si>
  <si>
    <t>PROY D EMP - C. LOPEZ RAYON - JOCO</t>
  </si>
  <si>
    <t>FERRETERIA Y MATERIALES GALVEZ SA DE CV</t>
  </si>
  <si>
    <t>OF. 1129</t>
  </si>
  <si>
    <t>OF. 1128</t>
  </si>
  <si>
    <t>OF. 1114</t>
  </si>
  <si>
    <t>IDEFT</t>
  </si>
  <si>
    <t>OF. 1122</t>
  </si>
  <si>
    <t>OF. 1120</t>
  </si>
  <si>
    <t>OP - ALMACEN</t>
  </si>
  <si>
    <t>OF. 1121</t>
  </si>
  <si>
    <t>MAT P/LEV TOPOGRAFICOS</t>
  </si>
  <si>
    <t>FLEXOMETRO</t>
  </si>
  <si>
    <t>OF. 1116</t>
  </si>
  <si>
    <t>AV. DEL ESTUDIANTE</t>
  </si>
  <si>
    <t>CAMPO DE FUTBOL MEXICO</t>
  </si>
  <si>
    <t>PUENTE</t>
  </si>
  <si>
    <t>RAQUET CLUB</t>
  </si>
  <si>
    <t xml:space="preserve">EMPEDRADO - C. JUAREZ - POTRE </t>
  </si>
  <si>
    <t>CEMENTO Y CAL</t>
  </si>
  <si>
    <t>OF. 1126</t>
  </si>
  <si>
    <t>COPLES</t>
  </si>
  <si>
    <t>OF. 1125</t>
  </si>
  <si>
    <t>OF. 1115</t>
  </si>
  <si>
    <t>BALIZAMIENTO EN CICLOPISTA - CARR. CHAP-JOCO - CHANTE</t>
  </si>
  <si>
    <t>OF. 918</t>
  </si>
  <si>
    <t>MTTO - VIALIDAD (COLOC. MACHUELO Y REPAR D CICLOPISTA) - CARR. CHAP-JOCO</t>
  </si>
  <si>
    <t>OF. 881</t>
  </si>
  <si>
    <t>B. ADO - CALLES INDEPENDENCIA Y PEDRO MORENO - JOCO</t>
  </si>
  <si>
    <t>OF. 873</t>
  </si>
  <si>
    <t>B. ASF - VARIAS CALLES - ZDH</t>
  </si>
  <si>
    <t>B. ASF - V. CALLES - ZDH</t>
  </si>
  <si>
    <t>OF. 916</t>
  </si>
  <si>
    <t>CONST. DRE PLUVIAL - C. COLON CRUCE C. M. ARANA - JOCO</t>
  </si>
  <si>
    <t>OF. 1144</t>
  </si>
  <si>
    <t>MTTO DE RED DE DRENAJE - VARIAS CALLES - JOCO</t>
  </si>
  <si>
    <t>OF. 1141</t>
  </si>
  <si>
    <t>OF. 1117</t>
  </si>
  <si>
    <t>OF. 1140</t>
  </si>
  <si>
    <t>OF. 1139</t>
  </si>
  <si>
    <t>OF. 1138</t>
  </si>
  <si>
    <t>53B</t>
  </si>
  <si>
    <t>OF. 1158</t>
  </si>
  <si>
    <t>54B</t>
  </si>
  <si>
    <t>OF. 1159</t>
  </si>
  <si>
    <t>47B</t>
  </si>
  <si>
    <t>OF. 1160</t>
  </si>
  <si>
    <t>OF. 1143</t>
  </si>
  <si>
    <t>OF. 1142</t>
  </si>
  <si>
    <t>OF. 1145</t>
  </si>
  <si>
    <t>OF. 1137</t>
  </si>
  <si>
    <t xml:space="preserve">C. COLON </t>
  </si>
  <si>
    <t>CONST. DRE PLUVIAL - C. COLON CRUCE C. MIGUEL ARANA - JOCO</t>
  </si>
  <si>
    <t>EMP/POTRE</t>
  </si>
  <si>
    <t xml:space="preserve">EMPEDRADO </t>
  </si>
  <si>
    <t>PARA INGRESO A LA TELESECUNDARIA</t>
  </si>
  <si>
    <t>APOYOS ADMINISTRATIVOS Y LEVANTAMIENTOS TOPOGRAFICOS</t>
  </si>
  <si>
    <t xml:space="preserve">MTTO DE RED DE DRENAJE Y SOCABONES </t>
  </si>
  <si>
    <t>MTTO Y ACONDICIONAMIENTO</t>
  </si>
  <si>
    <t>12364-63400-401-080-0000</t>
  </si>
  <si>
    <t>NO</t>
  </si>
  <si>
    <t>A-384</t>
  </si>
  <si>
    <t>OF. 571</t>
  </si>
  <si>
    <t>A-385</t>
  </si>
  <si>
    <t>OF. 814</t>
  </si>
  <si>
    <t>OF. 202 (Monto desconado en cada estimacion)+</t>
  </si>
  <si>
    <t>E3</t>
  </si>
  <si>
    <t>COMPRA DE ASFALTO</t>
  </si>
  <si>
    <t>B. ASF - VARIAS CALLES - MPIO</t>
  </si>
  <si>
    <t>COMPRA D ASFALTO</t>
  </si>
  <si>
    <t>OF. 407</t>
  </si>
  <si>
    <t>CONST. DE TREN DE DESCARGA</t>
  </si>
  <si>
    <t>APROBACION D CABILDO ES LA MISMA DE LA PERFORACION</t>
  </si>
  <si>
    <t>C.A. 12º S.E. 1ª 2016</t>
  </si>
  <si>
    <t>CONST. D TREN D DESCARGA - POZO NEXT</t>
  </si>
  <si>
    <t>OF. 768</t>
  </si>
  <si>
    <t>OF. 766</t>
  </si>
  <si>
    <t>C.A 9º S.O. 6ª 2016</t>
  </si>
  <si>
    <t>56B</t>
  </si>
  <si>
    <t>BASE Y TEPETATE</t>
  </si>
  <si>
    <t xml:space="preserve">OF. </t>
  </si>
  <si>
    <t>57B</t>
  </si>
  <si>
    <t>58B</t>
  </si>
  <si>
    <t>55B</t>
  </si>
  <si>
    <t>32B</t>
  </si>
  <si>
    <t>OF. 844</t>
  </si>
  <si>
    <t>CEMENTO Y VARILLA</t>
  </si>
  <si>
    <t>ESTUDIO Y CONTROL</t>
  </si>
  <si>
    <t>OF. 961</t>
  </si>
  <si>
    <t>OF. 1003</t>
  </si>
  <si>
    <t>OF. 675</t>
  </si>
  <si>
    <t>OF. 939</t>
  </si>
  <si>
    <t>OF. 943</t>
  </si>
  <si>
    <t>15 AL 21 SEP 2016</t>
  </si>
  <si>
    <t>B. EMP AHOG. - VARIAS CALLES - JOCO</t>
  </si>
  <si>
    <t>OF. 978</t>
  </si>
  <si>
    <t>EMP AHOG EN CEM - C. LOPEZ RAYON - JOCO</t>
  </si>
  <si>
    <t>OF. 914 (Se haran modif. Of/nom)</t>
  </si>
  <si>
    <t>OF. 913</t>
  </si>
  <si>
    <t>EMP AHOG. - C. VERANO - JOCO</t>
  </si>
  <si>
    <t>OF. 944</t>
  </si>
  <si>
    <t>29 SEP AL 05 OCT 2016</t>
  </si>
  <si>
    <t>OF. 1079</t>
  </si>
  <si>
    <t>OF. 971</t>
  </si>
  <si>
    <t>B. ASF - C. JOSEFA ORTIZ, Y C. DEGOLLADO - JOCO</t>
  </si>
  <si>
    <t>OF. 917</t>
  </si>
  <si>
    <t>22 AL 28 SEP 2016</t>
  </si>
  <si>
    <t>OF. 1030</t>
  </si>
  <si>
    <t>B. ADO - C. JOSE SANTANA - JOCO</t>
  </si>
  <si>
    <t>OF. 1031</t>
  </si>
  <si>
    <t>B. EMP - INGRESO - HUEJO</t>
  </si>
  <si>
    <t>OF. 1063</t>
  </si>
  <si>
    <t>OF. 1062</t>
  </si>
  <si>
    <t>AE0011318</t>
  </si>
  <si>
    <t>OF. 520</t>
  </si>
  <si>
    <t>AE0012765</t>
  </si>
  <si>
    <t>OF. 1175</t>
  </si>
  <si>
    <t>51245-00241-080-0000</t>
  </si>
  <si>
    <t>% Avance Fisico</t>
  </si>
  <si>
    <t>% Avance Financiero</t>
  </si>
  <si>
    <t>NOTAS:</t>
  </si>
  <si>
    <t xml:space="preserve">*La informacion contenida aquí es la misma q se encuentra en los expedientes </t>
  </si>
  <si>
    <t>*Actualizacion completa al 02/Septiembre/2016</t>
  </si>
  <si>
    <t>*Contiene informacion parcial al 29/Octubre/2016</t>
  </si>
  <si>
    <t>*Las obras q no tienen reflejado monto Ejecutado es porque esta en proceso de los pagos</t>
  </si>
  <si>
    <t>ARCHIVO 2015-2018 - OBRAS EJECUTADAS POR ADJUDICACION DIRECTA</t>
  </si>
</sst>
</file>

<file path=xl/styles.xml><?xml version="1.0" encoding="utf-8"?>
<styleSheet xmlns="http://schemas.openxmlformats.org/spreadsheetml/2006/main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d/m/yy;@"/>
    <numFmt numFmtId="168" formatCode="&quot;$&quot;#,##0.00"/>
    <numFmt numFmtId="169" formatCode="_-[$$-80A]* #,##0.00_-;\-[$$-80A]* #,##0.00_-;_-[$$-80A]* &quot;-&quot;??_-;_-@_-"/>
    <numFmt numFmtId="170" formatCode="[$$-80A]#,##0.00"/>
    <numFmt numFmtId="171" formatCode="0.000"/>
    <numFmt numFmtId="172" formatCode="[$-C0A]d\-mmm\-yyyy;@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rgb="FF0000CC"/>
      <name val="Calibri"/>
      <family val="2"/>
      <scheme val="minor"/>
    </font>
    <font>
      <sz val="8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6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u/>
      <sz val="7"/>
      <name val="Calibri"/>
      <family val="2"/>
      <scheme val="minor"/>
    </font>
    <font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8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C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FFFF0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color rgb="FF0000CC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 val="singleAccounting"/>
      <sz val="9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b/>
      <sz val="10"/>
      <color rgb="FF0066FF"/>
      <name val="Calibri"/>
      <family val="2"/>
      <scheme val="minor"/>
    </font>
    <font>
      <sz val="8"/>
      <color rgb="FF0066FF"/>
      <name val="Calibri"/>
      <family val="2"/>
      <scheme val="minor"/>
    </font>
    <font>
      <i/>
      <sz val="8"/>
      <color rgb="FF0066FF"/>
      <name val="Calibri"/>
      <family val="2"/>
      <scheme val="minor"/>
    </font>
    <font>
      <b/>
      <sz val="8"/>
      <color rgb="FF0066FF"/>
      <name val="Calibri"/>
      <family val="2"/>
      <scheme val="minor"/>
    </font>
    <font>
      <sz val="11"/>
      <color rgb="FF0066FF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u val="singleAccounting"/>
      <sz val="9"/>
      <color theme="0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theme="3" tint="0.3999755851924192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93">
    <xf numFmtId="0" fontId="0" fillId="0" borderId="0" xfId="0"/>
    <xf numFmtId="0" fontId="0" fillId="0" borderId="1" xfId="0" applyBorder="1" applyAlignment="1">
      <alignment wrapText="1"/>
    </xf>
    <xf numFmtId="166" fontId="0" fillId="0" borderId="0" xfId="1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6" fontId="0" fillId="0" borderId="1" xfId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6" fontId="0" fillId="0" borderId="0" xfId="1" applyFont="1" applyBorder="1" applyAlignment="1">
      <alignment horizontal="right"/>
    </xf>
    <xf numFmtId="0" fontId="0" fillId="0" borderId="9" xfId="0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4" fillId="0" borderId="0" xfId="0" applyNumberFormat="1" applyFont="1" applyBorder="1"/>
    <xf numFmtId="166" fontId="4" fillId="0" borderId="0" xfId="1" applyFont="1" applyBorder="1" applyAlignment="1">
      <alignment horizontal="right"/>
    </xf>
    <xf numFmtId="0" fontId="4" fillId="0" borderId="9" xfId="0" applyFont="1" applyBorder="1"/>
    <xf numFmtId="0" fontId="5" fillId="0" borderId="0" xfId="0" applyFont="1" applyBorder="1"/>
    <xf numFmtId="0" fontId="0" fillId="0" borderId="11" xfId="0" applyBorder="1"/>
    <xf numFmtId="0" fontId="4" fillId="0" borderId="11" xfId="0" applyFont="1" applyBorder="1"/>
    <xf numFmtId="0" fontId="0" fillId="0" borderId="12" xfId="0" applyBorder="1"/>
    <xf numFmtId="0" fontId="7" fillId="0" borderId="0" xfId="0" applyFont="1"/>
    <xf numFmtId="0" fontId="2" fillId="2" borderId="0" xfId="0" applyFont="1" applyFill="1" applyAlignment="1">
      <alignment vertical="top"/>
    </xf>
    <xf numFmtId="0" fontId="7" fillId="0" borderId="6" xfId="0" applyFont="1" applyBorder="1"/>
    <xf numFmtId="0" fontId="7" fillId="0" borderId="0" xfId="0" applyFont="1" applyBorder="1"/>
    <xf numFmtId="0" fontId="7" fillId="0" borderId="11" xfId="0" applyFont="1" applyBorder="1"/>
    <xf numFmtId="0" fontId="0" fillId="0" borderId="1" xfId="0" applyBorder="1"/>
    <xf numFmtId="0" fontId="10" fillId="0" borderId="0" xfId="0" applyFont="1" applyBorder="1"/>
    <xf numFmtId="0" fontId="5" fillId="0" borderId="13" xfId="0" applyFont="1" applyBorder="1"/>
    <xf numFmtId="166" fontId="0" fillId="0" borderId="6" xfId="1" applyFont="1" applyBorder="1"/>
    <xf numFmtId="166" fontId="4" fillId="0" borderId="0" xfId="1" applyFont="1" applyBorder="1"/>
    <xf numFmtId="166" fontId="0" fillId="0" borderId="11" xfId="1" applyFont="1" applyBorder="1"/>
    <xf numFmtId="0" fontId="4" fillId="0" borderId="8" xfId="0" applyFont="1" applyBorder="1"/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15" fontId="5" fillId="0" borderId="1" xfId="0" applyNumberFormat="1" applyFont="1" applyBorder="1" applyAlignment="1">
      <alignment vertical="top"/>
    </xf>
    <xf numFmtId="166" fontId="5" fillId="0" borderId="1" xfId="1" applyFont="1" applyBorder="1" applyAlignment="1">
      <alignment vertical="top"/>
    </xf>
    <xf numFmtId="0" fontId="0" fillId="0" borderId="8" xfId="0" applyBorder="1"/>
    <xf numFmtId="0" fontId="7" fillId="0" borderId="8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167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19" fillId="3" borderId="1" xfId="0" applyFont="1" applyFill="1" applyBorder="1" applyAlignment="1">
      <alignment vertical="top" wrapText="1"/>
    </xf>
    <xf numFmtId="0" fontId="13" fillId="0" borderId="0" xfId="0" applyFont="1"/>
    <xf numFmtId="166" fontId="18" fillId="3" borderId="1" xfId="1" applyFont="1" applyFill="1" applyBorder="1" applyAlignment="1">
      <alignment vertical="top"/>
    </xf>
    <xf numFmtId="166" fontId="11" fillId="0" borderId="0" xfId="1" applyFont="1"/>
    <xf numFmtId="0" fontId="20" fillId="3" borderId="1" xfId="0" applyFont="1" applyFill="1" applyBorder="1" applyAlignment="1">
      <alignment vertical="top"/>
    </xf>
    <xf numFmtId="0" fontId="20" fillId="3" borderId="0" xfId="0" applyFont="1" applyFill="1" applyAlignment="1">
      <alignment vertical="top"/>
    </xf>
    <xf numFmtId="0" fontId="0" fillId="0" borderId="1" xfId="0" applyBorder="1" applyAlignment="1">
      <alignment vertical="top"/>
    </xf>
    <xf numFmtId="0" fontId="17" fillId="4" borderId="0" xfId="0" applyFont="1" applyFill="1"/>
    <xf numFmtId="0" fontId="21" fillId="4" borderId="0" xfId="0" applyFont="1" applyFill="1" applyAlignment="1">
      <alignment horizontal="right" vertical="center"/>
    </xf>
    <xf numFmtId="0" fontId="22" fillId="4" borderId="0" xfId="0" applyFont="1" applyFill="1"/>
    <xf numFmtId="0" fontId="15" fillId="4" borderId="0" xfId="0" applyFont="1" applyFill="1"/>
    <xf numFmtId="0" fontId="2" fillId="5" borderId="1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166" fontId="25" fillId="3" borderId="1" xfId="1" applyFont="1" applyFill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0" fillId="0" borderId="14" xfId="0" applyBorder="1"/>
    <xf numFmtId="0" fontId="0" fillId="0" borderId="15" xfId="0" applyBorder="1" applyAlignment="1">
      <alignment vertical="top" wrapText="1"/>
    </xf>
    <xf numFmtId="14" fontId="0" fillId="0" borderId="15" xfId="0" applyNumberFormat="1" applyBorder="1" applyAlignment="1">
      <alignment vertical="top" wrapText="1"/>
    </xf>
    <xf numFmtId="0" fontId="2" fillId="3" borderId="1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1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0" fontId="5" fillId="3" borderId="20" xfId="0" applyFont="1" applyFill="1" applyBorder="1" applyAlignment="1">
      <alignment vertical="center" wrapText="1"/>
    </xf>
    <xf numFmtId="165" fontId="0" fillId="0" borderId="1" xfId="0" applyNumberFormat="1" applyBorder="1" applyAlignment="1">
      <alignment vertical="top" wrapText="1"/>
    </xf>
    <xf numFmtId="2" fontId="0" fillId="0" borderId="17" xfId="0" applyNumberFormat="1" applyBorder="1"/>
    <xf numFmtId="2" fontId="3" fillId="3" borderId="20" xfId="0" applyNumberFormat="1" applyFont="1" applyFill="1" applyBorder="1" applyAlignment="1">
      <alignment vertical="center" wrapText="1"/>
    </xf>
    <xf numFmtId="2" fontId="0" fillId="0" borderId="15" xfId="0" applyNumberFormat="1" applyBorder="1" applyAlignment="1">
      <alignment vertical="top" wrapText="1"/>
    </xf>
    <xf numFmtId="2" fontId="0" fillId="0" borderId="0" xfId="0" applyNumberFormat="1"/>
    <xf numFmtId="0" fontId="18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8" fillId="2" borderId="23" xfId="0" applyFont="1" applyFill="1" applyBorder="1" applyAlignment="1">
      <alignment vertical="top" textRotation="90" wrapText="1"/>
    </xf>
    <xf numFmtId="0" fontId="13" fillId="0" borderId="1" xfId="0" applyFont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17" fontId="0" fillId="0" borderId="1" xfId="0" applyNumberFormat="1" applyBorder="1" applyAlignment="1">
      <alignment vertical="top"/>
    </xf>
    <xf numFmtId="0" fontId="16" fillId="0" borderId="1" xfId="0" applyFont="1" applyBorder="1" applyAlignment="1">
      <alignment vertical="top"/>
    </xf>
    <xf numFmtId="14" fontId="16" fillId="0" borderId="1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vertical="top" wrapText="1"/>
    </xf>
    <xf numFmtId="0" fontId="8" fillId="2" borderId="22" xfId="0" applyFont="1" applyFill="1" applyBorder="1" applyAlignment="1">
      <alignment vertical="top" textRotation="90" wrapText="1"/>
    </xf>
    <xf numFmtId="0" fontId="9" fillId="2" borderId="23" xfId="0" applyFont="1" applyFill="1" applyBorder="1" applyAlignment="1">
      <alignment vertical="top" textRotation="90" wrapText="1"/>
    </xf>
    <xf numFmtId="0" fontId="0" fillId="0" borderId="0" xfId="0" applyFill="1" applyBorder="1"/>
    <xf numFmtId="0" fontId="5" fillId="0" borderId="6" xfId="0" applyFont="1" applyBorder="1"/>
    <xf numFmtId="0" fontId="5" fillId="0" borderId="11" xfId="0" applyFont="1" applyBorder="1"/>
    <xf numFmtId="0" fontId="33" fillId="0" borderId="1" xfId="0" applyFont="1" applyBorder="1" applyAlignment="1">
      <alignment vertical="top" wrapText="1"/>
    </xf>
    <xf numFmtId="0" fontId="33" fillId="0" borderId="6" xfId="0" applyFont="1" applyBorder="1"/>
    <xf numFmtId="0" fontId="33" fillId="0" borderId="0" xfId="0" applyFont="1" applyBorder="1"/>
    <xf numFmtId="0" fontId="33" fillId="0" borderId="11" xfId="0" applyFont="1" applyBorder="1"/>
    <xf numFmtId="0" fontId="33" fillId="0" borderId="0" xfId="0" applyFont="1"/>
    <xf numFmtId="166" fontId="0" fillId="0" borderId="1" xfId="1" applyFont="1" applyBorder="1"/>
    <xf numFmtId="0" fontId="13" fillId="0" borderId="1" xfId="0" applyFont="1" applyBorder="1" applyAlignment="1">
      <alignment vertical="top"/>
    </xf>
    <xf numFmtId="166" fontId="11" fillId="0" borderId="1" xfId="1" applyFont="1" applyBorder="1" applyAlignment="1">
      <alignment vertical="top"/>
    </xf>
    <xf numFmtId="0" fontId="34" fillId="2" borderId="23" xfId="0" applyFont="1" applyFill="1" applyBorder="1" applyAlignment="1">
      <alignment vertical="top" textRotation="90" wrapText="1"/>
    </xf>
    <xf numFmtId="0" fontId="35" fillId="0" borderId="1" xfId="0" applyFont="1" applyBorder="1" applyAlignment="1">
      <alignment vertical="top" wrapText="1"/>
    </xf>
    <xf numFmtId="0" fontId="35" fillId="0" borderId="0" xfId="0" applyFont="1" applyBorder="1"/>
    <xf numFmtId="0" fontId="36" fillId="0" borderId="0" xfId="0" applyFont="1" applyBorder="1"/>
    <xf numFmtId="0" fontId="35" fillId="0" borderId="11" xfId="0" applyFont="1" applyBorder="1"/>
    <xf numFmtId="0" fontId="35" fillId="0" borderId="0" xfId="0" applyFont="1"/>
    <xf numFmtId="0" fontId="12" fillId="0" borderId="0" xfId="0" applyFont="1" applyBorder="1" applyAlignment="1">
      <alignment vertical="top"/>
    </xf>
    <xf numFmtId="15" fontId="5" fillId="0" borderId="0" xfId="0" applyNumberFormat="1" applyFont="1" applyBorder="1"/>
    <xf numFmtId="0" fontId="13" fillId="0" borderId="0" xfId="0" applyFont="1" applyBorder="1"/>
    <xf numFmtId="15" fontId="5" fillId="0" borderId="0" xfId="0" applyNumberFormat="1" applyFont="1" applyBorder="1" applyAlignment="1">
      <alignment vertical="top"/>
    </xf>
    <xf numFmtId="166" fontId="11" fillId="0" borderId="0" xfId="1" applyFont="1" applyBorder="1"/>
    <xf numFmtId="0" fontId="32" fillId="0" borderId="10" xfId="0" applyFont="1" applyBorder="1"/>
    <xf numFmtId="166" fontId="37" fillId="0" borderId="1" xfId="1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2" fontId="37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14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vertical="top"/>
    </xf>
    <xf numFmtId="0" fontId="38" fillId="2" borderId="23" xfId="0" applyFont="1" applyFill="1" applyBorder="1" applyAlignment="1">
      <alignment vertical="top" textRotation="90" wrapText="1"/>
    </xf>
    <xf numFmtId="0" fontId="39" fillId="0" borderId="1" xfId="0" applyFont="1" applyBorder="1" applyAlignment="1">
      <alignment vertical="top" wrapText="1"/>
    </xf>
    <xf numFmtId="0" fontId="39" fillId="0" borderId="6" xfId="0" applyFont="1" applyBorder="1"/>
    <xf numFmtId="0" fontId="39" fillId="0" borderId="0" xfId="0" applyFont="1" applyBorder="1"/>
    <xf numFmtId="0" fontId="40" fillId="0" borderId="0" xfId="0" applyFont="1" applyBorder="1"/>
    <xf numFmtId="0" fontId="39" fillId="0" borderId="11" xfId="0" applyFont="1" applyBorder="1"/>
    <xf numFmtId="0" fontId="39" fillId="0" borderId="0" xfId="0" applyFont="1"/>
    <xf numFmtId="0" fontId="0" fillId="8" borderId="1" xfId="0" applyFill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67" fontId="4" fillId="0" borderId="0" xfId="0" applyNumberFormat="1" applyFont="1" applyBorder="1" applyAlignment="1">
      <alignment vertical="top"/>
    </xf>
    <xf numFmtId="166" fontId="5" fillId="0" borderId="0" xfId="1" applyFont="1" applyBorder="1" applyAlignment="1">
      <alignment vertical="top"/>
    </xf>
    <xf numFmtId="167" fontId="4" fillId="0" borderId="0" xfId="0" applyNumberFormat="1" applyFont="1" applyBorder="1"/>
    <xf numFmtId="166" fontId="0" fillId="0" borderId="0" xfId="1" applyFont="1" applyBorder="1"/>
    <xf numFmtId="0" fontId="3" fillId="2" borderId="36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166" fontId="2" fillId="2" borderId="22" xfId="1" applyFont="1" applyFill="1" applyBorder="1" applyAlignment="1">
      <alignment horizontal="center" vertical="center"/>
    </xf>
    <xf numFmtId="166" fontId="2" fillId="2" borderId="22" xfId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19" fillId="2" borderId="22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/>
    </xf>
    <xf numFmtId="166" fontId="2" fillId="7" borderId="22" xfId="1" applyFont="1" applyFill="1" applyBorder="1" applyAlignment="1">
      <alignment horizontal="center" vertical="center" wrapText="1"/>
    </xf>
    <xf numFmtId="166" fontId="5" fillId="7" borderId="22" xfId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0" fontId="2" fillId="2" borderId="22" xfId="0" applyFont="1" applyFill="1" applyBorder="1" applyAlignment="1">
      <alignment horizontal="center" vertical="center" textRotation="90"/>
    </xf>
    <xf numFmtId="166" fontId="42" fillId="0" borderId="1" xfId="1" applyFont="1" applyBorder="1" applyAlignment="1">
      <alignment vertical="top"/>
    </xf>
    <xf numFmtId="166" fontId="42" fillId="0" borderId="0" xfId="1" applyFont="1" applyBorder="1"/>
    <xf numFmtId="166" fontId="42" fillId="0" borderId="0" xfId="1" applyFont="1"/>
    <xf numFmtId="166" fontId="5" fillId="0" borderId="1" xfId="1" applyFont="1" applyBorder="1" applyAlignment="1">
      <alignment horizontal="center" vertical="top"/>
    </xf>
    <xf numFmtId="166" fontId="5" fillId="0" borderId="0" xfId="1" applyFont="1" applyBorder="1" applyAlignment="1">
      <alignment horizontal="center" vertical="top"/>
    </xf>
    <xf numFmtId="166" fontId="0" fillId="0" borderId="0" xfId="1" applyFont="1" applyBorder="1" applyAlignment="1">
      <alignment horizontal="center"/>
    </xf>
    <xf numFmtId="0" fontId="14" fillId="2" borderId="2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0" fillId="4" borderId="0" xfId="0" applyFill="1"/>
    <xf numFmtId="0" fontId="5" fillId="4" borderId="0" xfId="0" applyFont="1" applyFill="1" applyBorder="1"/>
    <xf numFmtId="0" fontId="0" fillId="4" borderId="0" xfId="0" applyFill="1" applyBorder="1"/>
    <xf numFmtId="0" fontId="43" fillId="0" borderId="0" xfId="0" applyFont="1"/>
    <xf numFmtId="166" fontId="25" fillId="11" borderId="22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7" fillId="0" borderId="11" xfId="0" applyFont="1" applyFill="1" applyBorder="1"/>
    <xf numFmtId="166" fontId="5" fillId="0" borderId="0" xfId="1" applyFont="1" applyBorder="1"/>
    <xf numFmtId="166" fontId="5" fillId="0" borderId="11" xfId="1" applyFont="1" applyBorder="1"/>
    <xf numFmtId="166" fontId="5" fillId="0" borderId="0" xfId="1" applyFont="1"/>
    <xf numFmtId="0" fontId="5" fillId="4" borderId="30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167" fontId="4" fillId="4" borderId="1" xfId="0" applyNumberFormat="1" applyFont="1" applyFill="1" applyBorder="1" applyAlignment="1">
      <alignment vertical="top"/>
    </xf>
    <xf numFmtId="166" fontId="5" fillId="4" borderId="1" xfId="1" applyFont="1" applyFill="1" applyBorder="1" applyAlignment="1">
      <alignment vertical="top"/>
    </xf>
    <xf numFmtId="166" fontId="5" fillId="4" borderId="1" xfId="1" applyFont="1" applyFill="1" applyBorder="1" applyAlignment="1">
      <alignment horizontal="center" vertical="top"/>
    </xf>
    <xf numFmtId="0" fontId="5" fillId="4" borderId="31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42" fillId="0" borderId="1" xfId="0" applyFont="1" applyBorder="1" applyAlignment="1">
      <alignment vertical="top"/>
    </xf>
    <xf numFmtId="14" fontId="42" fillId="0" borderId="1" xfId="0" applyNumberFormat="1" applyFont="1" applyBorder="1" applyAlignment="1">
      <alignment vertical="top"/>
    </xf>
    <xf numFmtId="166" fontId="0" fillId="0" borderId="1" xfId="1" applyFont="1" applyBorder="1" applyAlignment="1">
      <alignment vertical="top"/>
    </xf>
    <xf numFmtId="0" fontId="5" fillId="0" borderId="6" xfId="0" applyFont="1" applyBorder="1" applyAlignment="1"/>
    <xf numFmtId="0" fontId="5" fillId="0" borderId="11" xfId="0" applyFont="1" applyBorder="1" applyAlignment="1"/>
    <xf numFmtId="14" fontId="0" fillId="0" borderId="1" xfId="0" applyNumberFormat="1" applyBorder="1"/>
    <xf numFmtId="0" fontId="5" fillId="6" borderId="1" xfId="0" applyFont="1" applyFill="1" applyBorder="1" applyAlignment="1">
      <alignment vertical="top"/>
    </xf>
    <xf numFmtId="166" fontId="24" fillId="0" borderId="1" xfId="1" applyFont="1" applyBorder="1" applyAlignment="1">
      <alignment vertical="top"/>
    </xf>
    <xf numFmtId="0" fontId="7" fillId="4" borderId="0" xfId="0" applyFont="1" applyFill="1" applyBorder="1"/>
    <xf numFmtId="0" fontId="16" fillId="0" borderId="0" xfId="0" applyFont="1"/>
    <xf numFmtId="166" fontId="11" fillId="0" borderId="0" xfId="1" applyFont="1" applyBorder="1" applyAlignment="1">
      <alignment vertical="top"/>
    </xf>
    <xf numFmtId="166" fontId="16" fillId="0" borderId="0" xfId="1" applyFont="1" applyBorder="1"/>
    <xf numFmtId="0" fontId="49" fillId="6" borderId="22" xfId="0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top"/>
    </xf>
    <xf numFmtId="0" fontId="8" fillId="3" borderId="1" xfId="0" applyFont="1" applyFill="1" applyBorder="1" applyAlignment="1">
      <alignment vertical="top" textRotation="90"/>
    </xf>
    <xf numFmtId="0" fontId="2" fillId="3" borderId="1" xfId="0" applyFont="1" applyFill="1" applyBorder="1" applyAlignment="1">
      <alignment vertical="top" textRotation="90"/>
    </xf>
    <xf numFmtId="0" fontId="8" fillId="2" borderId="2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53" fillId="0" borderId="0" xfId="0" applyFont="1" applyAlignment="1">
      <alignment vertical="center"/>
    </xf>
    <xf numFmtId="0" fontId="17" fillId="4" borderId="33" xfId="0" applyFont="1" applyFill="1" applyBorder="1"/>
    <xf numFmtId="0" fontId="17" fillId="4" borderId="34" xfId="0" applyFont="1" applyFill="1" applyBorder="1"/>
    <xf numFmtId="0" fontId="17" fillId="4" borderId="34" xfId="0" applyFont="1" applyFill="1" applyBorder="1" applyAlignment="1">
      <alignment horizontal="center"/>
    </xf>
    <xf numFmtId="0" fontId="17" fillId="4" borderId="35" xfId="0" applyFont="1" applyFill="1" applyBorder="1"/>
    <xf numFmtId="0" fontId="23" fillId="4" borderId="11" xfId="0" applyFont="1" applyFill="1" applyBorder="1" applyAlignment="1">
      <alignment vertical="center"/>
    </xf>
    <xf numFmtId="0" fontId="0" fillId="14" borderId="1" xfId="0" applyFill="1" applyBorder="1" applyAlignment="1">
      <alignment vertical="top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vertical="top" textRotation="90" wrapText="1"/>
    </xf>
    <xf numFmtId="166" fontId="3" fillId="2" borderId="22" xfId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5" fillId="8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166" fontId="0" fillId="10" borderId="1" xfId="1" applyFont="1" applyFill="1" applyBorder="1"/>
    <xf numFmtId="0" fontId="0" fillId="10" borderId="0" xfId="0" applyFill="1"/>
    <xf numFmtId="0" fontId="4" fillId="0" borderId="1" xfId="0" applyFont="1" applyBorder="1"/>
    <xf numFmtId="0" fontId="4" fillId="10" borderId="1" xfId="0" applyFont="1" applyFill="1" applyBorder="1"/>
    <xf numFmtId="14" fontId="0" fillId="10" borderId="1" xfId="0" applyNumberFormat="1" applyFill="1" applyBorder="1"/>
    <xf numFmtId="0" fontId="0" fillId="8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56" fillId="10" borderId="8" xfId="0" applyFont="1" applyFill="1" applyBorder="1" applyAlignment="1">
      <alignment vertical="center"/>
    </xf>
    <xf numFmtId="0" fontId="56" fillId="10" borderId="0" xfId="0" applyFont="1" applyFill="1" applyBorder="1" applyAlignment="1">
      <alignment vertical="center"/>
    </xf>
    <xf numFmtId="0" fontId="47" fillId="10" borderId="0" xfId="0" applyFont="1" applyFill="1" applyBorder="1" applyAlignment="1">
      <alignment vertical="center"/>
    </xf>
    <xf numFmtId="0" fontId="57" fillId="10" borderId="0" xfId="0" applyFont="1" applyFill="1" applyBorder="1" applyAlignment="1">
      <alignment horizontal="center" vertical="center"/>
    </xf>
    <xf numFmtId="0" fontId="27" fillId="10" borderId="11" xfId="0" applyFont="1" applyFill="1" applyBorder="1"/>
    <xf numFmtId="0" fontId="52" fillId="10" borderId="11" xfId="0" applyFont="1" applyFill="1" applyBorder="1"/>
    <xf numFmtId="0" fontId="50" fillId="10" borderId="11" xfId="0" applyFont="1" applyFill="1" applyBorder="1"/>
    <xf numFmtId="0" fontId="59" fillId="10" borderId="11" xfId="0" applyFont="1" applyFill="1" applyBorder="1" applyAlignment="1">
      <alignment horizontal="center"/>
    </xf>
    <xf numFmtId="0" fontId="60" fillId="10" borderId="11" xfId="0" applyFont="1" applyFill="1" applyBorder="1" applyAlignment="1">
      <alignment horizontal="center"/>
    </xf>
    <xf numFmtId="0" fontId="61" fillId="10" borderId="11" xfId="0" applyFont="1" applyFill="1" applyBorder="1"/>
    <xf numFmtId="0" fontId="61" fillId="10" borderId="11" xfId="0" applyFont="1" applyFill="1" applyBorder="1" applyAlignment="1">
      <alignment horizontal="center"/>
    </xf>
    <xf numFmtId="0" fontId="61" fillId="10" borderId="14" xfId="0" applyFont="1" applyFill="1" applyBorder="1"/>
    <xf numFmtId="0" fontId="61" fillId="10" borderId="24" xfId="0" applyFont="1" applyFill="1" applyBorder="1"/>
    <xf numFmtId="0" fontId="61" fillId="10" borderId="25" xfId="0" applyFont="1" applyFill="1" applyBorder="1"/>
    <xf numFmtId="0" fontId="61" fillId="10" borderId="12" xfId="0" applyFont="1" applyFill="1" applyBorder="1"/>
    <xf numFmtId="0" fontId="3" fillId="2" borderId="22" xfId="0" applyFont="1" applyFill="1" applyBorder="1" applyAlignment="1">
      <alignment vertical="center" textRotation="90"/>
    </xf>
    <xf numFmtId="169" fontId="0" fillId="0" borderId="1" xfId="0" applyNumberFormat="1" applyBorder="1" applyAlignment="1">
      <alignment vertical="top" wrapText="1"/>
    </xf>
    <xf numFmtId="14" fontId="0" fillId="0" borderId="6" xfId="0" applyNumberFormat="1" applyBorder="1"/>
    <xf numFmtId="169" fontId="0" fillId="0" borderId="1" xfId="1" applyNumberFormat="1" applyFont="1" applyBorder="1" applyAlignment="1">
      <alignment vertical="top" wrapText="1"/>
    </xf>
    <xf numFmtId="169" fontId="43" fillId="0" borderId="1" xfId="0" applyNumberFormat="1" applyFont="1" applyBorder="1" applyAlignment="1">
      <alignment vertical="top" wrapText="1"/>
    </xf>
    <xf numFmtId="166" fontId="7" fillId="0" borderId="6" xfId="1" applyFont="1" applyBorder="1"/>
    <xf numFmtId="0" fontId="14" fillId="2" borderId="22" xfId="0" applyFont="1" applyFill="1" applyBorder="1" applyAlignment="1">
      <alignment vertical="center"/>
    </xf>
    <xf numFmtId="0" fontId="4" fillId="0" borderId="0" xfId="0" applyFont="1" applyBorder="1" applyAlignment="1"/>
    <xf numFmtId="14" fontId="0" fillId="0" borderId="1" xfId="0" applyNumberFormat="1" applyFill="1" applyBorder="1" applyAlignment="1">
      <alignment vertical="top" wrapText="1"/>
    </xf>
    <xf numFmtId="44" fontId="17" fillId="4" borderId="34" xfId="0" applyNumberFormat="1" applyFont="1" applyFill="1" applyBorder="1"/>
    <xf numFmtId="44" fontId="4" fillId="0" borderId="0" xfId="0" applyNumberFormat="1" applyFont="1" applyBorder="1" applyAlignment="1">
      <alignment vertical="top"/>
    </xf>
    <xf numFmtId="44" fontId="4" fillId="0" borderId="0" xfId="0" applyNumberFormat="1" applyFont="1" applyBorder="1"/>
    <xf numFmtId="44" fontId="0" fillId="0" borderId="0" xfId="0" applyNumberFormat="1"/>
    <xf numFmtId="0" fontId="14" fillId="3" borderId="1" xfId="0" applyFont="1" applyFill="1" applyBorder="1" applyAlignment="1">
      <alignment vertical="top" wrapText="1"/>
    </xf>
    <xf numFmtId="0" fontId="64" fillId="4" borderId="11" xfId="0" applyFont="1" applyFill="1" applyBorder="1" applyAlignment="1">
      <alignment vertical="center"/>
    </xf>
    <xf numFmtId="169" fontId="63" fillId="0" borderId="1" xfId="0" applyNumberFormat="1" applyFont="1" applyBorder="1" applyAlignment="1">
      <alignment vertical="top"/>
    </xf>
    <xf numFmtId="169" fontId="66" fillId="4" borderId="0" xfId="0" applyNumberFormat="1" applyFont="1" applyFill="1" applyBorder="1"/>
    <xf numFmtId="169" fontId="39" fillId="0" borderId="1" xfId="0" applyNumberFormat="1" applyFont="1" applyBorder="1" applyAlignment="1">
      <alignment vertical="top"/>
    </xf>
    <xf numFmtId="169" fontId="55" fillId="4" borderId="0" xfId="0" applyNumberFormat="1" applyFont="1" applyFill="1" applyBorder="1"/>
    <xf numFmtId="2" fontId="4" fillId="0" borderId="1" xfId="0" applyNumberFormat="1" applyFont="1" applyBorder="1" applyAlignment="1">
      <alignment vertical="top"/>
    </xf>
    <xf numFmtId="169" fontId="67" fillId="0" borderId="1" xfId="0" applyNumberFormat="1" applyFont="1" applyBorder="1" applyAlignment="1">
      <alignment vertical="top"/>
    </xf>
    <xf numFmtId="170" fontId="0" fillId="0" borderId="1" xfId="1" applyNumberFormat="1" applyFont="1" applyBorder="1" applyAlignment="1">
      <alignment vertical="top" wrapText="1"/>
    </xf>
    <xf numFmtId="169" fontId="45" fillId="0" borderId="1" xfId="0" applyNumberFormat="1" applyFont="1" applyBorder="1" applyAlignment="1">
      <alignment vertical="top"/>
    </xf>
    <xf numFmtId="170" fontId="1" fillId="0" borderId="1" xfId="1" applyNumberFormat="1" applyFont="1" applyBorder="1" applyAlignment="1">
      <alignment vertical="top" wrapText="1"/>
    </xf>
    <xf numFmtId="166" fontId="0" fillId="0" borderId="0" xfId="0" applyNumberFormat="1" applyBorder="1"/>
    <xf numFmtId="0" fontId="2" fillId="2" borderId="22" xfId="0" applyNumberFormat="1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vertical="top" textRotation="90" wrapText="1"/>
    </xf>
    <xf numFmtId="0" fontId="6" fillId="3" borderId="28" xfId="0" applyFont="1" applyFill="1" applyBorder="1" applyAlignment="1">
      <alignment horizontal="center" vertical="top" textRotation="90" wrapText="1"/>
    </xf>
    <xf numFmtId="166" fontId="14" fillId="3" borderId="28" xfId="1" applyFont="1" applyFill="1" applyBorder="1" applyAlignment="1">
      <alignment vertical="top" textRotation="90" wrapText="1"/>
    </xf>
    <xf numFmtId="166" fontId="14" fillId="3" borderId="28" xfId="1" applyFont="1" applyFill="1" applyBorder="1" applyAlignment="1">
      <alignment horizontal="center" vertical="top" textRotation="90" wrapText="1"/>
    </xf>
    <xf numFmtId="0" fontId="6" fillId="3" borderId="29" xfId="0" applyFont="1" applyFill="1" applyBorder="1" applyAlignment="1">
      <alignment vertical="top"/>
    </xf>
    <xf numFmtId="0" fontId="6" fillId="3" borderId="27" xfId="0" applyFont="1" applyFill="1" applyBorder="1" applyAlignment="1">
      <alignment horizontal="center" vertical="top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6" borderId="30" xfId="0" applyFont="1" applyFill="1" applyBorder="1" applyAlignment="1">
      <alignment vertical="top"/>
    </xf>
    <xf numFmtId="0" fontId="0" fillId="6" borderId="1" xfId="0" applyFill="1" applyBorder="1"/>
    <xf numFmtId="0" fontId="5" fillId="6" borderId="1" xfId="0" applyFont="1" applyFill="1" applyBorder="1" applyAlignment="1">
      <alignment horizontal="left" vertical="top"/>
    </xf>
    <xf numFmtId="167" fontId="4" fillId="6" borderId="0" xfId="0" applyNumberFormat="1" applyFont="1" applyFill="1" applyBorder="1"/>
    <xf numFmtId="44" fontId="4" fillId="6" borderId="0" xfId="0" applyNumberFormat="1" applyFont="1" applyFill="1" applyBorder="1"/>
    <xf numFmtId="166" fontId="16" fillId="6" borderId="0" xfId="1" applyFont="1" applyFill="1" applyBorder="1"/>
    <xf numFmtId="166" fontId="0" fillId="6" borderId="0" xfId="1" applyFont="1" applyFill="1" applyBorder="1"/>
    <xf numFmtId="166" fontId="0" fillId="6" borderId="0" xfId="1" applyFont="1" applyFill="1" applyBorder="1" applyAlignment="1">
      <alignment horizontal="center"/>
    </xf>
    <xf numFmtId="0" fontId="0" fillId="6" borderId="0" xfId="0" applyFill="1" applyBorder="1"/>
    <xf numFmtId="0" fontId="0" fillId="6" borderId="1" xfId="0" applyFill="1" applyBorder="1" applyAlignment="1">
      <alignment horizontal="left"/>
    </xf>
    <xf numFmtId="2" fontId="5" fillId="0" borderId="0" xfId="0" applyNumberFormat="1" applyFont="1" applyBorder="1" applyAlignment="1">
      <alignment vertical="top"/>
    </xf>
    <xf numFmtId="44" fontId="0" fillId="0" borderId="0" xfId="0" applyNumberFormat="1" applyBorder="1"/>
    <xf numFmtId="0" fontId="0" fillId="0" borderId="0" xfId="0" applyFill="1" applyBorder="1" applyAlignment="1">
      <alignment vertical="top" wrapText="1"/>
    </xf>
    <xf numFmtId="166" fontId="7" fillId="0" borderId="0" xfId="1" applyFont="1" applyBorder="1" applyAlignment="1">
      <alignment horizontal="right"/>
    </xf>
    <xf numFmtId="0" fontId="7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166" fontId="0" fillId="8" borderId="1" xfId="1" applyFont="1" applyFill="1" applyBorder="1" applyAlignment="1">
      <alignment vertical="top" wrapText="1"/>
    </xf>
    <xf numFmtId="166" fontId="0" fillId="8" borderId="1" xfId="1" applyFont="1" applyFill="1" applyBorder="1" applyAlignment="1">
      <alignment vertical="top"/>
    </xf>
    <xf numFmtId="169" fontId="0" fillId="8" borderId="1" xfId="1" applyNumberFormat="1" applyFont="1" applyFill="1" applyBorder="1" applyAlignment="1">
      <alignment vertical="top" wrapText="1"/>
    </xf>
    <xf numFmtId="170" fontId="0" fillId="8" borderId="1" xfId="1" applyNumberFormat="1" applyFont="1" applyFill="1" applyBorder="1" applyAlignment="1">
      <alignment vertical="top" wrapText="1"/>
    </xf>
    <xf numFmtId="170" fontId="1" fillId="8" borderId="1" xfId="1" applyNumberFormat="1" applyFont="1" applyFill="1" applyBorder="1" applyAlignment="1">
      <alignment vertical="top" wrapText="1"/>
    </xf>
    <xf numFmtId="169" fontId="5" fillId="8" borderId="1" xfId="0" applyNumberFormat="1" applyFont="1" applyFill="1" applyBorder="1" applyAlignment="1">
      <alignment vertical="top" wrapText="1"/>
    </xf>
    <xf numFmtId="169" fontId="0" fillId="8" borderId="1" xfId="0" applyNumberFormat="1" applyFill="1" applyBorder="1" applyAlignment="1">
      <alignment vertical="top" wrapText="1"/>
    </xf>
    <xf numFmtId="166" fontId="5" fillId="8" borderId="1" xfId="0" applyNumberFormat="1" applyFont="1" applyFill="1" applyBorder="1" applyAlignment="1">
      <alignment vertical="top" wrapText="1"/>
    </xf>
    <xf numFmtId="166" fontId="5" fillId="8" borderId="1" xfId="1" applyFont="1" applyFill="1" applyBorder="1" applyAlignment="1">
      <alignment vertical="top" wrapText="1"/>
    </xf>
    <xf numFmtId="0" fontId="33" fillId="8" borderId="1" xfId="0" applyFont="1" applyFill="1" applyBorder="1" applyAlignment="1">
      <alignment vertical="top" wrapText="1"/>
    </xf>
    <xf numFmtId="0" fontId="35" fillId="8" borderId="1" xfId="0" applyFont="1" applyFill="1" applyBorder="1" applyAlignment="1">
      <alignment vertical="top" wrapText="1"/>
    </xf>
    <xf numFmtId="0" fontId="39" fillId="8" borderId="1" xfId="0" applyFont="1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2" fillId="16" borderId="2" xfId="0" applyFont="1" applyFill="1" applyBorder="1" applyAlignment="1">
      <alignment vertical="top" wrapText="1"/>
    </xf>
    <xf numFmtId="0" fontId="2" fillId="16" borderId="5" xfId="0" applyFont="1" applyFill="1" applyBorder="1" applyAlignment="1">
      <alignment vertical="top" wrapText="1"/>
    </xf>
    <xf numFmtId="0" fontId="2" fillId="16" borderId="3" xfId="0" applyFont="1" applyFill="1" applyBorder="1" applyAlignment="1">
      <alignment vertical="top" wrapText="1"/>
    </xf>
    <xf numFmtId="0" fontId="2" fillId="16" borderId="4" xfId="0" applyFont="1" applyFill="1" applyBorder="1" applyAlignment="1">
      <alignment vertical="top" wrapText="1"/>
    </xf>
    <xf numFmtId="0" fontId="2" fillId="16" borderId="0" xfId="0" applyFont="1" applyFill="1"/>
    <xf numFmtId="0" fontId="14" fillId="2" borderId="22" xfId="0" applyFont="1" applyFill="1" applyBorder="1" applyAlignment="1">
      <alignment horizontal="center" vertical="center" textRotation="90" wrapText="1"/>
    </xf>
    <xf numFmtId="166" fontId="0" fillId="0" borderId="1" xfId="0" applyNumberFormat="1" applyBorder="1"/>
    <xf numFmtId="2" fontId="0" fillId="0" borderId="1" xfId="0" applyNumberFormat="1" applyBorder="1"/>
    <xf numFmtId="0" fontId="7" fillId="8" borderId="1" xfId="0" applyFont="1" applyFill="1" applyBorder="1" applyAlignment="1">
      <alignment vertical="top"/>
    </xf>
    <xf numFmtId="0" fontId="43" fillId="4" borderId="34" xfId="0" applyFont="1" applyFill="1" applyBorder="1"/>
    <xf numFmtId="166" fontId="42" fillId="0" borderId="0" xfId="1" applyFont="1" applyBorder="1" applyAlignment="1">
      <alignment vertical="top"/>
    </xf>
    <xf numFmtId="166" fontId="43" fillId="0" borderId="0" xfId="1" applyFont="1" applyBorder="1"/>
    <xf numFmtId="0" fontId="7" fillId="0" borderId="0" xfId="0" applyFont="1" applyBorder="1" applyAlignment="1">
      <alignment vertical="top"/>
    </xf>
    <xf numFmtId="0" fontId="26" fillId="3" borderId="28" xfId="0" applyFont="1" applyFill="1" applyBorder="1" applyAlignment="1">
      <alignment horizontal="center" vertical="top" textRotation="90" wrapText="1"/>
    </xf>
    <xf numFmtId="0" fontId="42" fillId="0" borderId="0" xfId="0" applyFont="1" applyBorder="1" applyAlignment="1">
      <alignment vertical="top"/>
    </xf>
    <xf numFmtId="0" fontId="43" fillId="0" borderId="0" xfId="0" applyFont="1" applyBorder="1"/>
    <xf numFmtId="0" fontId="42" fillId="0" borderId="1" xfId="0" applyFont="1" applyBorder="1"/>
    <xf numFmtId="0" fontId="42" fillId="4" borderId="1" xfId="0" applyFont="1" applyFill="1" applyBorder="1" applyAlignment="1">
      <alignment vertical="top"/>
    </xf>
    <xf numFmtId="0" fontId="43" fillId="6" borderId="1" xfId="0" applyFont="1" applyFill="1" applyBorder="1"/>
    <xf numFmtId="166" fontId="42" fillId="4" borderId="1" xfId="1" applyFont="1" applyFill="1" applyBorder="1" applyAlignment="1">
      <alignment vertical="top"/>
    </xf>
    <xf numFmtId="166" fontId="43" fillId="6" borderId="0" xfId="1" applyFont="1" applyFill="1" applyBorder="1"/>
    <xf numFmtId="0" fontId="16" fillId="4" borderId="34" xfId="0" applyFont="1" applyFill="1" applyBorder="1"/>
    <xf numFmtId="166" fontId="11" fillId="4" borderId="1" xfId="1" applyFont="1" applyFill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166" fontId="1" fillId="0" borderId="0" xfId="1" applyFont="1" applyBorder="1"/>
    <xf numFmtId="169" fontId="1" fillId="0" borderId="0" xfId="0" applyNumberFormat="1" applyFont="1" applyBorder="1"/>
    <xf numFmtId="0" fontId="14" fillId="2" borderId="22" xfId="0" applyFont="1" applyFill="1" applyBorder="1" applyAlignment="1">
      <alignment horizontal="center" vertical="center"/>
    </xf>
    <xf numFmtId="166" fontId="14" fillId="2" borderId="22" xfId="1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 textRotation="90"/>
    </xf>
    <xf numFmtId="0" fontId="14" fillId="2" borderId="22" xfId="0" applyFont="1" applyFill="1" applyBorder="1" applyAlignment="1">
      <alignment vertical="center" wrapText="1"/>
    </xf>
    <xf numFmtId="166" fontId="4" fillId="0" borderId="6" xfId="1" applyFont="1" applyBorder="1"/>
    <xf numFmtId="166" fontId="4" fillId="0" borderId="6" xfId="1" applyFont="1" applyBorder="1" applyAlignment="1"/>
    <xf numFmtId="166" fontId="4" fillId="0" borderId="0" xfId="1" applyFont="1" applyBorder="1" applyAlignment="1"/>
    <xf numFmtId="0" fontId="4" fillId="0" borderId="0" xfId="0" applyFont="1" applyBorder="1" applyAlignment="1">
      <alignment horizontal="center"/>
    </xf>
    <xf numFmtId="166" fontId="4" fillId="0" borderId="11" xfId="1" applyFont="1" applyBorder="1"/>
    <xf numFmtId="166" fontId="4" fillId="0" borderId="11" xfId="1" applyFont="1" applyBorder="1" applyAlignment="1"/>
    <xf numFmtId="166" fontId="4" fillId="0" borderId="0" xfId="1" applyFont="1"/>
    <xf numFmtId="166" fontId="4" fillId="0" borderId="0" xfId="1" applyFont="1" applyAlignment="1"/>
    <xf numFmtId="0" fontId="14" fillId="10" borderId="11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0" fillId="0" borderId="0" xfId="0" applyNumberFormat="1" applyFont="1" applyBorder="1"/>
    <xf numFmtId="0" fontId="23" fillId="4" borderId="32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34" xfId="0" applyFont="1" applyFill="1" applyBorder="1" applyAlignment="1">
      <alignment horizontal="center"/>
    </xf>
    <xf numFmtId="0" fontId="73" fillId="4" borderId="34" xfId="0" applyFont="1" applyFill="1" applyBorder="1" applyAlignment="1">
      <alignment horizontal="center"/>
    </xf>
    <xf numFmtId="0" fontId="22" fillId="4" borderId="34" xfId="0" applyFont="1" applyFill="1" applyBorder="1" applyAlignment="1">
      <alignment horizontal="center"/>
    </xf>
    <xf numFmtId="0" fontId="23" fillId="4" borderId="35" xfId="0" applyFont="1" applyFill="1" applyBorder="1" applyAlignment="1">
      <alignment horizontal="center"/>
    </xf>
    <xf numFmtId="0" fontId="51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62" fillId="4" borderId="34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74" fillId="10" borderId="0" xfId="0" applyFont="1" applyFill="1" applyBorder="1" applyAlignment="1">
      <alignment vertical="center"/>
    </xf>
    <xf numFmtId="0" fontId="2" fillId="3" borderId="0" xfId="0" applyFont="1" applyFill="1" applyAlignment="1">
      <alignment textRotation="90"/>
    </xf>
    <xf numFmtId="0" fontId="75" fillId="1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/>
    <xf numFmtId="166" fontId="0" fillId="9" borderId="0" xfId="1" applyFont="1" applyFill="1" applyBorder="1" applyAlignment="1">
      <alignment horizontal="right"/>
    </xf>
    <xf numFmtId="166" fontId="0" fillId="17" borderId="0" xfId="1" applyFont="1" applyFill="1" applyBorder="1" applyAlignment="1">
      <alignment horizontal="right"/>
    </xf>
    <xf numFmtId="166" fontId="0" fillId="6" borderId="0" xfId="1" applyFont="1" applyFill="1" applyBorder="1" applyAlignment="1">
      <alignment horizontal="right"/>
    </xf>
    <xf numFmtId="0" fontId="69" fillId="0" borderId="8" xfId="0" applyFont="1" applyFill="1" applyBorder="1"/>
    <xf numFmtId="0" fontId="69" fillId="0" borderId="0" xfId="0" applyFont="1" applyFill="1" applyBorder="1"/>
    <xf numFmtId="166" fontId="52" fillId="0" borderId="0" xfId="1" applyFont="1" applyFill="1" applyBorder="1" applyAlignment="1">
      <alignment horizontal="left"/>
    </xf>
    <xf numFmtId="166" fontId="52" fillId="9" borderId="0" xfId="1" applyFont="1" applyFill="1" applyBorder="1" applyAlignment="1">
      <alignment horizontal="left"/>
    </xf>
    <xf numFmtId="166" fontId="52" fillId="17" borderId="0" xfId="1" applyFont="1" applyFill="1" applyBorder="1" applyAlignment="1">
      <alignment horizontal="left"/>
    </xf>
    <xf numFmtId="166" fontId="0" fillId="13" borderId="0" xfId="1" applyFont="1" applyFill="1" applyBorder="1" applyAlignment="1">
      <alignment horizontal="right"/>
    </xf>
    <xf numFmtId="166" fontId="0" fillId="20" borderId="0" xfId="1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166" fontId="4" fillId="10" borderId="0" xfId="1" applyFont="1" applyFill="1" applyBorder="1" applyAlignment="1">
      <alignment horizontal="right"/>
    </xf>
    <xf numFmtId="166" fontId="69" fillId="23" borderId="0" xfId="1" applyFont="1" applyFill="1" applyBorder="1" applyAlignment="1">
      <alignment horizontal="left"/>
    </xf>
    <xf numFmtId="166" fontId="51" fillId="23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20" borderId="0" xfId="0" applyFont="1" applyFill="1" applyBorder="1" applyAlignment="1">
      <alignment horizontal="left"/>
    </xf>
    <xf numFmtId="166" fontId="52" fillId="18" borderId="0" xfId="1" applyFont="1" applyFill="1" applyBorder="1" applyAlignment="1">
      <alignment horizontal="left"/>
    </xf>
    <xf numFmtId="166" fontId="69" fillId="22" borderId="0" xfId="1" applyFont="1" applyFill="1" applyBorder="1" applyAlignment="1">
      <alignment horizontal="left"/>
    </xf>
    <xf numFmtId="166" fontId="51" fillId="22" borderId="0" xfId="1" applyFont="1" applyFill="1" applyBorder="1" applyAlignment="1">
      <alignment horizontal="right"/>
    </xf>
    <xf numFmtId="166" fontId="5" fillId="0" borderId="14" xfId="1" applyFont="1" applyBorder="1"/>
    <xf numFmtId="0" fontId="0" fillId="0" borderId="24" xfId="0" applyBorder="1"/>
    <xf numFmtId="0" fontId="0" fillId="0" borderId="25" xfId="0" applyBorder="1"/>
    <xf numFmtId="0" fontId="77" fillId="21" borderId="8" xfId="1" applyNumberFormat="1" applyFont="1" applyFill="1" applyBorder="1" applyAlignment="1">
      <alignment horizontal="center"/>
    </xf>
    <xf numFmtId="166" fontId="0" fillId="9" borderId="9" xfId="1" applyFont="1" applyFill="1" applyBorder="1" applyAlignment="1">
      <alignment horizontal="right"/>
    </xf>
    <xf numFmtId="0" fontId="76" fillId="12" borderId="8" xfId="1" applyNumberFormat="1" applyFont="1" applyFill="1" applyBorder="1" applyAlignment="1">
      <alignment horizontal="center"/>
    </xf>
    <xf numFmtId="166" fontId="0" fillId="17" borderId="9" xfId="1" applyFont="1" applyFill="1" applyBorder="1" applyAlignment="1">
      <alignment horizontal="right"/>
    </xf>
    <xf numFmtId="0" fontId="76" fillId="13" borderId="8" xfId="1" applyNumberFormat="1" applyFont="1" applyFill="1" applyBorder="1" applyAlignment="1">
      <alignment horizontal="center"/>
    </xf>
    <xf numFmtId="166" fontId="0" fillId="6" borderId="9" xfId="1" applyFont="1" applyFill="1" applyBorder="1" applyAlignment="1">
      <alignment horizontal="right"/>
    </xf>
    <xf numFmtId="0" fontId="76" fillId="9" borderId="8" xfId="0" applyNumberFormat="1" applyFont="1" applyFill="1" applyBorder="1" applyAlignment="1">
      <alignment horizontal="center"/>
    </xf>
    <xf numFmtId="0" fontId="5" fillId="0" borderId="9" xfId="0" applyFont="1" applyBorder="1" applyAlignment="1"/>
    <xf numFmtId="0" fontId="77" fillId="19" borderId="8" xfId="1" applyNumberFormat="1" applyFont="1" applyFill="1" applyBorder="1" applyAlignment="1">
      <alignment horizontal="center"/>
    </xf>
    <xf numFmtId="0" fontId="76" fillId="20" borderId="8" xfId="1" applyNumberFormat="1" applyFont="1" applyFill="1" applyBorder="1" applyAlignment="1">
      <alignment horizontal="center"/>
    </xf>
    <xf numFmtId="0" fontId="76" fillId="6" borderId="8" xfId="1" applyNumberFormat="1" applyFont="1" applyFill="1" applyBorder="1" applyAlignment="1">
      <alignment horizontal="center"/>
    </xf>
    <xf numFmtId="166" fontId="0" fillId="0" borderId="9" xfId="1" applyFont="1" applyBorder="1" applyAlignment="1">
      <alignment horizontal="right"/>
    </xf>
    <xf numFmtId="0" fontId="76" fillId="0" borderId="8" xfId="1" applyNumberFormat="1" applyFont="1" applyBorder="1" applyAlignment="1">
      <alignment horizontal="center"/>
    </xf>
    <xf numFmtId="166" fontId="4" fillId="10" borderId="9" xfId="1" applyFont="1" applyFill="1" applyBorder="1" applyAlignment="1">
      <alignment horizontal="right"/>
    </xf>
    <xf numFmtId="166" fontId="51" fillId="23" borderId="9" xfId="1" applyFont="1" applyFill="1" applyBorder="1" applyAlignment="1">
      <alignment horizontal="right"/>
    </xf>
    <xf numFmtId="166" fontId="4" fillId="0" borderId="9" xfId="1" applyFont="1" applyBorder="1" applyAlignment="1">
      <alignment horizontal="right"/>
    </xf>
    <xf numFmtId="166" fontId="5" fillId="0" borderId="8" xfId="1" applyFont="1" applyBorder="1" applyAlignment="1">
      <alignment horizontal="right"/>
    </xf>
    <xf numFmtId="166" fontId="5" fillId="0" borderId="10" xfId="1" applyFont="1" applyBorder="1" applyAlignment="1">
      <alignment horizontal="right"/>
    </xf>
    <xf numFmtId="166" fontId="4" fillId="0" borderId="11" xfId="1" applyFont="1" applyBorder="1" applyAlignment="1">
      <alignment horizontal="right"/>
    </xf>
    <xf numFmtId="166" fontId="52" fillId="0" borderId="11" xfId="1" applyFont="1" applyFill="1" applyBorder="1" applyAlignment="1">
      <alignment horizontal="left"/>
    </xf>
    <xf numFmtId="166" fontId="4" fillId="0" borderId="12" xfId="1" applyFont="1" applyBorder="1" applyAlignment="1">
      <alignment horizontal="right"/>
    </xf>
    <xf numFmtId="166" fontId="52" fillId="10" borderId="0" xfId="1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69" fillId="19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left" vertical="top"/>
    </xf>
    <xf numFmtId="0" fontId="27" fillId="0" borderId="24" xfId="0" applyFont="1" applyFill="1" applyBorder="1" applyAlignment="1">
      <alignment horizontal="center"/>
    </xf>
    <xf numFmtId="166" fontId="5" fillId="0" borderId="8" xfId="1" applyFont="1" applyBorder="1"/>
    <xf numFmtId="0" fontId="7" fillId="20" borderId="1" xfId="0" applyFont="1" applyFill="1" applyBorder="1" applyAlignment="1">
      <alignment vertical="top" wrapText="1"/>
    </xf>
    <xf numFmtId="0" fontId="52" fillId="20" borderId="1" xfId="0" applyFont="1" applyFill="1" applyBorder="1" applyAlignment="1">
      <alignment vertical="top" wrapText="1"/>
    </xf>
    <xf numFmtId="0" fontId="70" fillId="20" borderId="1" xfId="0" applyFont="1" applyFill="1" applyBorder="1" applyAlignment="1">
      <alignment vertical="top" wrapText="1"/>
    </xf>
    <xf numFmtId="0" fontId="3" fillId="20" borderId="38" xfId="0" applyFont="1" applyFill="1" applyBorder="1" applyAlignment="1">
      <alignment vertical="top"/>
    </xf>
    <xf numFmtId="0" fontId="3" fillId="20" borderId="26" xfId="0" applyFont="1" applyFill="1" applyBorder="1" applyAlignment="1">
      <alignment vertical="top"/>
    </xf>
    <xf numFmtId="0" fontId="3" fillId="20" borderId="1" xfId="0" applyFont="1" applyFill="1" applyBorder="1" applyAlignment="1">
      <alignment vertical="top"/>
    </xf>
    <xf numFmtId="0" fontId="41" fillId="20" borderId="26" xfId="0" applyFont="1" applyFill="1" applyBorder="1" applyAlignment="1">
      <alignment vertical="top"/>
    </xf>
    <xf numFmtId="0" fontId="3" fillId="20" borderId="26" xfId="0" applyFont="1" applyFill="1" applyBorder="1" applyAlignment="1">
      <alignment horizontal="left" vertical="top"/>
    </xf>
    <xf numFmtId="0" fontId="3" fillId="20" borderId="1" xfId="0" applyFont="1" applyFill="1" applyBorder="1" applyAlignment="1">
      <alignment vertical="top" wrapText="1"/>
    </xf>
    <xf numFmtId="169" fontId="72" fillId="20" borderId="26" xfId="0" applyNumberFormat="1" applyFont="1" applyFill="1" applyBorder="1" applyAlignment="1">
      <alignment vertical="top"/>
    </xf>
    <xf numFmtId="169" fontId="71" fillId="20" borderId="1" xfId="0" applyNumberFormat="1" applyFont="1" applyFill="1" applyBorder="1" applyAlignment="1">
      <alignment vertical="top"/>
    </xf>
    <xf numFmtId="166" fontId="32" fillId="20" borderId="26" xfId="1" applyFont="1" applyFill="1" applyBorder="1" applyAlignment="1">
      <alignment vertical="top"/>
    </xf>
    <xf numFmtId="166" fontId="41" fillId="20" borderId="26" xfId="1" applyFont="1" applyFill="1" applyBorder="1" applyAlignment="1">
      <alignment vertical="top"/>
    </xf>
    <xf numFmtId="166" fontId="3" fillId="20" borderId="26" xfId="1" applyFont="1" applyFill="1" applyBorder="1" applyAlignment="1">
      <alignment vertical="top"/>
    </xf>
    <xf numFmtId="166" fontId="3" fillId="20" borderId="26" xfId="1" applyFont="1" applyFill="1" applyBorder="1" applyAlignment="1">
      <alignment horizontal="center" vertical="top"/>
    </xf>
    <xf numFmtId="0" fontId="3" fillId="20" borderId="39" xfId="0" applyFont="1" applyFill="1" applyBorder="1" applyAlignment="1">
      <alignment vertical="top"/>
    </xf>
    <xf numFmtId="0" fontId="3" fillId="20" borderId="0" xfId="0" applyFont="1" applyFill="1" applyAlignment="1">
      <alignment vertical="top"/>
    </xf>
    <xf numFmtId="0" fontId="3" fillId="20" borderId="1" xfId="0" applyFont="1" applyFill="1" applyBorder="1" applyAlignment="1">
      <alignment vertical="center"/>
    </xf>
    <xf numFmtId="0" fontId="3" fillId="20" borderId="1" xfId="0" applyFont="1" applyFill="1" applyBorder="1" applyAlignment="1">
      <alignment vertical="center" wrapText="1"/>
    </xf>
    <xf numFmtId="15" fontId="3" fillId="20" borderId="1" xfId="0" applyNumberFormat="1" applyFont="1" applyFill="1" applyBorder="1" applyAlignment="1">
      <alignment vertical="center"/>
    </xf>
    <xf numFmtId="0" fontId="28" fillId="20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vertical="center"/>
    </xf>
    <xf numFmtId="169" fontId="39" fillId="20" borderId="1" xfId="0" applyNumberFormat="1" applyFont="1" applyFill="1" applyBorder="1" applyAlignment="1">
      <alignment vertical="top"/>
    </xf>
    <xf numFmtId="169" fontId="65" fillId="20" borderId="1" xfId="0" applyNumberFormat="1" applyFont="1" applyFill="1" applyBorder="1" applyAlignment="1">
      <alignment vertical="center"/>
    </xf>
    <xf numFmtId="166" fontId="48" fillId="20" borderId="1" xfId="1" applyFont="1" applyFill="1" applyBorder="1" applyAlignment="1">
      <alignment vertical="center"/>
    </xf>
    <xf numFmtId="166" fontId="3" fillId="20" borderId="1" xfId="1" applyFont="1" applyFill="1" applyBorder="1" applyAlignment="1">
      <alignment vertical="center"/>
    </xf>
    <xf numFmtId="0" fontId="2" fillId="20" borderId="0" xfId="0" applyFont="1" applyFill="1" applyAlignment="1">
      <alignment vertical="center"/>
    </xf>
    <xf numFmtId="0" fontId="44" fillId="4" borderId="1" xfId="0" applyFont="1" applyFill="1" applyBorder="1" applyAlignment="1">
      <alignment vertical="top"/>
    </xf>
    <xf numFmtId="0" fontId="44" fillId="4" borderId="0" xfId="0" applyFont="1" applyFill="1" applyBorder="1"/>
    <xf numFmtId="0" fontId="14" fillId="2" borderId="43" xfId="0" applyFont="1" applyFill="1" applyBorder="1" applyAlignment="1">
      <alignment vertical="center" textRotation="90" wrapText="1"/>
    </xf>
    <xf numFmtId="0" fontId="62" fillId="4" borderId="33" xfId="0" applyFont="1" applyFill="1" applyBorder="1" applyAlignment="1">
      <alignment horizontal="center"/>
    </xf>
    <xf numFmtId="0" fontId="57" fillId="10" borderId="0" xfId="0" applyFont="1" applyFill="1" applyBorder="1" applyAlignment="1">
      <alignment vertical="center"/>
    </xf>
    <xf numFmtId="0" fontId="5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28" fillId="0" borderId="11" xfId="0" applyFont="1" applyBorder="1"/>
    <xf numFmtId="166" fontId="4" fillId="0" borderId="1" xfId="0" applyNumberFormat="1" applyFont="1" applyBorder="1" applyAlignment="1">
      <alignment vertical="top" wrapText="1"/>
    </xf>
    <xf numFmtId="0" fontId="56" fillId="20" borderId="1" xfId="0" applyFont="1" applyFill="1" applyBorder="1" applyAlignment="1">
      <alignment vertical="top" wrapText="1"/>
    </xf>
    <xf numFmtId="0" fontId="47" fillId="20" borderId="1" xfId="0" applyFont="1" applyFill="1" applyBorder="1" applyAlignment="1">
      <alignment vertical="center"/>
    </xf>
    <xf numFmtId="0" fontId="44" fillId="20" borderId="1" xfId="0" applyFont="1" applyFill="1" applyBorder="1" applyAlignment="1">
      <alignment vertical="top"/>
    </xf>
    <xf numFmtId="0" fontId="47" fillId="20" borderId="26" xfId="0" applyFont="1" applyFill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20" borderId="1" xfId="0" applyFont="1" applyFill="1" applyBorder="1" applyAlignment="1">
      <alignment vertical="top"/>
    </xf>
    <xf numFmtId="0" fontId="42" fillId="0" borderId="1" xfId="0" applyFont="1" applyBorder="1" applyAlignment="1">
      <alignment horizontal="left" vertical="top"/>
    </xf>
    <xf numFmtId="167" fontId="45" fillId="0" borderId="1" xfId="0" applyNumberFormat="1" applyFont="1" applyBorder="1" applyAlignment="1">
      <alignment vertical="top"/>
    </xf>
    <xf numFmtId="166" fontId="42" fillId="0" borderId="1" xfId="1" applyFont="1" applyBorder="1" applyAlignment="1">
      <alignment horizontal="center" vertical="top"/>
    </xf>
    <xf numFmtId="0" fontId="42" fillId="0" borderId="15" xfId="0" applyFont="1" applyBorder="1" applyAlignment="1">
      <alignment vertical="top"/>
    </xf>
    <xf numFmtId="0" fontId="42" fillId="0" borderId="42" xfId="0" applyFont="1" applyBorder="1" applyAlignment="1">
      <alignment vertical="top"/>
    </xf>
    <xf numFmtId="0" fontId="42" fillId="0" borderId="0" xfId="0" applyFont="1" applyAlignment="1">
      <alignment vertical="top"/>
    </xf>
    <xf numFmtId="171" fontId="17" fillId="4" borderId="34" xfId="0" applyNumberFormat="1" applyFont="1" applyFill="1" applyBorder="1"/>
    <xf numFmtId="171" fontId="4" fillId="0" borderId="1" xfId="0" applyNumberFormat="1" applyFont="1" applyBorder="1" applyAlignment="1">
      <alignment vertical="top"/>
    </xf>
    <xf numFmtId="171" fontId="45" fillId="0" borderId="1" xfId="0" applyNumberFormat="1" applyFont="1" applyBorder="1" applyAlignment="1">
      <alignment vertical="top"/>
    </xf>
    <xf numFmtId="171" fontId="4" fillId="4" borderId="1" xfId="0" applyNumberFormat="1" applyFont="1" applyFill="1" applyBorder="1" applyAlignment="1">
      <alignment vertical="top"/>
    </xf>
    <xf numFmtId="171" fontId="14" fillId="20" borderId="26" xfId="0" applyNumberFormat="1" applyFont="1" applyFill="1" applyBorder="1" applyAlignment="1">
      <alignment vertical="top"/>
    </xf>
    <xf numFmtId="171" fontId="4" fillId="0" borderId="0" xfId="0" applyNumberFormat="1" applyFont="1" applyBorder="1" applyAlignment="1">
      <alignment vertical="top"/>
    </xf>
    <xf numFmtId="171" fontId="4" fillId="0" borderId="0" xfId="0" applyNumberFormat="1" applyFont="1" applyBorder="1"/>
    <xf numFmtId="171" fontId="0" fillId="0" borderId="0" xfId="0" applyNumberFormat="1"/>
    <xf numFmtId="0" fontId="5" fillId="20" borderId="1" xfId="0" applyFont="1" applyFill="1" applyBorder="1" applyAlignment="1">
      <alignment vertical="top" wrapText="1"/>
    </xf>
    <xf numFmtId="166" fontId="44" fillId="0" borderId="1" xfId="1" applyFont="1" applyBorder="1" applyAlignment="1">
      <alignment vertical="top"/>
    </xf>
    <xf numFmtId="166" fontId="32" fillId="0" borderId="1" xfId="1" applyFont="1" applyBorder="1" applyAlignment="1">
      <alignment vertical="top"/>
    </xf>
    <xf numFmtId="166" fontId="32" fillId="0" borderId="1" xfId="1" applyFont="1" applyBorder="1" applyAlignment="1">
      <alignment horizontal="center" vertical="top"/>
    </xf>
    <xf numFmtId="166" fontId="41" fillId="0" borderId="1" xfId="1" applyFont="1" applyBorder="1" applyAlignment="1">
      <alignment vertical="top"/>
    </xf>
    <xf numFmtId="0" fontId="47" fillId="20" borderId="1" xfId="0" applyFont="1" applyFill="1" applyBorder="1" applyAlignment="1">
      <alignment vertical="top" wrapText="1"/>
    </xf>
    <xf numFmtId="0" fontId="78" fillId="20" borderId="1" xfId="0" applyFont="1" applyFill="1" applyBorder="1" applyAlignment="1">
      <alignment vertical="top" wrapText="1"/>
    </xf>
    <xf numFmtId="0" fontId="6" fillId="20" borderId="1" xfId="0" applyFont="1" applyFill="1" applyBorder="1" applyAlignment="1">
      <alignment vertical="top" wrapText="1"/>
    </xf>
    <xf numFmtId="0" fontId="56" fillId="20" borderId="1" xfId="0" applyFont="1" applyFill="1" applyBorder="1" applyAlignment="1">
      <alignment vertical="top"/>
    </xf>
    <xf numFmtId="0" fontId="58" fillId="20" borderId="1" xfId="0" applyFont="1" applyFill="1" applyBorder="1" applyAlignment="1">
      <alignment vertical="top" wrapText="1"/>
    </xf>
    <xf numFmtId="0" fontId="57" fillId="20" borderId="1" xfId="0" applyFont="1" applyFill="1" applyBorder="1" applyAlignment="1">
      <alignment vertical="top" wrapText="1"/>
    </xf>
    <xf numFmtId="166" fontId="56" fillId="20" borderId="1" xfId="1" applyFont="1" applyFill="1" applyBorder="1" applyAlignment="1">
      <alignment vertical="top" wrapText="1"/>
    </xf>
    <xf numFmtId="166" fontId="56" fillId="20" borderId="1" xfId="1" applyFont="1" applyFill="1" applyBorder="1" applyAlignment="1">
      <alignment vertical="top"/>
    </xf>
    <xf numFmtId="170" fontId="56" fillId="20" borderId="1" xfId="1" applyNumberFormat="1" applyFont="1" applyFill="1" applyBorder="1" applyAlignment="1">
      <alignment vertical="top" wrapText="1"/>
    </xf>
    <xf numFmtId="43" fontId="56" fillId="20" borderId="1" xfId="0" applyNumberFormat="1" applyFont="1" applyFill="1" applyBorder="1" applyAlignment="1">
      <alignment vertical="top" wrapText="1"/>
    </xf>
    <xf numFmtId="166" fontId="56" fillId="20" borderId="1" xfId="0" applyNumberFormat="1" applyFont="1" applyFill="1" applyBorder="1" applyAlignment="1">
      <alignment vertical="top" wrapText="1"/>
    </xf>
    <xf numFmtId="166" fontId="47" fillId="20" borderId="1" xfId="1" applyFont="1" applyFill="1" applyBorder="1" applyAlignment="1">
      <alignment vertical="top" wrapText="1"/>
    </xf>
    <xf numFmtId="14" fontId="2" fillId="20" borderId="1" xfId="0" applyNumberFormat="1" applyFont="1" applyFill="1" applyBorder="1" applyAlignment="1">
      <alignment vertical="top" wrapText="1"/>
    </xf>
    <xf numFmtId="0" fontId="79" fillId="20" borderId="1" xfId="0" applyFont="1" applyFill="1" applyBorder="1" applyAlignment="1">
      <alignment vertical="top" wrapText="1"/>
    </xf>
    <xf numFmtId="0" fontId="56" fillId="20" borderId="0" xfId="0" applyFont="1" applyFill="1" applyAlignment="1">
      <alignment vertical="top" wrapText="1"/>
    </xf>
    <xf numFmtId="2" fontId="0" fillId="0" borderId="0" xfId="0" applyNumberFormat="1" applyBorder="1"/>
    <xf numFmtId="0" fontId="0" fillId="10" borderId="0" xfId="0" applyFill="1" applyBorder="1"/>
    <xf numFmtId="1" fontId="2" fillId="0" borderId="1" xfId="0" applyNumberFormat="1" applyFont="1" applyBorder="1" applyAlignment="1">
      <alignment vertical="top" wrapText="1"/>
    </xf>
    <xf numFmtId="0" fontId="78" fillId="20" borderId="1" xfId="0" applyFont="1" applyFill="1" applyBorder="1" applyAlignment="1">
      <alignment vertical="top"/>
    </xf>
    <xf numFmtId="166" fontId="78" fillId="20" borderId="1" xfId="1" applyFont="1" applyFill="1" applyBorder="1" applyAlignment="1">
      <alignment vertical="top" wrapText="1"/>
    </xf>
    <xf numFmtId="166" fontId="78" fillId="20" borderId="1" xfId="1" applyFont="1" applyFill="1" applyBorder="1" applyAlignment="1">
      <alignment vertical="top"/>
    </xf>
    <xf numFmtId="170" fontId="78" fillId="20" borderId="1" xfId="1" applyNumberFormat="1" applyFont="1" applyFill="1" applyBorder="1" applyAlignment="1">
      <alignment vertical="top" wrapText="1"/>
    </xf>
    <xf numFmtId="43" fontId="78" fillId="20" borderId="1" xfId="0" applyNumberFormat="1" applyFont="1" applyFill="1" applyBorder="1" applyAlignment="1">
      <alignment vertical="top" wrapText="1"/>
    </xf>
    <xf numFmtId="166" fontId="78" fillId="20" borderId="1" xfId="0" applyNumberFormat="1" applyFont="1" applyFill="1" applyBorder="1" applyAlignment="1">
      <alignment vertical="top" wrapText="1"/>
    </xf>
    <xf numFmtId="14" fontId="6" fillId="20" borderId="1" xfId="0" applyNumberFormat="1" applyFont="1" applyFill="1" applyBorder="1" applyAlignment="1">
      <alignment vertical="top" wrapText="1"/>
    </xf>
    <xf numFmtId="0" fontId="80" fillId="20" borderId="1" xfId="0" applyFont="1" applyFill="1" applyBorder="1" applyAlignment="1">
      <alignment vertical="top" wrapText="1"/>
    </xf>
    <xf numFmtId="0" fontId="78" fillId="20" borderId="0" xfId="0" applyFont="1" applyFill="1" applyAlignment="1">
      <alignment vertical="top" wrapText="1"/>
    </xf>
    <xf numFmtId="1" fontId="78" fillId="20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vertical="top" textRotation="90" wrapText="1"/>
    </xf>
    <xf numFmtId="0" fontId="57" fillId="20" borderId="1" xfId="0" applyFont="1" applyFill="1" applyBorder="1" applyAlignment="1">
      <alignment vertical="top" textRotation="90" wrapText="1"/>
    </xf>
    <xf numFmtId="166" fontId="4" fillId="0" borderId="8" xfId="1" applyFont="1" applyBorder="1" applyAlignment="1">
      <alignment horizontal="right"/>
    </xf>
    <xf numFmtId="166" fontId="4" fillId="0" borderId="13" xfId="1" applyFont="1" applyBorder="1" applyAlignment="1">
      <alignment horizontal="right"/>
    </xf>
    <xf numFmtId="166" fontId="4" fillId="10" borderId="1" xfId="1" applyFont="1" applyFill="1" applyBorder="1" applyAlignment="1">
      <alignment horizontal="right"/>
    </xf>
    <xf numFmtId="166" fontId="0" fillId="17" borderId="10" xfId="1" applyFont="1" applyFill="1" applyBorder="1" applyAlignment="1">
      <alignment horizontal="right"/>
    </xf>
    <xf numFmtId="166" fontId="0" fillId="17" borderId="11" xfId="1" applyFont="1" applyFill="1" applyBorder="1" applyAlignment="1">
      <alignment horizontal="right"/>
    </xf>
    <xf numFmtId="166" fontId="0" fillId="0" borderId="8" xfId="1" applyFont="1" applyBorder="1" applyAlignment="1">
      <alignment horizontal="right"/>
    </xf>
    <xf numFmtId="166" fontId="0" fillId="0" borderId="10" xfId="1" applyFont="1" applyBorder="1" applyAlignment="1">
      <alignment horizontal="right"/>
    </xf>
    <xf numFmtId="0" fontId="0" fillId="0" borderId="10" xfId="0" applyBorder="1"/>
    <xf numFmtId="166" fontId="7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/>
    </xf>
    <xf numFmtId="166" fontId="52" fillId="0" borderId="1" xfId="1" applyFont="1" applyBorder="1" applyAlignment="1">
      <alignment vertical="top"/>
    </xf>
    <xf numFmtId="0" fontId="82" fillId="20" borderId="1" xfId="0" applyFont="1" applyFill="1" applyBorder="1" applyAlignment="1">
      <alignment vertical="center"/>
    </xf>
    <xf numFmtId="0" fontId="83" fillId="20" borderId="1" xfId="0" applyFont="1" applyFill="1" applyBorder="1" applyAlignment="1">
      <alignment vertical="center"/>
    </xf>
    <xf numFmtId="0" fontId="82" fillId="20" borderId="1" xfId="0" applyFont="1" applyFill="1" applyBorder="1" applyAlignment="1">
      <alignment vertical="center" wrapText="1"/>
    </xf>
    <xf numFmtId="15" fontId="82" fillId="20" borderId="1" xfId="0" applyNumberFormat="1" applyFont="1" applyFill="1" applyBorder="1" applyAlignment="1">
      <alignment vertical="center"/>
    </xf>
    <xf numFmtId="0" fontId="84" fillId="20" borderId="1" xfId="0" applyFont="1" applyFill="1" applyBorder="1" applyAlignment="1">
      <alignment vertical="center"/>
    </xf>
    <xf numFmtId="0" fontId="37" fillId="20" borderId="1" xfId="0" applyFont="1" applyFill="1" applyBorder="1" applyAlignment="1">
      <alignment vertical="center"/>
    </xf>
    <xf numFmtId="169" fontId="85" fillId="20" borderId="1" xfId="0" applyNumberFormat="1" applyFont="1" applyFill="1" applyBorder="1" applyAlignment="1">
      <alignment vertical="top"/>
    </xf>
    <xf numFmtId="169" fontId="86" fillId="20" borderId="1" xfId="0" applyNumberFormat="1" applyFont="1" applyFill="1" applyBorder="1" applyAlignment="1">
      <alignment vertical="center"/>
    </xf>
    <xf numFmtId="166" fontId="87" fillId="20" borderId="1" xfId="1" applyFont="1" applyFill="1" applyBorder="1" applyAlignment="1">
      <alignment vertical="center"/>
    </xf>
    <xf numFmtId="166" fontId="82" fillId="20" borderId="1" xfId="1" applyFont="1" applyFill="1" applyBorder="1" applyAlignment="1">
      <alignment vertical="center"/>
    </xf>
    <xf numFmtId="0" fontId="37" fillId="20" borderId="0" xfId="0" applyFont="1" applyFill="1" applyAlignment="1">
      <alignment vertical="center"/>
    </xf>
    <xf numFmtId="0" fontId="37" fillId="20" borderId="1" xfId="0" applyFont="1" applyFill="1" applyBorder="1" applyAlignment="1">
      <alignment vertical="center" wrapText="1"/>
    </xf>
    <xf numFmtId="166" fontId="88" fillId="5" borderId="1" xfId="1" applyFont="1" applyFill="1" applyBorder="1" applyAlignment="1">
      <alignment vertical="top"/>
    </xf>
    <xf numFmtId="0" fontId="27" fillId="0" borderId="1" xfId="0" applyFont="1" applyBorder="1" applyAlignment="1">
      <alignment horizontal="left" vertical="top"/>
    </xf>
    <xf numFmtId="171" fontId="0" fillId="0" borderId="1" xfId="0" applyNumberFormat="1" applyBorder="1" applyAlignment="1">
      <alignment vertical="top"/>
    </xf>
    <xf numFmtId="171" fontId="5" fillId="4" borderId="0" xfId="0" applyNumberFormat="1" applyFont="1" applyFill="1" applyBorder="1"/>
    <xf numFmtId="171" fontId="37" fillId="20" borderId="1" xfId="0" applyNumberFormat="1" applyFont="1" applyFill="1" applyBorder="1" applyAlignment="1">
      <alignment vertical="center"/>
    </xf>
    <xf numFmtId="171" fontId="2" fillId="20" borderId="1" xfId="0" applyNumberFormat="1" applyFont="1" applyFill="1" applyBorder="1" applyAlignment="1">
      <alignment vertical="center"/>
    </xf>
    <xf numFmtId="171" fontId="0" fillId="0" borderId="0" xfId="0" applyNumberFormat="1" applyBorder="1"/>
    <xf numFmtId="169" fontId="39" fillId="20" borderId="1" xfId="0" applyNumberFormat="1" applyFont="1" applyFill="1" applyBorder="1" applyAlignment="1">
      <alignment vertical="center"/>
    </xf>
    <xf numFmtId="169" fontId="89" fillId="20" borderId="26" xfId="0" applyNumberFormat="1" applyFont="1" applyFill="1" applyBorder="1" applyAlignment="1">
      <alignment vertical="top"/>
    </xf>
    <xf numFmtId="0" fontId="82" fillId="20" borderId="38" xfId="0" applyFont="1" applyFill="1" applyBorder="1" applyAlignment="1">
      <alignment vertical="top"/>
    </xf>
    <xf numFmtId="0" fontId="82" fillId="20" borderId="26" xfId="0" applyFont="1" applyFill="1" applyBorder="1" applyAlignment="1">
      <alignment vertical="top"/>
    </xf>
    <xf numFmtId="0" fontId="82" fillId="20" borderId="1" xfId="0" applyFont="1" applyFill="1" applyBorder="1" applyAlignment="1">
      <alignment vertical="top"/>
    </xf>
    <xf numFmtId="0" fontId="83" fillId="20" borderId="26" xfId="0" applyFont="1" applyFill="1" applyBorder="1" applyAlignment="1">
      <alignment vertical="top"/>
    </xf>
    <xf numFmtId="0" fontId="90" fillId="20" borderId="26" xfId="0" applyFont="1" applyFill="1" applyBorder="1" applyAlignment="1">
      <alignment vertical="top"/>
    </xf>
    <xf numFmtId="0" fontId="82" fillId="20" borderId="26" xfId="0" applyFont="1" applyFill="1" applyBorder="1" applyAlignment="1">
      <alignment horizontal="left" vertical="top"/>
    </xf>
    <xf numFmtId="0" fontId="82" fillId="20" borderId="1" xfId="0" applyFont="1" applyFill="1" applyBorder="1" applyAlignment="1">
      <alignment vertical="top" wrapText="1"/>
    </xf>
    <xf numFmtId="171" fontId="91" fillId="20" borderId="26" xfId="0" applyNumberFormat="1" applyFont="1" applyFill="1" applyBorder="1" applyAlignment="1">
      <alignment vertical="top"/>
    </xf>
    <xf numFmtId="169" fontId="92" fillId="20" borderId="1" xfId="0" applyNumberFormat="1" applyFont="1" applyFill="1" applyBorder="1" applyAlignment="1">
      <alignment vertical="top"/>
    </xf>
    <xf numFmtId="166" fontId="93" fillId="20" borderId="26" xfId="1" applyFont="1" applyFill="1" applyBorder="1" applyAlignment="1">
      <alignment vertical="top"/>
    </xf>
    <xf numFmtId="166" fontId="90" fillId="20" borderId="26" xfId="1" applyFont="1" applyFill="1" applyBorder="1" applyAlignment="1">
      <alignment vertical="top"/>
    </xf>
    <xf numFmtId="166" fontId="82" fillId="20" borderId="26" xfId="1" applyFont="1" applyFill="1" applyBorder="1" applyAlignment="1">
      <alignment vertical="top"/>
    </xf>
    <xf numFmtId="166" fontId="82" fillId="20" borderId="26" xfId="1" applyFont="1" applyFill="1" applyBorder="1" applyAlignment="1">
      <alignment horizontal="center" vertical="top"/>
    </xf>
    <xf numFmtId="0" fontId="82" fillId="20" borderId="39" xfId="0" applyFont="1" applyFill="1" applyBorder="1" applyAlignment="1">
      <alignment vertical="top"/>
    </xf>
    <xf numFmtId="0" fontId="82" fillId="20" borderId="0" xfId="0" applyFont="1" applyFill="1" applyAlignment="1">
      <alignment vertical="top"/>
    </xf>
    <xf numFmtId="0" fontId="94" fillId="20" borderId="1" xfId="0" applyFont="1" applyFill="1" applyBorder="1" applyAlignment="1">
      <alignment vertical="top" wrapText="1"/>
    </xf>
    <xf numFmtId="166" fontId="87" fillId="6" borderId="1" xfId="1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15" fontId="5" fillId="6" borderId="1" xfId="0" applyNumberFormat="1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171" fontId="0" fillId="6" borderId="1" xfId="0" applyNumberFormat="1" applyFill="1" applyBorder="1" applyAlignment="1">
      <alignment vertical="top"/>
    </xf>
    <xf numFmtId="166" fontId="42" fillId="6" borderId="1" xfId="1" applyFont="1" applyFill="1" applyBorder="1" applyAlignment="1">
      <alignment vertical="top"/>
    </xf>
    <xf numFmtId="0" fontId="27" fillId="6" borderId="1" xfId="0" applyFont="1" applyFill="1" applyBorder="1" applyAlignment="1">
      <alignment horizontal="left" vertical="top"/>
    </xf>
    <xf numFmtId="0" fontId="0" fillId="6" borderId="0" xfId="0" applyFill="1" applyAlignment="1">
      <alignment vertical="top"/>
    </xf>
    <xf numFmtId="0" fontId="0" fillId="6" borderId="1" xfId="0" applyFill="1" applyBorder="1" applyAlignment="1">
      <alignment horizontal="left" vertical="top"/>
    </xf>
    <xf numFmtId="171" fontId="0" fillId="8" borderId="1" xfId="0" applyNumberFormat="1" applyFill="1" applyBorder="1" applyAlignment="1">
      <alignment vertical="top"/>
    </xf>
    <xf numFmtId="14" fontId="81" fillId="0" borderId="1" xfId="0" applyNumberFormat="1" applyFont="1" applyFill="1" applyBorder="1" applyAlignment="1">
      <alignment vertical="top" wrapText="1"/>
    </xf>
    <xf numFmtId="0" fontId="4" fillId="20" borderId="1" xfId="0" applyFont="1" applyFill="1" applyBorder="1" applyAlignment="1">
      <alignment vertical="top" wrapText="1"/>
    </xf>
    <xf numFmtId="0" fontId="0" fillId="20" borderId="1" xfId="0" applyFill="1" applyBorder="1" applyAlignment="1">
      <alignment vertical="top" wrapText="1"/>
    </xf>
    <xf numFmtId="166" fontId="0" fillId="20" borderId="1" xfId="1" applyFont="1" applyFill="1" applyBorder="1" applyAlignment="1">
      <alignment vertical="top" wrapText="1"/>
    </xf>
    <xf numFmtId="166" fontId="0" fillId="20" borderId="1" xfId="1" applyFont="1" applyFill="1" applyBorder="1" applyAlignment="1">
      <alignment vertical="top"/>
    </xf>
    <xf numFmtId="169" fontId="0" fillId="20" borderId="1" xfId="1" applyNumberFormat="1" applyFont="1" applyFill="1" applyBorder="1" applyAlignment="1">
      <alignment vertical="top" wrapText="1"/>
    </xf>
    <xf numFmtId="170" fontId="0" fillId="20" borderId="1" xfId="1" applyNumberFormat="1" applyFont="1" applyFill="1" applyBorder="1" applyAlignment="1">
      <alignment vertical="top" wrapText="1"/>
    </xf>
    <xf numFmtId="169" fontId="0" fillId="20" borderId="1" xfId="0" applyNumberFormat="1" applyFill="1" applyBorder="1" applyAlignment="1">
      <alignment vertical="top" wrapText="1"/>
    </xf>
    <xf numFmtId="169" fontId="43" fillId="20" borderId="1" xfId="0" applyNumberFormat="1" applyFont="1" applyFill="1" applyBorder="1" applyAlignment="1">
      <alignment vertical="top" wrapText="1"/>
    </xf>
    <xf numFmtId="166" fontId="5" fillId="20" borderId="1" xfId="0" applyNumberFormat="1" applyFont="1" applyFill="1" applyBorder="1" applyAlignment="1">
      <alignment vertical="top" wrapText="1"/>
    </xf>
    <xf numFmtId="168" fontId="5" fillId="20" borderId="1" xfId="0" applyNumberFormat="1" applyFont="1" applyFill="1" applyBorder="1" applyAlignment="1">
      <alignment vertical="top" wrapText="1"/>
    </xf>
    <xf numFmtId="14" fontId="0" fillId="20" borderId="1" xfId="0" applyNumberFormat="1" applyFill="1" applyBorder="1" applyAlignment="1">
      <alignment vertical="top" wrapText="1"/>
    </xf>
    <xf numFmtId="2" fontId="0" fillId="20" borderId="1" xfId="0" applyNumberFormat="1" applyFill="1" applyBorder="1" applyAlignment="1">
      <alignment vertical="top" wrapText="1"/>
    </xf>
    <xf numFmtId="0" fontId="33" fillId="20" borderId="1" xfId="0" applyFont="1" applyFill="1" applyBorder="1" applyAlignment="1">
      <alignment vertical="top" wrapText="1"/>
    </xf>
    <xf numFmtId="0" fontId="35" fillId="20" borderId="1" xfId="0" applyFont="1" applyFill="1" applyBorder="1" applyAlignment="1">
      <alignment vertical="top" wrapText="1"/>
    </xf>
    <xf numFmtId="0" fontId="39" fillId="20" borderId="1" xfId="0" applyFont="1" applyFill="1" applyBorder="1" applyAlignment="1">
      <alignment vertical="top" wrapText="1"/>
    </xf>
    <xf numFmtId="0" fontId="0" fillId="20" borderId="0" xfId="0" applyFill="1" applyAlignment="1">
      <alignment vertical="top" wrapText="1"/>
    </xf>
    <xf numFmtId="0" fontId="76" fillId="10" borderId="8" xfId="1" applyNumberFormat="1" applyFont="1" applyFill="1" applyBorder="1" applyAlignment="1">
      <alignment horizontal="center"/>
    </xf>
    <xf numFmtId="0" fontId="76" fillId="24" borderId="8" xfId="1" applyNumberFormat="1" applyFont="1" applyFill="1" applyBorder="1" applyAlignment="1">
      <alignment horizontal="center"/>
    </xf>
    <xf numFmtId="0" fontId="44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56" fillId="10" borderId="1" xfId="0" applyFont="1" applyFill="1" applyBorder="1" applyAlignment="1">
      <alignment vertical="top" wrapText="1"/>
    </xf>
    <xf numFmtId="0" fontId="27" fillId="10" borderId="1" xfId="0" applyFont="1" applyFill="1" applyBorder="1" applyAlignment="1">
      <alignment vertical="top" wrapText="1"/>
    </xf>
    <xf numFmtId="0" fontId="52" fillId="10" borderId="1" xfId="0" applyFont="1" applyFill="1" applyBorder="1" applyAlignment="1">
      <alignment vertical="top" wrapText="1"/>
    </xf>
    <xf numFmtId="0" fontId="50" fillId="10" borderId="1" xfId="0" applyFont="1" applyFill="1" applyBorder="1" applyAlignment="1">
      <alignment vertical="top" wrapText="1"/>
    </xf>
    <xf numFmtId="0" fontId="70" fillId="10" borderId="1" xfId="0" applyFont="1" applyFill="1" applyBorder="1" applyAlignment="1">
      <alignment vertical="top" wrapText="1"/>
    </xf>
    <xf numFmtId="0" fontId="68" fillId="10" borderId="1" xfId="0" applyFont="1" applyFill="1" applyBorder="1" applyAlignment="1">
      <alignment vertical="top" wrapText="1"/>
    </xf>
    <xf numFmtId="0" fontId="27" fillId="10" borderId="0" xfId="0" applyFont="1" applyFill="1" applyAlignment="1">
      <alignment vertical="top" wrapText="1"/>
    </xf>
    <xf numFmtId="0" fontId="44" fillId="10" borderId="1" xfId="0" applyFont="1" applyFill="1" applyBorder="1" applyAlignment="1">
      <alignment vertical="top"/>
    </xf>
    <xf numFmtId="0" fontId="3" fillId="10" borderId="1" xfId="0" applyFont="1" applyFill="1" applyBorder="1" applyAlignment="1">
      <alignment vertical="center"/>
    </xf>
    <xf numFmtId="0" fontId="47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15" fontId="3" fillId="10" borderId="1" xfId="0" applyNumberFormat="1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171" fontId="2" fillId="10" borderId="1" xfId="0" applyNumberFormat="1" applyFont="1" applyFill="1" applyBorder="1" applyAlignment="1">
      <alignment vertical="center"/>
    </xf>
    <xf numFmtId="169" fontId="39" fillId="10" borderId="1" xfId="0" applyNumberFormat="1" applyFont="1" applyFill="1" applyBorder="1" applyAlignment="1">
      <alignment vertical="top"/>
    </xf>
    <xf numFmtId="169" fontId="65" fillId="10" borderId="1" xfId="0" applyNumberFormat="1" applyFont="1" applyFill="1" applyBorder="1" applyAlignment="1">
      <alignment vertical="center"/>
    </xf>
    <xf numFmtId="166" fontId="48" fillId="10" borderId="1" xfId="1" applyFont="1" applyFill="1" applyBorder="1" applyAlignment="1">
      <alignment vertical="center"/>
    </xf>
    <xf numFmtId="166" fontId="3" fillId="10" borderId="1" xfId="1" applyFont="1" applyFill="1" applyBorder="1" applyAlignment="1">
      <alignment vertical="center"/>
    </xf>
    <xf numFmtId="0" fontId="2" fillId="10" borderId="0" xfId="0" applyFont="1" applyFill="1" applyAlignment="1">
      <alignment vertical="center"/>
    </xf>
    <xf numFmtId="0" fontId="15" fillId="25" borderId="1" xfId="0" applyFont="1" applyFill="1" applyBorder="1"/>
    <xf numFmtId="0" fontId="15" fillId="0" borderId="0" xfId="0" applyFont="1"/>
    <xf numFmtId="172" fontId="0" fillId="0" borderId="1" xfId="0" applyNumberFormat="1" applyBorder="1"/>
    <xf numFmtId="0" fontId="77" fillId="25" borderId="0" xfId="0" applyFont="1" applyFill="1" applyAlignment="1">
      <alignment horizontal="center" vertical="center"/>
    </xf>
    <xf numFmtId="0" fontId="95" fillId="25" borderId="1" xfId="0" applyFont="1" applyFill="1" applyBorder="1" applyAlignment="1">
      <alignment horizontal="center" vertical="center"/>
    </xf>
    <xf numFmtId="0" fontId="95" fillId="25" borderId="11" xfId="0" applyFont="1" applyFill="1" applyBorder="1" applyAlignment="1">
      <alignment horizontal="center" vertical="center"/>
    </xf>
    <xf numFmtId="0" fontId="95" fillId="25" borderId="0" xfId="0" applyFont="1" applyFill="1" applyBorder="1" applyAlignment="1">
      <alignment horizontal="center" vertical="center"/>
    </xf>
    <xf numFmtId="0" fontId="95" fillId="25" borderId="0" xfId="0" applyFont="1" applyFill="1" applyAlignment="1">
      <alignment horizontal="center" vertical="center"/>
    </xf>
    <xf numFmtId="0" fontId="16" fillId="0" borderId="1" xfId="0" applyFont="1" applyBorder="1"/>
    <xf numFmtId="172" fontId="16" fillId="0" borderId="1" xfId="0" applyNumberFormat="1" applyFont="1" applyBorder="1"/>
    <xf numFmtId="0" fontId="62" fillId="13" borderId="1" xfId="0" applyFont="1" applyFill="1" applyBorder="1" applyAlignment="1">
      <alignment vertical="top"/>
    </xf>
    <xf numFmtId="0" fontId="96" fillId="4" borderId="11" xfId="0" applyFont="1" applyFill="1" applyBorder="1" applyAlignment="1">
      <alignment vertical="center"/>
    </xf>
    <xf numFmtId="0" fontId="97" fillId="3" borderId="1" xfId="0" applyFont="1" applyFill="1" applyBorder="1" applyAlignment="1">
      <alignment vertical="top" wrapText="1"/>
    </xf>
    <xf numFmtId="0" fontId="98" fillId="0" borderId="1" xfId="0" applyFont="1" applyBorder="1" applyAlignment="1">
      <alignment vertical="top"/>
    </xf>
    <xf numFmtId="0" fontId="98" fillId="6" borderId="1" xfId="0" applyFont="1" applyFill="1" applyBorder="1" applyAlignment="1">
      <alignment vertical="top"/>
    </xf>
    <xf numFmtId="0" fontId="98" fillId="4" borderId="0" xfId="0" applyFont="1" applyFill="1" applyBorder="1"/>
    <xf numFmtId="0" fontId="99" fillId="20" borderId="1" xfId="0" applyFont="1" applyFill="1" applyBorder="1" applyAlignment="1">
      <alignment vertical="center"/>
    </xf>
    <xf numFmtId="0" fontId="100" fillId="20" borderId="1" xfId="0" applyFont="1" applyFill="1" applyBorder="1" applyAlignment="1">
      <alignment vertical="center"/>
    </xf>
    <xf numFmtId="0" fontId="100" fillId="10" borderId="1" xfId="0" applyFont="1" applyFill="1" applyBorder="1" applyAlignment="1">
      <alignment vertical="center"/>
    </xf>
    <xf numFmtId="0" fontId="98" fillId="0" borderId="0" xfId="0" applyFont="1" applyBorder="1"/>
    <xf numFmtId="44" fontId="98" fillId="0" borderId="0" xfId="0" applyNumberFormat="1" applyFont="1" applyBorder="1"/>
    <xf numFmtId="0" fontId="98" fillId="0" borderId="0" xfId="0" applyFont="1"/>
    <xf numFmtId="0" fontId="90" fillId="0" borderId="1" xfId="0" applyFont="1" applyBorder="1" applyAlignment="1">
      <alignment vertical="top"/>
    </xf>
    <xf numFmtId="166" fontId="44" fillId="0" borderId="1" xfId="1" applyFont="1" applyBorder="1" applyAlignment="1">
      <alignment horizontal="center" vertical="top"/>
    </xf>
    <xf numFmtId="172" fontId="101" fillId="0" borderId="1" xfId="0" applyNumberFormat="1" applyFont="1" applyBorder="1"/>
    <xf numFmtId="0" fontId="5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98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71" fontId="0" fillId="0" borderId="1" xfId="0" applyNumberFormat="1" applyFill="1" applyBorder="1" applyAlignment="1">
      <alignment vertical="top"/>
    </xf>
    <xf numFmtId="166" fontId="87" fillId="0" borderId="1" xfId="1" applyFont="1" applyFill="1" applyBorder="1" applyAlignment="1">
      <alignment vertical="top"/>
    </xf>
    <xf numFmtId="166" fontId="42" fillId="0" borderId="1" xfId="1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169" fontId="102" fillId="20" borderId="1" xfId="0" applyNumberFormat="1" applyFont="1" applyFill="1" applyBorder="1" applyAlignment="1">
      <alignment vertical="center"/>
    </xf>
    <xf numFmtId="0" fontId="61" fillId="20" borderId="1" xfId="0" applyFont="1" applyFill="1" applyBorder="1" applyAlignment="1">
      <alignment vertical="top" wrapText="1"/>
    </xf>
    <xf numFmtId="0" fontId="103" fillId="10" borderId="1" xfId="0" applyFont="1" applyFill="1" applyBorder="1" applyAlignment="1">
      <alignment vertical="center"/>
    </xf>
    <xf numFmtId="0" fontId="44" fillId="6" borderId="1" xfId="0" applyFont="1" applyFill="1" applyBorder="1" applyAlignment="1">
      <alignment vertical="top"/>
    </xf>
    <xf numFmtId="166" fontId="24" fillId="6" borderId="1" xfId="1" applyFont="1" applyFill="1" applyBorder="1" applyAlignment="1">
      <alignment vertical="top"/>
    </xf>
    <xf numFmtId="168" fontId="4" fillId="0" borderId="1" xfId="0" applyNumberFormat="1" applyFont="1" applyBorder="1" applyAlignment="1">
      <alignment vertical="top" wrapText="1"/>
    </xf>
    <xf numFmtId="168" fontId="7" fillId="0" borderId="1" xfId="0" applyNumberFormat="1" applyFont="1" applyBorder="1" applyAlignment="1">
      <alignment vertical="top" wrapText="1"/>
    </xf>
    <xf numFmtId="0" fontId="18" fillId="6" borderId="1" xfId="0" applyFont="1" applyFill="1" applyBorder="1" applyAlignment="1">
      <alignment horizontal="left" vertical="top"/>
    </xf>
    <xf numFmtId="171" fontId="14" fillId="3" borderId="28" xfId="0" applyNumberFormat="1" applyFont="1" applyFill="1" applyBorder="1" applyAlignment="1">
      <alignment horizontal="center" vertical="top" textRotation="90" wrapText="1"/>
    </xf>
    <xf numFmtId="44" fontId="14" fillId="3" borderId="28" xfId="0" applyNumberFormat="1" applyFont="1" applyFill="1" applyBorder="1" applyAlignment="1">
      <alignment horizontal="center" vertical="center" textRotation="90" wrapText="1"/>
    </xf>
    <xf numFmtId="167" fontId="14" fillId="3" borderId="28" xfId="0" applyNumberFormat="1" applyFont="1" applyFill="1" applyBorder="1" applyAlignment="1">
      <alignment horizontal="center" vertical="top" textRotation="90" wrapText="1"/>
    </xf>
    <xf numFmtId="166" fontId="48" fillId="3" borderId="28" xfId="1" applyFont="1" applyFill="1" applyBorder="1" applyAlignment="1">
      <alignment horizontal="center" vertical="center" wrapText="1"/>
    </xf>
    <xf numFmtId="166" fontId="26" fillId="3" borderId="28" xfId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vertical="center" wrapText="1"/>
    </xf>
    <xf numFmtId="44" fontId="14" fillId="3" borderId="28" xfId="0" applyNumberFormat="1" applyFont="1" applyFill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4" fillId="10" borderId="1" xfId="0" applyFont="1" applyFill="1" applyBorder="1" applyAlignment="1">
      <alignment vertical="center"/>
    </xf>
    <xf numFmtId="0" fontId="42" fillId="0" borderId="1" xfId="0" applyFont="1" applyBorder="1" applyAlignment="1">
      <alignment vertical="center"/>
    </xf>
    <xf numFmtId="14" fontId="4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vertical="center"/>
    </xf>
    <xf numFmtId="171" fontId="4" fillId="0" borderId="1" xfId="0" applyNumberFormat="1" applyFont="1" applyBorder="1" applyAlignment="1">
      <alignment vertical="center"/>
    </xf>
    <xf numFmtId="169" fontId="45" fillId="0" borderId="1" xfId="0" applyNumberFormat="1" applyFont="1" applyBorder="1" applyAlignment="1">
      <alignment vertical="center"/>
    </xf>
    <xf numFmtId="169" fontId="67" fillId="0" borderId="1" xfId="0" applyNumberFormat="1" applyFont="1" applyBorder="1" applyAlignment="1">
      <alignment vertical="center"/>
    </xf>
    <xf numFmtId="166" fontId="11" fillId="0" borderId="1" xfId="1" applyFont="1" applyBorder="1" applyAlignment="1">
      <alignment vertical="center"/>
    </xf>
    <xf numFmtId="166" fontId="42" fillId="0" borderId="1" xfId="1" applyFont="1" applyBorder="1" applyAlignment="1">
      <alignment vertical="center"/>
    </xf>
    <xf numFmtId="166" fontId="5" fillId="0" borderId="1" xfId="1" applyFont="1" applyBorder="1" applyAlignment="1">
      <alignment vertical="center"/>
    </xf>
    <xf numFmtId="166" fontId="5" fillId="0" borderId="1" xfId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2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vertical="center" wrapText="1"/>
    </xf>
    <xf numFmtId="15" fontId="22" fillId="10" borderId="1" xfId="0" applyNumberFormat="1" applyFont="1" applyFill="1" applyBorder="1" applyAlignment="1">
      <alignment vertical="center"/>
    </xf>
    <xf numFmtId="0" fontId="62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171" fontId="15" fillId="10" borderId="1" xfId="0" applyNumberFormat="1" applyFont="1" applyFill="1" applyBorder="1" applyAlignment="1">
      <alignment vertical="center"/>
    </xf>
    <xf numFmtId="166" fontId="22" fillId="10" borderId="1" xfId="1" applyFont="1" applyFill="1" applyBorder="1" applyAlignment="1">
      <alignment vertical="center"/>
    </xf>
    <xf numFmtId="0" fontId="22" fillId="10" borderId="38" xfId="0" applyFont="1" applyFill="1" applyBorder="1" applyAlignment="1">
      <alignment vertical="center"/>
    </xf>
    <xf numFmtId="0" fontId="22" fillId="10" borderId="26" xfId="0" applyFont="1" applyFill="1" applyBorder="1" applyAlignment="1">
      <alignment vertical="center"/>
    </xf>
    <xf numFmtId="0" fontId="22" fillId="10" borderId="26" xfId="0" applyFont="1" applyFill="1" applyBorder="1" applyAlignment="1">
      <alignment horizontal="left" vertical="center"/>
    </xf>
    <xf numFmtId="167" fontId="62" fillId="10" borderId="26" xfId="0" applyNumberFormat="1" applyFont="1" applyFill="1" applyBorder="1" applyAlignment="1">
      <alignment vertical="center"/>
    </xf>
    <xf numFmtId="2" fontId="62" fillId="10" borderId="26" xfId="0" applyNumberFormat="1" applyFont="1" applyFill="1" applyBorder="1" applyAlignment="1">
      <alignment vertical="center"/>
    </xf>
    <xf numFmtId="169" fontId="104" fillId="10" borderId="26" xfId="0" applyNumberFormat="1" applyFont="1" applyFill="1" applyBorder="1" applyAlignment="1">
      <alignment vertical="center"/>
    </xf>
    <xf numFmtId="169" fontId="105" fillId="10" borderId="1" xfId="0" applyNumberFormat="1" applyFont="1" applyFill="1" applyBorder="1" applyAlignment="1">
      <alignment vertical="center"/>
    </xf>
    <xf numFmtId="166" fontId="32" fillId="10" borderId="26" xfId="1" applyFont="1" applyFill="1" applyBorder="1" applyAlignment="1">
      <alignment vertical="center"/>
    </xf>
    <xf numFmtId="166" fontId="22" fillId="10" borderId="26" xfId="1" applyFont="1" applyFill="1" applyBorder="1" applyAlignment="1">
      <alignment vertical="center"/>
    </xf>
    <xf numFmtId="166" fontId="22" fillId="10" borderId="26" xfId="1" applyFont="1" applyFill="1" applyBorder="1" applyAlignment="1">
      <alignment horizontal="center" vertical="center"/>
    </xf>
    <xf numFmtId="0" fontId="22" fillId="10" borderId="39" xfId="0" applyFont="1" applyFill="1" applyBorder="1" applyAlignment="1">
      <alignment vertical="center"/>
    </xf>
    <xf numFmtId="0" fontId="22" fillId="10" borderId="0" xfId="0" applyFont="1" applyFill="1" applyAlignment="1">
      <alignment vertical="center"/>
    </xf>
    <xf numFmtId="0" fontId="3" fillId="10" borderId="38" xfId="0" applyFont="1" applyFill="1" applyBorder="1" applyAlignment="1">
      <alignment vertical="center"/>
    </xf>
    <xf numFmtId="0" fontId="3" fillId="10" borderId="26" xfId="0" applyFont="1" applyFill="1" applyBorder="1" applyAlignment="1">
      <alignment vertical="center"/>
    </xf>
    <xf numFmtId="0" fontId="47" fillId="10" borderId="26" xfId="0" applyFont="1" applyFill="1" applyBorder="1" applyAlignment="1">
      <alignment vertical="center"/>
    </xf>
    <xf numFmtId="0" fontId="41" fillId="10" borderId="26" xfId="0" applyFont="1" applyFill="1" applyBorder="1" applyAlignment="1">
      <alignment vertical="center"/>
    </xf>
    <xf numFmtId="0" fontId="3" fillId="10" borderId="26" xfId="0" applyFont="1" applyFill="1" applyBorder="1" applyAlignment="1">
      <alignment horizontal="left" vertical="center"/>
    </xf>
    <xf numFmtId="167" fontId="14" fillId="10" borderId="26" xfId="0" applyNumberFormat="1" applyFont="1" applyFill="1" applyBorder="1" applyAlignment="1">
      <alignment vertical="center"/>
    </xf>
    <xf numFmtId="2" fontId="14" fillId="10" borderId="26" xfId="0" applyNumberFormat="1" applyFont="1" applyFill="1" applyBorder="1" applyAlignment="1">
      <alignment vertical="center"/>
    </xf>
    <xf numFmtId="169" fontId="71" fillId="10" borderId="1" xfId="0" applyNumberFormat="1" applyFont="1" applyFill="1" applyBorder="1" applyAlignment="1">
      <alignment vertical="center"/>
    </xf>
    <xf numFmtId="166" fontId="41" fillId="10" borderId="26" xfId="1" applyFont="1" applyFill="1" applyBorder="1" applyAlignment="1">
      <alignment vertical="center"/>
    </xf>
    <xf numFmtId="166" fontId="3" fillId="10" borderId="26" xfId="1" applyFont="1" applyFill="1" applyBorder="1" applyAlignment="1">
      <alignment vertical="center"/>
    </xf>
    <xf numFmtId="166" fontId="3" fillId="10" borderId="26" xfId="1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106" fillId="10" borderId="1" xfId="0" applyFont="1" applyFill="1" applyBorder="1" applyAlignment="1">
      <alignment vertical="center" wrapText="1"/>
    </xf>
    <xf numFmtId="0" fontId="17" fillId="0" borderId="16" xfId="0" applyFont="1" applyFill="1" applyBorder="1"/>
    <xf numFmtId="0" fontId="17" fillId="0" borderId="17" xfId="0" applyFont="1" applyFill="1" applyBorder="1"/>
    <xf numFmtId="0" fontId="43" fillId="0" borderId="17" xfId="0" applyFont="1" applyFill="1" applyBorder="1"/>
    <xf numFmtId="171" fontId="17" fillId="0" borderId="17" xfId="0" applyNumberFormat="1" applyFont="1" applyFill="1" applyBorder="1"/>
    <xf numFmtId="44" fontId="17" fillId="0" borderId="17" xfId="0" applyNumberFormat="1" applyFont="1" applyFill="1" applyBorder="1"/>
    <xf numFmtId="0" fontId="16" fillId="0" borderId="17" xfId="0" applyFont="1" applyFill="1" applyBorder="1"/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/>
    <xf numFmtId="0" fontId="0" fillId="0" borderId="0" xfId="0" applyFill="1"/>
    <xf numFmtId="166" fontId="107" fillId="10" borderId="26" xfId="1" applyFont="1" applyFill="1" applyBorder="1" applyAlignment="1">
      <alignment vertical="center"/>
    </xf>
    <xf numFmtId="0" fontId="107" fillId="1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vertical="center"/>
    </xf>
    <xf numFmtId="166" fontId="11" fillId="6" borderId="1" xfId="1" applyFont="1" applyFill="1" applyBorder="1" applyAlignment="1">
      <alignment vertical="top"/>
    </xf>
    <xf numFmtId="166" fontId="11" fillId="0" borderId="1" xfId="1" applyFont="1" applyFill="1" applyBorder="1" applyAlignment="1">
      <alignment vertical="top"/>
    </xf>
    <xf numFmtId="166" fontId="11" fillId="0" borderId="1" xfId="1" applyFont="1" applyFill="1" applyBorder="1" applyAlignment="1">
      <alignment vertical="center"/>
    </xf>
    <xf numFmtId="0" fontId="42" fillId="6" borderId="1" xfId="0" applyFont="1" applyFill="1" applyBorder="1" applyAlignment="1">
      <alignment vertical="top"/>
    </xf>
    <xf numFmtId="14" fontId="42" fillId="6" borderId="1" xfId="0" applyNumberFormat="1" applyFont="1" applyFill="1" applyBorder="1" applyAlignment="1">
      <alignment vertical="top"/>
    </xf>
    <xf numFmtId="167" fontId="4" fillId="6" borderId="1" xfId="0" applyNumberFormat="1" applyFont="1" applyFill="1" applyBorder="1" applyAlignment="1">
      <alignment vertical="top"/>
    </xf>
    <xf numFmtId="171" fontId="4" fillId="6" borderId="1" xfId="0" applyNumberFormat="1" applyFont="1" applyFill="1" applyBorder="1" applyAlignment="1">
      <alignment vertical="top"/>
    </xf>
    <xf numFmtId="169" fontId="45" fillId="6" borderId="1" xfId="0" applyNumberFormat="1" applyFont="1" applyFill="1" applyBorder="1" applyAlignment="1">
      <alignment vertical="top"/>
    </xf>
    <xf numFmtId="169" fontId="67" fillId="6" borderId="1" xfId="0" applyNumberFormat="1" applyFont="1" applyFill="1" applyBorder="1" applyAlignment="1">
      <alignment vertical="top"/>
    </xf>
    <xf numFmtId="166" fontId="5" fillId="6" borderId="1" xfId="1" applyFont="1" applyFill="1" applyBorder="1" applyAlignment="1">
      <alignment vertical="top"/>
    </xf>
    <xf numFmtId="166" fontId="5" fillId="6" borderId="1" xfId="1" applyFont="1" applyFill="1" applyBorder="1" applyAlignment="1">
      <alignment horizontal="center" vertical="top"/>
    </xf>
    <xf numFmtId="0" fontId="5" fillId="6" borderId="0" xfId="0" applyFont="1" applyFill="1" applyAlignment="1">
      <alignment vertical="top"/>
    </xf>
    <xf numFmtId="0" fontId="5" fillId="6" borderId="15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42" fillId="0" borderId="1" xfId="0" applyFont="1" applyFill="1" applyBorder="1" applyAlignment="1">
      <alignment vertical="top"/>
    </xf>
    <xf numFmtId="14" fontId="42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167" fontId="4" fillId="0" borderId="1" xfId="0" applyNumberFormat="1" applyFont="1" applyFill="1" applyBorder="1" applyAlignment="1">
      <alignment vertical="top"/>
    </xf>
    <xf numFmtId="171" fontId="4" fillId="0" borderId="1" xfId="0" applyNumberFormat="1" applyFont="1" applyFill="1" applyBorder="1" applyAlignment="1">
      <alignment vertical="top"/>
    </xf>
    <xf numFmtId="169" fontId="45" fillId="0" borderId="1" xfId="0" applyNumberFormat="1" applyFont="1" applyFill="1" applyBorder="1" applyAlignment="1">
      <alignment vertical="top"/>
    </xf>
    <xf numFmtId="169" fontId="67" fillId="0" borderId="1" xfId="0" applyNumberFormat="1" applyFont="1" applyFill="1" applyBorder="1" applyAlignment="1">
      <alignment vertical="top"/>
    </xf>
    <xf numFmtId="166" fontId="5" fillId="0" borderId="1" xfId="1" applyFont="1" applyFill="1" applyBorder="1" applyAlignment="1">
      <alignment vertical="top"/>
    </xf>
    <xf numFmtId="166" fontId="5" fillId="0" borderId="1" xfId="1" applyFont="1" applyFill="1" applyBorder="1" applyAlignment="1">
      <alignment horizontal="center" vertical="top"/>
    </xf>
    <xf numFmtId="0" fontId="5" fillId="0" borderId="42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4" fillId="0" borderId="15" xfId="0" applyFont="1" applyFill="1" applyBorder="1" applyAlignment="1">
      <alignment vertical="top"/>
    </xf>
    <xf numFmtId="0" fontId="9" fillId="10" borderId="26" xfId="0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0" xfId="0" applyAlignment="1"/>
    <xf numFmtId="16" fontId="0" fillId="0" borderId="1" xfId="0" applyNumberFormat="1" applyBorder="1" applyAlignment="1">
      <alignment vertical="top" wrapText="1"/>
    </xf>
    <xf numFmtId="0" fontId="109" fillId="0" borderId="1" xfId="0" applyFont="1" applyBorder="1" applyAlignment="1">
      <alignment vertical="top" wrapText="1"/>
    </xf>
    <xf numFmtId="0" fontId="0" fillId="0" borderId="0" xfId="0" quotePrefix="1" applyBorder="1" applyAlignment="1">
      <alignment vertical="top"/>
    </xf>
    <xf numFmtId="169" fontId="43" fillId="0" borderId="1" xfId="1" applyNumberFormat="1" applyFont="1" applyBorder="1" applyAlignment="1">
      <alignment vertical="top" wrapText="1"/>
    </xf>
    <xf numFmtId="0" fontId="5" fillId="10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top"/>
    </xf>
    <xf numFmtId="0" fontId="42" fillId="10" borderId="1" xfId="0" applyFont="1" applyFill="1" applyBorder="1" applyAlignment="1">
      <alignment vertical="top"/>
    </xf>
    <xf numFmtId="0" fontId="82" fillId="10" borderId="1" xfId="0" applyFont="1" applyFill="1" applyBorder="1" applyAlignment="1">
      <alignment vertical="center"/>
    </xf>
    <xf numFmtId="0" fontId="83" fillId="10" borderId="1" xfId="0" applyFont="1" applyFill="1" applyBorder="1" applyAlignment="1">
      <alignment vertical="center"/>
    </xf>
    <xf numFmtId="0" fontId="82" fillId="10" borderId="1" xfId="0" applyFont="1" applyFill="1" applyBorder="1" applyAlignment="1">
      <alignment vertical="center" wrapText="1"/>
    </xf>
    <xf numFmtId="0" fontId="111" fillId="10" borderId="1" xfId="0" applyFont="1" applyFill="1" applyBorder="1" applyAlignment="1">
      <alignment vertical="center"/>
    </xf>
    <xf numFmtId="15" fontId="82" fillId="10" borderId="1" xfId="0" applyNumberFormat="1" applyFont="1" applyFill="1" applyBorder="1" applyAlignment="1">
      <alignment vertical="center"/>
    </xf>
    <xf numFmtId="0" fontId="84" fillId="10" borderId="1" xfId="0" applyFont="1" applyFill="1" applyBorder="1" applyAlignment="1">
      <alignment vertical="center"/>
    </xf>
    <xf numFmtId="0" fontId="99" fillId="10" borderId="1" xfId="0" applyFont="1" applyFill="1" applyBorder="1" applyAlignment="1">
      <alignment vertical="center"/>
    </xf>
    <xf numFmtId="0" fontId="37" fillId="10" borderId="1" xfId="0" applyFont="1" applyFill="1" applyBorder="1" applyAlignment="1">
      <alignment vertical="center"/>
    </xf>
    <xf numFmtId="171" fontId="37" fillId="10" borderId="1" xfId="0" applyNumberFormat="1" applyFont="1" applyFill="1" applyBorder="1" applyAlignment="1">
      <alignment vertical="center"/>
    </xf>
    <xf numFmtId="166" fontId="87" fillId="10" borderId="1" xfId="1" applyFont="1" applyFill="1" applyBorder="1" applyAlignment="1">
      <alignment vertical="center"/>
    </xf>
    <xf numFmtId="166" fontId="82" fillId="10" borderId="1" xfId="1" applyFont="1" applyFill="1" applyBorder="1" applyAlignment="1">
      <alignment vertical="center"/>
    </xf>
    <xf numFmtId="0" fontId="37" fillId="10" borderId="0" xfId="0" applyFont="1" applyFill="1" applyAlignment="1">
      <alignment vertical="center"/>
    </xf>
    <xf numFmtId="169" fontId="37" fillId="10" borderId="1" xfId="0" applyNumberFormat="1" applyFont="1" applyFill="1" applyBorder="1" applyAlignment="1">
      <alignment vertical="top"/>
    </xf>
    <xf numFmtId="169" fontId="112" fillId="10" borderId="1" xfId="0" applyNumberFormat="1" applyFont="1" applyFill="1" applyBorder="1" applyAlignment="1">
      <alignment vertical="center"/>
    </xf>
    <xf numFmtId="166" fontId="37" fillId="0" borderId="1" xfId="1" applyFont="1" applyBorder="1" applyAlignment="1">
      <alignment vertical="top"/>
    </xf>
    <xf numFmtId="0" fontId="8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9" fontId="101" fillId="0" borderId="1" xfId="1" applyNumberFormat="1" applyFont="1" applyBorder="1" applyAlignment="1">
      <alignment vertical="top" wrapText="1"/>
    </xf>
    <xf numFmtId="169" fontId="35" fillId="10" borderId="1" xfId="0" applyNumberFormat="1" applyFont="1" applyFill="1" applyBorder="1" applyAlignment="1">
      <alignment vertical="top"/>
    </xf>
    <xf numFmtId="166" fontId="42" fillId="8" borderId="1" xfId="1" applyFont="1" applyFill="1" applyBorder="1" applyAlignment="1">
      <alignment vertical="top"/>
    </xf>
    <xf numFmtId="14" fontId="42" fillId="8" borderId="1" xfId="0" applyNumberFormat="1" applyFont="1" applyFill="1" applyBorder="1" applyAlignment="1">
      <alignment vertical="top"/>
    </xf>
    <xf numFmtId="0" fontId="42" fillId="8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78" fillId="10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0" fontId="56" fillId="10" borderId="1" xfId="0" applyFont="1" applyFill="1" applyBorder="1" applyAlignment="1">
      <alignment vertical="top"/>
    </xf>
    <xf numFmtId="0" fontId="58" fillId="10" borderId="1" xfId="0" applyFont="1" applyFill="1" applyBorder="1" applyAlignment="1">
      <alignment vertical="top" wrapText="1"/>
    </xf>
    <xf numFmtId="166" fontId="56" fillId="10" borderId="1" xfId="1" applyFont="1" applyFill="1" applyBorder="1" applyAlignment="1">
      <alignment vertical="top" wrapText="1"/>
    </xf>
    <xf numFmtId="166" fontId="56" fillId="10" borderId="1" xfId="1" applyFont="1" applyFill="1" applyBorder="1" applyAlignment="1">
      <alignment vertical="top"/>
    </xf>
    <xf numFmtId="170" fontId="56" fillId="10" borderId="1" xfId="1" applyNumberFormat="1" applyFont="1" applyFill="1" applyBorder="1" applyAlignment="1">
      <alignment vertical="top" wrapText="1"/>
    </xf>
    <xf numFmtId="43" fontId="56" fillId="10" borderId="1" xfId="0" applyNumberFormat="1" applyFont="1" applyFill="1" applyBorder="1" applyAlignment="1">
      <alignment vertical="top" wrapText="1"/>
    </xf>
    <xf numFmtId="166" fontId="113" fillId="10" borderId="1" xfId="0" applyNumberFormat="1" applyFont="1" applyFill="1" applyBorder="1" applyAlignment="1">
      <alignment vertical="top" wrapText="1"/>
    </xf>
    <xf numFmtId="166" fontId="47" fillId="10" borderId="1" xfId="1" applyFont="1" applyFill="1" applyBorder="1" applyAlignment="1">
      <alignment vertical="top" wrapText="1"/>
    </xf>
    <xf numFmtId="14" fontId="2" fillId="10" borderId="1" xfId="0" applyNumberFormat="1" applyFont="1" applyFill="1" applyBorder="1" applyAlignment="1">
      <alignment vertical="top" wrapText="1"/>
    </xf>
    <xf numFmtId="166" fontId="56" fillId="10" borderId="1" xfId="0" applyNumberFormat="1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/>
    </xf>
    <xf numFmtId="170" fontId="56" fillId="10" borderId="1" xfId="0" applyNumberFormat="1" applyFont="1" applyFill="1" applyBorder="1" applyAlignment="1">
      <alignment vertical="top" wrapText="1"/>
    </xf>
    <xf numFmtId="0" fontId="15" fillId="10" borderId="1" xfId="0" applyFont="1" applyFill="1" applyBorder="1" applyAlignment="1">
      <alignment vertical="center" wrapText="1"/>
    </xf>
    <xf numFmtId="166" fontId="15" fillId="10" borderId="1" xfId="1" applyFont="1" applyFill="1" applyBorder="1" applyAlignment="1">
      <alignment vertical="center" wrapText="1"/>
    </xf>
    <xf numFmtId="166" fontId="15" fillId="10" borderId="1" xfId="1" applyFont="1" applyFill="1" applyBorder="1" applyAlignment="1">
      <alignment vertical="center"/>
    </xf>
    <xf numFmtId="0" fontId="56" fillId="10" borderId="1" xfId="0" applyFont="1" applyFill="1" applyBorder="1" applyAlignment="1">
      <alignment vertical="center" wrapText="1"/>
    </xf>
    <xf numFmtId="166" fontId="56" fillId="10" borderId="1" xfId="1" applyFont="1" applyFill="1" applyBorder="1" applyAlignment="1">
      <alignment vertical="center" wrapText="1"/>
    </xf>
    <xf numFmtId="0" fontId="20" fillId="0" borderId="0" xfId="0" applyFont="1" applyAlignment="1">
      <alignment horizontal="center" vertical="top"/>
    </xf>
    <xf numFmtId="166" fontId="26" fillId="10" borderId="1" xfId="1" applyFont="1" applyFill="1" applyBorder="1" applyAlignment="1">
      <alignment vertical="center"/>
    </xf>
    <xf numFmtId="169" fontId="39" fillId="6" borderId="1" xfId="0" applyNumberFormat="1" applyFont="1" applyFill="1" applyBorder="1" applyAlignment="1">
      <alignment vertical="top"/>
    </xf>
    <xf numFmtId="169" fontId="63" fillId="6" borderId="1" xfId="0" applyNumberFormat="1" applyFont="1" applyFill="1" applyBorder="1" applyAlignment="1">
      <alignment vertical="top"/>
    </xf>
    <xf numFmtId="0" fontId="3" fillId="10" borderId="1" xfId="0" quotePrefix="1" applyFont="1" applyFill="1" applyBorder="1" applyAlignment="1">
      <alignment vertical="center"/>
    </xf>
    <xf numFmtId="0" fontId="0" fillId="8" borderId="1" xfId="0" applyFill="1" applyBorder="1" applyAlignment="1">
      <alignment horizontal="left" vertical="top"/>
    </xf>
    <xf numFmtId="166" fontId="78" fillId="10" borderId="1" xfId="1" applyFont="1" applyFill="1" applyBorder="1" applyAlignment="1">
      <alignment vertical="top" wrapText="1"/>
    </xf>
    <xf numFmtId="0" fontId="0" fillId="0" borderId="1" xfId="0" applyBorder="1" applyAlignment="1">
      <alignment vertical="top" textRotation="90" wrapText="1"/>
    </xf>
    <xf numFmtId="0" fontId="7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textRotation="90" wrapText="1"/>
    </xf>
    <xf numFmtId="1" fontId="0" fillId="0" borderId="1" xfId="0" applyNumberFormat="1" applyBorder="1" applyAlignment="1">
      <alignment vertical="top" wrapText="1"/>
    </xf>
    <xf numFmtId="169" fontId="27" fillId="0" borderId="1" xfId="0" applyNumberFormat="1" applyFont="1" applyBorder="1" applyAlignment="1">
      <alignment vertical="top" wrapText="1"/>
    </xf>
    <xf numFmtId="0" fontId="42" fillId="0" borderId="1" xfId="0" applyFont="1" applyFill="1" applyBorder="1" applyAlignment="1">
      <alignment horizontal="left" vertical="top"/>
    </xf>
    <xf numFmtId="172" fontId="0" fillId="6" borderId="1" xfId="0" applyNumberFormat="1" applyFill="1" applyBorder="1"/>
    <xf numFmtId="0" fontId="0" fillId="6" borderId="0" xfId="0" applyFill="1"/>
    <xf numFmtId="0" fontId="110" fillId="4" borderId="35" xfId="0" applyFont="1" applyFill="1" applyBorder="1" applyAlignment="1">
      <alignment horizontal="center"/>
    </xf>
    <xf numFmtId="0" fontId="6" fillId="10" borderId="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114" fillId="0" borderId="1" xfId="0" applyFont="1" applyBorder="1" applyAlignment="1">
      <alignment vertical="top" wrapText="1"/>
    </xf>
    <xf numFmtId="0" fontId="110" fillId="10" borderId="1" xfId="0" applyFont="1" applyFill="1" applyBorder="1" applyAlignment="1">
      <alignment vertical="center" wrapText="1"/>
    </xf>
    <xf numFmtId="0" fontId="78" fillId="10" borderId="1" xfId="0" applyFont="1" applyFill="1" applyBorder="1" applyAlignment="1">
      <alignment vertical="center" wrapText="1"/>
    </xf>
    <xf numFmtId="167" fontId="14" fillId="20" borderId="26" xfId="0" quotePrefix="1" applyNumberFormat="1" applyFont="1" applyFill="1" applyBorder="1" applyAlignment="1">
      <alignment vertical="top"/>
    </xf>
    <xf numFmtId="0" fontId="5" fillId="8" borderId="1" xfId="0" applyFont="1" applyFill="1" applyBorder="1" applyAlignment="1">
      <alignment horizontal="left" vertical="top"/>
    </xf>
    <xf numFmtId="0" fontId="5" fillId="8" borderId="42" xfId="0" applyFont="1" applyFill="1" applyBorder="1" applyAlignment="1">
      <alignment vertical="top"/>
    </xf>
    <xf numFmtId="169" fontId="39" fillId="10" borderId="1" xfId="0" applyNumberFormat="1" applyFont="1" applyFill="1" applyBorder="1" applyAlignment="1">
      <alignment vertical="center"/>
    </xf>
    <xf numFmtId="171" fontId="14" fillId="10" borderId="26" xfId="0" applyNumberFormat="1" applyFont="1" applyFill="1" applyBorder="1" applyAlignment="1">
      <alignment vertical="center"/>
    </xf>
    <xf numFmtId="0" fontId="2" fillId="10" borderId="1" xfId="0" applyFont="1" applyFill="1" applyBorder="1" applyAlignment="1">
      <alignment vertical="center" textRotation="180"/>
    </xf>
    <xf numFmtId="0" fontId="3" fillId="10" borderId="1" xfId="0" applyFont="1" applyFill="1" applyBorder="1" applyAlignment="1">
      <alignment vertical="center" textRotation="180"/>
    </xf>
    <xf numFmtId="169" fontId="57" fillId="10" borderId="26" xfId="0" applyNumberFormat="1" applyFont="1" applyFill="1" applyBorder="1" applyAlignment="1">
      <alignment vertical="center"/>
    </xf>
    <xf numFmtId="0" fontId="47" fillId="10" borderId="1" xfId="0" applyFont="1" applyFill="1" applyBorder="1" applyAlignment="1">
      <alignment vertical="center" wrapText="1"/>
    </xf>
    <xf numFmtId="15" fontId="5" fillId="8" borderId="1" xfId="0" applyNumberFormat="1" applyFont="1" applyFill="1" applyBorder="1" applyAlignment="1">
      <alignment vertical="top"/>
    </xf>
    <xf numFmtId="166" fontId="24" fillId="8" borderId="1" xfId="1" applyFont="1" applyFill="1" applyBorder="1" applyAlignment="1">
      <alignment vertical="top"/>
    </xf>
    <xf numFmtId="15" fontId="82" fillId="20" borderId="1" xfId="0" quotePrefix="1" applyNumberFormat="1" applyFont="1" applyFill="1" applyBorder="1" applyAlignment="1">
      <alignment vertical="center"/>
    </xf>
    <xf numFmtId="15" fontId="3" fillId="10" borderId="1" xfId="0" quotePrefix="1" applyNumberFormat="1" applyFont="1" applyFill="1" applyBorder="1" applyAlignment="1">
      <alignment vertical="center"/>
    </xf>
    <xf numFmtId="169" fontId="39" fillId="0" borderId="1" xfId="0" applyNumberFormat="1" applyFont="1" applyFill="1" applyBorder="1" applyAlignment="1">
      <alignment vertical="top"/>
    </xf>
    <xf numFmtId="169" fontId="63" fillId="0" borderId="1" xfId="0" applyNumberFormat="1" applyFont="1" applyFill="1" applyBorder="1" applyAlignment="1">
      <alignment vertical="top"/>
    </xf>
    <xf numFmtId="166" fontId="24" fillId="0" borderId="1" xfId="1" applyFont="1" applyFill="1" applyBorder="1" applyAlignment="1">
      <alignment vertical="top"/>
    </xf>
    <xf numFmtId="14" fontId="0" fillId="0" borderId="1" xfId="0" applyNumberFormat="1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167" fontId="14" fillId="10" borderId="26" xfId="0" quotePrefix="1" applyNumberFormat="1" applyFont="1" applyFill="1" applyBorder="1" applyAlignment="1">
      <alignment vertical="center"/>
    </xf>
    <xf numFmtId="15" fontId="116" fillId="0" borderId="1" xfId="0" applyNumberFormat="1" applyFont="1" applyBorder="1" applyAlignment="1">
      <alignment vertical="top"/>
    </xf>
    <xf numFmtId="14" fontId="27" fillId="0" borderId="1" xfId="0" applyNumberFormat="1" applyFont="1" applyFill="1" applyBorder="1" applyAlignment="1">
      <alignment vertical="top" wrapText="1"/>
    </xf>
    <xf numFmtId="0" fontId="5" fillId="8" borderId="15" xfId="0" applyFont="1" applyFill="1" applyBorder="1" applyAlignment="1">
      <alignment vertical="top"/>
    </xf>
    <xf numFmtId="2" fontId="0" fillId="4" borderId="1" xfId="0" applyNumberFormat="1" applyFill="1" applyBorder="1" applyAlignment="1">
      <alignment vertical="top" wrapText="1"/>
    </xf>
    <xf numFmtId="2" fontId="0" fillId="5" borderId="1" xfId="0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169" fontId="43" fillId="4" borderId="1" xfId="0" applyNumberFormat="1" applyFont="1" applyFill="1" applyBorder="1" applyAlignment="1">
      <alignment vertical="top" wrapText="1"/>
    </xf>
    <xf numFmtId="166" fontId="5" fillId="4" borderId="1" xfId="0" applyNumberFormat="1" applyFont="1" applyFill="1" applyBorder="1" applyAlignment="1">
      <alignment vertical="top" wrapText="1"/>
    </xf>
    <xf numFmtId="168" fontId="5" fillId="4" borderId="1" xfId="0" applyNumberFormat="1" applyFont="1" applyFill="1" applyBorder="1" applyAlignment="1">
      <alignment vertical="top" wrapText="1"/>
    </xf>
    <xf numFmtId="14" fontId="0" fillId="4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17" fillId="0" borderId="0" xfId="0" applyFont="1" applyBorder="1"/>
    <xf numFmtId="0" fontId="117" fillId="0" borderId="0" xfId="0" applyFont="1" applyFill="1" applyBorder="1"/>
    <xf numFmtId="0" fontId="61" fillId="10" borderId="10" xfId="0" applyFont="1" applyFill="1" applyBorder="1" applyAlignment="1">
      <alignment horizontal="center" vertical="center"/>
    </xf>
    <xf numFmtId="0" fontId="61" fillId="10" borderId="11" xfId="0" applyFont="1" applyFill="1" applyBorder="1" applyAlignment="1">
      <alignment horizontal="center" vertical="center"/>
    </xf>
    <xf numFmtId="0" fontId="61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 vertical="center"/>
    </xf>
    <xf numFmtId="0" fontId="58" fillId="10" borderId="11" xfId="0" applyFont="1" applyFill="1" applyBorder="1" applyAlignment="1">
      <alignment horizontal="center" vertical="center"/>
    </xf>
    <xf numFmtId="0" fontId="58" fillId="10" borderId="12" xfId="0" applyFont="1" applyFill="1" applyBorder="1" applyAlignment="1">
      <alignment horizontal="center" vertical="center"/>
    </xf>
    <xf numFmtId="0" fontId="61" fillId="10" borderId="40" xfId="0" applyFont="1" applyFill="1" applyBorder="1" applyAlignment="1">
      <alignment horizontal="center" vertical="center"/>
    </xf>
    <xf numFmtId="0" fontId="61" fillId="10" borderId="41" xfId="0" applyFont="1" applyFill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/>
    </xf>
    <xf numFmtId="0" fontId="108" fillId="0" borderId="3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5" fillId="25" borderId="10" xfId="0" applyFont="1" applyFill="1" applyBorder="1" applyAlignment="1">
      <alignment horizontal="center" vertical="center"/>
    </xf>
    <xf numFmtId="0" fontId="77" fillId="25" borderId="1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CC"/>
      <color rgb="FF0066FF"/>
      <color rgb="FFFFEAA7"/>
      <color rgb="FFFFD5D5"/>
      <color rgb="FF996633"/>
      <color rgb="FF804444"/>
      <color rgb="FFECCDCC"/>
      <color rgb="FFFF6600"/>
      <color rgb="FFABE9FF"/>
      <color rgb="FFC686F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7"/>
  <sheetViews>
    <sheetView view="pageBreakPreview" topLeftCell="A21" zoomScale="70" zoomScaleSheetLayoutView="70" workbookViewId="0">
      <selection activeCell="I36" sqref="I36"/>
    </sheetView>
  </sheetViews>
  <sheetFormatPr baseColWidth="10" defaultRowHeight="15"/>
  <cols>
    <col min="1" max="1" width="4.5703125" style="4" customWidth="1"/>
    <col min="2" max="2" width="8.42578125" style="3" customWidth="1"/>
    <col min="3" max="3" width="10.28515625" style="33" customWidth="1"/>
    <col min="4" max="4" width="6.140625" customWidth="1"/>
    <col min="5" max="5" width="4.7109375" customWidth="1"/>
    <col min="6" max="6" width="5.28515625" style="33" customWidth="1"/>
    <col min="7" max="7" width="12.28515625" customWidth="1"/>
    <col min="8" max="8" width="5" customWidth="1"/>
    <col min="9" max="9" width="5.28515625" customWidth="1"/>
    <col min="10" max="10" width="14" customWidth="1"/>
    <col min="11" max="11" width="13.85546875" style="11" customWidth="1"/>
    <col min="12" max="12" width="16.42578125" style="4" customWidth="1"/>
    <col min="13" max="13" width="20.28515625" customWidth="1"/>
    <col min="14" max="14" width="17.85546875" style="3" customWidth="1"/>
    <col min="15" max="15" width="4.5703125" style="3" customWidth="1"/>
    <col min="16" max="16" width="6.140625" style="3" customWidth="1"/>
    <col min="17" max="17" width="30.85546875" style="3" customWidth="1"/>
    <col min="18" max="18" width="13.140625" style="3" customWidth="1"/>
    <col min="19" max="19" width="3.85546875" style="3" customWidth="1"/>
    <col min="20" max="20" width="18.7109375" style="3" customWidth="1"/>
    <col min="21" max="21" width="17.7109375" style="359" customWidth="1"/>
    <col min="22" max="22" width="13.5703125" style="360" customWidth="1"/>
    <col min="23" max="23" width="15.140625" style="2" customWidth="1"/>
    <col min="24" max="24" width="15.28515625" style="2" customWidth="1"/>
    <col min="25" max="25" width="15.5703125" style="192" customWidth="1"/>
    <col min="26" max="26" width="15.42578125" customWidth="1"/>
    <col min="27" max="27" width="14.85546875" style="186" customWidth="1"/>
    <col min="28" max="28" width="15.140625" customWidth="1"/>
    <col min="29" max="29" width="16.5703125" customWidth="1"/>
    <col min="30" max="30" width="13.85546875" customWidth="1"/>
    <col min="31" max="31" width="10" customWidth="1"/>
    <col min="32" max="32" width="9.5703125" customWidth="1"/>
    <col min="33" max="33" width="10.42578125" customWidth="1"/>
    <col min="34" max="34" width="12.140625" customWidth="1"/>
    <col min="35" max="35" width="28.140625" customWidth="1"/>
    <col min="36" max="36" width="11.7109375" customWidth="1"/>
    <col min="37" max="38" width="5.5703125" customWidth="1"/>
    <col min="39" max="39" width="8.85546875" customWidth="1"/>
    <col min="40" max="40" width="6.140625" customWidth="1"/>
    <col min="41" max="41" width="5.5703125" customWidth="1"/>
    <col min="42" max="42" width="6.5703125" customWidth="1"/>
    <col min="43" max="43" width="5" customWidth="1"/>
    <col min="44" max="44" width="6.85546875" style="123" customWidth="1"/>
    <col min="45" max="45" width="3.7109375" customWidth="1"/>
    <col min="46" max="46" width="3.85546875" customWidth="1"/>
    <col min="47" max="47" width="4.7109375" customWidth="1"/>
    <col min="48" max="48" width="4.42578125" customWidth="1"/>
    <col min="49" max="49" width="3.85546875" customWidth="1"/>
    <col min="50" max="50" width="4.140625" customWidth="1"/>
    <col min="51" max="51" width="3.7109375" customWidth="1"/>
    <col min="52" max="52" width="3.85546875" customWidth="1"/>
    <col min="53" max="53" width="4.140625" style="132" customWidth="1"/>
    <col min="54" max="54" width="3.85546875" style="151" customWidth="1"/>
    <col min="55" max="55" width="3.7109375" customWidth="1"/>
    <col min="56" max="56" width="3.85546875" customWidth="1"/>
    <col min="57" max="57" width="4.28515625" customWidth="1"/>
    <col min="58" max="60" width="3.42578125" customWidth="1"/>
    <col min="61" max="61" width="3.7109375" customWidth="1"/>
    <col min="62" max="62" width="3.42578125" customWidth="1"/>
    <col min="63" max="63" width="3.7109375" customWidth="1"/>
    <col min="64" max="65" width="4.140625" customWidth="1"/>
    <col min="66" max="67" width="3.85546875" customWidth="1"/>
    <col min="68" max="68" width="4.140625" customWidth="1"/>
    <col min="69" max="69" width="3.85546875" customWidth="1"/>
    <col min="70" max="71" width="3.7109375" customWidth="1"/>
    <col min="72" max="73" width="3.85546875" customWidth="1"/>
    <col min="74" max="75" width="3.7109375" customWidth="1"/>
    <col min="76" max="78" width="3.85546875" customWidth="1"/>
    <col min="79" max="79" width="3.42578125" customWidth="1"/>
    <col min="80" max="80" width="3.85546875" customWidth="1"/>
    <col min="81" max="82" width="3.42578125" customWidth="1"/>
    <col min="83" max="84" width="3.7109375" customWidth="1"/>
    <col min="85" max="85" width="3.85546875" customWidth="1"/>
    <col min="86" max="86" width="3.42578125" customWidth="1"/>
    <col min="87" max="88" width="3.7109375" customWidth="1"/>
    <col min="89" max="89" width="4.140625" customWidth="1"/>
    <col min="90" max="90" width="4.28515625" customWidth="1"/>
    <col min="91" max="91" width="3.7109375" customWidth="1"/>
    <col min="92" max="92" width="3.42578125" customWidth="1"/>
    <col min="93" max="93" width="12.28515625" customWidth="1"/>
    <col min="94" max="94" width="3.85546875" customWidth="1"/>
    <col min="95" max="95" width="16.7109375" customWidth="1"/>
    <col min="96" max="96" width="3.7109375" customWidth="1"/>
    <col min="97" max="97" width="25.42578125" customWidth="1"/>
  </cols>
  <sheetData>
    <row r="1" spans="1:96" ht="31.5" customHeight="1" thickBot="1">
      <c r="A1" s="364"/>
      <c r="B1" s="463"/>
      <c r="C1" s="365"/>
      <c r="D1" s="365"/>
      <c r="E1" s="366"/>
      <c r="F1" s="367"/>
      <c r="G1" s="366"/>
      <c r="H1" s="366"/>
      <c r="I1" s="366"/>
      <c r="J1" s="366"/>
      <c r="K1" s="368"/>
      <c r="L1" s="368"/>
      <c r="M1" s="369"/>
      <c r="N1" s="370"/>
      <c r="O1" s="370"/>
      <c r="P1" s="370"/>
      <c r="Q1" s="369" t="s">
        <v>1179</v>
      </c>
      <c r="R1" s="371"/>
      <c r="S1" s="371"/>
      <c r="T1" s="371"/>
      <c r="U1" s="371"/>
      <c r="V1" s="372"/>
      <c r="W1" s="366"/>
      <c r="X1" s="366"/>
      <c r="Y1" s="368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73"/>
      <c r="CO1" s="373"/>
      <c r="CP1" s="373"/>
      <c r="CQ1" s="373"/>
      <c r="CR1" s="369"/>
    </row>
    <row r="2" spans="1:96" ht="22.5" customHeight="1" thickBot="1">
      <c r="A2" s="243"/>
      <c r="B2" s="464"/>
      <c r="C2" s="244"/>
      <c r="D2" s="244"/>
      <c r="E2" s="244"/>
      <c r="F2" s="362"/>
      <c r="G2" s="244" t="s">
        <v>1101</v>
      </c>
      <c r="H2" s="244"/>
      <c r="I2" s="244"/>
      <c r="J2" s="244"/>
      <c r="K2" s="245"/>
      <c r="L2" s="245"/>
      <c r="M2" s="374"/>
      <c r="N2" s="246"/>
      <c r="O2" s="246"/>
      <c r="P2" s="246"/>
      <c r="Q2" s="376"/>
      <c r="R2" s="361"/>
      <c r="S2" s="361"/>
      <c r="T2" s="361"/>
      <c r="U2" s="361"/>
      <c r="V2" s="350"/>
      <c r="W2" s="880" t="s">
        <v>6</v>
      </c>
      <c r="X2" s="880"/>
      <c r="Y2" s="881"/>
      <c r="Z2" s="880"/>
      <c r="AA2" s="880"/>
      <c r="AB2" s="882" t="s">
        <v>743</v>
      </c>
      <c r="AC2" s="883"/>
      <c r="AD2" s="883"/>
      <c r="AE2" s="883"/>
      <c r="AF2" s="884"/>
      <c r="AG2" s="247"/>
      <c r="AH2" s="247"/>
      <c r="AI2" s="247"/>
      <c r="AJ2" s="247"/>
      <c r="AK2" s="247"/>
      <c r="AL2" s="247"/>
      <c r="AM2" s="882" t="s">
        <v>752</v>
      </c>
      <c r="AN2" s="883"/>
      <c r="AO2" s="883"/>
      <c r="AP2" s="883"/>
      <c r="AQ2" s="248"/>
      <c r="AR2" s="249"/>
      <c r="AS2" s="882" t="s">
        <v>468</v>
      </c>
      <c r="AT2" s="883"/>
      <c r="AU2" s="883"/>
      <c r="AV2" s="883"/>
      <c r="AW2" s="883"/>
      <c r="AX2" s="883"/>
      <c r="AY2" s="883"/>
      <c r="AZ2" s="884"/>
      <c r="BA2" s="250"/>
      <c r="BB2" s="251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877" t="s">
        <v>473</v>
      </c>
      <c r="CD2" s="878"/>
      <c r="CE2" s="879"/>
      <c r="CF2" s="885" t="s">
        <v>817</v>
      </c>
      <c r="CG2" s="886"/>
      <c r="CH2" s="877" t="s">
        <v>40</v>
      </c>
      <c r="CI2" s="878"/>
      <c r="CJ2" s="879"/>
      <c r="CK2" s="253"/>
      <c r="CL2" s="253"/>
      <c r="CM2" s="252"/>
      <c r="CN2" s="254"/>
      <c r="CO2" s="255"/>
      <c r="CP2" s="255"/>
      <c r="CQ2" s="256"/>
      <c r="CR2" s="257"/>
    </row>
    <row r="3" spans="1:96" s="34" customFormat="1" ht="63" customHeight="1" thickBot="1">
      <c r="A3" s="160"/>
      <c r="B3" s="462" t="s">
        <v>1158</v>
      </c>
      <c r="C3" s="74" t="s">
        <v>0</v>
      </c>
      <c r="D3" s="161" t="s">
        <v>1</v>
      </c>
      <c r="E3" s="258" t="s">
        <v>1102</v>
      </c>
      <c r="F3" s="283" t="s">
        <v>5</v>
      </c>
      <c r="G3" s="161" t="s">
        <v>2</v>
      </c>
      <c r="H3" s="326" t="s">
        <v>1056</v>
      </c>
      <c r="I3" s="326" t="s">
        <v>1057</v>
      </c>
      <c r="J3" s="348" t="s">
        <v>12</v>
      </c>
      <c r="K3" s="348" t="s">
        <v>792</v>
      </c>
      <c r="L3" s="348" t="s">
        <v>731</v>
      </c>
      <c r="M3" s="181" t="s">
        <v>80</v>
      </c>
      <c r="N3" s="181" t="s">
        <v>760</v>
      </c>
      <c r="O3" s="326" t="s">
        <v>1136</v>
      </c>
      <c r="P3" s="326" t="s">
        <v>1123</v>
      </c>
      <c r="Q3" s="264" t="s">
        <v>11</v>
      </c>
      <c r="R3" s="264" t="s">
        <v>39</v>
      </c>
      <c r="S3" s="351" t="s">
        <v>10</v>
      </c>
      <c r="T3" s="264" t="s">
        <v>3</v>
      </c>
      <c r="U3" s="264" t="s">
        <v>4</v>
      </c>
      <c r="V3" s="352" t="s">
        <v>791</v>
      </c>
      <c r="W3" s="163" t="s">
        <v>730</v>
      </c>
      <c r="X3" s="349" t="s">
        <v>1059</v>
      </c>
      <c r="Y3" s="228" t="s">
        <v>1058</v>
      </c>
      <c r="Z3" s="164" t="s">
        <v>78</v>
      </c>
      <c r="AA3" s="187" t="s">
        <v>761</v>
      </c>
      <c r="AB3" s="170" t="s">
        <v>744</v>
      </c>
      <c r="AC3" s="170" t="s">
        <v>745</v>
      </c>
      <c r="AD3" s="170" t="s">
        <v>746</v>
      </c>
      <c r="AE3" s="171" t="s">
        <v>753</v>
      </c>
      <c r="AF3" s="170" t="s">
        <v>747</v>
      </c>
      <c r="AG3" s="161" t="s">
        <v>8</v>
      </c>
      <c r="AH3" s="161" t="s">
        <v>7</v>
      </c>
      <c r="AI3" s="213" t="s">
        <v>9</v>
      </c>
      <c r="AJ3" s="174" t="s">
        <v>748</v>
      </c>
      <c r="AK3" s="174" t="s">
        <v>749</v>
      </c>
      <c r="AL3" s="165" t="s">
        <v>79</v>
      </c>
      <c r="AM3" s="162" t="s">
        <v>81</v>
      </c>
      <c r="AN3" s="166" t="s">
        <v>87</v>
      </c>
      <c r="AO3" s="166" t="s">
        <v>88</v>
      </c>
      <c r="AP3" s="166" t="s">
        <v>89</v>
      </c>
      <c r="AQ3" s="167" t="s">
        <v>41</v>
      </c>
      <c r="AR3" s="168" t="s">
        <v>55</v>
      </c>
      <c r="AS3" s="114" t="s">
        <v>469</v>
      </c>
      <c r="AT3" s="114" t="s">
        <v>470</v>
      </c>
      <c r="AU3" s="114" t="s">
        <v>471</v>
      </c>
      <c r="AV3" s="114" t="s">
        <v>249</v>
      </c>
      <c r="AW3" s="114" t="s">
        <v>225</v>
      </c>
      <c r="AX3" s="114" t="s">
        <v>226</v>
      </c>
      <c r="AY3" s="114" t="s">
        <v>472</v>
      </c>
      <c r="AZ3" s="105" t="s">
        <v>536</v>
      </c>
      <c r="BA3" s="127" t="s">
        <v>222</v>
      </c>
      <c r="BB3" s="145" t="s">
        <v>726</v>
      </c>
      <c r="BC3" s="114" t="s">
        <v>220</v>
      </c>
      <c r="BD3" s="105" t="s">
        <v>221</v>
      </c>
      <c r="BE3" s="105" t="s">
        <v>223</v>
      </c>
      <c r="BF3" s="105" t="s">
        <v>224</v>
      </c>
      <c r="BG3" s="105" t="s">
        <v>758</v>
      </c>
      <c r="BH3" s="105" t="s">
        <v>227</v>
      </c>
      <c r="BI3" s="105" t="s">
        <v>799</v>
      </c>
      <c r="BJ3" s="105" t="s">
        <v>481</v>
      </c>
      <c r="BK3" s="105" t="s">
        <v>795</v>
      </c>
      <c r="BL3" s="105" t="s">
        <v>480</v>
      </c>
      <c r="BM3" s="105" t="s">
        <v>482</v>
      </c>
      <c r="BN3" s="105" t="s">
        <v>729</v>
      </c>
      <c r="BO3" s="105" t="s">
        <v>759</v>
      </c>
      <c r="BP3" s="105" t="s">
        <v>228</v>
      </c>
      <c r="BQ3" s="105" t="s">
        <v>229</v>
      </c>
      <c r="BR3" s="105" t="s">
        <v>797</v>
      </c>
      <c r="BS3" s="105" t="s">
        <v>1133</v>
      </c>
      <c r="BT3" s="105" t="s">
        <v>921</v>
      </c>
      <c r="BU3" s="105" t="s">
        <v>537</v>
      </c>
      <c r="BV3" s="105" t="s">
        <v>233</v>
      </c>
      <c r="BW3" s="105" t="s">
        <v>755</v>
      </c>
      <c r="BX3" s="105" t="s">
        <v>234</v>
      </c>
      <c r="BY3" s="105" t="s">
        <v>235</v>
      </c>
      <c r="BZ3" s="105" t="s">
        <v>236</v>
      </c>
      <c r="CA3" s="105" t="s">
        <v>756</v>
      </c>
      <c r="CB3" s="105" t="s">
        <v>238</v>
      </c>
      <c r="CC3" s="105" t="s">
        <v>230</v>
      </c>
      <c r="CD3" s="105" t="s">
        <v>231</v>
      </c>
      <c r="CE3" s="105" t="s">
        <v>232</v>
      </c>
      <c r="CF3" s="105" t="s">
        <v>637</v>
      </c>
      <c r="CG3" s="105" t="s">
        <v>481</v>
      </c>
      <c r="CH3" s="105" t="s">
        <v>475</v>
      </c>
      <c r="CI3" s="105" t="s">
        <v>476</v>
      </c>
      <c r="CJ3" s="105" t="s">
        <v>477</v>
      </c>
      <c r="CK3" s="105" t="s">
        <v>479</v>
      </c>
      <c r="CL3" s="105" t="s">
        <v>478</v>
      </c>
      <c r="CM3" s="115" t="s">
        <v>237</v>
      </c>
      <c r="CN3" s="105" t="s">
        <v>811</v>
      </c>
      <c r="CO3" s="226" t="s">
        <v>1055</v>
      </c>
      <c r="CP3" s="227" t="s">
        <v>1054</v>
      </c>
      <c r="CQ3" s="217" t="s">
        <v>815</v>
      </c>
      <c r="CR3" s="169"/>
    </row>
    <row r="4" spans="1:96" s="599" customFormat="1">
      <c r="A4" s="489"/>
      <c r="B4" s="584" t="s">
        <v>1385</v>
      </c>
      <c r="C4" s="433" t="s">
        <v>113</v>
      </c>
      <c r="D4" s="585">
        <v>2007</v>
      </c>
      <c r="E4" s="585"/>
      <c r="F4" s="433"/>
      <c r="G4" s="585" t="s">
        <v>113</v>
      </c>
      <c r="H4" s="585"/>
      <c r="I4" s="585"/>
      <c r="J4" s="585" t="s">
        <v>113</v>
      </c>
      <c r="K4" s="585" t="s">
        <v>113</v>
      </c>
      <c r="L4" s="585" t="s">
        <v>113</v>
      </c>
      <c r="M4" s="585" t="s">
        <v>113</v>
      </c>
      <c r="N4" s="584" t="s">
        <v>113</v>
      </c>
      <c r="O4" s="584"/>
      <c r="P4" s="584"/>
      <c r="Q4" s="584" t="s">
        <v>1386</v>
      </c>
      <c r="R4" s="489" t="s">
        <v>113</v>
      </c>
      <c r="S4" s="585"/>
      <c r="T4" s="585" t="s">
        <v>113</v>
      </c>
      <c r="U4" s="586" t="s">
        <v>113</v>
      </c>
      <c r="V4" s="587" t="s">
        <v>113</v>
      </c>
      <c r="W4" s="588" t="s">
        <v>113</v>
      </c>
      <c r="X4" s="589" t="s">
        <v>113</v>
      </c>
      <c r="Y4" s="589" t="s">
        <v>113</v>
      </c>
      <c r="Z4" s="590" t="s">
        <v>113</v>
      </c>
      <c r="AA4" s="591" t="s">
        <v>113</v>
      </c>
      <c r="AB4" s="592" t="s">
        <v>113</v>
      </c>
      <c r="AC4" s="592" t="s">
        <v>113</v>
      </c>
      <c r="AD4" s="592" t="s">
        <v>113</v>
      </c>
      <c r="AE4" s="592"/>
      <c r="AF4" s="593"/>
      <c r="AG4" s="594" t="s">
        <v>113</v>
      </c>
      <c r="AH4" s="594" t="s">
        <v>113</v>
      </c>
      <c r="AI4" s="585" t="s">
        <v>113</v>
      </c>
      <c r="AJ4" s="595"/>
      <c r="AK4" s="585"/>
      <c r="AL4" s="585"/>
      <c r="AM4" s="585"/>
      <c r="AN4" s="585"/>
      <c r="AO4" s="585"/>
      <c r="AP4" s="585"/>
      <c r="AQ4" s="585"/>
      <c r="AR4" s="596"/>
      <c r="AS4" s="585"/>
      <c r="AT4" s="585"/>
      <c r="AU4" s="585"/>
      <c r="AV4" s="585"/>
      <c r="AW4" s="585"/>
      <c r="AX4" s="585"/>
      <c r="AY4" s="585"/>
      <c r="AZ4" s="585"/>
      <c r="BA4" s="597"/>
      <c r="BB4" s="598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5"/>
      <c r="BN4" s="585"/>
      <c r="BO4" s="585"/>
      <c r="BP4" s="585"/>
      <c r="BQ4" s="585"/>
      <c r="BR4" s="585"/>
      <c r="BS4" s="585"/>
      <c r="BT4" s="585"/>
      <c r="BU4" s="585"/>
      <c r="BV4" s="585"/>
      <c r="BW4" s="585"/>
      <c r="BX4" s="585"/>
      <c r="BY4" s="585"/>
      <c r="BZ4" s="585"/>
      <c r="CA4" s="585"/>
      <c r="CB4" s="585"/>
      <c r="CC4" s="585"/>
      <c r="CD4" s="585"/>
      <c r="CE4" s="585"/>
      <c r="CF4" s="585"/>
      <c r="CG4" s="585"/>
      <c r="CH4" s="585"/>
      <c r="CI4" s="585"/>
      <c r="CJ4" s="585"/>
      <c r="CK4" s="585"/>
      <c r="CL4" s="585"/>
      <c r="CM4" s="585"/>
      <c r="CN4" s="585"/>
      <c r="CO4" s="585"/>
      <c r="CP4" s="585"/>
      <c r="CQ4" s="585"/>
      <c r="CR4" s="585"/>
    </row>
    <row r="5" spans="1:96" s="599" customFormat="1">
      <c r="A5" s="489"/>
      <c r="B5" s="584" t="s">
        <v>1387</v>
      </c>
      <c r="C5" s="433" t="s">
        <v>113</v>
      </c>
      <c r="D5" s="585">
        <v>2007</v>
      </c>
      <c r="E5" s="585"/>
      <c r="F5" s="433"/>
      <c r="G5" s="585" t="s">
        <v>113</v>
      </c>
      <c r="H5" s="585"/>
      <c r="I5" s="585"/>
      <c r="J5" s="585" t="s">
        <v>113</v>
      </c>
      <c r="K5" s="585" t="s">
        <v>113</v>
      </c>
      <c r="L5" s="585" t="s">
        <v>113</v>
      </c>
      <c r="M5" s="585" t="s">
        <v>113</v>
      </c>
      <c r="N5" s="584" t="s">
        <v>113</v>
      </c>
      <c r="O5" s="584"/>
      <c r="P5" s="584"/>
      <c r="Q5" s="584" t="s">
        <v>1386</v>
      </c>
      <c r="R5" s="489" t="s">
        <v>113</v>
      </c>
      <c r="S5" s="585"/>
      <c r="T5" s="585" t="s">
        <v>113</v>
      </c>
      <c r="U5" s="586" t="s">
        <v>113</v>
      </c>
      <c r="V5" s="587" t="s">
        <v>113</v>
      </c>
      <c r="W5" s="588" t="s">
        <v>113</v>
      </c>
      <c r="X5" s="589" t="s">
        <v>113</v>
      </c>
      <c r="Y5" s="589" t="s">
        <v>113</v>
      </c>
      <c r="Z5" s="590" t="s">
        <v>113</v>
      </c>
      <c r="AA5" s="591" t="s">
        <v>113</v>
      </c>
      <c r="AB5" s="592" t="s">
        <v>113</v>
      </c>
      <c r="AC5" s="592" t="s">
        <v>113</v>
      </c>
      <c r="AD5" s="592" t="s">
        <v>113</v>
      </c>
      <c r="AE5" s="592"/>
      <c r="AF5" s="593"/>
      <c r="AG5" s="594" t="s">
        <v>113</v>
      </c>
      <c r="AH5" s="594" t="s">
        <v>113</v>
      </c>
      <c r="AI5" s="585" t="s">
        <v>113</v>
      </c>
      <c r="AJ5" s="595"/>
      <c r="AK5" s="585"/>
      <c r="AL5" s="585"/>
      <c r="AM5" s="585"/>
      <c r="AN5" s="585"/>
      <c r="AO5" s="585"/>
      <c r="AP5" s="585"/>
      <c r="AQ5" s="585"/>
      <c r="AR5" s="596"/>
      <c r="AS5" s="585"/>
      <c r="AT5" s="585"/>
      <c r="AU5" s="585"/>
      <c r="AV5" s="585"/>
      <c r="AW5" s="585"/>
      <c r="AX5" s="585"/>
      <c r="AY5" s="585"/>
      <c r="AZ5" s="585"/>
      <c r="BA5" s="597"/>
      <c r="BB5" s="598"/>
      <c r="BC5" s="585"/>
      <c r="BD5" s="585"/>
      <c r="BE5" s="585"/>
      <c r="BF5" s="585"/>
      <c r="BG5" s="585"/>
      <c r="BH5" s="585"/>
      <c r="BI5" s="585"/>
      <c r="BJ5" s="585"/>
      <c r="BK5" s="585"/>
      <c r="BL5" s="585"/>
      <c r="BM5" s="585"/>
      <c r="BN5" s="585"/>
      <c r="BO5" s="585"/>
      <c r="BP5" s="585"/>
      <c r="BQ5" s="585"/>
      <c r="BR5" s="585"/>
      <c r="BS5" s="585"/>
      <c r="BT5" s="585"/>
      <c r="BU5" s="585"/>
      <c r="BV5" s="585"/>
      <c r="BW5" s="585"/>
      <c r="BX5" s="585"/>
      <c r="BY5" s="585"/>
      <c r="BZ5" s="585"/>
      <c r="CA5" s="585"/>
      <c r="CB5" s="585"/>
      <c r="CC5" s="585"/>
      <c r="CD5" s="585"/>
      <c r="CE5" s="585"/>
      <c r="CF5" s="585"/>
      <c r="CG5" s="585"/>
      <c r="CH5" s="585"/>
      <c r="CI5" s="585"/>
      <c r="CJ5" s="585"/>
      <c r="CK5" s="585"/>
      <c r="CL5" s="585"/>
      <c r="CM5" s="585"/>
      <c r="CN5" s="585"/>
      <c r="CO5" s="585"/>
      <c r="CP5" s="585"/>
      <c r="CQ5" s="585"/>
      <c r="CR5" s="585"/>
    </row>
    <row r="6" spans="1:96" s="599" customFormat="1">
      <c r="A6" s="489"/>
      <c r="B6" s="584" t="s">
        <v>1391</v>
      </c>
      <c r="C6" s="433" t="s">
        <v>113</v>
      </c>
      <c r="D6" s="585">
        <v>2008</v>
      </c>
      <c r="E6" s="585"/>
      <c r="F6" s="433"/>
      <c r="G6" s="585" t="s">
        <v>113</v>
      </c>
      <c r="H6" s="585"/>
      <c r="I6" s="585"/>
      <c r="J6" s="585" t="s">
        <v>113</v>
      </c>
      <c r="K6" s="585" t="s">
        <v>113</v>
      </c>
      <c r="L6" s="585" t="s">
        <v>113</v>
      </c>
      <c r="M6" s="585" t="s">
        <v>113</v>
      </c>
      <c r="N6" s="584" t="s">
        <v>113</v>
      </c>
      <c r="O6" s="584"/>
      <c r="P6" s="584"/>
      <c r="Q6" s="584" t="s">
        <v>1386</v>
      </c>
      <c r="R6" s="489" t="s">
        <v>113</v>
      </c>
      <c r="S6" s="585"/>
      <c r="T6" s="585" t="s">
        <v>113</v>
      </c>
      <c r="U6" s="586" t="s">
        <v>113</v>
      </c>
      <c r="V6" s="587" t="s">
        <v>113</v>
      </c>
      <c r="W6" s="588" t="s">
        <v>113</v>
      </c>
      <c r="X6" s="589" t="s">
        <v>113</v>
      </c>
      <c r="Y6" s="589" t="s">
        <v>113</v>
      </c>
      <c r="Z6" s="590" t="s">
        <v>113</v>
      </c>
      <c r="AA6" s="591" t="s">
        <v>113</v>
      </c>
      <c r="AB6" s="592" t="s">
        <v>113</v>
      </c>
      <c r="AC6" s="592" t="s">
        <v>113</v>
      </c>
      <c r="AD6" s="592" t="s">
        <v>113</v>
      </c>
      <c r="AE6" s="592"/>
      <c r="AF6" s="593"/>
      <c r="AG6" s="594" t="s">
        <v>113</v>
      </c>
      <c r="AH6" s="594" t="s">
        <v>113</v>
      </c>
      <c r="AI6" s="585" t="s">
        <v>113</v>
      </c>
      <c r="AJ6" s="595"/>
      <c r="AK6" s="585"/>
      <c r="AL6" s="585"/>
      <c r="AM6" s="585"/>
      <c r="AN6" s="585"/>
      <c r="AO6" s="585"/>
      <c r="AP6" s="585"/>
      <c r="AQ6" s="585"/>
      <c r="AR6" s="596"/>
      <c r="AS6" s="585"/>
      <c r="AT6" s="585"/>
      <c r="AU6" s="585"/>
      <c r="AV6" s="585"/>
      <c r="AW6" s="585"/>
      <c r="AX6" s="585"/>
      <c r="AY6" s="585"/>
      <c r="AZ6" s="585"/>
      <c r="BA6" s="597"/>
      <c r="BB6" s="598"/>
      <c r="BC6" s="585"/>
      <c r="BD6" s="585"/>
      <c r="BE6" s="585"/>
      <c r="BF6" s="585"/>
      <c r="BG6" s="585"/>
      <c r="BH6" s="585"/>
      <c r="BI6" s="585"/>
      <c r="BJ6" s="585"/>
      <c r="BK6" s="585"/>
      <c r="BL6" s="585"/>
      <c r="BM6" s="585"/>
      <c r="BN6" s="585"/>
      <c r="BO6" s="585"/>
      <c r="BP6" s="585"/>
      <c r="BQ6" s="585"/>
      <c r="BR6" s="585"/>
      <c r="BS6" s="585"/>
      <c r="BT6" s="585"/>
      <c r="BU6" s="585"/>
      <c r="BV6" s="585"/>
      <c r="BW6" s="585"/>
      <c r="BX6" s="585"/>
      <c r="BY6" s="585"/>
      <c r="BZ6" s="585"/>
      <c r="CA6" s="585"/>
      <c r="CB6" s="585"/>
      <c r="CC6" s="585"/>
      <c r="CD6" s="585"/>
      <c r="CE6" s="585"/>
      <c r="CF6" s="585"/>
      <c r="CG6" s="585"/>
      <c r="CH6" s="585"/>
      <c r="CI6" s="585"/>
      <c r="CJ6" s="585"/>
      <c r="CK6" s="585"/>
      <c r="CL6" s="585"/>
      <c r="CM6" s="585"/>
      <c r="CN6" s="585"/>
      <c r="CO6" s="585"/>
      <c r="CP6" s="585"/>
      <c r="CQ6" s="585"/>
      <c r="CR6" s="585"/>
    </row>
    <row r="7" spans="1:96" s="599" customFormat="1">
      <c r="A7" s="489"/>
      <c r="B7" s="584" t="s">
        <v>1388</v>
      </c>
      <c r="C7" s="433" t="s">
        <v>113</v>
      </c>
      <c r="D7" s="585">
        <v>2008</v>
      </c>
      <c r="E7" s="585"/>
      <c r="F7" s="433"/>
      <c r="G7" s="585" t="s">
        <v>113</v>
      </c>
      <c r="H7" s="585"/>
      <c r="I7" s="585"/>
      <c r="J7" s="585" t="s">
        <v>113</v>
      </c>
      <c r="K7" s="585" t="s">
        <v>113</v>
      </c>
      <c r="L7" s="585" t="s">
        <v>113</v>
      </c>
      <c r="M7" s="585" t="s">
        <v>113</v>
      </c>
      <c r="N7" s="584" t="s">
        <v>113</v>
      </c>
      <c r="O7" s="584"/>
      <c r="P7" s="584"/>
      <c r="Q7" s="584" t="s">
        <v>1386</v>
      </c>
      <c r="R7" s="489" t="s">
        <v>113</v>
      </c>
      <c r="S7" s="585"/>
      <c r="T7" s="585" t="s">
        <v>113</v>
      </c>
      <c r="U7" s="586" t="s">
        <v>113</v>
      </c>
      <c r="V7" s="587" t="s">
        <v>113</v>
      </c>
      <c r="W7" s="588" t="s">
        <v>113</v>
      </c>
      <c r="X7" s="589" t="s">
        <v>113</v>
      </c>
      <c r="Y7" s="589" t="s">
        <v>113</v>
      </c>
      <c r="Z7" s="590" t="s">
        <v>113</v>
      </c>
      <c r="AA7" s="591" t="s">
        <v>113</v>
      </c>
      <c r="AB7" s="592" t="s">
        <v>113</v>
      </c>
      <c r="AC7" s="592" t="s">
        <v>113</v>
      </c>
      <c r="AD7" s="592" t="s">
        <v>113</v>
      </c>
      <c r="AE7" s="592"/>
      <c r="AF7" s="593"/>
      <c r="AG7" s="594" t="s">
        <v>113</v>
      </c>
      <c r="AH7" s="594" t="s">
        <v>113</v>
      </c>
      <c r="AI7" s="585" t="s">
        <v>113</v>
      </c>
      <c r="AJ7" s="595"/>
      <c r="AK7" s="585"/>
      <c r="AL7" s="585"/>
      <c r="AM7" s="585"/>
      <c r="AN7" s="585"/>
      <c r="AO7" s="585"/>
      <c r="AP7" s="585"/>
      <c r="AQ7" s="585"/>
      <c r="AR7" s="596"/>
      <c r="AS7" s="585"/>
      <c r="AT7" s="585"/>
      <c r="AU7" s="585"/>
      <c r="AV7" s="585"/>
      <c r="AW7" s="585"/>
      <c r="AX7" s="585"/>
      <c r="AY7" s="585"/>
      <c r="AZ7" s="585"/>
      <c r="BA7" s="597"/>
      <c r="BB7" s="598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5"/>
      <c r="CN7" s="585"/>
      <c r="CO7" s="585"/>
      <c r="CP7" s="585"/>
      <c r="CQ7" s="585"/>
      <c r="CR7" s="585"/>
    </row>
    <row r="8" spans="1:96" s="13" customFormat="1" ht="30">
      <c r="A8" s="5"/>
      <c r="B8" s="103" t="s">
        <v>1159</v>
      </c>
      <c r="C8" s="12" t="s">
        <v>1157</v>
      </c>
      <c r="D8" s="6">
        <v>2008</v>
      </c>
      <c r="E8" s="6"/>
      <c r="F8" s="12"/>
      <c r="G8" s="6" t="s">
        <v>1160</v>
      </c>
      <c r="H8" s="6"/>
      <c r="I8" s="6"/>
      <c r="J8" s="6" t="s">
        <v>237</v>
      </c>
      <c r="K8" s="6" t="s">
        <v>1161</v>
      </c>
      <c r="L8" s="6"/>
      <c r="M8" s="6"/>
      <c r="N8" s="103"/>
      <c r="O8" s="103"/>
      <c r="P8" s="103"/>
      <c r="Q8" s="103" t="s">
        <v>1162</v>
      </c>
      <c r="R8" s="5" t="s">
        <v>1163</v>
      </c>
      <c r="S8" s="6"/>
      <c r="T8" s="6" t="s">
        <v>1164</v>
      </c>
      <c r="U8" s="7" t="s">
        <v>1165</v>
      </c>
      <c r="V8" s="203" t="s">
        <v>1166</v>
      </c>
      <c r="W8" s="261"/>
      <c r="X8" s="279"/>
      <c r="Y8" s="281"/>
      <c r="Z8" s="259"/>
      <c r="AA8" s="262"/>
      <c r="AB8" s="172"/>
      <c r="AC8" s="172"/>
      <c r="AD8" s="172"/>
      <c r="AE8" s="172"/>
      <c r="AF8" s="173"/>
      <c r="AG8" s="266">
        <v>39888</v>
      </c>
      <c r="AH8" s="266">
        <v>40004</v>
      </c>
      <c r="AI8" s="6"/>
      <c r="AJ8" s="94"/>
      <c r="AK8" s="6"/>
      <c r="AL8" s="6"/>
      <c r="AM8" s="6"/>
      <c r="AN8" s="6"/>
      <c r="AO8" s="6"/>
      <c r="AP8" s="6"/>
      <c r="AQ8" s="6"/>
      <c r="AR8" s="119"/>
      <c r="AS8" s="6"/>
      <c r="AT8" s="6"/>
      <c r="AU8" s="6"/>
      <c r="AV8" s="6"/>
      <c r="AW8" s="6"/>
      <c r="AX8" s="6"/>
      <c r="AY8" s="6"/>
      <c r="AZ8" s="6"/>
      <c r="BA8" s="128"/>
      <c r="BB8" s="14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225"/>
      <c r="CP8" s="225"/>
      <c r="CQ8" s="6"/>
      <c r="CR8" s="6"/>
    </row>
    <row r="9" spans="1:96" s="13" customFormat="1" ht="30">
      <c r="A9" s="5"/>
      <c r="B9" s="103"/>
      <c r="C9" s="12" t="s">
        <v>1157</v>
      </c>
      <c r="D9" s="6">
        <v>2013</v>
      </c>
      <c r="E9" s="6"/>
      <c r="F9" s="12"/>
      <c r="G9" s="6" t="s">
        <v>1167</v>
      </c>
      <c r="H9" s="6"/>
      <c r="I9" s="6"/>
      <c r="J9" s="6" t="s">
        <v>1168</v>
      </c>
      <c r="K9" s="6" t="s">
        <v>1169</v>
      </c>
      <c r="L9" s="6"/>
      <c r="M9" s="6"/>
      <c r="N9" s="103"/>
      <c r="O9" s="103"/>
      <c r="P9" s="103"/>
      <c r="Q9" s="103" t="s">
        <v>241</v>
      </c>
      <c r="R9" s="5" t="s">
        <v>241</v>
      </c>
      <c r="S9" s="6"/>
      <c r="T9" s="6" t="s">
        <v>113</v>
      </c>
      <c r="U9" s="7" t="s">
        <v>113</v>
      </c>
      <c r="V9" s="203" t="s">
        <v>1170</v>
      </c>
      <c r="W9" s="261"/>
      <c r="X9" s="279"/>
      <c r="Y9" s="281"/>
      <c r="Z9" s="259"/>
      <c r="AA9" s="262"/>
      <c r="AB9" s="172"/>
      <c r="AC9" s="172"/>
      <c r="AD9" s="172"/>
      <c r="AE9" s="172"/>
      <c r="AF9" s="173"/>
      <c r="AG9" s="266"/>
      <c r="AH9" s="266"/>
      <c r="AI9" s="6" t="s">
        <v>1171</v>
      </c>
      <c r="AJ9" s="94"/>
      <c r="AK9" s="6"/>
      <c r="AL9" s="6"/>
      <c r="AM9" s="6"/>
      <c r="AN9" s="6"/>
      <c r="AO9" s="6"/>
      <c r="AP9" s="6"/>
      <c r="AQ9" s="6"/>
      <c r="AR9" s="119"/>
      <c r="AS9" s="6"/>
      <c r="AT9" s="6"/>
      <c r="AU9" s="6"/>
      <c r="AV9" s="6"/>
      <c r="AW9" s="6"/>
      <c r="AX9" s="6"/>
      <c r="AY9" s="6"/>
      <c r="AZ9" s="6"/>
      <c r="BA9" s="128"/>
      <c r="BB9" s="14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225"/>
      <c r="CP9" s="225"/>
      <c r="CQ9" s="6"/>
      <c r="CR9" s="6"/>
    </row>
    <row r="10" spans="1:96" s="13" customFormat="1" ht="24">
      <c r="A10" s="5"/>
      <c r="B10" s="103" t="s">
        <v>1180</v>
      </c>
      <c r="C10" s="12" t="s">
        <v>1157</v>
      </c>
      <c r="D10" s="6">
        <v>2010</v>
      </c>
      <c r="E10" s="6"/>
      <c r="F10" s="12"/>
      <c r="G10" s="6" t="s">
        <v>754</v>
      </c>
      <c r="H10" s="6"/>
      <c r="I10" s="6"/>
      <c r="J10" s="6" t="s">
        <v>1175</v>
      </c>
      <c r="K10" s="6"/>
      <c r="L10" s="6"/>
      <c r="M10" s="6"/>
      <c r="N10" s="103"/>
      <c r="O10" s="103"/>
      <c r="P10" s="103"/>
      <c r="Q10" s="103" t="s">
        <v>1173</v>
      </c>
      <c r="R10" s="5" t="s">
        <v>1174</v>
      </c>
      <c r="S10" s="6">
        <v>1</v>
      </c>
      <c r="T10" s="6" t="s">
        <v>1174</v>
      </c>
      <c r="U10" s="7" t="s">
        <v>240</v>
      </c>
      <c r="V10" s="203" t="s">
        <v>1166</v>
      </c>
      <c r="W10" s="261"/>
      <c r="X10" s="279">
        <v>5200000</v>
      </c>
      <c r="Y10" s="281">
        <f>X10</f>
        <v>5200000</v>
      </c>
      <c r="Z10" s="259"/>
      <c r="AA10" s="262"/>
      <c r="AB10" s="172"/>
      <c r="AC10" s="468">
        <v>3120000</v>
      </c>
      <c r="AD10" s="468">
        <v>2080000</v>
      </c>
      <c r="AE10" s="172"/>
      <c r="AF10" s="173"/>
      <c r="AG10" s="266">
        <v>40483</v>
      </c>
      <c r="AH10" s="266">
        <v>40722</v>
      </c>
      <c r="AI10" s="6" t="s">
        <v>1178</v>
      </c>
      <c r="AJ10" s="94" t="s">
        <v>1101</v>
      </c>
      <c r="AK10" s="6"/>
      <c r="AL10" s="6"/>
      <c r="AM10" s="6"/>
      <c r="AN10" s="6"/>
      <c r="AO10" s="6"/>
      <c r="AP10" s="6"/>
      <c r="AQ10" s="6"/>
      <c r="AR10" s="119"/>
      <c r="AS10" s="6"/>
      <c r="AT10" s="6"/>
      <c r="AU10" s="6"/>
      <c r="AV10" s="6"/>
      <c r="AW10" s="6"/>
      <c r="AX10" s="6"/>
      <c r="AY10" s="6"/>
      <c r="AZ10" s="6"/>
      <c r="BA10" s="128"/>
      <c r="BB10" s="14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225"/>
      <c r="CP10" s="225"/>
      <c r="CQ10" s="6"/>
      <c r="CR10" s="6"/>
    </row>
    <row r="11" spans="1:96" s="13" customFormat="1" ht="24">
      <c r="A11" s="5"/>
      <c r="B11" s="103" t="s">
        <v>1180</v>
      </c>
      <c r="C11" s="12" t="s">
        <v>1157</v>
      </c>
      <c r="D11" s="6">
        <v>2010</v>
      </c>
      <c r="E11" s="6"/>
      <c r="F11" s="12"/>
      <c r="G11" s="6" t="s">
        <v>754</v>
      </c>
      <c r="H11" s="6"/>
      <c r="I11" s="6"/>
      <c r="J11" s="6" t="s">
        <v>237</v>
      </c>
      <c r="K11" s="6" t="s">
        <v>1161</v>
      </c>
      <c r="L11" s="6"/>
      <c r="M11" s="6"/>
      <c r="N11" s="103"/>
      <c r="O11" s="103"/>
      <c r="P11" s="103"/>
      <c r="Q11" s="103" t="s">
        <v>1173</v>
      </c>
      <c r="R11" s="5" t="s">
        <v>1174</v>
      </c>
      <c r="S11" s="6"/>
      <c r="T11" s="6" t="s">
        <v>1174</v>
      </c>
      <c r="U11" s="7" t="s">
        <v>240</v>
      </c>
      <c r="V11" s="203" t="s">
        <v>1166</v>
      </c>
      <c r="W11" s="261"/>
      <c r="X11" s="279"/>
      <c r="Y11" s="281">
        <f>X11</f>
        <v>0</v>
      </c>
      <c r="Z11" s="259"/>
      <c r="AA11" s="262"/>
      <c r="AB11" s="172"/>
      <c r="AC11" s="468"/>
      <c r="AD11" s="468"/>
      <c r="AE11" s="172"/>
      <c r="AF11" s="173"/>
      <c r="AG11" s="266">
        <v>40491</v>
      </c>
      <c r="AH11" s="266">
        <v>40570</v>
      </c>
      <c r="AI11" s="6"/>
      <c r="AJ11" s="94"/>
      <c r="AK11" s="6"/>
      <c r="AL11" s="6"/>
      <c r="AM11" s="6"/>
      <c r="AN11" s="6"/>
      <c r="AO11" s="6"/>
      <c r="AP11" s="6"/>
      <c r="AQ11" s="6"/>
      <c r="AR11" s="119"/>
      <c r="AS11" s="6"/>
      <c r="AT11" s="6"/>
      <c r="AU11" s="6"/>
      <c r="AV11" s="6"/>
      <c r="AW11" s="6"/>
      <c r="AX11" s="6"/>
      <c r="AY11" s="6"/>
      <c r="AZ11" s="6"/>
      <c r="BA11" s="128"/>
      <c r="BB11" s="14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225"/>
      <c r="CP11" s="225"/>
      <c r="CQ11" s="6"/>
      <c r="CR11" s="6"/>
    </row>
    <row r="12" spans="1:96" s="13" customFormat="1" ht="24">
      <c r="A12" s="5"/>
      <c r="B12" s="103" t="s">
        <v>1181</v>
      </c>
      <c r="C12" s="12" t="s">
        <v>1157</v>
      </c>
      <c r="D12" s="6">
        <v>2011</v>
      </c>
      <c r="E12" s="6"/>
      <c r="F12" s="12"/>
      <c r="G12" s="6" t="s">
        <v>754</v>
      </c>
      <c r="H12" s="6"/>
      <c r="I12" s="6"/>
      <c r="J12" s="6" t="s">
        <v>1175</v>
      </c>
      <c r="K12" s="6"/>
      <c r="L12" s="6"/>
      <c r="M12" s="6"/>
      <c r="N12" s="103"/>
      <c r="O12" s="103"/>
      <c r="P12" s="103"/>
      <c r="Q12" s="103" t="s">
        <v>1173</v>
      </c>
      <c r="R12" s="5" t="s">
        <v>1174</v>
      </c>
      <c r="S12" s="6">
        <v>2</v>
      </c>
      <c r="T12" s="6" t="s">
        <v>1174</v>
      </c>
      <c r="U12" s="7" t="s">
        <v>240</v>
      </c>
      <c r="V12" s="203" t="s">
        <v>1166</v>
      </c>
      <c r="W12" s="261"/>
      <c r="X12" s="279"/>
      <c r="Y12" s="281">
        <f>X12</f>
        <v>0</v>
      </c>
      <c r="Z12" s="259"/>
      <c r="AA12" s="262"/>
      <c r="AB12" s="172"/>
      <c r="AC12" s="468"/>
      <c r="AD12" s="468"/>
      <c r="AE12" s="172"/>
      <c r="AF12" s="173"/>
      <c r="AG12" s="266">
        <v>40728</v>
      </c>
      <c r="AH12" s="266">
        <v>40844</v>
      </c>
      <c r="AI12" s="6" t="s">
        <v>1178</v>
      </c>
      <c r="AJ12" s="94"/>
      <c r="AK12" s="6"/>
      <c r="AL12" s="6"/>
      <c r="AM12" s="6"/>
      <c r="AN12" s="6"/>
      <c r="AO12" s="6"/>
      <c r="AP12" s="6"/>
      <c r="AQ12" s="6"/>
      <c r="AR12" s="119"/>
      <c r="AS12" s="6"/>
      <c r="AT12" s="6"/>
      <c r="AU12" s="6"/>
      <c r="AV12" s="6"/>
      <c r="AW12" s="6"/>
      <c r="AX12" s="6"/>
      <c r="AY12" s="6"/>
      <c r="AZ12" s="6"/>
      <c r="BA12" s="128"/>
      <c r="BB12" s="14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225"/>
      <c r="CP12" s="225"/>
      <c r="CQ12" s="6"/>
      <c r="CR12" s="6"/>
    </row>
    <row r="13" spans="1:96" s="13" customFormat="1" ht="24">
      <c r="A13" s="5"/>
      <c r="B13" s="103" t="s">
        <v>1181</v>
      </c>
      <c r="C13" s="12" t="s">
        <v>1157</v>
      </c>
      <c r="D13" s="6">
        <v>2012</v>
      </c>
      <c r="E13" s="6"/>
      <c r="F13" s="12"/>
      <c r="G13" s="6" t="s">
        <v>754</v>
      </c>
      <c r="H13" s="6"/>
      <c r="I13" s="6"/>
      <c r="J13" s="6" t="s">
        <v>1175</v>
      </c>
      <c r="K13" s="6"/>
      <c r="L13" s="6"/>
      <c r="M13" s="6"/>
      <c r="N13" s="103"/>
      <c r="O13" s="103"/>
      <c r="P13" s="103"/>
      <c r="Q13" s="103" t="s">
        <v>1173</v>
      </c>
      <c r="R13" s="5" t="s">
        <v>1174</v>
      </c>
      <c r="S13" s="6">
        <v>3</v>
      </c>
      <c r="T13" s="6" t="s">
        <v>1174</v>
      </c>
      <c r="U13" s="7" t="s">
        <v>240</v>
      </c>
      <c r="V13" s="203" t="s">
        <v>1166</v>
      </c>
      <c r="W13" s="261"/>
      <c r="X13" s="279"/>
      <c r="Y13" s="281">
        <f>X13</f>
        <v>0</v>
      </c>
      <c r="Z13" s="259"/>
      <c r="AA13" s="262"/>
      <c r="AB13" s="172"/>
      <c r="AC13" s="468"/>
      <c r="AD13" s="468"/>
      <c r="AE13" s="172"/>
      <c r="AF13" s="173"/>
      <c r="AG13" s="266">
        <v>40728</v>
      </c>
      <c r="AH13" s="266">
        <v>40844</v>
      </c>
      <c r="AI13" s="6" t="s">
        <v>1178</v>
      </c>
      <c r="AJ13" s="94"/>
      <c r="AK13" s="6"/>
      <c r="AL13" s="6"/>
      <c r="AM13" s="6"/>
      <c r="AN13" s="6"/>
      <c r="AO13" s="6"/>
      <c r="AP13" s="6"/>
      <c r="AQ13" s="6"/>
      <c r="AR13" s="119"/>
      <c r="AS13" s="6"/>
      <c r="AT13" s="6"/>
      <c r="AU13" s="6"/>
      <c r="AV13" s="6"/>
      <c r="AW13" s="6"/>
      <c r="AX13" s="6"/>
      <c r="AY13" s="6"/>
      <c r="AZ13" s="6"/>
      <c r="BA13" s="128"/>
      <c r="BB13" s="14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225"/>
      <c r="CP13" s="225"/>
      <c r="CQ13" s="6"/>
      <c r="CR13" s="6"/>
    </row>
    <row r="14" spans="1:96" s="13" customFormat="1" ht="30">
      <c r="A14" s="5"/>
      <c r="B14" s="103" t="s">
        <v>1172</v>
      </c>
      <c r="C14" s="12" t="s">
        <v>1157</v>
      </c>
      <c r="D14" s="6">
        <v>2010</v>
      </c>
      <c r="E14" s="6"/>
      <c r="F14" s="12"/>
      <c r="G14" s="6" t="s">
        <v>754</v>
      </c>
      <c r="H14" s="6"/>
      <c r="I14" s="6"/>
      <c r="J14" s="6" t="s">
        <v>1175</v>
      </c>
      <c r="K14" s="6"/>
      <c r="L14" s="6"/>
      <c r="M14" s="6"/>
      <c r="N14" s="103"/>
      <c r="O14" s="103"/>
      <c r="P14" s="103"/>
      <c r="Q14" s="103" t="s">
        <v>311</v>
      </c>
      <c r="R14" s="5" t="s">
        <v>42</v>
      </c>
      <c r="S14" s="6"/>
      <c r="T14" s="6" t="s">
        <v>1176</v>
      </c>
      <c r="U14" s="7" t="s">
        <v>1177</v>
      </c>
      <c r="V14" s="203" t="s">
        <v>1166</v>
      </c>
      <c r="W14" s="261"/>
      <c r="X14" s="279"/>
      <c r="Y14" s="281">
        <f>X14</f>
        <v>0</v>
      </c>
      <c r="Z14" s="259"/>
      <c r="AA14" s="262"/>
      <c r="AB14" s="172"/>
      <c r="AC14" s="468"/>
      <c r="AD14" s="468"/>
      <c r="AE14" s="172"/>
      <c r="AF14" s="173"/>
      <c r="AG14" s="266">
        <v>40560</v>
      </c>
      <c r="AH14" s="266">
        <v>41100</v>
      </c>
      <c r="AI14" s="6" t="s">
        <v>1178</v>
      </c>
      <c r="AJ14" s="94"/>
      <c r="AK14" s="6"/>
      <c r="AL14" s="6"/>
      <c r="AM14" s="6"/>
      <c r="AN14" s="6"/>
      <c r="AO14" s="6"/>
      <c r="AP14" s="6"/>
      <c r="AQ14" s="6"/>
      <c r="AR14" s="119"/>
      <c r="AS14" s="6"/>
      <c r="AT14" s="6"/>
      <c r="AU14" s="6"/>
      <c r="AV14" s="6"/>
      <c r="AW14" s="6"/>
      <c r="AX14" s="6"/>
      <c r="AY14" s="6"/>
      <c r="AZ14" s="6"/>
      <c r="BA14" s="128"/>
      <c r="BB14" s="14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225"/>
      <c r="CP14" s="225"/>
      <c r="CQ14" s="6"/>
      <c r="CR14" s="6"/>
    </row>
    <row r="15" spans="1:96" s="13" customFormat="1">
      <c r="A15" s="5"/>
      <c r="B15" s="103"/>
      <c r="C15" s="12" t="s">
        <v>1157</v>
      </c>
      <c r="D15" s="6"/>
      <c r="E15" s="6"/>
      <c r="F15" s="12"/>
      <c r="G15" s="6"/>
      <c r="H15" s="6"/>
      <c r="I15" s="6"/>
      <c r="J15" s="6" t="s">
        <v>12</v>
      </c>
      <c r="K15" s="6"/>
      <c r="L15" s="6"/>
      <c r="M15" s="6"/>
      <c r="N15" s="103"/>
      <c r="O15" s="103"/>
      <c r="P15" s="103"/>
      <c r="Q15" s="103" t="s">
        <v>1182</v>
      </c>
      <c r="R15" s="5" t="s">
        <v>1170</v>
      </c>
      <c r="S15" s="6"/>
      <c r="T15" s="6" t="s">
        <v>1183</v>
      </c>
      <c r="U15" s="7" t="s">
        <v>1184</v>
      </c>
      <c r="V15" s="203" t="s">
        <v>1170</v>
      </c>
      <c r="W15" s="261"/>
      <c r="X15" s="279"/>
      <c r="Y15" s="281"/>
      <c r="Z15" s="259"/>
      <c r="AA15" s="262"/>
      <c r="AB15" s="172"/>
      <c r="AC15" s="172"/>
      <c r="AD15" s="172"/>
      <c r="AE15" s="172"/>
      <c r="AF15" s="173"/>
      <c r="AG15" s="266"/>
      <c r="AH15" s="266"/>
      <c r="AI15" s="6"/>
      <c r="AJ15" s="94"/>
      <c r="AK15" s="6"/>
      <c r="AL15" s="6"/>
      <c r="AM15" s="6"/>
      <c r="AN15" s="6"/>
      <c r="AO15" s="6"/>
      <c r="AP15" s="6"/>
      <c r="AQ15" s="6"/>
      <c r="AR15" s="119"/>
      <c r="AS15" s="6"/>
      <c r="AT15" s="6"/>
      <c r="AU15" s="6"/>
      <c r="AV15" s="6"/>
      <c r="AW15" s="6"/>
      <c r="AX15" s="6"/>
      <c r="AY15" s="6"/>
      <c r="AZ15" s="6"/>
      <c r="BA15" s="128"/>
      <c r="BB15" s="14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225"/>
      <c r="CP15" s="225"/>
      <c r="CQ15" s="6"/>
      <c r="CR15" s="6"/>
    </row>
    <row r="16" spans="1:96" s="13" customFormat="1">
      <c r="A16" s="5"/>
      <c r="B16" s="103"/>
      <c r="C16" s="12" t="s">
        <v>1157</v>
      </c>
      <c r="D16" s="6"/>
      <c r="E16" s="6"/>
      <c r="F16" s="12"/>
      <c r="G16" s="6"/>
      <c r="H16" s="6"/>
      <c r="I16" s="6"/>
      <c r="J16" s="6" t="s">
        <v>12</v>
      </c>
      <c r="K16" s="6"/>
      <c r="L16" s="6"/>
      <c r="M16" s="6"/>
      <c r="N16" s="103"/>
      <c r="O16" s="103"/>
      <c r="P16" s="103"/>
      <c r="Q16" s="103" t="s">
        <v>1182</v>
      </c>
      <c r="R16" s="5" t="s">
        <v>1170</v>
      </c>
      <c r="S16" s="6"/>
      <c r="T16" s="6" t="s">
        <v>1185</v>
      </c>
      <c r="U16" s="7" t="s">
        <v>1184</v>
      </c>
      <c r="V16" s="203" t="s">
        <v>1170</v>
      </c>
      <c r="W16" s="261"/>
      <c r="X16" s="279"/>
      <c r="Y16" s="281"/>
      <c r="Z16" s="259"/>
      <c r="AA16" s="262"/>
      <c r="AB16" s="172"/>
      <c r="AC16" s="172"/>
      <c r="AD16" s="172"/>
      <c r="AE16" s="172"/>
      <c r="AF16" s="173"/>
      <c r="AG16" s="266"/>
      <c r="AH16" s="266"/>
      <c r="AI16" s="6"/>
      <c r="AJ16" s="94"/>
      <c r="AK16" s="6"/>
      <c r="AL16" s="6"/>
      <c r="AM16" s="6"/>
      <c r="AN16" s="6"/>
      <c r="AO16" s="6"/>
      <c r="AP16" s="6"/>
      <c r="AQ16" s="6"/>
      <c r="AR16" s="119"/>
      <c r="AS16" s="6"/>
      <c r="AT16" s="6"/>
      <c r="AU16" s="6"/>
      <c r="AV16" s="6"/>
      <c r="AW16" s="6"/>
      <c r="AX16" s="6"/>
      <c r="AY16" s="6"/>
      <c r="AZ16" s="6"/>
      <c r="BA16" s="128"/>
      <c r="BB16" s="14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225"/>
      <c r="CP16" s="225"/>
      <c r="CQ16" s="6"/>
      <c r="CR16" s="6"/>
    </row>
    <row r="17" spans="1:96" s="13" customFormat="1" ht="30">
      <c r="A17" s="5"/>
      <c r="B17" s="103"/>
      <c r="C17" s="12" t="s">
        <v>1157</v>
      </c>
      <c r="D17" s="6"/>
      <c r="E17" s="6"/>
      <c r="F17" s="12"/>
      <c r="G17" s="6"/>
      <c r="H17" s="6"/>
      <c r="I17" s="6"/>
      <c r="J17" s="6" t="s">
        <v>1186</v>
      </c>
      <c r="K17" s="6" t="s">
        <v>1187</v>
      </c>
      <c r="L17" s="6"/>
      <c r="M17" s="6"/>
      <c r="N17" s="103"/>
      <c r="O17" s="103"/>
      <c r="P17" s="103"/>
      <c r="Q17" s="103" t="s">
        <v>1188</v>
      </c>
      <c r="R17" s="5" t="s">
        <v>42</v>
      </c>
      <c r="S17" s="6"/>
      <c r="T17" s="6" t="s">
        <v>1189</v>
      </c>
      <c r="U17" s="7" t="s">
        <v>1177</v>
      </c>
      <c r="V17" s="203" t="s">
        <v>1190</v>
      </c>
      <c r="W17" s="261"/>
      <c r="X17" s="279"/>
      <c r="Y17" s="281"/>
      <c r="Z17" s="259"/>
      <c r="AA17" s="262"/>
      <c r="AB17" s="172"/>
      <c r="AC17" s="172"/>
      <c r="AD17" s="172"/>
      <c r="AE17" s="172"/>
      <c r="AF17" s="173"/>
      <c r="AG17" s="266"/>
      <c r="AH17" s="266"/>
      <c r="AI17" s="6"/>
      <c r="AJ17" s="94"/>
      <c r="AK17" s="6"/>
      <c r="AL17" s="6"/>
      <c r="AM17" s="6"/>
      <c r="AN17" s="6"/>
      <c r="AO17" s="6"/>
      <c r="AP17" s="6"/>
      <c r="AQ17" s="6"/>
      <c r="AR17" s="119"/>
      <c r="AS17" s="6"/>
      <c r="AT17" s="6"/>
      <c r="AU17" s="6"/>
      <c r="AV17" s="6"/>
      <c r="AW17" s="6"/>
      <c r="AX17" s="6"/>
      <c r="AY17" s="6"/>
      <c r="AZ17" s="6"/>
      <c r="BA17" s="128"/>
      <c r="BB17" s="14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225"/>
      <c r="CP17" s="225"/>
      <c r="CQ17" s="6"/>
      <c r="CR17" s="6"/>
    </row>
    <row r="18" spans="1:96" s="13" customFormat="1">
      <c r="A18" s="5"/>
      <c r="B18" s="103"/>
      <c r="C18" s="12" t="s">
        <v>1157</v>
      </c>
      <c r="D18" s="6"/>
      <c r="E18" s="6"/>
      <c r="F18" s="12"/>
      <c r="G18" s="6"/>
      <c r="H18" s="6"/>
      <c r="I18" s="6"/>
      <c r="J18" s="6" t="s">
        <v>1303</v>
      </c>
      <c r="K18" s="6" t="s">
        <v>1304</v>
      </c>
      <c r="L18" s="6"/>
      <c r="M18" s="6"/>
      <c r="N18" s="103"/>
      <c r="O18" s="103"/>
      <c r="P18" s="103"/>
      <c r="Q18" s="103" t="s">
        <v>1305</v>
      </c>
      <c r="R18" s="5" t="s">
        <v>1170</v>
      </c>
      <c r="S18" s="6"/>
      <c r="T18" s="6"/>
      <c r="U18" s="7"/>
      <c r="V18" s="203"/>
      <c r="W18" s="261"/>
      <c r="X18" s="279"/>
      <c r="Y18" s="281"/>
      <c r="Z18" s="259"/>
      <c r="AA18" s="262"/>
      <c r="AB18" s="172"/>
      <c r="AC18" s="172"/>
      <c r="AD18" s="172"/>
      <c r="AE18" s="172"/>
      <c r="AF18" s="173"/>
      <c r="AG18" s="266"/>
      <c r="AH18" s="266"/>
      <c r="AI18" s="6"/>
      <c r="AJ18" s="94"/>
      <c r="AK18" s="6"/>
      <c r="AL18" s="6"/>
      <c r="AM18" s="6"/>
      <c r="AN18" s="6"/>
      <c r="AO18" s="6"/>
      <c r="AP18" s="6"/>
      <c r="AQ18" s="6"/>
      <c r="AR18" s="119"/>
      <c r="AS18" s="6"/>
      <c r="AT18" s="6"/>
      <c r="AU18" s="6"/>
      <c r="AV18" s="6"/>
      <c r="AW18" s="6"/>
      <c r="AX18" s="6"/>
      <c r="AY18" s="6"/>
      <c r="AZ18" s="6"/>
      <c r="BA18" s="128"/>
      <c r="BB18" s="14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225"/>
      <c r="CP18" s="225"/>
      <c r="CQ18" s="6"/>
      <c r="CR18" s="6"/>
    </row>
    <row r="19" spans="1:96" s="13" customFormat="1">
      <c r="A19" s="5"/>
      <c r="B19" s="103"/>
      <c r="C19" s="12" t="s">
        <v>1381</v>
      </c>
      <c r="D19" s="6">
        <v>2007</v>
      </c>
      <c r="E19" s="6"/>
      <c r="F19" s="12"/>
      <c r="G19" s="6" t="s">
        <v>754</v>
      </c>
      <c r="H19" s="6"/>
      <c r="I19" s="6"/>
      <c r="J19" s="6" t="s">
        <v>1175</v>
      </c>
      <c r="K19" s="6"/>
      <c r="L19" s="6"/>
      <c r="M19" s="6" t="s">
        <v>1406</v>
      </c>
      <c r="N19" s="103"/>
      <c r="O19" s="103"/>
      <c r="P19" s="103"/>
      <c r="Q19" s="103" t="s">
        <v>1382</v>
      </c>
      <c r="R19" s="5" t="s">
        <v>42</v>
      </c>
      <c r="S19" s="6">
        <v>3</v>
      </c>
      <c r="T19" s="6" t="s">
        <v>1174</v>
      </c>
      <c r="U19" s="7" t="s">
        <v>240</v>
      </c>
      <c r="V19" s="203" t="s">
        <v>1166</v>
      </c>
      <c r="W19" s="261"/>
      <c r="X19" s="279">
        <v>4000000</v>
      </c>
      <c r="Y19" s="281"/>
      <c r="Z19" s="259"/>
      <c r="AA19" s="262"/>
      <c r="AB19" s="172"/>
      <c r="AC19" s="172"/>
      <c r="AD19" s="172"/>
      <c r="AE19" s="172"/>
      <c r="AF19" s="173"/>
      <c r="AG19" s="266"/>
      <c r="AH19" s="266"/>
      <c r="AI19" s="6" t="s">
        <v>1383</v>
      </c>
      <c r="AJ19" s="94"/>
      <c r="AK19" s="6"/>
      <c r="AL19" s="6"/>
      <c r="AM19" s="6"/>
      <c r="AN19" s="6"/>
      <c r="AO19" s="6"/>
      <c r="AP19" s="6"/>
      <c r="AQ19" s="6"/>
      <c r="AR19" s="119"/>
      <c r="AS19" s="6"/>
      <c r="AT19" s="6"/>
      <c r="AU19" s="6"/>
      <c r="AV19" s="6"/>
      <c r="AW19" s="6"/>
      <c r="AX19" s="6"/>
      <c r="AY19" s="6"/>
      <c r="AZ19" s="6"/>
      <c r="BA19" s="128"/>
      <c r="BB19" s="14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225"/>
      <c r="CP19" s="225"/>
      <c r="CQ19" s="6"/>
      <c r="CR19" s="6"/>
    </row>
    <row r="20" spans="1:96" s="13" customFormat="1">
      <c r="A20" s="5"/>
      <c r="B20" s="103" t="s">
        <v>1380</v>
      </c>
      <c r="C20" s="12" t="s">
        <v>1381</v>
      </c>
      <c r="D20" s="6">
        <v>2007</v>
      </c>
      <c r="E20" s="6"/>
      <c r="F20" s="12"/>
      <c r="G20" s="6" t="s">
        <v>754</v>
      </c>
      <c r="H20" s="6"/>
      <c r="I20" s="6"/>
      <c r="J20" s="6" t="s">
        <v>1175</v>
      </c>
      <c r="K20" s="6"/>
      <c r="L20" s="6"/>
      <c r="M20" s="6" t="s">
        <v>1406</v>
      </c>
      <c r="N20" s="103"/>
      <c r="O20" s="103"/>
      <c r="P20" s="103"/>
      <c r="Q20" s="103" t="s">
        <v>1382</v>
      </c>
      <c r="R20" s="5" t="s">
        <v>42</v>
      </c>
      <c r="S20" s="6">
        <v>3</v>
      </c>
      <c r="T20" s="6" t="s">
        <v>1174</v>
      </c>
      <c r="U20" s="7" t="s">
        <v>240</v>
      </c>
      <c r="V20" s="203" t="s">
        <v>1166</v>
      </c>
      <c r="W20" s="261"/>
      <c r="X20" s="279"/>
      <c r="Y20" s="281"/>
      <c r="Z20" s="259"/>
      <c r="AA20" s="262"/>
      <c r="AB20" s="172"/>
      <c r="AC20" s="172"/>
      <c r="AD20" s="172"/>
      <c r="AE20" s="172"/>
      <c r="AF20" s="173"/>
      <c r="AG20" s="266"/>
      <c r="AH20" s="266"/>
      <c r="AI20" s="6" t="s">
        <v>1384</v>
      </c>
      <c r="AJ20" s="94"/>
      <c r="AK20" s="6"/>
      <c r="AL20" s="6"/>
      <c r="AM20" s="6"/>
      <c r="AN20" s="6"/>
      <c r="AO20" s="6"/>
      <c r="AP20" s="6"/>
      <c r="AQ20" s="6"/>
      <c r="AR20" s="119"/>
      <c r="AS20" s="6"/>
      <c r="AT20" s="6"/>
      <c r="AU20" s="6"/>
      <c r="AV20" s="6"/>
      <c r="AW20" s="6"/>
      <c r="AX20" s="6"/>
      <c r="AY20" s="6"/>
      <c r="AZ20" s="6"/>
      <c r="BA20" s="128"/>
      <c r="BB20" s="14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225"/>
      <c r="CP20" s="225"/>
      <c r="CQ20" s="6"/>
      <c r="CR20" s="6"/>
    </row>
    <row r="21" spans="1:96" s="13" customFormat="1" ht="36.75" customHeight="1">
      <c r="A21" s="5"/>
      <c r="B21" s="103" t="s">
        <v>1391</v>
      </c>
      <c r="C21" s="12" t="s">
        <v>1381</v>
      </c>
      <c r="D21" s="6">
        <v>2008</v>
      </c>
      <c r="E21" s="6"/>
      <c r="F21" s="12" t="s">
        <v>1405</v>
      </c>
      <c r="G21" s="6" t="s">
        <v>1167</v>
      </c>
      <c r="H21" s="6"/>
      <c r="I21" s="6"/>
      <c r="J21" s="6" t="s">
        <v>1175</v>
      </c>
      <c r="K21" s="6"/>
      <c r="L21" s="6"/>
      <c r="M21" s="6" t="s">
        <v>1393</v>
      </c>
      <c r="N21" s="103"/>
      <c r="O21" s="103"/>
      <c r="P21" s="103"/>
      <c r="Q21" s="103" t="s">
        <v>1392</v>
      </c>
      <c r="R21" s="5" t="s">
        <v>1389</v>
      </c>
      <c r="S21" s="6"/>
      <c r="T21" s="6" t="s">
        <v>1390</v>
      </c>
      <c r="U21" s="7" t="s">
        <v>240</v>
      </c>
      <c r="V21" s="203" t="s">
        <v>1166</v>
      </c>
      <c r="W21" s="261"/>
      <c r="X21" s="279">
        <v>320157.53999999998</v>
      </c>
      <c r="Y21" s="281"/>
      <c r="Z21" s="259"/>
      <c r="AA21" s="262"/>
      <c r="AB21" s="172"/>
      <c r="AC21" s="172"/>
      <c r="AD21" s="172"/>
      <c r="AE21" s="172"/>
      <c r="AF21" s="173"/>
      <c r="AG21" s="266"/>
      <c r="AH21" s="266"/>
      <c r="AI21" s="6"/>
      <c r="AJ21" s="94"/>
      <c r="AK21" s="6"/>
      <c r="AL21" s="6"/>
      <c r="AM21" s="6"/>
      <c r="AN21" s="6"/>
      <c r="AO21" s="6"/>
      <c r="AP21" s="6"/>
      <c r="AQ21" s="6"/>
      <c r="AR21" s="119"/>
      <c r="AS21" s="6"/>
      <c r="AT21" s="6"/>
      <c r="AU21" s="6"/>
      <c r="AV21" s="6"/>
      <c r="AW21" s="6"/>
      <c r="AX21" s="6"/>
      <c r="AY21" s="6"/>
      <c r="AZ21" s="6"/>
      <c r="BA21" s="128"/>
      <c r="BB21" s="14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225"/>
      <c r="CP21" s="225"/>
      <c r="CQ21" s="6"/>
      <c r="CR21" s="6"/>
    </row>
    <row r="22" spans="1:96" s="13" customFormat="1" ht="24">
      <c r="A22" s="5"/>
      <c r="B22" s="103" t="s">
        <v>1391</v>
      </c>
      <c r="C22" s="12" t="s">
        <v>1381</v>
      </c>
      <c r="D22" s="6">
        <v>2008</v>
      </c>
      <c r="E22" s="6"/>
      <c r="F22" s="12" t="s">
        <v>1405</v>
      </c>
      <c r="G22" s="6" t="s">
        <v>1167</v>
      </c>
      <c r="H22" s="6"/>
      <c r="I22" s="6"/>
      <c r="J22" s="6" t="s">
        <v>1175</v>
      </c>
      <c r="K22" s="6"/>
      <c r="L22" s="6"/>
      <c r="M22" s="6" t="s">
        <v>1395</v>
      </c>
      <c r="N22" s="103"/>
      <c r="O22" s="103"/>
      <c r="P22" s="103"/>
      <c r="Q22" s="103" t="s">
        <v>1394</v>
      </c>
      <c r="R22" s="5" t="s">
        <v>42</v>
      </c>
      <c r="S22" s="6"/>
      <c r="T22" s="6" t="s">
        <v>1174</v>
      </c>
      <c r="U22" s="7" t="s">
        <v>240</v>
      </c>
      <c r="V22" s="203" t="s">
        <v>1166</v>
      </c>
      <c r="W22" s="261"/>
      <c r="X22" s="279">
        <v>109802.13</v>
      </c>
      <c r="Y22" s="281"/>
      <c r="Z22" s="259"/>
      <c r="AA22" s="262"/>
      <c r="AB22" s="172"/>
      <c r="AC22" s="172"/>
      <c r="AD22" s="172"/>
      <c r="AE22" s="172"/>
      <c r="AF22" s="173"/>
      <c r="AG22" s="266"/>
      <c r="AH22" s="266"/>
      <c r="AI22" s="6"/>
      <c r="AJ22" s="94"/>
      <c r="AK22" s="6"/>
      <c r="AL22" s="6"/>
      <c r="AM22" s="6"/>
      <c r="AN22" s="6"/>
      <c r="AO22" s="6"/>
      <c r="AP22" s="6"/>
      <c r="AQ22" s="6"/>
      <c r="AR22" s="119"/>
      <c r="AS22" s="6"/>
      <c r="AT22" s="6"/>
      <c r="AU22" s="6"/>
      <c r="AV22" s="6"/>
      <c r="AW22" s="6"/>
      <c r="AX22" s="6"/>
      <c r="AY22" s="6"/>
      <c r="AZ22" s="6"/>
      <c r="BA22" s="128"/>
      <c r="BB22" s="14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225"/>
      <c r="CP22" s="225"/>
      <c r="CQ22" s="6"/>
      <c r="CR22" s="6"/>
    </row>
    <row r="23" spans="1:96" s="13" customFormat="1" ht="24.75" customHeight="1">
      <c r="A23" s="5"/>
      <c r="B23" s="103" t="s">
        <v>1391</v>
      </c>
      <c r="C23" s="12" t="s">
        <v>1381</v>
      </c>
      <c r="D23" s="6">
        <v>2008</v>
      </c>
      <c r="E23" s="6"/>
      <c r="F23" s="12" t="s">
        <v>1405</v>
      </c>
      <c r="G23" s="6" t="s">
        <v>1167</v>
      </c>
      <c r="H23" s="6"/>
      <c r="I23" s="6"/>
      <c r="J23" s="6" t="s">
        <v>1175</v>
      </c>
      <c r="K23" s="6"/>
      <c r="L23" s="6"/>
      <c r="M23" s="6" t="s">
        <v>1397</v>
      </c>
      <c r="N23" s="103"/>
      <c r="O23" s="103"/>
      <c r="P23" s="103"/>
      <c r="Q23" s="103" t="s">
        <v>1396</v>
      </c>
      <c r="R23" s="5" t="s">
        <v>42</v>
      </c>
      <c r="S23" s="6"/>
      <c r="T23" s="6" t="s">
        <v>1174</v>
      </c>
      <c r="U23" s="7" t="s">
        <v>240</v>
      </c>
      <c r="V23" s="203" t="s">
        <v>1166</v>
      </c>
      <c r="W23" s="261"/>
      <c r="X23" s="279">
        <v>26177.86</v>
      </c>
      <c r="Y23" s="281"/>
      <c r="Z23" s="259"/>
      <c r="AA23" s="262"/>
      <c r="AB23" s="172"/>
      <c r="AC23" s="172"/>
      <c r="AD23" s="172"/>
      <c r="AE23" s="172"/>
      <c r="AF23" s="173"/>
      <c r="AG23" s="266"/>
      <c r="AH23" s="266"/>
      <c r="AI23" s="6"/>
      <c r="AJ23" s="94"/>
      <c r="AK23" s="6"/>
      <c r="AL23" s="6"/>
      <c r="AM23" s="6"/>
      <c r="AN23" s="6"/>
      <c r="AO23" s="6"/>
      <c r="AP23" s="6"/>
      <c r="AQ23" s="6"/>
      <c r="AR23" s="119"/>
      <c r="AS23" s="6"/>
      <c r="AT23" s="6"/>
      <c r="AU23" s="6"/>
      <c r="AV23" s="6"/>
      <c r="AW23" s="6"/>
      <c r="AX23" s="6"/>
      <c r="AY23" s="6"/>
      <c r="AZ23" s="6"/>
      <c r="BA23" s="128"/>
      <c r="BB23" s="14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225"/>
      <c r="CP23" s="225"/>
      <c r="CQ23" s="6"/>
      <c r="CR23" s="6"/>
    </row>
    <row r="24" spans="1:96" s="13" customFormat="1" ht="27" customHeight="1">
      <c r="A24" s="5"/>
      <c r="B24" s="103" t="s">
        <v>1391</v>
      </c>
      <c r="C24" s="12" t="s">
        <v>1381</v>
      </c>
      <c r="D24" s="6">
        <v>2008</v>
      </c>
      <c r="E24" s="6"/>
      <c r="F24" s="12" t="s">
        <v>1405</v>
      </c>
      <c r="G24" s="6" t="s">
        <v>1167</v>
      </c>
      <c r="H24" s="6"/>
      <c r="I24" s="6"/>
      <c r="J24" s="6" t="s">
        <v>1175</v>
      </c>
      <c r="K24" s="6"/>
      <c r="L24" s="6"/>
      <c r="M24" s="6" t="s">
        <v>1398</v>
      </c>
      <c r="N24" s="103"/>
      <c r="O24" s="103"/>
      <c r="P24" s="103"/>
      <c r="Q24" s="103" t="s">
        <v>1399</v>
      </c>
      <c r="R24" s="5" t="s">
        <v>42</v>
      </c>
      <c r="S24" s="6"/>
      <c r="T24" s="6" t="s">
        <v>1174</v>
      </c>
      <c r="U24" s="7" t="s">
        <v>240</v>
      </c>
      <c r="V24" s="203" t="s">
        <v>1166</v>
      </c>
      <c r="W24" s="261"/>
      <c r="X24" s="279">
        <v>159659.1</v>
      </c>
      <c r="Y24" s="281"/>
      <c r="Z24" s="259"/>
      <c r="AA24" s="262"/>
      <c r="AB24" s="172"/>
      <c r="AC24" s="172"/>
      <c r="AD24" s="172"/>
      <c r="AE24" s="172"/>
      <c r="AF24" s="173"/>
      <c r="AG24" s="266"/>
      <c r="AH24" s="266"/>
      <c r="AI24" s="6"/>
      <c r="AJ24" s="94"/>
      <c r="AK24" s="6"/>
      <c r="AL24" s="6"/>
      <c r="AM24" s="6"/>
      <c r="AN24" s="6"/>
      <c r="AO24" s="6"/>
      <c r="AP24" s="6"/>
      <c r="AQ24" s="6"/>
      <c r="AR24" s="119"/>
      <c r="AS24" s="6"/>
      <c r="AT24" s="6"/>
      <c r="AU24" s="6"/>
      <c r="AV24" s="6"/>
      <c r="AW24" s="6"/>
      <c r="AX24" s="6"/>
      <c r="AY24" s="6"/>
      <c r="AZ24" s="6"/>
      <c r="BA24" s="128"/>
      <c r="BB24" s="14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225"/>
      <c r="CP24" s="225"/>
      <c r="CQ24" s="6"/>
      <c r="CR24" s="6"/>
    </row>
    <row r="25" spans="1:96" s="13" customFormat="1" ht="24">
      <c r="A25" s="5"/>
      <c r="B25" s="103" t="s">
        <v>1391</v>
      </c>
      <c r="C25" s="12" t="s">
        <v>1381</v>
      </c>
      <c r="D25" s="6">
        <v>2008</v>
      </c>
      <c r="E25" s="6"/>
      <c r="F25" s="12" t="s">
        <v>1405</v>
      </c>
      <c r="G25" s="6" t="s">
        <v>1167</v>
      </c>
      <c r="H25" s="6"/>
      <c r="I25" s="6"/>
      <c r="J25" s="6" t="s">
        <v>1175</v>
      </c>
      <c r="K25" s="6"/>
      <c r="L25" s="6"/>
      <c r="M25" s="6" t="s">
        <v>1401</v>
      </c>
      <c r="N25" s="103"/>
      <c r="O25" s="103"/>
      <c r="P25" s="103"/>
      <c r="Q25" s="103" t="s">
        <v>1400</v>
      </c>
      <c r="R25" s="5" t="s">
        <v>42</v>
      </c>
      <c r="S25" s="6"/>
      <c r="T25" s="6" t="s">
        <v>1174</v>
      </c>
      <c r="U25" s="7" t="s">
        <v>240</v>
      </c>
      <c r="V25" s="203" t="s">
        <v>1166</v>
      </c>
      <c r="W25" s="261"/>
      <c r="X25" s="279">
        <v>200496.52</v>
      </c>
      <c r="Y25" s="281"/>
      <c r="Z25" s="259"/>
      <c r="AA25" s="262"/>
      <c r="AB25" s="172"/>
      <c r="AC25" s="172"/>
      <c r="AD25" s="172"/>
      <c r="AE25" s="172"/>
      <c r="AF25" s="173"/>
      <c r="AG25" s="266"/>
      <c r="AH25" s="266"/>
      <c r="AI25" s="6"/>
      <c r="AJ25" s="94"/>
      <c r="AK25" s="6"/>
      <c r="AL25" s="6"/>
      <c r="AM25" s="6"/>
      <c r="AN25" s="6"/>
      <c r="AO25" s="6"/>
      <c r="AP25" s="6"/>
      <c r="AQ25" s="6"/>
      <c r="AR25" s="119"/>
      <c r="AS25" s="6"/>
      <c r="AT25" s="6"/>
      <c r="AU25" s="6"/>
      <c r="AV25" s="6"/>
      <c r="AW25" s="6"/>
      <c r="AX25" s="6"/>
      <c r="AY25" s="6"/>
      <c r="AZ25" s="6"/>
      <c r="BA25" s="128"/>
      <c r="BB25" s="14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25"/>
      <c r="CP25" s="225"/>
      <c r="CQ25" s="6"/>
      <c r="CR25" s="6"/>
    </row>
    <row r="26" spans="1:96" s="13" customFormat="1">
      <c r="A26" s="5"/>
      <c r="B26" s="103" t="s">
        <v>1391</v>
      </c>
      <c r="C26" s="12" t="s">
        <v>1381</v>
      </c>
      <c r="D26" s="6">
        <v>2008</v>
      </c>
      <c r="E26" s="6"/>
      <c r="F26" s="12" t="s">
        <v>1405</v>
      </c>
      <c r="G26" s="6" t="s">
        <v>1167</v>
      </c>
      <c r="H26" s="6"/>
      <c r="I26" s="6"/>
      <c r="J26" s="6" t="s">
        <v>758</v>
      </c>
      <c r="K26" s="6"/>
      <c r="L26" s="6"/>
      <c r="M26" s="6" t="s">
        <v>1402</v>
      </c>
      <c r="N26" s="103"/>
      <c r="O26" s="103"/>
      <c r="P26" s="103"/>
      <c r="Q26" s="103" t="s">
        <v>1403</v>
      </c>
      <c r="R26" s="5" t="s">
        <v>1404</v>
      </c>
      <c r="S26" s="6"/>
      <c r="T26" s="6" t="s">
        <v>1174</v>
      </c>
      <c r="U26" s="7" t="s">
        <v>240</v>
      </c>
      <c r="V26" s="203" t="s">
        <v>1166</v>
      </c>
      <c r="W26" s="261"/>
      <c r="X26" s="279">
        <v>92591.67</v>
      </c>
      <c r="Y26" s="281"/>
      <c r="Z26" s="259"/>
      <c r="AA26" s="262"/>
      <c r="AB26" s="172"/>
      <c r="AC26" s="172"/>
      <c r="AD26" s="172"/>
      <c r="AE26" s="172"/>
      <c r="AF26" s="173"/>
      <c r="AG26" s="266"/>
      <c r="AH26" s="266"/>
      <c r="AI26" s="6"/>
      <c r="AJ26" s="94"/>
      <c r="AK26" s="6"/>
      <c r="AL26" s="6"/>
      <c r="AM26" s="6"/>
      <c r="AN26" s="6"/>
      <c r="AO26" s="6"/>
      <c r="AP26" s="6"/>
      <c r="AQ26" s="6"/>
      <c r="AR26" s="119"/>
      <c r="AS26" s="6"/>
      <c r="AT26" s="6"/>
      <c r="AU26" s="6"/>
      <c r="AV26" s="6"/>
      <c r="AW26" s="6"/>
      <c r="AX26" s="6"/>
      <c r="AY26" s="6"/>
      <c r="AZ26" s="6"/>
      <c r="BA26" s="128"/>
      <c r="BB26" s="14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225"/>
      <c r="CP26" s="225"/>
      <c r="CQ26" s="6"/>
      <c r="CR26" s="6"/>
    </row>
    <row r="27" spans="1:96" s="13" customFormat="1" ht="29.25" customHeight="1">
      <c r="A27" s="5"/>
      <c r="B27" s="103" t="s">
        <v>1391</v>
      </c>
      <c r="C27" s="12" t="s">
        <v>1381</v>
      </c>
      <c r="D27" s="6">
        <v>2008</v>
      </c>
      <c r="E27" s="6"/>
      <c r="F27" s="12" t="s">
        <v>1405</v>
      </c>
      <c r="G27" s="6" t="s">
        <v>1167</v>
      </c>
      <c r="H27" s="6"/>
      <c r="I27" s="6"/>
      <c r="J27" s="6" t="s">
        <v>1175</v>
      </c>
      <c r="K27" s="6"/>
      <c r="L27" s="6"/>
      <c r="M27" s="6" t="s">
        <v>1408</v>
      </c>
      <c r="N27" s="103"/>
      <c r="O27" s="103"/>
      <c r="P27" s="103"/>
      <c r="Q27" s="103" t="s">
        <v>1407</v>
      </c>
      <c r="R27" s="5" t="s">
        <v>42</v>
      </c>
      <c r="S27" s="6"/>
      <c r="T27" s="6" t="s">
        <v>1174</v>
      </c>
      <c r="U27" s="7" t="s">
        <v>240</v>
      </c>
      <c r="V27" s="203" t="s">
        <v>1166</v>
      </c>
      <c r="W27" s="261"/>
      <c r="X27" s="279">
        <v>328836.44</v>
      </c>
      <c r="Y27" s="281"/>
      <c r="Z27" s="259"/>
      <c r="AA27" s="262"/>
      <c r="AB27" s="172"/>
      <c r="AC27" s="172"/>
      <c r="AD27" s="172"/>
      <c r="AE27" s="172"/>
      <c r="AF27" s="173"/>
      <c r="AG27" s="266"/>
      <c r="AH27" s="266"/>
      <c r="AI27" s="6"/>
      <c r="AJ27" s="94"/>
      <c r="AK27" s="6"/>
      <c r="AL27" s="6"/>
      <c r="AM27" s="6"/>
      <c r="AN27" s="6"/>
      <c r="AO27" s="6"/>
      <c r="AP27" s="6"/>
      <c r="AQ27" s="6"/>
      <c r="AR27" s="119"/>
      <c r="AS27" s="6"/>
      <c r="AT27" s="6"/>
      <c r="AU27" s="6"/>
      <c r="AV27" s="6"/>
      <c r="AW27" s="6"/>
      <c r="AX27" s="6"/>
      <c r="AY27" s="6"/>
      <c r="AZ27" s="6"/>
      <c r="BA27" s="128"/>
      <c r="BB27" s="14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25"/>
      <c r="CP27" s="225"/>
      <c r="CQ27" s="6"/>
      <c r="CR27" s="6"/>
    </row>
    <row r="28" spans="1:96" s="13" customFormat="1" ht="24">
      <c r="A28" s="5"/>
      <c r="B28" s="103" t="s">
        <v>1409</v>
      </c>
      <c r="C28" s="12" t="s">
        <v>1381</v>
      </c>
      <c r="D28" s="6">
        <v>2010</v>
      </c>
      <c r="E28" s="6"/>
      <c r="F28" s="12"/>
      <c r="G28" s="6" t="s">
        <v>754</v>
      </c>
      <c r="H28" s="6"/>
      <c r="I28" s="6"/>
      <c r="J28" s="6" t="s">
        <v>1175</v>
      </c>
      <c r="K28" s="6"/>
      <c r="L28" s="6"/>
      <c r="M28" s="6"/>
      <c r="N28" s="103"/>
      <c r="O28" s="103"/>
      <c r="P28" s="103"/>
      <c r="Q28" s="103" t="s">
        <v>1173</v>
      </c>
      <c r="R28" s="5" t="s">
        <v>1174</v>
      </c>
      <c r="S28" s="6">
        <v>1</v>
      </c>
      <c r="T28" s="6" t="s">
        <v>1174</v>
      </c>
      <c r="U28" s="7" t="s">
        <v>240</v>
      </c>
      <c r="V28" s="203" t="s">
        <v>1166</v>
      </c>
      <c r="W28" s="261"/>
      <c r="X28" s="279">
        <v>5200000</v>
      </c>
      <c r="Y28" s="281"/>
      <c r="Z28" s="259"/>
      <c r="AA28" s="262"/>
      <c r="AB28" s="172"/>
      <c r="AC28" s="172"/>
      <c r="AD28" s="172"/>
      <c r="AE28" s="172"/>
      <c r="AF28" s="173"/>
      <c r="AG28" s="266"/>
      <c r="AH28" s="266"/>
      <c r="AI28" s="6" t="s">
        <v>1383</v>
      </c>
      <c r="AJ28" s="94"/>
      <c r="AK28" s="6"/>
      <c r="AL28" s="6"/>
      <c r="AM28" s="6"/>
      <c r="AN28" s="6"/>
      <c r="AO28" s="6"/>
      <c r="AP28" s="6"/>
      <c r="AQ28" s="6"/>
      <c r="AR28" s="119"/>
      <c r="AS28" s="6"/>
      <c r="AT28" s="6"/>
      <c r="AU28" s="6"/>
      <c r="AV28" s="6"/>
      <c r="AW28" s="6"/>
      <c r="AX28" s="6"/>
      <c r="AY28" s="6"/>
      <c r="AZ28" s="6"/>
      <c r="BA28" s="128"/>
      <c r="BB28" s="14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225"/>
      <c r="CP28" s="225"/>
      <c r="CQ28" s="6"/>
      <c r="CR28" s="6"/>
    </row>
    <row r="29" spans="1:96" s="13" customFormat="1" ht="24">
      <c r="A29" s="5"/>
      <c r="B29" s="103" t="s">
        <v>1409</v>
      </c>
      <c r="C29" s="12" t="s">
        <v>1381</v>
      </c>
      <c r="D29" s="6">
        <v>2010</v>
      </c>
      <c r="E29" s="6"/>
      <c r="F29" s="12"/>
      <c r="G29" s="6" t="s">
        <v>754</v>
      </c>
      <c r="H29" s="6"/>
      <c r="I29" s="6"/>
      <c r="J29" s="6" t="s">
        <v>1175</v>
      </c>
      <c r="K29" s="6"/>
      <c r="L29" s="6"/>
      <c r="M29" s="6"/>
      <c r="N29" s="103"/>
      <c r="O29" s="103"/>
      <c r="P29" s="103"/>
      <c r="Q29" s="103" t="s">
        <v>1173</v>
      </c>
      <c r="R29" s="5" t="s">
        <v>1174</v>
      </c>
      <c r="S29" s="6">
        <v>1</v>
      </c>
      <c r="T29" s="6" t="s">
        <v>1174</v>
      </c>
      <c r="U29" s="7" t="s">
        <v>240</v>
      </c>
      <c r="V29" s="203" t="s">
        <v>1166</v>
      </c>
      <c r="W29" s="261"/>
      <c r="X29" s="279">
        <v>5200000</v>
      </c>
      <c r="Y29" s="281"/>
      <c r="Z29" s="259"/>
      <c r="AA29" s="262"/>
      <c r="AB29" s="172"/>
      <c r="AC29" s="172"/>
      <c r="AD29" s="172"/>
      <c r="AE29" s="172"/>
      <c r="AF29" s="173"/>
      <c r="AG29" s="266"/>
      <c r="AH29" s="266"/>
      <c r="AI29" s="6" t="s">
        <v>1384</v>
      </c>
      <c r="AJ29" s="94"/>
      <c r="AK29" s="6"/>
      <c r="AL29" s="6"/>
      <c r="AM29" s="6"/>
      <c r="AN29" s="6"/>
      <c r="AO29" s="6"/>
      <c r="AP29" s="6"/>
      <c r="AQ29" s="6"/>
      <c r="AR29" s="119"/>
      <c r="AS29" s="6"/>
      <c r="AT29" s="6"/>
      <c r="AU29" s="6"/>
      <c r="AV29" s="6"/>
      <c r="AW29" s="6"/>
      <c r="AX29" s="6"/>
      <c r="AY29" s="6"/>
      <c r="AZ29" s="6"/>
      <c r="BA29" s="128"/>
      <c r="BB29" s="14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225"/>
      <c r="CP29" s="225"/>
      <c r="CQ29" s="6"/>
      <c r="CR29" s="6"/>
    </row>
    <row r="30" spans="1:96" s="13" customFormat="1" ht="24">
      <c r="A30" s="5"/>
      <c r="B30" s="103" t="s">
        <v>1409</v>
      </c>
      <c r="C30" s="12" t="s">
        <v>1381</v>
      </c>
      <c r="D30" s="6">
        <v>2010</v>
      </c>
      <c r="E30" s="6"/>
      <c r="F30" s="12"/>
      <c r="G30" s="6" t="s">
        <v>754</v>
      </c>
      <c r="H30" s="6"/>
      <c r="I30" s="6"/>
      <c r="J30" s="6" t="s">
        <v>1175</v>
      </c>
      <c r="K30" s="6"/>
      <c r="L30" s="6"/>
      <c r="M30" s="6"/>
      <c r="N30" s="103"/>
      <c r="O30" s="103"/>
      <c r="P30" s="103"/>
      <c r="Q30" s="103" t="s">
        <v>1173</v>
      </c>
      <c r="R30" s="5" t="s">
        <v>1174</v>
      </c>
      <c r="S30" s="6">
        <v>1</v>
      </c>
      <c r="T30" s="6" t="s">
        <v>1174</v>
      </c>
      <c r="U30" s="7" t="s">
        <v>240</v>
      </c>
      <c r="V30" s="203" t="s">
        <v>1166</v>
      </c>
      <c r="W30" s="261"/>
      <c r="X30" s="279">
        <v>5200000</v>
      </c>
      <c r="Y30" s="281"/>
      <c r="Z30" s="259"/>
      <c r="AA30" s="262"/>
      <c r="AB30" s="172"/>
      <c r="AC30" s="172"/>
      <c r="AD30" s="172"/>
      <c r="AE30" s="172"/>
      <c r="AF30" s="173"/>
      <c r="AG30" s="266"/>
      <c r="AH30" s="266"/>
      <c r="AI30" s="6" t="s">
        <v>1410</v>
      </c>
      <c r="AJ30" s="94"/>
      <c r="AK30" s="6"/>
      <c r="AL30" s="6"/>
      <c r="AM30" s="6"/>
      <c r="AN30" s="6"/>
      <c r="AO30" s="6"/>
      <c r="AP30" s="6"/>
      <c r="AQ30" s="6"/>
      <c r="AR30" s="119"/>
      <c r="AS30" s="6"/>
      <c r="AT30" s="6"/>
      <c r="AU30" s="6"/>
      <c r="AV30" s="6"/>
      <c r="AW30" s="6"/>
      <c r="AX30" s="6"/>
      <c r="AY30" s="6"/>
      <c r="AZ30" s="6"/>
      <c r="BA30" s="128"/>
      <c r="BB30" s="14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225"/>
      <c r="CP30" s="225"/>
      <c r="CQ30" s="6"/>
      <c r="CR30" s="6"/>
    </row>
    <row r="31" spans="1:96" s="13" customFormat="1" ht="24">
      <c r="A31" s="5"/>
      <c r="B31" s="103" t="s">
        <v>1411</v>
      </c>
      <c r="C31" s="12" t="s">
        <v>1381</v>
      </c>
      <c r="D31" s="6">
        <v>2011</v>
      </c>
      <c r="E31" s="6"/>
      <c r="F31" s="12"/>
      <c r="G31" s="6" t="s">
        <v>754</v>
      </c>
      <c r="H31" s="6"/>
      <c r="I31" s="6"/>
      <c r="J31" s="6" t="s">
        <v>1175</v>
      </c>
      <c r="K31" s="6"/>
      <c r="L31" s="6"/>
      <c r="M31" s="6"/>
      <c r="N31" s="103"/>
      <c r="O31" s="103"/>
      <c r="P31" s="103"/>
      <c r="Q31" s="103" t="s">
        <v>1173</v>
      </c>
      <c r="R31" s="5" t="s">
        <v>1174</v>
      </c>
      <c r="S31" s="6">
        <v>2</v>
      </c>
      <c r="T31" s="6" t="s">
        <v>1174</v>
      </c>
      <c r="U31" s="7" t="s">
        <v>240</v>
      </c>
      <c r="V31" s="203" t="s">
        <v>1166</v>
      </c>
      <c r="W31" s="261"/>
      <c r="X31" s="279">
        <v>4614000</v>
      </c>
      <c r="Y31" s="281"/>
      <c r="Z31" s="259"/>
      <c r="AA31" s="262"/>
      <c r="AB31" s="172"/>
      <c r="AC31" s="532">
        <v>2768400</v>
      </c>
      <c r="AD31" s="532">
        <v>1845600</v>
      </c>
      <c r="AE31" s="172"/>
      <c r="AF31" s="173"/>
      <c r="AG31" s="266"/>
      <c r="AH31" s="266"/>
      <c r="AI31" s="6"/>
      <c r="AJ31" s="94"/>
      <c r="AK31" s="6"/>
      <c r="AL31" s="6"/>
      <c r="AM31" s="6"/>
      <c r="AN31" s="6"/>
      <c r="AO31" s="6"/>
      <c r="AP31" s="6"/>
      <c r="AQ31" s="6"/>
      <c r="AR31" s="119"/>
      <c r="AS31" s="6"/>
      <c r="AT31" s="6"/>
      <c r="AU31" s="6"/>
      <c r="AV31" s="6"/>
      <c r="AW31" s="6"/>
      <c r="AX31" s="6"/>
      <c r="AY31" s="6"/>
      <c r="AZ31" s="6"/>
      <c r="BA31" s="128"/>
      <c r="BB31" s="14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225"/>
      <c r="CP31" s="225"/>
      <c r="CQ31" s="6"/>
      <c r="CR31" s="6"/>
    </row>
    <row r="32" spans="1:96" s="13" customFormat="1" ht="24">
      <c r="A32" s="5"/>
      <c r="B32" s="103"/>
      <c r="C32" s="12" t="s">
        <v>1381</v>
      </c>
      <c r="D32" s="6">
        <v>2012</v>
      </c>
      <c r="E32" s="6"/>
      <c r="F32" s="12"/>
      <c r="G32" s="6" t="s">
        <v>754</v>
      </c>
      <c r="H32" s="6"/>
      <c r="I32" s="6"/>
      <c r="J32" s="6" t="s">
        <v>1412</v>
      </c>
      <c r="K32" s="6"/>
      <c r="L32" s="6"/>
      <c r="M32" s="6"/>
      <c r="N32" s="103"/>
      <c r="O32" s="103"/>
      <c r="P32" s="103"/>
      <c r="Q32" s="103" t="s">
        <v>1173</v>
      </c>
      <c r="R32" s="5" t="s">
        <v>1174</v>
      </c>
      <c r="S32" s="6">
        <v>3</v>
      </c>
      <c r="T32" s="6" t="s">
        <v>1174</v>
      </c>
      <c r="U32" s="7" t="s">
        <v>240</v>
      </c>
      <c r="V32" s="203" t="s">
        <v>1166</v>
      </c>
      <c r="W32" s="261"/>
      <c r="X32" s="279"/>
      <c r="Y32" s="281"/>
      <c r="Z32" s="259"/>
      <c r="AA32" s="262"/>
      <c r="AB32" s="172"/>
      <c r="AC32" s="532"/>
      <c r="AD32" s="532"/>
      <c r="AE32" s="172"/>
      <c r="AF32" s="173"/>
      <c r="AG32" s="266"/>
      <c r="AH32" s="266"/>
      <c r="AI32" s="140" t="s">
        <v>1412</v>
      </c>
      <c r="AJ32" s="94"/>
      <c r="AK32" s="6"/>
      <c r="AL32" s="6"/>
      <c r="AM32" s="6"/>
      <c r="AN32" s="6"/>
      <c r="AO32" s="6"/>
      <c r="AP32" s="6"/>
      <c r="AQ32" s="6"/>
      <c r="AR32" s="119"/>
      <c r="AS32" s="6"/>
      <c r="AT32" s="6"/>
      <c r="AU32" s="6"/>
      <c r="AV32" s="6"/>
      <c r="AW32" s="6"/>
      <c r="AX32" s="6"/>
      <c r="AY32" s="6"/>
      <c r="AZ32" s="6"/>
      <c r="BA32" s="128"/>
      <c r="BB32" s="14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25"/>
      <c r="CP32" s="225"/>
      <c r="CQ32" s="6"/>
      <c r="CR32" s="6"/>
    </row>
    <row r="33" spans="1:96" s="13" customFormat="1">
      <c r="A33" s="5"/>
      <c r="B33" s="103"/>
      <c r="C33" s="12"/>
      <c r="D33" s="6"/>
      <c r="E33" s="6"/>
      <c r="F33" s="12"/>
      <c r="G33" s="6"/>
      <c r="H33" s="6"/>
      <c r="I33" s="6"/>
      <c r="J33" s="6"/>
      <c r="K33" s="6"/>
      <c r="L33" s="6"/>
      <c r="M33" s="6"/>
      <c r="N33" s="103"/>
      <c r="O33" s="103"/>
      <c r="P33" s="103"/>
      <c r="Q33" s="103"/>
      <c r="R33" s="5"/>
      <c r="S33" s="6"/>
      <c r="T33" s="6"/>
      <c r="U33" s="7"/>
      <c r="V33" s="203"/>
      <c r="W33" s="261"/>
      <c r="X33" s="279"/>
      <c r="Y33" s="281"/>
      <c r="Z33" s="259"/>
      <c r="AA33" s="262"/>
      <c r="AB33" s="172"/>
      <c r="AC33" s="172"/>
      <c r="AD33" s="172"/>
      <c r="AE33" s="172"/>
      <c r="AF33" s="173"/>
      <c r="AG33" s="266"/>
      <c r="AH33" s="266"/>
      <c r="AI33" s="6"/>
      <c r="AJ33" s="94"/>
      <c r="AK33" s="6"/>
      <c r="AL33" s="6"/>
      <c r="AM33" s="6"/>
      <c r="AN33" s="6"/>
      <c r="AO33" s="6"/>
      <c r="AP33" s="6"/>
      <c r="AQ33" s="6"/>
      <c r="AR33" s="119"/>
      <c r="AS33" s="6"/>
      <c r="AT33" s="6"/>
      <c r="AU33" s="6"/>
      <c r="AV33" s="6"/>
      <c r="AW33" s="6"/>
      <c r="AX33" s="6"/>
      <c r="AY33" s="6"/>
      <c r="AZ33" s="6"/>
      <c r="BA33" s="128"/>
      <c r="BB33" s="14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225"/>
      <c r="CP33" s="225"/>
      <c r="CQ33" s="6"/>
      <c r="CR33" s="6"/>
    </row>
    <row r="34" spans="1:96" s="13" customFormat="1">
      <c r="A34" s="5"/>
      <c r="B34" s="103"/>
      <c r="C34" s="12"/>
      <c r="D34" s="6"/>
      <c r="E34" s="6"/>
      <c r="F34" s="12"/>
      <c r="G34" s="6"/>
      <c r="H34" s="6"/>
      <c r="I34" s="6"/>
      <c r="J34" s="6"/>
      <c r="K34" s="6"/>
      <c r="L34" s="6"/>
      <c r="M34" s="6"/>
      <c r="N34" s="103"/>
      <c r="O34" s="103"/>
      <c r="P34" s="103"/>
      <c r="Q34" s="103"/>
      <c r="R34" s="5"/>
      <c r="S34" s="6"/>
      <c r="T34" s="6"/>
      <c r="U34" s="7"/>
      <c r="V34" s="203"/>
      <c r="W34" s="261"/>
      <c r="X34" s="279"/>
      <c r="Y34" s="281"/>
      <c r="Z34" s="259"/>
      <c r="AA34" s="262"/>
      <c r="AB34" s="172"/>
      <c r="AC34" s="172"/>
      <c r="AD34" s="172"/>
      <c r="AE34" s="172"/>
      <c r="AF34" s="173"/>
      <c r="AG34" s="266"/>
      <c r="AH34" s="266"/>
      <c r="AI34" s="6"/>
      <c r="AJ34" s="94"/>
      <c r="AK34" s="6"/>
      <c r="AL34" s="6"/>
      <c r="AM34" s="6"/>
      <c r="AN34" s="6"/>
      <c r="AO34" s="6"/>
      <c r="AP34" s="6"/>
      <c r="AQ34" s="6"/>
      <c r="AR34" s="119"/>
      <c r="AS34" s="6"/>
      <c r="AT34" s="6"/>
      <c r="AU34" s="6"/>
      <c r="AV34" s="6"/>
      <c r="AW34" s="6"/>
      <c r="AX34" s="6"/>
      <c r="AY34" s="6"/>
      <c r="AZ34" s="6"/>
      <c r="BA34" s="128"/>
      <c r="BB34" s="14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25"/>
      <c r="CP34" s="225"/>
      <c r="CQ34" s="6"/>
      <c r="CR34" s="6"/>
    </row>
    <row r="35" spans="1:96" s="13" customFormat="1">
      <c r="A35" s="5"/>
      <c r="B35" s="103"/>
      <c r="C35" s="12"/>
      <c r="D35" s="6"/>
      <c r="E35" s="6"/>
      <c r="F35" s="12"/>
      <c r="G35" s="6"/>
      <c r="H35" s="6"/>
      <c r="I35" s="6"/>
      <c r="J35" s="6"/>
      <c r="K35" s="6"/>
      <c r="L35" s="6"/>
      <c r="M35" s="6"/>
      <c r="N35" s="103"/>
      <c r="O35" s="103"/>
      <c r="P35" s="103"/>
      <c r="Q35" s="103"/>
      <c r="R35" s="5"/>
      <c r="S35" s="6"/>
      <c r="T35" s="6"/>
      <c r="U35" s="7"/>
      <c r="V35" s="203"/>
      <c r="W35" s="261"/>
      <c r="X35" s="279"/>
      <c r="Y35" s="281"/>
      <c r="Z35" s="259"/>
      <c r="AA35" s="262"/>
      <c r="AB35" s="172"/>
      <c r="AC35" s="172"/>
      <c r="AD35" s="172"/>
      <c r="AE35" s="172"/>
      <c r="AF35" s="173"/>
      <c r="AG35" s="266"/>
      <c r="AH35" s="266"/>
      <c r="AI35" s="6"/>
      <c r="AJ35" s="94"/>
      <c r="AK35" s="6"/>
      <c r="AL35" s="6"/>
      <c r="AM35" s="6"/>
      <c r="AN35" s="6"/>
      <c r="AO35" s="6"/>
      <c r="AP35" s="6"/>
      <c r="AQ35" s="6"/>
      <c r="AR35" s="119"/>
      <c r="AS35" s="6"/>
      <c r="AT35" s="6"/>
      <c r="AU35" s="6"/>
      <c r="AV35" s="6"/>
      <c r="AW35" s="6"/>
      <c r="AX35" s="6"/>
      <c r="AY35" s="6"/>
      <c r="AZ35" s="6"/>
      <c r="BA35" s="128"/>
      <c r="BB35" s="14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225"/>
      <c r="CP35" s="225"/>
      <c r="CQ35" s="6"/>
      <c r="CR35" s="6"/>
    </row>
    <row r="36" spans="1:96" s="13" customFormat="1">
      <c r="A36" s="5"/>
      <c r="B36" s="103"/>
      <c r="C36" s="12"/>
      <c r="D36" s="6"/>
      <c r="E36" s="6"/>
      <c r="F36" s="12"/>
      <c r="G36" s="6"/>
      <c r="H36" s="6"/>
      <c r="I36" s="6"/>
      <c r="J36" s="6"/>
      <c r="K36" s="6"/>
      <c r="L36" s="6"/>
      <c r="M36" s="6"/>
      <c r="N36" s="103"/>
      <c r="O36" s="103"/>
      <c r="P36" s="103"/>
      <c r="Q36" s="103"/>
      <c r="R36" s="5"/>
      <c r="S36" s="6"/>
      <c r="T36" s="6"/>
      <c r="U36" s="7"/>
      <c r="V36" s="203"/>
      <c r="W36" s="261"/>
      <c r="X36" s="279"/>
      <c r="Y36" s="281"/>
      <c r="Z36" s="259"/>
      <c r="AA36" s="262"/>
      <c r="AB36" s="172"/>
      <c r="AC36" s="172"/>
      <c r="AD36" s="172"/>
      <c r="AE36" s="172"/>
      <c r="AF36" s="173"/>
      <c r="AG36" s="266"/>
      <c r="AH36" s="266"/>
      <c r="AI36" s="6"/>
      <c r="AJ36" s="94"/>
      <c r="AK36" s="6"/>
      <c r="AL36" s="6"/>
      <c r="AM36" s="6"/>
      <c r="AN36" s="6"/>
      <c r="AO36" s="6"/>
      <c r="AP36" s="6"/>
      <c r="AQ36" s="6"/>
      <c r="AR36" s="119"/>
      <c r="AS36" s="6"/>
      <c r="AT36" s="6"/>
      <c r="AU36" s="6"/>
      <c r="AV36" s="6"/>
      <c r="AW36" s="6"/>
      <c r="AX36" s="6"/>
      <c r="AY36" s="6"/>
      <c r="AZ36" s="6"/>
      <c r="BA36" s="128"/>
      <c r="BB36" s="14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25"/>
      <c r="CP36" s="225"/>
      <c r="CQ36" s="6"/>
      <c r="CR36" s="6"/>
    </row>
    <row r="37" spans="1:96" s="13" customFormat="1">
      <c r="A37" s="5"/>
      <c r="B37" s="103"/>
      <c r="C37" s="12"/>
      <c r="D37" s="6"/>
      <c r="E37" s="6"/>
      <c r="F37" s="12"/>
      <c r="G37" s="6"/>
      <c r="H37" s="6"/>
      <c r="I37" s="6"/>
      <c r="J37" s="6"/>
      <c r="K37" s="6"/>
      <c r="L37" s="6"/>
      <c r="M37" s="6"/>
      <c r="N37" s="103"/>
      <c r="O37" s="103"/>
      <c r="P37" s="103"/>
      <c r="Q37" s="103"/>
      <c r="R37" s="5"/>
      <c r="S37" s="6"/>
      <c r="T37" s="6"/>
      <c r="U37" s="7"/>
      <c r="V37" s="203"/>
      <c r="W37" s="261"/>
      <c r="X37" s="279"/>
      <c r="Y37" s="281"/>
      <c r="Z37" s="259"/>
      <c r="AA37" s="262"/>
      <c r="AB37" s="172"/>
      <c r="AC37" s="172"/>
      <c r="AD37" s="172"/>
      <c r="AE37" s="172"/>
      <c r="AF37" s="173"/>
      <c r="AG37" s="266"/>
      <c r="AH37" s="266"/>
      <c r="AI37" s="6"/>
      <c r="AJ37" s="94"/>
      <c r="AK37" s="6"/>
      <c r="AL37" s="6"/>
      <c r="AM37" s="6"/>
      <c r="AN37" s="6"/>
      <c r="AO37" s="6"/>
      <c r="AP37" s="6"/>
      <c r="AQ37" s="6"/>
      <c r="AR37" s="119"/>
      <c r="AS37" s="6"/>
      <c r="AT37" s="6"/>
      <c r="AU37" s="6"/>
      <c r="AV37" s="6"/>
      <c r="AW37" s="6"/>
      <c r="AX37" s="6"/>
      <c r="AY37" s="6"/>
      <c r="AZ37" s="6"/>
      <c r="BA37" s="128"/>
      <c r="BB37" s="14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225"/>
      <c r="CP37" s="225"/>
      <c r="CQ37" s="6"/>
      <c r="CR37" s="6"/>
    </row>
    <row r="38" spans="1:96" s="13" customFormat="1">
      <c r="A38" s="5"/>
      <c r="B38" s="103"/>
      <c r="C38" s="12"/>
      <c r="D38" s="6"/>
      <c r="E38" s="6"/>
      <c r="F38" s="12"/>
      <c r="G38" s="6"/>
      <c r="H38" s="6"/>
      <c r="I38" s="6"/>
      <c r="J38" s="6"/>
      <c r="K38" s="6"/>
      <c r="L38" s="6"/>
      <c r="M38" s="6"/>
      <c r="N38" s="103"/>
      <c r="O38" s="103"/>
      <c r="P38" s="103"/>
      <c r="Q38" s="103"/>
      <c r="R38" s="5"/>
      <c r="S38" s="6"/>
      <c r="T38" s="6"/>
      <c r="U38" s="7"/>
      <c r="V38" s="203"/>
      <c r="W38" s="261"/>
      <c r="X38" s="279"/>
      <c r="Y38" s="281"/>
      <c r="Z38" s="259"/>
      <c r="AA38" s="262"/>
      <c r="AB38" s="172"/>
      <c r="AC38" s="172"/>
      <c r="AD38" s="172"/>
      <c r="AE38" s="172"/>
      <c r="AF38" s="173"/>
      <c r="AG38" s="266"/>
      <c r="AH38" s="266"/>
      <c r="AI38" s="6"/>
      <c r="AJ38" s="94"/>
      <c r="AK38" s="6"/>
      <c r="AL38" s="6"/>
      <c r="AM38" s="6"/>
      <c r="AN38" s="6"/>
      <c r="AO38" s="6"/>
      <c r="AP38" s="6"/>
      <c r="AQ38" s="6"/>
      <c r="AR38" s="119"/>
      <c r="AS38" s="6"/>
      <c r="AT38" s="6"/>
      <c r="AU38" s="6"/>
      <c r="AV38" s="6"/>
      <c r="AW38" s="6"/>
      <c r="AX38" s="6"/>
      <c r="AY38" s="6"/>
      <c r="AZ38" s="6"/>
      <c r="BA38" s="128"/>
      <c r="BB38" s="14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225"/>
      <c r="CP38" s="225"/>
      <c r="CQ38" s="6"/>
      <c r="CR38" s="6"/>
    </row>
    <row r="39" spans="1:96" s="13" customFormat="1">
      <c r="A39" s="5"/>
      <c r="B39" s="103"/>
      <c r="C39" s="12"/>
      <c r="D39" s="6"/>
      <c r="E39" s="6"/>
      <c r="F39" s="12"/>
      <c r="G39" s="6"/>
      <c r="H39" s="6"/>
      <c r="I39" s="6"/>
      <c r="J39" s="6"/>
      <c r="K39" s="6"/>
      <c r="L39" s="6"/>
      <c r="M39" s="6"/>
      <c r="N39" s="103"/>
      <c r="O39" s="103"/>
      <c r="P39" s="103"/>
      <c r="Q39" s="103"/>
      <c r="R39" s="5"/>
      <c r="S39" s="6"/>
      <c r="T39" s="6"/>
      <c r="U39" s="7"/>
      <c r="V39" s="203"/>
      <c r="W39" s="261"/>
      <c r="X39" s="279"/>
      <c r="Y39" s="281"/>
      <c r="Z39" s="259"/>
      <c r="AA39" s="262"/>
      <c r="AB39" s="172"/>
      <c r="AC39" s="172"/>
      <c r="AD39" s="172"/>
      <c r="AE39" s="172"/>
      <c r="AF39" s="173"/>
      <c r="AG39" s="266"/>
      <c r="AH39" s="266"/>
      <c r="AI39" s="6"/>
      <c r="AJ39" s="94"/>
      <c r="AK39" s="6"/>
      <c r="AL39" s="6"/>
      <c r="AM39" s="6"/>
      <c r="AN39" s="6"/>
      <c r="AO39" s="6"/>
      <c r="AP39" s="6"/>
      <c r="AQ39" s="6"/>
      <c r="AR39" s="119"/>
      <c r="AS39" s="6"/>
      <c r="AT39" s="6"/>
      <c r="AU39" s="6"/>
      <c r="AV39" s="6"/>
      <c r="AW39" s="6"/>
      <c r="AX39" s="6"/>
      <c r="AY39" s="6"/>
      <c r="AZ39" s="6"/>
      <c r="BA39" s="128"/>
      <c r="BB39" s="14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225"/>
      <c r="CP39" s="225"/>
      <c r="CQ39" s="6"/>
      <c r="CR39" s="6"/>
    </row>
    <row r="40" spans="1:96" s="13" customFormat="1">
      <c r="A40" s="5"/>
      <c r="B40" s="103"/>
      <c r="C40" s="12"/>
      <c r="D40" s="6"/>
      <c r="E40" s="6"/>
      <c r="F40" s="12"/>
      <c r="G40" s="6"/>
      <c r="H40" s="6"/>
      <c r="I40" s="6"/>
      <c r="J40" s="6"/>
      <c r="K40" s="6"/>
      <c r="L40" s="6"/>
      <c r="M40" s="6"/>
      <c r="N40" s="103"/>
      <c r="O40" s="103"/>
      <c r="P40" s="103"/>
      <c r="Q40" s="103"/>
      <c r="R40" s="5"/>
      <c r="S40" s="6"/>
      <c r="T40" s="6"/>
      <c r="U40" s="7"/>
      <c r="V40" s="203"/>
      <c r="W40" s="261"/>
      <c r="X40" s="279"/>
      <c r="Y40" s="281"/>
      <c r="Z40" s="259"/>
      <c r="AA40" s="262"/>
      <c r="AB40" s="172"/>
      <c r="AC40" s="172"/>
      <c r="AD40" s="172"/>
      <c r="AE40" s="172"/>
      <c r="AF40" s="173"/>
      <c r="AG40" s="266"/>
      <c r="AH40" s="266"/>
      <c r="AI40" s="6"/>
      <c r="AJ40" s="94"/>
      <c r="AK40" s="6"/>
      <c r="AL40" s="6"/>
      <c r="AM40" s="6"/>
      <c r="AN40" s="6"/>
      <c r="AO40" s="6"/>
      <c r="AP40" s="6"/>
      <c r="AQ40" s="6"/>
      <c r="AR40" s="119"/>
      <c r="AS40" s="6"/>
      <c r="AT40" s="6"/>
      <c r="AU40" s="6"/>
      <c r="AV40" s="6"/>
      <c r="AW40" s="6"/>
      <c r="AX40" s="6"/>
      <c r="AY40" s="6"/>
      <c r="AZ40" s="6"/>
      <c r="BA40" s="128"/>
      <c r="BB40" s="14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225"/>
      <c r="CP40" s="225"/>
      <c r="CQ40" s="6"/>
      <c r="CR40" s="6"/>
    </row>
    <row r="41" spans="1:96" s="13" customFormat="1">
      <c r="A41" s="5"/>
      <c r="B41" s="103"/>
      <c r="C41" s="12"/>
      <c r="D41" s="6"/>
      <c r="E41" s="6"/>
      <c r="F41" s="12"/>
      <c r="G41" s="6"/>
      <c r="H41" s="6"/>
      <c r="I41" s="6"/>
      <c r="J41" s="6"/>
      <c r="K41" s="6"/>
      <c r="L41" s="6"/>
      <c r="M41" s="6"/>
      <c r="N41" s="103"/>
      <c r="O41" s="103"/>
      <c r="P41" s="103"/>
      <c r="Q41" s="103"/>
      <c r="R41" s="5"/>
      <c r="S41" s="6"/>
      <c r="T41" s="6"/>
      <c r="U41" s="7"/>
      <c r="V41" s="203"/>
      <c r="W41" s="261"/>
      <c r="X41" s="279"/>
      <c r="Y41" s="281"/>
      <c r="Z41" s="259"/>
      <c r="AA41" s="262"/>
      <c r="AB41" s="172"/>
      <c r="AC41" s="172"/>
      <c r="AD41" s="172"/>
      <c r="AE41" s="172"/>
      <c r="AF41" s="173"/>
      <c r="AG41" s="266"/>
      <c r="AH41" s="266"/>
      <c r="AI41" s="6"/>
      <c r="AJ41" s="94"/>
      <c r="AK41" s="6"/>
      <c r="AL41" s="6"/>
      <c r="AM41" s="6"/>
      <c r="AN41" s="6"/>
      <c r="AO41" s="6"/>
      <c r="AP41" s="6"/>
      <c r="AQ41" s="6"/>
      <c r="AR41" s="119"/>
      <c r="AS41" s="6"/>
      <c r="AT41" s="6"/>
      <c r="AU41" s="6"/>
      <c r="AV41" s="6"/>
      <c r="AW41" s="6"/>
      <c r="AX41" s="6"/>
      <c r="AY41" s="6"/>
      <c r="AZ41" s="6"/>
      <c r="BA41" s="128"/>
      <c r="BB41" s="14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225"/>
      <c r="CP41" s="225"/>
      <c r="CQ41" s="6"/>
      <c r="CR41" s="6"/>
    </row>
    <row r="42" spans="1:96" s="13" customFormat="1">
      <c r="A42" s="5"/>
      <c r="B42" s="103"/>
      <c r="C42" s="12"/>
      <c r="D42" s="6"/>
      <c r="E42" s="6"/>
      <c r="F42" s="12"/>
      <c r="G42" s="6"/>
      <c r="H42" s="6"/>
      <c r="I42" s="6"/>
      <c r="J42" s="6"/>
      <c r="K42" s="6"/>
      <c r="L42" s="6"/>
      <c r="M42" s="6"/>
      <c r="N42" s="103"/>
      <c r="O42" s="103"/>
      <c r="P42" s="103"/>
      <c r="Q42" s="103"/>
      <c r="R42" s="5"/>
      <c r="S42" s="6"/>
      <c r="T42" s="6"/>
      <c r="U42" s="7"/>
      <c r="V42" s="203"/>
      <c r="W42" s="261"/>
      <c r="X42" s="279"/>
      <c r="Y42" s="281"/>
      <c r="Z42" s="259"/>
      <c r="AA42" s="262"/>
      <c r="AB42" s="172"/>
      <c r="AC42" s="172"/>
      <c r="AD42" s="172"/>
      <c r="AE42" s="172"/>
      <c r="AF42" s="173"/>
      <c r="AG42" s="266"/>
      <c r="AH42" s="266"/>
      <c r="AI42" s="6"/>
      <c r="AJ42" s="94"/>
      <c r="AK42" s="6"/>
      <c r="AL42" s="6"/>
      <c r="AM42" s="6"/>
      <c r="AN42" s="6"/>
      <c r="AO42" s="6"/>
      <c r="AP42" s="6"/>
      <c r="AQ42" s="6"/>
      <c r="AR42" s="119"/>
      <c r="AS42" s="6"/>
      <c r="AT42" s="6"/>
      <c r="AU42" s="6"/>
      <c r="AV42" s="6"/>
      <c r="AW42" s="6"/>
      <c r="AX42" s="6"/>
      <c r="AY42" s="6"/>
      <c r="AZ42" s="6"/>
      <c r="BA42" s="128"/>
      <c r="BB42" s="14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225"/>
      <c r="CP42" s="225"/>
      <c r="CQ42" s="6"/>
      <c r="CR42" s="6"/>
    </row>
    <row r="43" spans="1:96" s="13" customFormat="1">
      <c r="A43" s="5"/>
      <c r="B43" s="103"/>
      <c r="C43" s="12"/>
      <c r="D43" s="6"/>
      <c r="E43" s="6"/>
      <c r="F43" s="12"/>
      <c r="G43" s="6"/>
      <c r="H43" s="6"/>
      <c r="I43" s="6"/>
      <c r="J43" s="6"/>
      <c r="K43" s="6"/>
      <c r="L43" s="6"/>
      <c r="M43" s="6"/>
      <c r="N43" s="103"/>
      <c r="O43" s="103"/>
      <c r="P43" s="103"/>
      <c r="Q43" s="103"/>
      <c r="R43" s="5"/>
      <c r="S43" s="6"/>
      <c r="T43" s="6"/>
      <c r="U43" s="7"/>
      <c r="V43" s="203"/>
      <c r="W43" s="261"/>
      <c r="X43" s="279"/>
      <c r="Y43" s="281"/>
      <c r="Z43" s="259"/>
      <c r="AA43" s="262"/>
      <c r="AB43" s="172"/>
      <c r="AC43" s="172"/>
      <c r="AD43" s="172"/>
      <c r="AE43" s="172"/>
      <c r="AF43" s="173"/>
      <c r="AG43" s="266"/>
      <c r="AH43" s="266"/>
      <c r="AI43" s="6"/>
      <c r="AJ43" s="94"/>
      <c r="AK43" s="6"/>
      <c r="AL43" s="6"/>
      <c r="AM43" s="6"/>
      <c r="AN43" s="6"/>
      <c r="AO43" s="6"/>
      <c r="AP43" s="6"/>
      <c r="AQ43" s="6"/>
      <c r="AR43" s="119"/>
      <c r="AS43" s="6"/>
      <c r="AT43" s="6"/>
      <c r="AU43" s="6"/>
      <c r="AV43" s="6"/>
      <c r="AW43" s="6"/>
      <c r="AX43" s="6"/>
      <c r="AY43" s="6"/>
      <c r="AZ43" s="6"/>
      <c r="BA43" s="128"/>
      <c r="BB43" s="14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225"/>
      <c r="CP43" s="225"/>
      <c r="CQ43" s="6"/>
      <c r="CR43" s="6"/>
    </row>
    <row r="44" spans="1:96" s="13" customFormat="1">
      <c r="A44" s="5"/>
      <c r="B44" s="103"/>
      <c r="C44" s="12"/>
      <c r="D44" s="6"/>
      <c r="E44" s="6"/>
      <c r="F44" s="12"/>
      <c r="G44" s="6"/>
      <c r="H44" s="6"/>
      <c r="I44" s="6"/>
      <c r="J44" s="6"/>
      <c r="K44" s="6"/>
      <c r="L44" s="6"/>
      <c r="M44" s="6"/>
      <c r="N44" s="103"/>
      <c r="O44" s="103"/>
      <c r="P44" s="103"/>
      <c r="Q44" s="103"/>
      <c r="R44" s="5"/>
      <c r="S44" s="6"/>
      <c r="T44" s="6"/>
      <c r="U44" s="7"/>
      <c r="V44" s="203"/>
      <c r="W44" s="261"/>
      <c r="X44" s="279"/>
      <c r="Y44" s="281"/>
      <c r="Z44" s="259"/>
      <c r="AA44" s="262"/>
      <c r="AB44" s="172"/>
      <c r="AC44" s="172"/>
      <c r="AD44" s="172"/>
      <c r="AE44" s="172"/>
      <c r="AF44" s="173"/>
      <c r="AG44" s="266"/>
      <c r="AH44" s="266"/>
      <c r="AI44" s="6"/>
      <c r="AJ44" s="94"/>
      <c r="AK44" s="6"/>
      <c r="AL44" s="6"/>
      <c r="AM44" s="6"/>
      <c r="AN44" s="6"/>
      <c r="AO44" s="6"/>
      <c r="AP44" s="6"/>
      <c r="AQ44" s="6"/>
      <c r="AR44" s="119"/>
      <c r="AS44" s="6"/>
      <c r="AT44" s="6"/>
      <c r="AU44" s="6"/>
      <c r="AV44" s="6"/>
      <c r="AW44" s="6"/>
      <c r="AX44" s="6"/>
      <c r="AY44" s="6"/>
      <c r="AZ44" s="6"/>
      <c r="BA44" s="128"/>
      <c r="BB44" s="14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225"/>
      <c r="CP44" s="225"/>
      <c r="CQ44" s="6"/>
      <c r="CR44" s="6"/>
    </row>
    <row r="45" spans="1:96" s="13" customFormat="1">
      <c r="A45" s="5"/>
      <c r="B45" s="103"/>
      <c r="C45" s="12"/>
      <c r="D45" s="6"/>
      <c r="E45" s="6"/>
      <c r="F45" s="12"/>
      <c r="G45" s="6"/>
      <c r="H45" s="6"/>
      <c r="I45" s="6"/>
      <c r="J45" s="6"/>
      <c r="K45" s="6"/>
      <c r="L45" s="6"/>
      <c r="M45" s="6"/>
      <c r="N45" s="103"/>
      <c r="O45" s="103"/>
      <c r="P45" s="103"/>
      <c r="Q45" s="103"/>
      <c r="R45" s="5"/>
      <c r="S45" s="6"/>
      <c r="T45" s="6"/>
      <c r="U45" s="7"/>
      <c r="V45" s="203"/>
      <c r="W45" s="261"/>
      <c r="X45" s="279"/>
      <c r="Y45" s="281"/>
      <c r="Z45" s="259"/>
      <c r="AA45" s="262"/>
      <c r="AB45" s="172"/>
      <c r="AC45" s="172"/>
      <c r="AD45" s="172"/>
      <c r="AE45" s="172"/>
      <c r="AF45" s="173"/>
      <c r="AG45" s="266"/>
      <c r="AH45" s="266"/>
      <c r="AI45" s="6"/>
      <c r="AJ45" s="94"/>
      <c r="AK45" s="6"/>
      <c r="AL45" s="6"/>
      <c r="AM45" s="6"/>
      <c r="AN45" s="6"/>
      <c r="AO45" s="6"/>
      <c r="AP45" s="6"/>
      <c r="AQ45" s="6"/>
      <c r="AR45" s="119"/>
      <c r="AS45" s="6"/>
      <c r="AT45" s="6"/>
      <c r="AU45" s="6"/>
      <c r="AV45" s="6"/>
      <c r="AW45" s="6"/>
      <c r="AX45" s="6"/>
      <c r="AY45" s="6"/>
      <c r="AZ45" s="6"/>
      <c r="BA45" s="128"/>
      <c r="BB45" s="14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225"/>
      <c r="CP45" s="225"/>
      <c r="CQ45" s="6"/>
      <c r="CR45" s="6"/>
    </row>
    <row r="46" spans="1:96" s="13" customFormat="1">
      <c r="A46" s="5"/>
      <c r="B46" s="103"/>
      <c r="C46" s="12"/>
      <c r="D46" s="6"/>
      <c r="E46" s="6"/>
      <c r="F46" s="12"/>
      <c r="G46" s="6"/>
      <c r="H46" s="6"/>
      <c r="I46" s="6"/>
      <c r="J46" s="6"/>
      <c r="K46" s="6"/>
      <c r="L46" s="6"/>
      <c r="M46" s="6"/>
      <c r="N46" s="103"/>
      <c r="O46" s="103"/>
      <c r="P46" s="103"/>
      <c r="Q46" s="103"/>
      <c r="R46" s="5"/>
      <c r="S46" s="6"/>
      <c r="T46" s="6"/>
      <c r="U46" s="7"/>
      <c r="V46" s="203"/>
      <c r="W46" s="261"/>
      <c r="X46" s="279"/>
      <c r="Y46" s="281"/>
      <c r="Z46" s="259"/>
      <c r="AA46" s="262"/>
      <c r="AB46" s="172"/>
      <c r="AC46" s="172"/>
      <c r="AD46" s="172"/>
      <c r="AE46" s="172"/>
      <c r="AF46" s="173"/>
      <c r="AG46" s="266"/>
      <c r="AH46" s="266"/>
      <c r="AI46" s="6"/>
      <c r="AJ46" s="94"/>
      <c r="AK46" s="6"/>
      <c r="AL46" s="6"/>
      <c r="AM46" s="6"/>
      <c r="AN46" s="6"/>
      <c r="AO46" s="6"/>
      <c r="AP46" s="6"/>
      <c r="AQ46" s="6"/>
      <c r="AR46" s="119"/>
      <c r="AS46" s="6"/>
      <c r="AT46" s="6"/>
      <c r="AU46" s="6"/>
      <c r="AV46" s="6"/>
      <c r="AW46" s="6"/>
      <c r="AX46" s="6"/>
      <c r="AY46" s="6"/>
      <c r="AZ46" s="6"/>
      <c r="BA46" s="128"/>
      <c r="BB46" s="14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225"/>
      <c r="CP46" s="225"/>
      <c r="CQ46" s="6"/>
      <c r="CR46" s="6"/>
    </row>
    <row r="47" spans="1:96" s="13" customFormat="1">
      <c r="A47" s="5"/>
      <c r="B47" s="103"/>
      <c r="C47" s="12"/>
      <c r="D47" s="6"/>
      <c r="E47" s="6"/>
      <c r="F47" s="12"/>
      <c r="G47" s="6"/>
      <c r="H47" s="6"/>
      <c r="I47" s="6"/>
      <c r="J47" s="6"/>
      <c r="K47" s="6"/>
      <c r="L47" s="6"/>
      <c r="M47" s="6"/>
      <c r="N47" s="103"/>
      <c r="O47" s="103"/>
      <c r="P47" s="103"/>
      <c r="Q47" s="103"/>
      <c r="R47" s="5"/>
      <c r="S47" s="6"/>
      <c r="T47" s="6"/>
      <c r="U47" s="7"/>
      <c r="V47" s="203"/>
      <c r="W47" s="261"/>
      <c r="X47" s="279"/>
      <c r="Y47" s="281"/>
      <c r="Z47" s="259"/>
      <c r="AA47" s="262"/>
      <c r="AB47" s="172"/>
      <c r="AC47" s="172"/>
      <c r="AD47" s="172"/>
      <c r="AE47" s="172"/>
      <c r="AF47" s="173"/>
      <c r="AG47" s="266"/>
      <c r="AH47" s="266"/>
      <c r="AI47" s="6"/>
      <c r="AJ47" s="94"/>
      <c r="AK47" s="6"/>
      <c r="AL47" s="6"/>
      <c r="AM47" s="6"/>
      <c r="AN47" s="6"/>
      <c r="AO47" s="6"/>
      <c r="AP47" s="6"/>
      <c r="AQ47" s="6"/>
      <c r="AR47" s="119"/>
      <c r="AS47" s="6"/>
      <c r="AT47" s="6"/>
      <c r="AU47" s="6"/>
      <c r="AV47" s="6"/>
      <c r="AW47" s="6"/>
      <c r="AX47" s="6"/>
      <c r="AY47" s="6"/>
      <c r="AZ47" s="6"/>
      <c r="BA47" s="128"/>
      <c r="BB47" s="14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225"/>
      <c r="CP47" s="225"/>
      <c r="CQ47" s="6"/>
      <c r="CR47" s="6"/>
    </row>
    <row r="48" spans="1:96" s="13" customFormat="1">
      <c r="A48" s="5"/>
      <c r="B48" s="103"/>
      <c r="C48" s="12"/>
      <c r="D48" s="6"/>
      <c r="E48" s="6"/>
      <c r="F48" s="12"/>
      <c r="G48" s="6"/>
      <c r="H48" s="6"/>
      <c r="I48" s="6"/>
      <c r="J48" s="6"/>
      <c r="K48" s="6"/>
      <c r="L48" s="6"/>
      <c r="M48" s="6"/>
      <c r="N48" s="103"/>
      <c r="O48" s="103"/>
      <c r="P48" s="103"/>
      <c r="Q48" s="103"/>
      <c r="R48" s="5"/>
      <c r="S48" s="6"/>
      <c r="T48" s="6"/>
      <c r="U48" s="7"/>
      <c r="V48" s="203"/>
      <c r="W48" s="261"/>
      <c r="X48" s="279"/>
      <c r="Y48" s="281"/>
      <c r="Z48" s="259"/>
      <c r="AA48" s="262"/>
      <c r="AB48" s="172"/>
      <c r="AC48" s="172"/>
      <c r="AD48" s="172"/>
      <c r="AE48" s="172"/>
      <c r="AF48" s="173"/>
      <c r="AG48" s="266"/>
      <c r="AH48" s="266"/>
      <c r="AI48" s="6"/>
      <c r="AJ48" s="94"/>
      <c r="AK48" s="6"/>
      <c r="AL48" s="6"/>
      <c r="AM48" s="6"/>
      <c r="AN48" s="6"/>
      <c r="AO48" s="6"/>
      <c r="AP48" s="6"/>
      <c r="AQ48" s="6"/>
      <c r="AR48" s="119"/>
      <c r="AS48" s="6"/>
      <c r="AT48" s="6"/>
      <c r="AU48" s="6"/>
      <c r="AV48" s="6"/>
      <c r="AW48" s="6"/>
      <c r="AX48" s="6"/>
      <c r="AY48" s="6"/>
      <c r="AZ48" s="6"/>
      <c r="BA48" s="128"/>
      <c r="BB48" s="14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225"/>
      <c r="CP48" s="225"/>
      <c r="CQ48" s="6"/>
      <c r="CR48" s="6"/>
    </row>
    <row r="49" spans="1:96" s="13" customFormat="1">
      <c r="A49" s="5"/>
      <c r="B49" s="103"/>
      <c r="C49" s="12"/>
      <c r="D49" s="6"/>
      <c r="E49" s="6"/>
      <c r="F49" s="12"/>
      <c r="G49" s="6"/>
      <c r="H49" s="6"/>
      <c r="I49" s="6"/>
      <c r="J49" s="6"/>
      <c r="K49" s="6"/>
      <c r="L49" s="6"/>
      <c r="M49" s="6"/>
      <c r="N49" s="103"/>
      <c r="O49" s="103"/>
      <c r="P49" s="103"/>
      <c r="Q49" s="103"/>
      <c r="R49" s="5"/>
      <c r="S49" s="6"/>
      <c r="T49" s="6"/>
      <c r="U49" s="7"/>
      <c r="V49" s="203"/>
      <c r="W49" s="261"/>
      <c r="X49" s="279"/>
      <c r="Y49" s="281"/>
      <c r="Z49" s="259"/>
      <c r="AA49" s="262"/>
      <c r="AB49" s="172"/>
      <c r="AC49" s="172"/>
      <c r="AD49" s="172"/>
      <c r="AE49" s="172"/>
      <c r="AF49" s="173"/>
      <c r="AG49" s="266"/>
      <c r="AH49" s="266"/>
      <c r="AI49" s="6"/>
      <c r="AJ49" s="94"/>
      <c r="AK49" s="6"/>
      <c r="AL49" s="6"/>
      <c r="AM49" s="6"/>
      <c r="AN49" s="6"/>
      <c r="AO49" s="6"/>
      <c r="AP49" s="6"/>
      <c r="AQ49" s="6"/>
      <c r="AR49" s="119"/>
      <c r="AS49" s="6"/>
      <c r="AT49" s="6"/>
      <c r="AU49" s="6"/>
      <c r="AV49" s="6"/>
      <c r="AW49" s="6"/>
      <c r="AX49" s="6"/>
      <c r="AY49" s="6"/>
      <c r="AZ49" s="6"/>
      <c r="BA49" s="128"/>
      <c r="BB49" s="14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225"/>
      <c r="CP49" s="225"/>
      <c r="CQ49" s="6"/>
      <c r="CR49" s="6"/>
    </row>
    <row r="50" spans="1:96" s="13" customFormat="1">
      <c r="A50" s="5"/>
      <c r="B50" s="103"/>
      <c r="C50" s="12"/>
      <c r="D50" s="6"/>
      <c r="E50" s="6"/>
      <c r="F50" s="12"/>
      <c r="G50" s="6"/>
      <c r="H50" s="6"/>
      <c r="I50" s="6"/>
      <c r="J50" s="6"/>
      <c r="K50" s="6"/>
      <c r="L50" s="6"/>
      <c r="M50" s="6"/>
      <c r="N50" s="103"/>
      <c r="O50" s="103"/>
      <c r="P50" s="103"/>
      <c r="Q50" s="103"/>
      <c r="R50" s="5"/>
      <c r="S50" s="6"/>
      <c r="T50" s="6"/>
      <c r="U50" s="7"/>
      <c r="V50" s="203"/>
      <c r="W50" s="261"/>
      <c r="X50" s="279"/>
      <c r="Y50" s="281"/>
      <c r="Z50" s="259"/>
      <c r="AA50" s="262"/>
      <c r="AB50" s="172"/>
      <c r="AC50" s="172"/>
      <c r="AD50" s="172"/>
      <c r="AE50" s="172"/>
      <c r="AF50" s="173"/>
      <c r="AG50" s="266"/>
      <c r="AH50" s="266"/>
      <c r="AI50" s="6"/>
      <c r="AJ50" s="94"/>
      <c r="AK50" s="6"/>
      <c r="AL50" s="6"/>
      <c r="AM50" s="6"/>
      <c r="AN50" s="6"/>
      <c r="AO50" s="6"/>
      <c r="AP50" s="6"/>
      <c r="AQ50" s="6"/>
      <c r="AR50" s="119"/>
      <c r="AS50" s="6"/>
      <c r="AT50" s="6"/>
      <c r="AU50" s="6"/>
      <c r="AV50" s="6"/>
      <c r="AW50" s="6"/>
      <c r="AX50" s="6"/>
      <c r="AY50" s="6"/>
      <c r="AZ50" s="6"/>
      <c r="BA50" s="128"/>
      <c r="BB50" s="14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225"/>
      <c r="CP50" s="225"/>
      <c r="CQ50" s="6"/>
      <c r="CR50" s="6"/>
    </row>
    <row r="51" spans="1:96" s="13" customFormat="1">
      <c r="A51" s="5"/>
      <c r="B51" s="103"/>
      <c r="C51" s="12"/>
      <c r="D51" s="6"/>
      <c r="E51" s="6"/>
      <c r="F51" s="12"/>
      <c r="G51" s="6"/>
      <c r="H51" s="6"/>
      <c r="I51" s="6"/>
      <c r="J51" s="6"/>
      <c r="K51" s="6"/>
      <c r="L51" s="6"/>
      <c r="M51" s="6"/>
      <c r="N51" s="103"/>
      <c r="O51" s="103"/>
      <c r="P51" s="103"/>
      <c r="Q51" s="103"/>
      <c r="R51" s="5"/>
      <c r="S51" s="6"/>
      <c r="T51" s="6"/>
      <c r="U51" s="7"/>
      <c r="V51" s="203"/>
      <c r="W51" s="261"/>
      <c r="X51" s="279"/>
      <c r="Y51" s="281"/>
      <c r="Z51" s="259"/>
      <c r="AA51" s="262"/>
      <c r="AB51" s="172"/>
      <c r="AC51" s="172"/>
      <c r="AD51" s="172"/>
      <c r="AE51" s="172"/>
      <c r="AF51" s="173"/>
      <c r="AG51" s="266"/>
      <c r="AH51" s="266"/>
      <c r="AI51" s="6"/>
      <c r="AJ51" s="94"/>
      <c r="AK51" s="6"/>
      <c r="AL51" s="6"/>
      <c r="AM51" s="6"/>
      <c r="AN51" s="6"/>
      <c r="AO51" s="6"/>
      <c r="AP51" s="6"/>
      <c r="AQ51" s="6"/>
      <c r="AR51" s="119"/>
      <c r="AS51" s="6"/>
      <c r="AT51" s="6"/>
      <c r="AU51" s="6"/>
      <c r="AV51" s="6"/>
      <c r="AW51" s="6"/>
      <c r="AX51" s="6"/>
      <c r="AY51" s="6"/>
      <c r="AZ51" s="6"/>
      <c r="BA51" s="128"/>
      <c r="BB51" s="14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225"/>
      <c r="CP51" s="225"/>
      <c r="CQ51" s="6"/>
      <c r="CR51" s="6"/>
    </row>
    <row r="52" spans="1:96" s="13" customFormat="1">
      <c r="A52" s="5"/>
      <c r="B52" s="103"/>
      <c r="C52" s="12"/>
      <c r="D52" s="6"/>
      <c r="E52" s="6"/>
      <c r="F52" s="12"/>
      <c r="G52" s="6"/>
      <c r="H52" s="6"/>
      <c r="I52" s="6"/>
      <c r="J52" s="6"/>
      <c r="K52" s="6"/>
      <c r="L52" s="6"/>
      <c r="M52" s="6"/>
      <c r="N52" s="103"/>
      <c r="O52" s="103"/>
      <c r="P52" s="103"/>
      <c r="Q52" s="103"/>
      <c r="R52" s="5"/>
      <c r="S52" s="6"/>
      <c r="T52" s="6"/>
      <c r="U52" s="7"/>
      <c r="V52" s="203"/>
      <c r="W52" s="261"/>
      <c r="X52" s="279"/>
      <c r="Y52" s="281"/>
      <c r="Z52" s="259"/>
      <c r="AA52" s="262"/>
      <c r="AB52" s="172"/>
      <c r="AC52" s="172"/>
      <c r="AD52" s="172"/>
      <c r="AE52" s="172"/>
      <c r="AF52" s="173"/>
      <c r="AG52" s="266"/>
      <c r="AH52" s="266"/>
      <c r="AI52" s="6"/>
      <c r="AJ52" s="94"/>
      <c r="AK52" s="6"/>
      <c r="AL52" s="6"/>
      <c r="AM52" s="6"/>
      <c r="AN52" s="6"/>
      <c r="AO52" s="6"/>
      <c r="AP52" s="6"/>
      <c r="AQ52" s="6"/>
      <c r="AR52" s="119"/>
      <c r="AS52" s="6"/>
      <c r="AT52" s="6"/>
      <c r="AU52" s="6"/>
      <c r="AV52" s="6"/>
      <c r="AW52" s="6"/>
      <c r="AX52" s="6"/>
      <c r="AY52" s="6"/>
      <c r="AZ52" s="6"/>
      <c r="BA52" s="128"/>
      <c r="BB52" s="14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225"/>
      <c r="CP52" s="225"/>
      <c r="CQ52" s="6"/>
      <c r="CR52" s="6"/>
    </row>
    <row r="53" spans="1:96" s="13" customFormat="1">
      <c r="A53" s="5"/>
      <c r="B53" s="103"/>
      <c r="C53" s="12"/>
      <c r="D53" s="6"/>
      <c r="E53" s="6"/>
      <c r="F53" s="12"/>
      <c r="G53" s="6"/>
      <c r="H53" s="6"/>
      <c r="I53" s="6"/>
      <c r="J53" s="6"/>
      <c r="K53" s="6"/>
      <c r="L53" s="6"/>
      <c r="M53" s="6"/>
      <c r="N53" s="103"/>
      <c r="O53" s="103"/>
      <c r="P53" s="103"/>
      <c r="Q53" s="103"/>
      <c r="R53" s="5"/>
      <c r="S53" s="6"/>
      <c r="T53" s="6"/>
      <c r="U53" s="7"/>
      <c r="V53" s="203"/>
      <c r="W53" s="261"/>
      <c r="X53" s="279"/>
      <c r="Y53" s="281"/>
      <c r="Z53" s="259"/>
      <c r="AA53" s="262"/>
      <c r="AB53" s="172"/>
      <c r="AC53" s="172"/>
      <c r="AD53" s="172"/>
      <c r="AE53" s="172"/>
      <c r="AF53" s="173"/>
      <c r="AG53" s="266"/>
      <c r="AH53" s="266"/>
      <c r="AI53" s="6"/>
      <c r="AJ53" s="94"/>
      <c r="AK53" s="6"/>
      <c r="AL53" s="6"/>
      <c r="AM53" s="6"/>
      <c r="AN53" s="6"/>
      <c r="AO53" s="6"/>
      <c r="AP53" s="6"/>
      <c r="AQ53" s="6"/>
      <c r="AR53" s="119"/>
      <c r="AS53" s="6"/>
      <c r="AT53" s="6"/>
      <c r="AU53" s="6"/>
      <c r="AV53" s="6"/>
      <c r="AW53" s="6"/>
      <c r="AX53" s="6"/>
      <c r="AY53" s="6"/>
      <c r="AZ53" s="6"/>
      <c r="BA53" s="128"/>
      <c r="BB53" s="14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225"/>
      <c r="CP53" s="225"/>
      <c r="CQ53" s="6"/>
      <c r="CR53" s="6"/>
    </row>
    <row r="54" spans="1:96" s="13" customFormat="1">
      <c r="A54" s="5"/>
      <c r="B54" s="103"/>
      <c r="C54" s="12"/>
      <c r="D54" s="6"/>
      <c r="E54" s="6"/>
      <c r="F54" s="12"/>
      <c r="G54" s="6"/>
      <c r="H54" s="6"/>
      <c r="I54" s="6"/>
      <c r="J54" s="6"/>
      <c r="K54" s="6"/>
      <c r="L54" s="6"/>
      <c r="M54" s="6"/>
      <c r="N54" s="103"/>
      <c r="O54" s="103"/>
      <c r="P54" s="103"/>
      <c r="Q54" s="103"/>
      <c r="R54" s="5"/>
      <c r="S54" s="6"/>
      <c r="T54" s="6"/>
      <c r="U54" s="7"/>
      <c r="V54" s="203"/>
      <c r="W54" s="261"/>
      <c r="X54" s="279"/>
      <c r="Y54" s="281"/>
      <c r="Z54" s="259"/>
      <c r="AA54" s="262"/>
      <c r="AB54" s="172"/>
      <c r="AC54" s="172"/>
      <c r="AD54" s="172"/>
      <c r="AE54" s="172"/>
      <c r="AF54" s="173"/>
      <c r="AG54" s="266"/>
      <c r="AH54" s="266"/>
      <c r="AI54" s="6"/>
      <c r="AJ54" s="94"/>
      <c r="AK54" s="6"/>
      <c r="AL54" s="6"/>
      <c r="AM54" s="6"/>
      <c r="AN54" s="6"/>
      <c r="AO54" s="6"/>
      <c r="AP54" s="6"/>
      <c r="AQ54" s="6"/>
      <c r="AR54" s="119"/>
      <c r="AS54" s="6"/>
      <c r="AT54" s="6"/>
      <c r="AU54" s="6"/>
      <c r="AV54" s="6"/>
      <c r="AW54" s="6"/>
      <c r="AX54" s="6"/>
      <c r="AY54" s="6"/>
      <c r="AZ54" s="6"/>
      <c r="BA54" s="128"/>
      <c r="BB54" s="14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225"/>
      <c r="CP54" s="225"/>
      <c r="CQ54" s="6"/>
      <c r="CR54" s="6"/>
    </row>
    <row r="55" spans="1:96" s="13" customFormat="1">
      <c r="A55" s="5"/>
      <c r="B55" s="103"/>
      <c r="C55" s="12"/>
      <c r="D55" s="6"/>
      <c r="E55" s="6"/>
      <c r="F55" s="12"/>
      <c r="G55" s="6"/>
      <c r="H55" s="6"/>
      <c r="I55" s="6"/>
      <c r="J55" s="6"/>
      <c r="K55" s="6"/>
      <c r="L55" s="6"/>
      <c r="M55" s="6"/>
      <c r="N55" s="103"/>
      <c r="O55" s="103"/>
      <c r="P55" s="103"/>
      <c r="Q55" s="103"/>
      <c r="R55" s="5"/>
      <c r="S55" s="6"/>
      <c r="T55" s="6"/>
      <c r="U55" s="7"/>
      <c r="V55" s="203"/>
      <c r="W55" s="261"/>
      <c r="X55" s="279"/>
      <c r="Y55" s="281"/>
      <c r="Z55" s="259"/>
      <c r="AA55" s="262"/>
      <c r="AB55" s="172"/>
      <c r="AC55" s="172"/>
      <c r="AD55" s="172"/>
      <c r="AE55" s="172"/>
      <c r="AF55" s="173"/>
      <c r="AG55" s="266"/>
      <c r="AH55" s="266"/>
      <c r="AI55" s="6"/>
      <c r="AJ55" s="94"/>
      <c r="AK55" s="6"/>
      <c r="AL55" s="6"/>
      <c r="AM55" s="6"/>
      <c r="AN55" s="6"/>
      <c r="AO55" s="6"/>
      <c r="AP55" s="6"/>
      <c r="AQ55" s="6"/>
      <c r="AR55" s="119"/>
      <c r="AS55" s="6"/>
      <c r="AT55" s="6"/>
      <c r="AU55" s="6"/>
      <c r="AV55" s="6"/>
      <c r="AW55" s="6"/>
      <c r="AX55" s="6"/>
      <c r="AY55" s="6"/>
      <c r="AZ55" s="6"/>
      <c r="BA55" s="128"/>
      <c r="BB55" s="14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225"/>
      <c r="CP55" s="225"/>
      <c r="CQ55" s="6"/>
      <c r="CR55" s="6"/>
    </row>
    <row r="56" spans="1:96" s="13" customFormat="1">
      <c r="A56" s="5"/>
      <c r="B56" s="103"/>
      <c r="C56" s="12"/>
      <c r="D56" s="6"/>
      <c r="E56" s="6"/>
      <c r="F56" s="12"/>
      <c r="G56" s="6"/>
      <c r="H56" s="6"/>
      <c r="I56" s="6"/>
      <c r="J56" s="6"/>
      <c r="K56" s="6"/>
      <c r="L56" s="6"/>
      <c r="M56" s="6"/>
      <c r="N56" s="103"/>
      <c r="O56" s="103"/>
      <c r="P56" s="103"/>
      <c r="Q56" s="103"/>
      <c r="R56" s="5"/>
      <c r="S56" s="6"/>
      <c r="T56" s="6"/>
      <c r="U56" s="7"/>
      <c r="V56" s="203"/>
      <c r="W56" s="261"/>
      <c r="X56" s="279"/>
      <c r="Y56" s="281"/>
      <c r="Z56" s="259"/>
      <c r="AA56" s="262"/>
      <c r="AB56" s="172"/>
      <c r="AC56" s="172"/>
      <c r="AD56" s="172"/>
      <c r="AE56" s="172"/>
      <c r="AF56" s="173"/>
      <c r="AG56" s="266"/>
      <c r="AH56" s="266"/>
      <c r="AI56" s="6"/>
      <c r="AJ56" s="94"/>
      <c r="AK56" s="6"/>
      <c r="AL56" s="6"/>
      <c r="AM56" s="6"/>
      <c r="AN56" s="6"/>
      <c r="AO56" s="6"/>
      <c r="AP56" s="6"/>
      <c r="AQ56" s="6"/>
      <c r="AR56" s="119"/>
      <c r="AS56" s="6"/>
      <c r="AT56" s="6"/>
      <c r="AU56" s="6"/>
      <c r="AV56" s="6"/>
      <c r="AW56" s="6"/>
      <c r="AX56" s="6"/>
      <c r="AY56" s="6"/>
      <c r="AZ56" s="6"/>
      <c r="BA56" s="128"/>
      <c r="BB56" s="14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225"/>
      <c r="CP56" s="225"/>
      <c r="CQ56" s="6"/>
      <c r="CR56" s="6"/>
    </row>
    <row r="57" spans="1:96" s="13" customFormat="1">
      <c r="A57" s="5"/>
      <c r="B57" s="103"/>
      <c r="C57" s="12"/>
      <c r="D57" s="6"/>
      <c r="E57" s="6"/>
      <c r="F57" s="12"/>
      <c r="G57" s="6"/>
      <c r="H57" s="6"/>
      <c r="I57" s="6"/>
      <c r="J57" s="6"/>
      <c r="K57" s="6"/>
      <c r="L57" s="6"/>
      <c r="M57" s="6"/>
      <c r="N57" s="103"/>
      <c r="O57" s="103"/>
      <c r="P57" s="103"/>
      <c r="Q57" s="103"/>
      <c r="R57" s="5"/>
      <c r="S57" s="6"/>
      <c r="T57" s="6"/>
      <c r="U57" s="7"/>
      <c r="V57" s="203"/>
      <c r="W57" s="261"/>
      <c r="X57" s="279"/>
      <c r="Y57" s="281"/>
      <c r="Z57" s="259"/>
      <c r="AA57" s="262"/>
      <c r="AB57" s="172"/>
      <c r="AC57" s="172"/>
      <c r="AD57" s="172"/>
      <c r="AE57" s="172"/>
      <c r="AF57" s="173"/>
      <c r="AG57" s="266"/>
      <c r="AH57" s="266"/>
      <c r="AI57" s="6"/>
      <c r="AJ57" s="94"/>
      <c r="AK57" s="6"/>
      <c r="AL57" s="6"/>
      <c r="AM57" s="6"/>
      <c r="AN57" s="6"/>
      <c r="AO57" s="6"/>
      <c r="AP57" s="6"/>
      <c r="AQ57" s="6"/>
      <c r="AR57" s="119"/>
      <c r="AS57" s="6"/>
      <c r="AT57" s="6"/>
      <c r="AU57" s="6"/>
      <c r="AV57" s="6"/>
      <c r="AW57" s="6"/>
      <c r="AX57" s="6"/>
      <c r="AY57" s="6"/>
      <c r="AZ57" s="6"/>
      <c r="BA57" s="128"/>
      <c r="BB57" s="14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225"/>
      <c r="CP57" s="225"/>
      <c r="CQ57" s="6"/>
      <c r="CR57" s="6"/>
    </row>
    <row r="58" spans="1:96" s="13" customFormat="1">
      <c r="A58" s="5"/>
      <c r="B58" s="103"/>
      <c r="C58" s="12"/>
      <c r="D58" s="6"/>
      <c r="E58" s="6"/>
      <c r="F58" s="12"/>
      <c r="G58" s="6"/>
      <c r="H58" s="6"/>
      <c r="I58" s="6"/>
      <c r="J58" s="6"/>
      <c r="K58" s="6"/>
      <c r="L58" s="6"/>
      <c r="M58" s="6"/>
      <c r="N58" s="103"/>
      <c r="O58" s="103"/>
      <c r="P58" s="103"/>
      <c r="Q58" s="103"/>
      <c r="R58" s="5"/>
      <c r="S58" s="6"/>
      <c r="T58" s="6"/>
      <c r="U58" s="7"/>
      <c r="V58" s="203"/>
      <c r="W58" s="261"/>
      <c r="X58" s="279"/>
      <c r="Y58" s="281"/>
      <c r="Z58" s="259"/>
      <c r="AA58" s="262"/>
      <c r="AB58" s="172"/>
      <c r="AC58" s="172"/>
      <c r="AD58" s="172"/>
      <c r="AE58" s="172"/>
      <c r="AF58" s="173"/>
      <c r="AG58" s="266"/>
      <c r="AH58" s="266"/>
      <c r="AI58" s="6"/>
      <c r="AJ58" s="94"/>
      <c r="AK58" s="6"/>
      <c r="AL58" s="6"/>
      <c r="AM58" s="6"/>
      <c r="AN58" s="6"/>
      <c r="AO58" s="6"/>
      <c r="AP58" s="6"/>
      <c r="AQ58" s="6"/>
      <c r="AR58" s="119"/>
      <c r="AS58" s="6"/>
      <c r="AT58" s="6"/>
      <c r="AU58" s="6"/>
      <c r="AV58" s="6"/>
      <c r="AW58" s="6"/>
      <c r="AX58" s="6"/>
      <c r="AY58" s="6"/>
      <c r="AZ58" s="6"/>
      <c r="BA58" s="128"/>
      <c r="BB58" s="14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225"/>
      <c r="CP58" s="225"/>
      <c r="CQ58" s="6"/>
      <c r="CR58" s="6"/>
    </row>
    <row r="59" spans="1:96" s="13" customFormat="1">
      <c r="A59" s="5"/>
      <c r="B59" s="103"/>
      <c r="C59" s="12"/>
      <c r="D59" s="6"/>
      <c r="E59" s="6"/>
      <c r="F59" s="12"/>
      <c r="G59" s="6"/>
      <c r="H59" s="6"/>
      <c r="I59" s="6"/>
      <c r="J59" s="6"/>
      <c r="K59" s="6"/>
      <c r="L59" s="6"/>
      <c r="M59" s="6"/>
      <c r="N59" s="103"/>
      <c r="O59" s="103"/>
      <c r="P59" s="103"/>
      <c r="Q59" s="103"/>
      <c r="R59" s="5"/>
      <c r="S59" s="6"/>
      <c r="T59" s="6"/>
      <c r="U59" s="7"/>
      <c r="V59" s="203"/>
      <c r="W59" s="261"/>
      <c r="X59" s="279"/>
      <c r="Y59" s="281"/>
      <c r="Z59" s="259"/>
      <c r="AA59" s="262"/>
      <c r="AB59" s="172"/>
      <c r="AC59" s="172"/>
      <c r="AD59" s="172"/>
      <c r="AE59" s="172"/>
      <c r="AF59" s="173"/>
      <c r="AG59" s="266"/>
      <c r="AH59" s="266"/>
      <c r="AI59" s="6"/>
      <c r="AJ59" s="94"/>
      <c r="AK59" s="6"/>
      <c r="AL59" s="6"/>
      <c r="AM59" s="6"/>
      <c r="AN59" s="6"/>
      <c r="AO59" s="6"/>
      <c r="AP59" s="6"/>
      <c r="AQ59" s="6"/>
      <c r="AR59" s="119"/>
      <c r="AS59" s="6"/>
      <c r="AT59" s="6"/>
      <c r="AU59" s="6"/>
      <c r="AV59" s="6"/>
      <c r="AW59" s="6"/>
      <c r="AX59" s="6"/>
      <c r="AY59" s="6"/>
      <c r="AZ59" s="6"/>
      <c r="BA59" s="128"/>
      <c r="BB59" s="14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225"/>
      <c r="CP59" s="225"/>
      <c r="CQ59" s="6"/>
      <c r="CR59" s="6"/>
    </row>
    <row r="60" spans="1:96" s="13" customFormat="1">
      <c r="A60" s="5"/>
      <c r="B60" s="103"/>
      <c r="C60" s="12"/>
      <c r="D60" s="6"/>
      <c r="E60" s="6"/>
      <c r="F60" s="12"/>
      <c r="G60" s="6"/>
      <c r="H60" s="6"/>
      <c r="I60" s="6"/>
      <c r="J60" s="6"/>
      <c r="K60" s="6"/>
      <c r="L60" s="6"/>
      <c r="M60" s="6"/>
      <c r="N60" s="103"/>
      <c r="O60" s="103"/>
      <c r="P60" s="103"/>
      <c r="Q60" s="103"/>
      <c r="R60" s="5"/>
      <c r="S60" s="6"/>
      <c r="T60" s="6"/>
      <c r="U60" s="7"/>
      <c r="V60" s="203"/>
      <c r="W60" s="261"/>
      <c r="X60" s="279"/>
      <c r="Y60" s="281"/>
      <c r="Z60" s="259"/>
      <c r="AA60" s="262"/>
      <c r="AB60" s="172"/>
      <c r="AC60" s="172"/>
      <c r="AD60" s="172"/>
      <c r="AE60" s="172"/>
      <c r="AF60" s="173"/>
      <c r="AG60" s="266"/>
      <c r="AH60" s="266"/>
      <c r="AI60" s="6"/>
      <c r="AJ60" s="94"/>
      <c r="AK60" s="6"/>
      <c r="AL60" s="6"/>
      <c r="AM60" s="6"/>
      <c r="AN60" s="6"/>
      <c r="AO60" s="6"/>
      <c r="AP60" s="6"/>
      <c r="AQ60" s="6"/>
      <c r="AR60" s="119"/>
      <c r="AS60" s="6"/>
      <c r="AT60" s="6"/>
      <c r="AU60" s="6"/>
      <c r="AV60" s="6"/>
      <c r="AW60" s="6"/>
      <c r="AX60" s="6"/>
      <c r="AY60" s="6"/>
      <c r="AZ60" s="6"/>
      <c r="BA60" s="128"/>
      <c r="BB60" s="14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225"/>
      <c r="CP60" s="225"/>
      <c r="CQ60" s="6"/>
      <c r="CR60" s="6"/>
    </row>
    <row r="61" spans="1:96" s="13" customFormat="1">
      <c r="A61" s="5"/>
      <c r="B61" s="103"/>
      <c r="C61" s="12"/>
      <c r="D61" s="6"/>
      <c r="E61" s="6"/>
      <c r="F61" s="12"/>
      <c r="G61" s="6"/>
      <c r="H61" s="6"/>
      <c r="I61" s="6"/>
      <c r="J61" s="6"/>
      <c r="K61" s="6"/>
      <c r="L61" s="6"/>
      <c r="M61" s="6"/>
      <c r="N61" s="103"/>
      <c r="O61" s="103"/>
      <c r="P61" s="103"/>
      <c r="Q61" s="103"/>
      <c r="R61" s="5"/>
      <c r="S61" s="6"/>
      <c r="T61" s="6"/>
      <c r="U61" s="7"/>
      <c r="V61" s="203"/>
      <c r="W61" s="261"/>
      <c r="X61" s="279"/>
      <c r="Y61" s="281"/>
      <c r="Z61" s="259"/>
      <c r="AA61" s="262"/>
      <c r="AB61" s="172"/>
      <c r="AC61" s="172"/>
      <c r="AD61" s="172"/>
      <c r="AE61" s="172"/>
      <c r="AF61" s="173"/>
      <c r="AG61" s="266"/>
      <c r="AH61" s="266"/>
      <c r="AI61" s="6"/>
      <c r="AJ61" s="94"/>
      <c r="AK61" s="6"/>
      <c r="AL61" s="6"/>
      <c r="AM61" s="6"/>
      <c r="AN61" s="6"/>
      <c r="AO61" s="6"/>
      <c r="AP61" s="6"/>
      <c r="AQ61" s="6"/>
      <c r="AR61" s="119"/>
      <c r="AS61" s="6"/>
      <c r="AT61" s="6"/>
      <c r="AU61" s="6"/>
      <c r="AV61" s="6"/>
      <c r="AW61" s="6"/>
      <c r="AX61" s="6"/>
      <c r="AY61" s="6"/>
      <c r="AZ61" s="6"/>
      <c r="BA61" s="128"/>
      <c r="BB61" s="14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225"/>
      <c r="CP61" s="225"/>
      <c r="CQ61" s="6"/>
      <c r="CR61" s="6"/>
    </row>
    <row r="62" spans="1:96" s="13" customFormat="1">
      <c r="A62" s="5"/>
      <c r="B62" s="103"/>
      <c r="C62" s="12"/>
      <c r="D62" s="6"/>
      <c r="E62" s="6"/>
      <c r="F62" s="12"/>
      <c r="G62" s="6"/>
      <c r="H62" s="6"/>
      <c r="I62" s="6"/>
      <c r="J62" s="6"/>
      <c r="K62" s="6"/>
      <c r="L62" s="6"/>
      <c r="M62" s="6"/>
      <c r="N62" s="103"/>
      <c r="O62" s="103"/>
      <c r="P62" s="103"/>
      <c r="Q62" s="103"/>
      <c r="R62" s="5"/>
      <c r="S62" s="6"/>
      <c r="T62" s="6"/>
      <c r="U62" s="7"/>
      <c r="V62" s="203"/>
      <c r="W62" s="261"/>
      <c r="X62" s="279"/>
      <c r="Y62" s="281"/>
      <c r="Z62" s="259"/>
      <c r="AA62" s="262"/>
      <c r="AB62" s="172"/>
      <c r="AC62" s="172"/>
      <c r="AD62" s="172"/>
      <c r="AE62" s="172"/>
      <c r="AF62" s="173"/>
      <c r="AG62" s="266"/>
      <c r="AH62" s="266"/>
      <c r="AI62" s="6"/>
      <c r="AJ62" s="94"/>
      <c r="AK62" s="6"/>
      <c r="AL62" s="6"/>
      <c r="AM62" s="6"/>
      <c r="AN62" s="6"/>
      <c r="AO62" s="6"/>
      <c r="AP62" s="6"/>
      <c r="AQ62" s="6"/>
      <c r="AR62" s="119"/>
      <c r="AS62" s="6"/>
      <c r="AT62" s="6"/>
      <c r="AU62" s="6"/>
      <c r="AV62" s="6"/>
      <c r="AW62" s="6"/>
      <c r="AX62" s="6"/>
      <c r="AY62" s="6"/>
      <c r="AZ62" s="6"/>
      <c r="BA62" s="128"/>
      <c r="BB62" s="14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225"/>
      <c r="CP62" s="225"/>
      <c r="CQ62" s="6"/>
      <c r="CR62" s="6"/>
    </row>
    <row r="63" spans="1:96" s="13" customFormat="1">
      <c r="A63" s="5"/>
      <c r="B63" s="103"/>
      <c r="C63" s="12"/>
      <c r="D63" s="6"/>
      <c r="E63" s="6"/>
      <c r="F63" s="12"/>
      <c r="G63" s="6"/>
      <c r="H63" s="6"/>
      <c r="I63" s="6"/>
      <c r="J63" s="6"/>
      <c r="K63" s="6"/>
      <c r="L63" s="6"/>
      <c r="M63" s="6"/>
      <c r="N63" s="103"/>
      <c r="O63" s="103"/>
      <c r="P63" s="103"/>
      <c r="Q63" s="103"/>
      <c r="R63" s="5"/>
      <c r="S63" s="6"/>
      <c r="T63" s="6"/>
      <c r="U63" s="7"/>
      <c r="V63" s="203"/>
      <c r="W63" s="261"/>
      <c r="X63" s="279"/>
      <c r="Y63" s="281"/>
      <c r="Z63" s="259"/>
      <c r="AA63" s="262"/>
      <c r="AB63" s="172"/>
      <c r="AC63" s="172"/>
      <c r="AD63" s="172"/>
      <c r="AE63" s="172"/>
      <c r="AF63" s="173"/>
      <c r="AG63" s="266"/>
      <c r="AH63" s="266"/>
      <c r="AI63" s="6"/>
      <c r="AJ63" s="94"/>
      <c r="AK63" s="6"/>
      <c r="AL63" s="6"/>
      <c r="AM63" s="6"/>
      <c r="AN63" s="6"/>
      <c r="AO63" s="6"/>
      <c r="AP63" s="6"/>
      <c r="AQ63" s="6"/>
      <c r="AR63" s="119"/>
      <c r="AS63" s="6"/>
      <c r="AT63" s="6"/>
      <c r="AU63" s="6"/>
      <c r="AV63" s="6"/>
      <c r="AW63" s="6"/>
      <c r="AX63" s="6"/>
      <c r="AY63" s="6"/>
      <c r="AZ63" s="6"/>
      <c r="BA63" s="128"/>
      <c r="BB63" s="14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225"/>
      <c r="CP63" s="225"/>
      <c r="CQ63" s="6"/>
      <c r="CR63" s="6"/>
    </row>
    <row r="64" spans="1:96" s="13" customFormat="1">
      <c r="A64" s="5"/>
      <c r="B64" s="103"/>
      <c r="C64" s="12"/>
      <c r="D64" s="6"/>
      <c r="E64" s="6"/>
      <c r="F64" s="12"/>
      <c r="G64" s="6"/>
      <c r="H64" s="6"/>
      <c r="I64" s="6"/>
      <c r="J64" s="6"/>
      <c r="K64" s="6"/>
      <c r="L64" s="6"/>
      <c r="M64" s="6"/>
      <c r="N64" s="103"/>
      <c r="O64" s="103"/>
      <c r="P64" s="103"/>
      <c r="Q64" s="103"/>
      <c r="R64" s="5"/>
      <c r="S64" s="6"/>
      <c r="T64" s="6"/>
      <c r="U64" s="7"/>
      <c r="V64" s="203"/>
      <c r="W64" s="261"/>
      <c r="X64" s="279"/>
      <c r="Y64" s="281"/>
      <c r="Z64" s="259"/>
      <c r="AA64" s="262"/>
      <c r="AB64" s="172"/>
      <c r="AC64" s="172"/>
      <c r="AD64" s="172"/>
      <c r="AE64" s="172"/>
      <c r="AF64" s="173"/>
      <c r="AG64" s="266"/>
      <c r="AH64" s="266"/>
      <c r="AI64" s="6"/>
      <c r="AJ64" s="94"/>
      <c r="AK64" s="6"/>
      <c r="AL64" s="6"/>
      <c r="AM64" s="6"/>
      <c r="AN64" s="6"/>
      <c r="AO64" s="6"/>
      <c r="AP64" s="6"/>
      <c r="AQ64" s="6"/>
      <c r="AR64" s="119"/>
      <c r="AS64" s="6"/>
      <c r="AT64" s="6"/>
      <c r="AU64" s="6"/>
      <c r="AV64" s="6"/>
      <c r="AW64" s="6"/>
      <c r="AX64" s="6"/>
      <c r="AY64" s="6"/>
      <c r="AZ64" s="6"/>
      <c r="BA64" s="128"/>
      <c r="BB64" s="14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225"/>
      <c r="CP64" s="225"/>
      <c r="CQ64" s="6"/>
      <c r="CR64" s="6"/>
    </row>
    <row r="65" spans="1:96" s="13" customFormat="1">
      <c r="A65" s="5"/>
      <c r="B65" s="103"/>
      <c r="C65" s="12"/>
      <c r="D65" s="6"/>
      <c r="E65" s="6"/>
      <c r="F65" s="12"/>
      <c r="G65" s="6"/>
      <c r="H65" s="6"/>
      <c r="I65" s="6"/>
      <c r="J65" s="6"/>
      <c r="K65" s="6"/>
      <c r="L65" s="6"/>
      <c r="M65" s="6"/>
      <c r="N65" s="103"/>
      <c r="O65" s="103"/>
      <c r="P65" s="103"/>
      <c r="Q65" s="103"/>
      <c r="R65" s="5"/>
      <c r="S65" s="6"/>
      <c r="T65" s="6"/>
      <c r="U65" s="7"/>
      <c r="V65" s="203"/>
      <c r="W65" s="261"/>
      <c r="X65" s="279"/>
      <c r="Y65" s="281"/>
      <c r="Z65" s="259"/>
      <c r="AA65" s="262"/>
      <c r="AB65" s="172"/>
      <c r="AC65" s="172"/>
      <c r="AD65" s="172"/>
      <c r="AE65" s="172"/>
      <c r="AF65" s="173"/>
      <c r="AG65" s="266"/>
      <c r="AH65" s="266"/>
      <c r="AI65" s="6"/>
      <c r="AJ65" s="94"/>
      <c r="AK65" s="6"/>
      <c r="AL65" s="6"/>
      <c r="AM65" s="6"/>
      <c r="AN65" s="6"/>
      <c r="AO65" s="6"/>
      <c r="AP65" s="6"/>
      <c r="AQ65" s="6"/>
      <c r="AR65" s="119"/>
      <c r="AS65" s="6"/>
      <c r="AT65" s="6"/>
      <c r="AU65" s="6"/>
      <c r="AV65" s="6"/>
      <c r="AW65" s="6"/>
      <c r="AX65" s="6"/>
      <c r="AY65" s="6"/>
      <c r="AZ65" s="6"/>
      <c r="BA65" s="128"/>
      <c r="BB65" s="14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225"/>
      <c r="CP65" s="225"/>
      <c r="CQ65" s="6"/>
      <c r="CR65" s="6"/>
    </row>
    <row r="66" spans="1:96" s="13" customFormat="1">
      <c r="A66" s="5"/>
      <c r="B66" s="103"/>
      <c r="C66" s="12"/>
      <c r="D66" s="6"/>
      <c r="E66" s="6"/>
      <c r="F66" s="12"/>
      <c r="G66" s="6"/>
      <c r="H66" s="6"/>
      <c r="I66" s="6"/>
      <c r="J66" s="6"/>
      <c r="K66" s="6"/>
      <c r="L66" s="6"/>
      <c r="M66" s="6"/>
      <c r="N66" s="103"/>
      <c r="O66" s="103"/>
      <c r="P66" s="103"/>
      <c r="Q66" s="103"/>
      <c r="R66" s="5"/>
      <c r="S66" s="6"/>
      <c r="T66" s="6"/>
      <c r="U66" s="7"/>
      <c r="V66" s="203"/>
      <c r="W66" s="261"/>
      <c r="X66" s="279"/>
      <c r="Y66" s="281"/>
      <c r="Z66" s="259"/>
      <c r="AA66" s="262"/>
      <c r="AB66" s="172"/>
      <c r="AC66" s="172"/>
      <c r="AD66" s="172"/>
      <c r="AE66" s="172"/>
      <c r="AF66" s="173"/>
      <c r="AG66" s="266"/>
      <c r="AH66" s="266"/>
      <c r="AI66" s="6"/>
      <c r="AJ66" s="94"/>
      <c r="AK66" s="6"/>
      <c r="AL66" s="6"/>
      <c r="AM66" s="6"/>
      <c r="AN66" s="6"/>
      <c r="AO66" s="6"/>
      <c r="AP66" s="6"/>
      <c r="AQ66" s="6"/>
      <c r="AR66" s="119"/>
      <c r="AS66" s="6"/>
      <c r="AT66" s="6"/>
      <c r="AU66" s="6"/>
      <c r="AV66" s="6"/>
      <c r="AW66" s="6"/>
      <c r="AX66" s="6"/>
      <c r="AY66" s="6"/>
      <c r="AZ66" s="6"/>
      <c r="BA66" s="128"/>
      <c r="BB66" s="14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225"/>
      <c r="CP66" s="225"/>
      <c r="CQ66" s="6"/>
      <c r="CR66" s="6"/>
    </row>
    <row r="67" spans="1:96" s="13" customFormat="1">
      <c r="A67" s="5"/>
      <c r="B67" s="103"/>
      <c r="C67" s="12"/>
      <c r="D67" s="6"/>
      <c r="E67" s="6"/>
      <c r="F67" s="12"/>
      <c r="G67" s="6"/>
      <c r="H67" s="6"/>
      <c r="I67" s="6"/>
      <c r="J67" s="6"/>
      <c r="K67" s="6"/>
      <c r="L67" s="6"/>
      <c r="M67" s="6"/>
      <c r="N67" s="103"/>
      <c r="O67" s="103"/>
      <c r="P67" s="103"/>
      <c r="Q67" s="103"/>
      <c r="R67" s="5"/>
      <c r="S67" s="6"/>
      <c r="T67" s="6"/>
      <c r="U67" s="7"/>
      <c r="V67" s="203"/>
      <c r="W67" s="261"/>
      <c r="X67" s="279"/>
      <c r="Y67" s="281"/>
      <c r="Z67" s="259"/>
      <c r="AA67" s="262"/>
      <c r="AB67" s="172"/>
      <c r="AC67" s="172"/>
      <c r="AD67" s="172"/>
      <c r="AE67" s="172"/>
      <c r="AF67" s="173"/>
      <c r="AG67" s="266"/>
      <c r="AH67" s="266"/>
      <c r="AI67" s="6"/>
      <c r="AJ67" s="94"/>
      <c r="AK67" s="6"/>
      <c r="AL67" s="6"/>
      <c r="AM67" s="6"/>
      <c r="AN67" s="6"/>
      <c r="AO67" s="6"/>
      <c r="AP67" s="6"/>
      <c r="AQ67" s="6"/>
      <c r="AR67" s="119"/>
      <c r="AS67" s="6"/>
      <c r="AT67" s="6"/>
      <c r="AU67" s="6"/>
      <c r="AV67" s="6"/>
      <c r="AW67" s="6"/>
      <c r="AX67" s="6"/>
      <c r="AY67" s="6"/>
      <c r="AZ67" s="6"/>
      <c r="BA67" s="128"/>
      <c r="BB67" s="14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225"/>
      <c r="CP67" s="225"/>
      <c r="CQ67" s="6"/>
      <c r="CR67" s="6"/>
    </row>
    <row r="68" spans="1:96" s="13" customFormat="1">
      <c r="A68" s="5"/>
      <c r="B68" s="103"/>
      <c r="C68" s="12"/>
      <c r="D68" s="6"/>
      <c r="E68" s="6"/>
      <c r="F68" s="12"/>
      <c r="G68" s="6"/>
      <c r="H68" s="6"/>
      <c r="I68" s="6"/>
      <c r="J68" s="6"/>
      <c r="K68" s="6"/>
      <c r="L68" s="6"/>
      <c r="M68" s="6"/>
      <c r="N68" s="103"/>
      <c r="O68" s="103"/>
      <c r="P68" s="103"/>
      <c r="Q68" s="103"/>
      <c r="R68" s="5"/>
      <c r="S68" s="6"/>
      <c r="T68" s="6"/>
      <c r="U68" s="7"/>
      <c r="V68" s="203"/>
      <c r="W68" s="261"/>
      <c r="X68" s="279"/>
      <c r="Y68" s="281"/>
      <c r="Z68" s="259"/>
      <c r="AA68" s="262"/>
      <c r="AB68" s="172"/>
      <c r="AC68" s="172"/>
      <c r="AD68" s="172"/>
      <c r="AE68" s="172"/>
      <c r="AF68" s="173"/>
      <c r="AG68" s="266"/>
      <c r="AH68" s="266"/>
      <c r="AI68" s="6"/>
      <c r="AJ68" s="94"/>
      <c r="AK68" s="6"/>
      <c r="AL68" s="6"/>
      <c r="AM68" s="6"/>
      <c r="AN68" s="6"/>
      <c r="AO68" s="6"/>
      <c r="AP68" s="6"/>
      <c r="AQ68" s="6"/>
      <c r="AR68" s="119"/>
      <c r="AS68" s="6"/>
      <c r="AT68" s="6"/>
      <c r="AU68" s="6"/>
      <c r="AV68" s="6"/>
      <c r="AW68" s="6"/>
      <c r="AX68" s="6"/>
      <c r="AY68" s="6"/>
      <c r="AZ68" s="6"/>
      <c r="BA68" s="128"/>
      <c r="BB68" s="14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225"/>
      <c r="CP68" s="225"/>
      <c r="CQ68" s="6"/>
      <c r="CR68" s="6"/>
    </row>
    <row r="69" spans="1:96" s="13" customFormat="1">
      <c r="A69" s="5"/>
      <c r="B69" s="103"/>
      <c r="C69" s="12"/>
      <c r="D69" s="6"/>
      <c r="E69" s="6"/>
      <c r="F69" s="12"/>
      <c r="G69" s="6"/>
      <c r="H69" s="6"/>
      <c r="I69" s="6"/>
      <c r="J69" s="6"/>
      <c r="K69" s="6"/>
      <c r="L69" s="6"/>
      <c r="M69" s="6"/>
      <c r="N69" s="103"/>
      <c r="O69" s="103"/>
      <c r="P69" s="103"/>
      <c r="Q69" s="103"/>
      <c r="R69" s="5"/>
      <c r="S69" s="6"/>
      <c r="T69" s="6"/>
      <c r="U69" s="7"/>
      <c r="V69" s="203"/>
      <c r="W69" s="261"/>
      <c r="X69" s="279"/>
      <c r="Y69" s="281"/>
      <c r="Z69" s="259"/>
      <c r="AA69" s="262"/>
      <c r="AB69" s="172"/>
      <c r="AC69" s="172"/>
      <c r="AD69" s="172"/>
      <c r="AE69" s="172"/>
      <c r="AF69" s="173"/>
      <c r="AG69" s="266"/>
      <c r="AH69" s="266"/>
      <c r="AI69" s="6"/>
      <c r="AJ69" s="94"/>
      <c r="AK69" s="6"/>
      <c r="AL69" s="6"/>
      <c r="AM69" s="6"/>
      <c r="AN69" s="6"/>
      <c r="AO69" s="6"/>
      <c r="AP69" s="6"/>
      <c r="AQ69" s="6"/>
      <c r="AR69" s="119"/>
      <c r="AS69" s="6"/>
      <c r="AT69" s="6"/>
      <c r="AU69" s="6"/>
      <c r="AV69" s="6"/>
      <c r="AW69" s="6"/>
      <c r="AX69" s="6"/>
      <c r="AY69" s="6"/>
      <c r="AZ69" s="6"/>
      <c r="BA69" s="128"/>
      <c r="BB69" s="14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225"/>
      <c r="CP69" s="225"/>
      <c r="CQ69" s="6"/>
      <c r="CR69" s="6"/>
    </row>
    <row r="70" spans="1:96" s="13" customFormat="1">
      <c r="A70" s="5"/>
      <c r="B70" s="103"/>
      <c r="C70" s="12"/>
      <c r="D70" s="6"/>
      <c r="E70" s="6"/>
      <c r="F70" s="12"/>
      <c r="G70" s="6"/>
      <c r="H70" s="6"/>
      <c r="I70" s="6"/>
      <c r="J70" s="6"/>
      <c r="K70" s="6"/>
      <c r="L70" s="6"/>
      <c r="M70" s="6"/>
      <c r="N70" s="103"/>
      <c r="O70" s="103"/>
      <c r="P70" s="103"/>
      <c r="Q70" s="103"/>
      <c r="R70" s="5"/>
      <c r="S70" s="6"/>
      <c r="T70" s="6"/>
      <c r="U70" s="7"/>
      <c r="V70" s="203"/>
      <c r="W70" s="261"/>
      <c r="X70" s="279"/>
      <c r="Y70" s="281"/>
      <c r="Z70" s="259"/>
      <c r="AA70" s="262"/>
      <c r="AB70" s="172"/>
      <c r="AC70" s="172"/>
      <c r="AD70" s="172"/>
      <c r="AE70" s="172"/>
      <c r="AF70" s="173"/>
      <c r="AG70" s="266"/>
      <c r="AH70" s="266"/>
      <c r="AI70" s="6"/>
      <c r="AJ70" s="94"/>
      <c r="AK70" s="6"/>
      <c r="AL70" s="6"/>
      <c r="AM70" s="6"/>
      <c r="AN70" s="6"/>
      <c r="AO70" s="6"/>
      <c r="AP70" s="6"/>
      <c r="AQ70" s="6"/>
      <c r="AR70" s="119"/>
      <c r="AS70" s="6"/>
      <c r="AT70" s="6"/>
      <c r="AU70" s="6"/>
      <c r="AV70" s="6"/>
      <c r="AW70" s="6"/>
      <c r="AX70" s="6"/>
      <c r="AY70" s="6"/>
      <c r="AZ70" s="6"/>
      <c r="BA70" s="128"/>
      <c r="BB70" s="14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225"/>
      <c r="CP70" s="225"/>
      <c r="CQ70" s="6"/>
      <c r="CR70" s="6"/>
    </row>
    <row r="71" spans="1:96" s="13" customFormat="1">
      <c r="A71" s="5"/>
      <c r="B71" s="103"/>
      <c r="C71" s="12"/>
      <c r="D71" s="6"/>
      <c r="E71" s="6"/>
      <c r="F71" s="12"/>
      <c r="G71" s="6"/>
      <c r="H71" s="6"/>
      <c r="I71" s="6"/>
      <c r="J71" s="6"/>
      <c r="K71" s="6"/>
      <c r="L71" s="6"/>
      <c r="M71" s="6"/>
      <c r="N71" s="103"/>
      <c r="O71" s="103"/>
      <c r="P71" s="103"/>
      <c r="Q71" s="103"/>
      <c r="R71" s="5"/>
      <c r="S71" s="6"/>
      <c r="T71" s="6"/>
      <c r="U71" s="7"/>
      <c r="V71" s="203"/>
      <c r="W71" s="261"/>
      <c r="X71" s="279"/>
      <c r="Y71" s="281"/>
      <c r="Z71" s="259"/>
      <c r="AA71" s="262"/>
      <c r="AB71" s="172"/>
      <c r="AC71" s="172"/>
      <c r="AD71" s="172"/>
      <c r="AE71" s="172"/>
      <c r="AF71" s="173"/>
      <c r="AG71" s="266"/>
      <c r="AH71" s="266"/>
      <c r="AI71" s="6"/>
      <c r="AJ71" s="94"/>
      <c r="AK71" s="6"/>
      <c r="AL71" s="6"/>
      <c r="AM71" s="6"/>
      <c r="AN71" s="6"/>
      <c r="AO71" s="6"/>
      <c r="AP71" s="6"/>
      <c r="AQ71" s="6"/>
      <c r="AR71" s="119"/>
      <c r="AS71" s="6"/>
      <c r="AT71" s="6"/>
      <c r="AU71" s="6"/>
      <c r="AV71" s="6"/>
      <c r="AW71" s="6"/>
      <c r="AX71" s="6"/>
      <c r="AY71" s="6"/>
      <c r="AZ71" s="6"/>
      <c r="BA71" s="128"/>
      <c r="BB71" s="14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225"/>
      <c r="CP71" s="225"/>
      <c r="CQ71" s="6"/>
      <c r="CR71" s="6"/>
    </row>
    <row r="72" spans="1:96" s="13" customFormat="1">
      <c r="A72" s="5"/>
      <c r="B72" s="103"/>
      <c r="C72" s="12"/>
      <c r="D72" s="6"/>
      <c r="E72" s="6"/>
      <c r="F72" s="12"/>
      <c r="G72" s="6"/>
      <c r="H72" s="6"/>
      <c r="I72" s="6"/>
      <c r="J72" s="6"/>
      <c r="K72" s="6"/>
      <c r="L72" s="6"/>
      <c r="M72" s="6"/>
      <c r="N72" s="103"/>
      <c r="O72" s="103"/>
      <c r="P72" s="103"/>
      <c r="Q72" s="103"/>
      <c r="R72" s="5"/>
      <c r="S72" s="6"/>
      <c r="T72" s="6"/>
      <c r="U72" s="7"/>
      <c r="V72" s="203"/>
      <c r="W72" s="261"/>
      <c r="X72" s="279"/>
      <c r="Y72" s="281"/>
      <c r="Z72" s="259"/>
      <c r="AA72" s="262"/>
      <c r="AB72" s="172"/>
      <c r="AC72" s="172"/>
      <c r="AD72" s="172"/>
      <c r="AE72" s="172"/>
      <c r="AF72" s="173"/>
      <c r="AG72" s="266"/>
      <c r="AH72" s="266"/>
      <c r="AI72" s="6"/>
      <c r="AJ72" s="94"/>
      <c r="AK72" s="6"/>
      <c r="AL72" s="6"/>
      <c r="AM72" s="6"/>
      <c r="AN72" s="6"/>
      <c r="AO72" s="6"/>
      <c r="AP72" s="6"/>
      <c r="AQ72" s="6"/>
      <c r="AR72" s="119"/>
      <c r="AS72" s="6"/>
      <c r="AT72" s="6"/>
      <c r="AU72" s="6"/>
      <c r="AV72" s="6"/>
      <c r="AW72" s="6"/>
      <c r="AX72" s="6"/>
      <c r="AY72" s="6"/>
      <c r="AZ72" s="6"/>
      <c r="BA72" s="128"/>
      <c r="BB72" s="14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225"/>
      <c r="CP72" s="225"/>
      <c r="CQ72" s="6"/>
      <c r="CR72" s="6"/>
    </row>
    <row r="73" spans="1:96" s="13" customFormat="1">
      <c r="A73" s="5"/>
      <c r="B73" s="103"/>
      <c r="C73" s="12"/>
      <c r="D73" s="6"/>
      <c r="E73" s="6"/>
      <c r="F73" s="12"/>
      <c r="G73" s="6"/>
      <c r="H73" s="6"/>
      <c r="I73" s="6"/>
      <c r="J73" s="6"/>
      <c r="K73" s="6"/>
      <c r="L73" s="6"/>
      <c r="M73" s="6"/>
      <c r="N73" s="103"/>
      <c r="O73" s="103"/>
      <c r="P73" s="103"/>
      <c r="Q73" s="103"/>
      <c r="R73" s="5"/>
      <c r="S73" s="6"/>
      <c r="T73" s="6"/>
      <c r="U73" s="7"/>
      <c r="V73" s="203"/>
      <c r="W73" s="261"/>
      <c r="X73" s="279"/>
      <c r="Y73" s="281"/>
      <c r="Z73" s="259"/>
      <c r="AA73" s="262"/>
      <c r="AB73" s="172"/>
      <c r="AC73" s="172"/>
      <c r="AD73" s="172"/>
      <c r="AE73" s="172"/>
      <c r="AF73" s="173"/>
      <c r="AG73" s="266"/>
      <c r="AH73" s="266"/>
      <c r="AI73" s="6"/>
      <c r="AJ73" s="94"/>
      <c r="AK73" s="6"/>
      <c r="AL73" s="6"/>
      <c r="AM73" s="6"/>
      <c r="AN73" s="6"/>
      <c r="AO73" s="6"/>
      <c r="AP73" s="6"/>
      <c r="AQ73" s="6"/>
      <c r="AR73" s="119"/>
      <c r="AS73" s="6"/>
      <c r="AT73" s="6"/>
      <c r="AU73" s="6"/>
      <c r="AV73" s="6"/>
      <c r="AW73" s="6"/>
      <c r="AX73" s="6"/>
      <c r="AY73" s="6"/>
      <c r="AZ73" s="6"/>
      <c r="BA73" s="128"/>
      <c r="BB73" s="14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225"/>
      <c r="CP73" s="225"/>
      <c r="CQ73" s="6"/>
      <c r="CR73" s="6"/>
    </row>
    <row r="74" spans="1:96" s="13" customFormat="1">
      <c r="A74" s="5"/>
      <c r="B74" s="103"/>
      <c r="C74" s="12"/>
      <c r="D74" s="6"/>
      <c r="E74" s="6"/>
      <c r="F74" s="12"/>
      <c r="G74" s="6"/>
      <c r="H74" s="6"/>
      <c r="I74" s="6"/>
      <c r="J74" s="6"/>
      <c r="K74" s="6"/>
      <c r="L74" s="6"/>
      <c r="M74" s="6"/>
      <c r="N74" s="103"/>
      <c r="O74" s="103"/>
      <c r="P74" s="103"/>
      <c r="Q74" s="103"/>
      <c r="R74" s="5"/>
      <c r="S74" s="6"/>
      <c r="T74" s="6"/>
      <c r="U74" s="7"/>
      <c r="V74" s="203"/>
      <c r="W74" s="261"/>
      <c r="X74" s="279"/>
      <c r="Y74" s="281"/>
      <c r="Z74" s="259"/>
      <c r="AA74" s="262"/>
      <c r="AB74" s="172"/>
      <c r="AC74" s="172"/>
      <c r="AD74" s="172"/>
      <c r="AE74" s="172"/>
      <c r="AF74" s="173"/>
      <c r="AG74" s="266"/>
      <c r="AH74" s="266"/>
      <c r="AI74" s="6"/>
      <c r="AJ74" s="94"/>
      <c r="AK74" s="6"/>
      <c r="AL74" s="6"/>
      <c r="AM74" s="6"/>
      <c r="AN74" s="6"/>
      <c r="AO74" s="6"/>
      <c r="AP74" s="6"/>
      <c r="AQ74" s="6"/>
      <c r="AR74" s="119"/>
      <c r="AS74" s="6"/>
      <c r="AT74" s="6"/>
      <c r="AU74" s="6"/>
      <c r="AV74" s="6"/>
      <c r="AW74" s="6"/>
      <c r="AX74" s="6"/>
      <c r="AY74" s="6"/>
      <c r="AZ74" s="6"/>
      <c r="BA74" s="128"/>
      <c r="BB74" s="14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225"/>
      <c r="CP74" s="225"/>
      <c r="CQ74" s="6"/>
      <c r="CR74" s="6"/>
    </row>
    <row r="75" spans="1:96" s="13" customFormat="1">
      <c r="A75" s="5"/>
      <c r="B75" s="103"/>
      <c r="C75" s="12"/>
      <c r="D75" s="6"/>
      <c r="E75" s="6"/>
      <c r="F75" s="12"/>
      <c r="G75" s="6"/>
      <c r="H75" s="6"/>
      <c r="I75" s="6"/>
      <c r="J75" s="6"/>
      <c r="K75" s="6"/>
      <c r="L75" s="6"/>
      <c r="M75" s="6"/>
      <c r="N75" s="103"/>
      <c r="O75" s="103"/>
      <c r="P75" s="103"/>
      <c r="Q75" s="103"/>
      <c r="R75" s="5"/>
      <c r="S75" s="6"/>
      <c r="T75" s="6"/>
      <c r="U75" s="7"/>
      <c r="V75" s="203"/>
      <c r="W75" s="261"/>
      <c r="X75" s="279"/>
      <c r="Y75" s="281"/>
      <c r="Z75" s="259"/>
      <c r="AA75" s="262"/>
      <c r="AB75" s="172"/>
      <c r="AC75" s="172"/>
      <c r="AD75" s="172"/>
      <c r="AE75" s="172"/>
      <c r="AF75" s="173"/>
      <c r="AG75" s="266"/>
      <c r="AH75" s="266"/>
      <c r="AI75" s="6"/>
      <c r="AJ75" s="94"/>
      <c r="AK75" s="6"/>
      <c r="AL75" s="6"/>
      <c r="AM75" s="6"/>
      <c r="AN75" s="6"/>
      <c r="AO75" s="6"/>
      <c r="AP75" s="6"/>
      <c r="AQ75" s="6"/>
      <c r="AR75" s="119"/>
      <c r="AS75" s="6"/>
      <c r="AT75" s="6"/>
      <c r="AU75" s="6"/>
      <c r="AV75" s="6"/>
      <c r="AW75" s="6"/>
      <c r="AX75" s="6"/>
      <c r="AY75" s="6"/>
      <c r="AZ75" s="6"/>
      <c r="BA75" s="128"/>
      <c r="BB75" s="14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225"/>
      <c r="CP75" s="225"/>
      <c r="CQ75" s="6"/>
      <c r="CR75" s="6"/>
    </row>
    <row r="76" spans="1:96" s="13" customFormat="1">
      <c r="A76" s="5"/>
      <c r="B76" s="103"/>
      <c r="C76" s="12"/>
      <c r="D76" s="6"/>
      <c r="E76" s="6"/>
      <c r="F76" s="12"/>
      <c r="G76" s="6"/>
      <c r="H76" s="6"/>
      <c r="I76" s="6"/>
      <c r="J76" s="6"/>
      <c r="K76" s="6"/>
      <c r="L76" s="6"/>
      <c r="M76" s="6"/>
      <c r="N76" s="103"/>
      <c r="O76" s="103"/>
      <c r="P76" s="103"/>
      <c r="Q76" s="103"/>
      <c r="R76" s="5"/>
      <c r="S76" s="6"/>
      <c r="T76" s="6"/>
      <c r="U76" s="7"/>
      <c r="V76" s="203"/>
      <c r="W76" s="261"/>
      <c r="X76" s="279"/>
      <c r="Y76" s="281"/>
      <c r="Z76" s="259"/>
      <c r="AA76" s="262"/>
      <c r="AB76" s="172"/>
      <c r="AC76" s="172"/>
      <c r="AD76" s="172"/>
      <c r="AE76" s="172"/>
      <c r="AF76" s="173"/>
      <c r="AG76" s="266"/>
      <c r="AH76" s="266"/>
      <c r="AI76" s="6"/>
      <c r="AJ76" s="94"/>
      <c r="AK76" s="6"/>
      <c r="AL76" s="6"/>
      <c r="AM76" s="6"/>
      <c r="AN76" s="6"/>
      <c r="AO76" s="6"/>
      <c r="AP76" s="6"/>
      <c r="AQ76" s="6"/>
      <c r="AR76" s="119"/>
      <c r="AS76" s="6"/>
      <c r="AT76" s="6"/>
      <c r="AU76" s="6"/>
      <c r="AV76" s="6"/>
      <c r="AW76" s="6"/>
      <c r="AX76" s="6"/>
      <c r="AY76" s="6"/>
      <c r="AZ76" s="6"/>
      <c r="BA76" s="128"/>
      <c r="BB76" s="14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225"/>
      <c r="CP76" s="225"/>
      <c r="CQ76" s="6"/>
      <c r="CR76" s="6"/>
    </row>
    <row r="77" spans="1:96" s="13" customFormat="1">
      <c r="A77" s="5"/>
      <c r="B77" s="103"/>
      <c r="C77" s="12"/>
      <c r="D77" s="6"/>
      <c r="E77" s="6"/>
      <c r="F77" s="12"/>
      <c r="G77" s="6"/>
      <c r="H77" s="6"/>
      <c r="I77" s="6"/>
      <c r="J77" s="6"/>
      <c r="K77" s="6"/>
      <c r="L77" s="6"/>
      <c r="M77" s="6"/>
      <c r="N77" s="103"/>
      <c r="O77" s="103"/>
      <c r="P77" s="103"/>
      <c r="Q77" s="103"/>
      <c r="R77" s="5"/>
      <c r="S77" s="6"/>
      <c r="T77" s="6"/>
      <c r="U77" s="7"/>
      <c r="V77" s="203"/>
      <c r="W77" s="261"/>
      <c r="X77" s="279"/>
      <c r="Y77" s="281"/>
      <c r="Z77" s="259"/>
      <c r="AA77" s="262"/>
      <c r="AB77" s="172"/>
      <c r="AC77" s="172"/>
      <c r="AD77" s="172"/>
      <c r="AE77" s="172"/>
      <c r="AF77" s="173"/>
      <c r="AG77" s="266"/>
      <c r="AH77" s="266"/>
      <c r="AI77" s="6"/>
      <c r="AJ77" s="94"/>
      <c r="AK77" s="6"/>
      <c r="AL77" s="6"/>
      <c r="AM77" s="6"/>
      <c r="AN77" s="6"/>
      <c r="AO77" s="6"/>
      <c r="AP77" s="6"/>
      <c r="AQ77" s="6"/>
      <c r="AR77" s="119"/>
      <c r="AS77" s="6"/>
      <c r="AT77" s="6"/>
      <c r="AU77" s="6"/>
      <c r="AV77" s="6"/>
      <c r="AW77" s="6"/>
      <c r="AX77" s="6"/>
      <c r="AY77" s="6"/>
      <c r="AZ77" s="6"/>
      <c r="BA77" s="128"/>
      <c r="BB77" s="14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225"/>
      <c r="CP77" s="225"/>
      <c r="CQ77" s="6"/>
      <c r="CR77" s="6"/>
    </row>
    <row r="78" spans="1:96" s="13" customFormat="1">
      <c r="A78" s="5"/>
      <c r="B78" s="103"/>
      <c r="C78" s="12"/>
      <c r="D78" s="6"/>
      <c r="E78" s="6"/>
      <c r="F78" s="12"/>
      <c r="G78" s="6"/>
      <c r="H78" s="6"/>
      <c r="I78" s="6"/>
      <c r="J78" s="6"/>
      <c r="K78" s="6"/>
      <c r="L78" s="6"/>
      <c r="M78" s="6"/>
      <c r="N78" s="103"/>
      <c r="O78" s="103"/>
      <c r="P78" s="103"/>
      <c r="Q78" s="103"/>
      <c r="R78" s="5"/>
      <c r="S78" s="6"/>
      <c r="T78" s="6"/>
      <c r="U78" s="7"/>
      <c r="V78" s="203"/>
      <c r="W78" s="261"/>
      <c r="X78" s="279"/>
      <c r="Y78" s="281"/>
      <c r="Z78" s="259"/>
      <c r="AA78" s="262"/>
      <c r="AB78" s="172"/>
      <c r="AC78" s="172"/>
      <c r="AD78" s="172"/>
      <c r="AE78" s="172"/>
      <c r="AF78" s="173"/>
      <c r="AG78" s="266"/>
      <c r="AH78" s="266"/>
      <c r="AI78" s="6"/>
      <c r="AJ78" s="94"/>
      <c r="AK78" s="6"/>
      <c r="AL78" s="6"/>
      <c r="AM78" s="6"/>
      <c r="AN78" s="6"/>
      <c r="AO78" s="6"/>
      <c r="AP78" s="6"/>
      <c r="AQ78" s="6"/>
      <c r="AR78" s="119"/>
      <c r="AS78" s="6"/>
      <c r="AT78" s="6"/>
      <c r="AU78" s="6"/>
      <c r="AV78" s="6"/>
      <c r="AW78" s="6"/>
      <c r="AX78" s="6"/>
      <c r="AY78" s="6"/>
      <c r="AZ78" s="6"/>
      <c r="BA78" s="128"/>
      <c r="BB78" s="14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225"/>
      <c r="CP78" s="225"/>
      <c r="CQ78" s="6"/>
      <c r="CR78" s="6"/>
    </row>
    <row r="79" spans="1:96" s="13" customFormat="1">
      <c r="A79" s="5"/>
      <c r="B79" s="103"/>
      <c r="C79" s="12"/>
      <c r="D79" s="6"/>
      <c r="E79" s="6"/>
      <c r="F79" s="12"/>
      <c r="G79" s="6"/>
      <c r="H79" s="6"/>
      <c r="I79" s="6"/>
      <c r="J79" s="6"/>
      <c r="K79" s="6"/>
      <c r="L79" s="6"/>
      <c r="M79" s="6"/>
      <c r="N79" s="103"/>
      <c r="O79" s="103"/>
      <c r="P79" s="103"/>
      <c r="Q79" s="103"/>
      <c r="R79" s="5"/>
      <c r="S79" s="6"/>
      <c r="T79" s="6"/>
      <c r="U79" s="7"/>
      <c r="V79" s="203"/>
      <c r="W79" s="261"/>
      <c r="X79" s="279"/>
      <c r="Y79" s="281"/>
      <c r="Z79" s="259"/>
      <c r="AA79" s="262"/>
      <c r="AB79" s="172"/>
      <c r="AC79" s="172"/>
      <c r="AD79" s="172"/>
      <c r="AE79" s="172"/>
      <c r="AF79" s="173"/>
      <c r="AG79" s="266"/>
      <c r="AH79" s="266"/>
      <c r="AI79" s="6"/>
      <c r="AJ79" s="94"/>
      <c r="AK79" s="6"/>
      <c r="AL79" s="6"/>
      <c r="AM79" s="6"/>
      <c r="AN79" s="6"/>
      <c r="AO79" s="6"/>
      <c r="AP79" s="6"/>
      <c r="AQ79" s="6"/>
      <c r="AR79" s="119"/>
      <c r="AS79" s="6"/>
      <c r="AT79" s="6"/>
      <c r="AU79" s="6"/>
      <c r="AV79" s="6"/>
      <c r="AW79" s="6"/>
      <c r="AX79" s="6"/>
      <c r="AY79" s="6"/>
      <c r="AZ79" s="6"/>
      <c r="BA79" s="128"/>
      <c r="BB79" s="14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225"/>
      <c r="CP79" s="225"/>
      <c r="CQ79" s="6"/>
      <c r="CR79" s="6"/>
    </row>
    <row r="80" spans="1:96" s="13" customFormat="1">
      <c r="A80" s="5"/>
      <c r="B80" s="103"/>
      <c r="C80" s="12"/>
      <c r="D80" s="6"/>
      <c r="E80" s="6"/>
      <c r="F80" s="12"/>
      <c r="G80" s="6"/>
      <c r="H80" s="6"/>
      <c r="I80" s="6"/>
      <c r="J80" s="6"/>
      <c r="K80" s="6"/>
      <c r="L80" s="6"/>
      <c r="M80" s="6"/>
      <c r="N80" s="103"/>
      <c r="O80" s="103"/>
      <c r="P80" s="103"/>
      <c r="Q80" s="103"/>
      <c r="R80" s="5"/>
      <c r="S80" s="6"/>
      <c r="T80" s="6"/>
      <c r="U80" s="7"/>
      <c r="V80" s="203"/>
      <c r="W80" s="261"/>
      <c r="X80" s="279"/>
      <c r="Y80" s="281"/>
      <c r="Z80" s="259"/>
      <c r="AA80" s="262"/>
      <c r="AB80" s="172"/>
      <c r="AC80" s="172"/>
      <c r="AD80" s="172"/>
      <c r="AE80" s="172"/>
      <c r="AF80" s="173"/>
      <c r="AG80" s="266"/>
      <c r="AH80" s="266"/>
      <c r="AI80" s="6"/>
      <c r="AJ80" s="94"/>
      <c r="AK80" s="6"/>
      <c r="AL80" s="6"/>
      <c r="AM80" s="6"/>
      <c r="AN80" s="6"/>
      <c r="AO80" s="6"/>
      <c r="AP80" s="6"/>
      <c r="AQ80" s="6"/>
      <c r="AR80" s="119"/>
      <c r="AS80" s="6"/>
      <c r="AT80" s="6"/>
      <c r="AU80" s="6"/>
      <c r="AV80" s="6"/>
      <c r="AW80" s="6"/>
      <c r="AX80" s="6"/>
      <c r="AY80" s="6"/>
      <c r="AZ80" s="6"/>
      <c r="BA80" s="128"/>
      <c r="BB80" s="14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225"/>
      <c r="CP80" s="225"/>
      <c r="CQ80" s="6"/>
      <c r="CR80" s="6"/>
    </row>
    <row r="81" spans="1:96" s="13" customFormat="1">
      <c r="A81" s="5"/>
      <c r="B81" s="103"/>
      <c r="C81" s="12"/>
      <c r="D81" s="6"/>
      <c r="E81" s="6"/>
      <c r="F81" s="12"/>
      <c r="G81" s="6"/>
      <c r="H81" s="6"/>
      <c r="I81" s="6"/>
      <c r="J81" s="6"/>
      <c r="K81" s="6"/>
      <c r="L81" s="6"/>
      <c r="M81" s="6"/>
      <c r="N81" s="103"/>
      <c r="O81" s="103"/>
      <c r="P81" s="103"/>
      <c r="Q81" s="103"/>
      <c r="R81" s="5"/>
      <c r="S81" s="6"/>
      <c r="T81" s="6"/>
      <c r="U81" s="7"/>
      <c r="V81" s="203"/>
      <c r="W81" s="261"/>
      <c r="X81" s="279"/>
      <c r="Y81" s="281"/>
      <c r="Z81" s="259"/>
      <c r="AA81" s="262"/>
      <c r="AB81" s="172"/>
      <c r="AC81" s="172"/>
      <c r="AD81" s="172"/>
      <c r="AE81" s="172"/>
      <c r="AF81" s="173"/>
      <c r="AG81" s="266"/>
      <c r="AH81" s="266"/>
      <c r="AI81" s="6"/>
      <c r="AJ81" s="94"/>
      <c r="AK81" s="6"/>
      <c r="AL81" s="6"/>
      <c r="AM81" s="6"/>
      <c r="AN81" s="6"/>
      <c r="AO81" s="6"/>
      <c r="AP81" s="6"/>
      <c r="AQ81" s="6"/>
      <c r="AR81" s="119"/>
      <c r="AS81" s="6"/>
      <c r="AT81" s="6"/>
      <c r="AU81" s="6"/>
      <c r="AV81" s="6"/>
      <c r="AW81" s="6"/>
      <c r="AX81" s="6"/>
      <c r="AY81" s="6"/>
      <c r="AZ81" s="6"/>
      <c r="BA81" s="128"/>
      <c r="BB81" s="14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225"/>
      <c r="CP81" s="225"/>
      <c r="CQ81" s="6"/>
      <c r="CR81" s="6"/>
    </row>
    <row r="82" spans="1:96" s="13" customFormat="1">
      <c r="A82" s="5"/>
      <c r="B82" s="103"/>
      <c r="C82" s="12"/>
      <c r="D82" s="6"/>
      <c r="E82" s="6"/>
      <c r="F82" s="12"/>
      <c r="G82" s="6"/>
      <c r="H82" s="6"/>
      <c r="I82" s="6"/>
      <c r="J82" s="6"/>
      <c r="K82" s="6"/>
      <c r="L82" s="6"/>
      <c r="M82" s="6"/>
      <c r="N82" s="103"/>
      <c r="O82" s="103"/>
      <c r="P82" s="103"/>
      <c r="Q82" s="103"/>
      <c r="R82" s="5"/>
      <c r="S82" s="6"/>
      <c r="T82" s="6"/>
      <c r="U82" s="7"/>
      <c r="V82" s="203"/>
      <c r="W82" s="261"/>
      <c r="X82" s="279"/>
      <c r="Y82" s="281"/>
      <c r="Z82" s="259"/>
      <c r="AA82" s="262"/>
      <c r="AB82" s="172"/>
      <c r="AC82" s="172"/>
      <c r="AD82" s="172"/>
      <c r="AE82" s="172"/>
      <c r="AF82" s="173"/>
      <c r="AG82" s="266"/>
      <c r="AH82" s="266"/>
      <c r="AI82" s="6"/>
      <c r="AJ82" s="94"/>
      <c r="AK82" s="6"/>
      <c r="AL82" s="6"/>
      <c r="AM82" s="6"/>
      <c r="AN82" s="6"/>
      <c r="AO82" s="6"/>
      <c r="AP82" s="6"/>
      <c r="AQ82" s="6"/>
      <c r="AR82" s="119"/>
      <c r="AS82" s="6"/>
      <c r="AT82" s="6"/>
      <c r="AU82" s="6"/>
      <c r="AV82" s="6"/>
      <c r="AW82" s="6"/>
      <c r="AX82" s="6"/>
      <c r="AY82" s="6"/>
      <c r="AZ82" s="6"/>
      <c r="BA82" s="128"/>
      <c r="BB82" s="14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225"/>
      <c r="CP82" s="225"/>
      <c r="CQ82" s="6"/>
      <c r="CR82" s="6"/>
    </row>
    <row r="83" spans="1:96" s="13" customFormat="1">
      <c r="A83" s="5"/>
      <c r="B83" s="103"/>
      <c r="C83" s="12"/>
      <c r="D83" s="6"/>
      <c r="E83" s="6"/>
      <c r="F83" s="12"/>
      <c r="G83" s="6"/>
      <c r="H83" s="6"/>
      <c r="I83" s="6"/>
      <c r="J83" s="6"/>
      <c r="K83" s="6"/>
      <c r="L83" s="6"/>
      <c r="M83" s="6"/>
      <c r="N83" s="103"/>
      <c r="O83" s="103"/>
      <c r="P83" s="103"/>
      <c r="Q83" s="103"/>
      <c r="R83" s="5"/>
      <c r="S83" s="6"/>
      <c r="T83" s="6"/>
      <c r="U83" s="7"/>
      <c r="V83" s="203"/>
      <c r="W83" s="261"/>
      <c r="X83" s="279"/>
      <c r="Y83" s="281"/>
      <c r="Z83" s="259"/>
      <c r="AA83" s="262"/>
      <c r="AB83" s="172"/>
      <c r="AC83" s="172"/>
      <c r="AD83" s="172"/>
      <c r="AE83" s="172"/>
      <c r="AF83" s="173"/>
      <c r="AG83" s="266"/>
      <c r="AH83" s="266"/>
      <c r="AI83" s="6"/>
      <c r="AJ83" s="94"/>
      <c r="AK83" s="6"/>
      <c r="AL83" s="6"/>
      <c r="AM83" s="6"/>
      <c r="AN83" s="6"/>
      <c r="AO83" s="6"/>
      <c r="AP83" s="6"/>
      <c r="AQ83" s="6"/>
      <c r="AR83" s="119"/>
      <c r="AS83" s="6"/>
      <c r="AT83" s="6"/>
      <c r="AU83" s="6"/>
      <c r="AV83" s="6"/>
      <c r="AW83" s="6"/>
      <c r="AX83" s="6"/>
      <c r="AY83" s="6"/>
      <c r="AZ83" s="6"/>
      <c r="BA83" s="128"/>
      <c r="BB83" s="14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225"/>
      <c r="CP83" s="225"/>
      <c r="CQ83" s="6"/>
      <c r="CR83" s="6"/>
    </row>
    <row r="84" spans="1:96" s="13" customFormat="1">
      <c r="A84" s="5"/>
      <c r="B84" s="103"/>
      <c r="C84" s="12"/>
      <c r="D84" s="6"/>
      <c r="E84" s="6"/>
      <c r="F84" s="12"/>
      <c r="G84" s="6"/>
      <c r="H84" s="6"/>
      <c r="I84" s="6"/>
      <c r="J84" s="6"/>
      <c r="K84" s="6"/>
      <c r="L84" s="6"/>
      <c r="M84" s="6"/>
      <c r="N84" s="103"/>
      <c r="O84" s="103"/>
      <c r="P84" s="103"/>
      <c r="Q84" s="103"/>
      <c r="R84" s="5"/>
      <c r="S84" s="6"/>
      <c r="T84" s="6"/>
      <c r="U84" s="7"/>
      <c r="V84" s="203"/>
      <c r="W84" s="261"/>
      <c r="X84" s="279"/>
      <c r="Y84" s="281"/>
      <c r="Z84" s="259"/>
      <c r="AA84" s="262"/>
      <c r="AB84" s="172"/>
      <c r="AC84" s="172"/>
      <c r="AD84" s="172"/>
      <c r="AE84" s="172"/>
      <c r="AF84" s="173"/>
      <c r="AG84" s="266"/>
      <c r="AH84" s="266"/>
      <c r="AI84" s="6"/>
      <c r="AJ84" s="94"/>
      <c r="AK84" s="6"/>
      <c r="AL84" s="6"/>
      <c r="AM84" s="6"/>
      <c r="AN84" s="6"/>
      <c r="AO84" s="6"/>
      <c r="AP84" s="6"/>
      <c r="AQ84" s="6"/>
      <c r="AR84" s="119"/>
      <c r="AS84" s="6"/>
      <c r="AT84" s="6"/>
      <c r="AU84" s="6"/>
      <c r="AV84" s="6"/>
      <c r="AW84" s="6"/>
      <c r="AX84" s="6"/>
      <c r="AY84" s="6"/>
      <c r="AZ84" s="6"/>
      <c r="BA84" s="128"/>
      <c r="BB84" s="14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225"/>
      <c r="CP84" s="225"/>
      <c r="CQ84" s="6"/>
      <c r="CR84" s="6"/>
    </row>
    <row r="85" spans="1:96" s="13" customFormat="1">
      <c r="A85" s="5"/>
      <c r="B85" s="103"/>
      <c r="C85" s="12"/>
      <c r="D85" s="6"/>
      <c r="E85" s="6"/>
      <c r="F85" s="12"/>
      <c r="G85" s="6"/>
      <c r="H85" s="6"/>
      <c r="I85" s="6"/>
      <c r="J85" s="6"/>
      <c r="K85" s="6"/>
      <c r="L85" s="6"/>
      <c r="M85" s="6"/>
      <c r="N85" s="103"/>
      <c r="O85" s="103"/>
      <c r="P85" s="103"/>
      <c r="Q85" s="103"/>
      <c r="R85" s="5"/>
      <c r="S85" s="6"/>
      <c r="T85" s="6"/>
      <c r="U85" s="7"/>
      <c r="V85" s="203"/>
      <c r="W85" s="261"/>
      <c r="X85" s="279"/>
      <c r="Y85" s="281"/>
      <c r="Z85" s="259"/>
      <c r="AA85" s="262"/>
      <c r="AB85" s="172"/>
      <c r="AC85" s="172"/>
      <c r="AD85" s="172"/>
      <c r="AE85" s="172"/>
      <c r="AF85" s="173"/>
      <c r="AG85" s="266"/>
      <c r="AH85" s="266"/>
      <c r="AI85" s="6"/>
      <c r="AJ85" s="94"/>
      <c r="AK85" s="6"/>
      <c r="AL85" s="6"/>
      <c r="AM85" s="6"/>
      <c r="AN85" s="6"/>
      <c r="AO85" s="6"/>
      <c r="AP85" s="6"/>
      <c r="AQ85" s="6"/>
      <c r="AR85" s="119"/>
      <c r="AS85" s="6"/>
      <c r="AT85" s="6"/>
      <c r="AU85" s="6"/>
      <c r="AV85" s="6"/>
      <c r="AW85" s="6"/>
      <c r="AX85" s="6"/>
      <c r="AY85" s="6"/>
      <c r="AZ85" s="6"/>
      <c r="BA85" s="128"/>
      <c r="BB85" s="14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225"/>
      <c r="CP85" s="225"/>
      <c r="CQ85" s="6"/>
      <c r="CR85" s="6"/>
    </row>
    <row r="86" spans="1:96" s="13" customFormat="1">
      <c r="A86" s="5"/>
      <c r="B86" s="103"/>
      <c r="C86" s="12"/>
      <c r="D86" s="6"/>
      <c r="E86" s="6"/>
      <c r="F86" s="12"/>
      <c r="G86" s="6"/>
      <c r="H86" s="6"/>
      <c r="I86" s="6"/>
      <c r="J86" s="6"/>
      <c r="K86" s="6"/>
      <c r="L86" s="6"/>
      <c r="M86" s="6"/>
      <c r="N86" s="103"/>
      <c r="O86" s="103"/>
      <c r="P86" s="103"/>
      <c r="Q86" s="103"/>
      <c r="R86" s="5"/>
      <c r="S86" s="6"/>
      <c r="T86" s="6"/>
      <c r="U86" s="7"/>
      <c r="V86" s="203"/>
      <c r="W86" s="261"/>
      <c r="X86" s="279"/>
      <c r="Y86" s="281"/>
      <c r="Z86" s="259"/>
      <c r="AA86" s="262"/>
      <c r="AB86" s="172"/>
      <c r="AC86" s="172"/>
      <c r="AD86" s="172"/>
      <c r="AE86" s="172"/>
      <c r="AF86" s="173"/>
      <c r="AG86" s="266"/>
      <c r="AH86" s="266"/>
      <c r="AI86" s="6"/>
      <c r="AJ86" s="94"/>
      <c r="AK86" s="6"/>
      <c r="AL86" s="6"/>
      <c r="AM86" s="6"/>
      <c r="AN86" s="6"/>
      <c r="AO86" s="6"/>
      <c r="AP86" s="6"/>
      <c r="AQ86" s="6"/>
      <c r="AR86" s="119"/>
      <c r="AS86" s="6"/>
      <c r="AT86" s="6"/>
      <c r="AU86" s="6"/>
      <c r="AV86" s="6"/>
      <c r="AW86" s="6"/>
      <c r="AX86" s="6"/>
      <c r="AY86" s="6"/>
      <c r="AZ86" s="6"/>
      <c r="BA86" s="128"/>
      <c r="BB86" s="14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225"/>
      <c r="CP86" s="225"/>
      <c r="CQ86" s="6"/>
      <c r="CR86" s="6"/>
    </row>
    <row r="87" spans="1:96" s="13" customFormat="1">
      <c r="A87" s="5"/>
      <c r="B87" s="103"/>
      <c r="C87" s="12"/>
      <c r="D87" s="6"/>
      <c r="E87" s="6"/>
      <c r="F87" s="12"/>
      <c r="G87" s="6"/>
      <c r="H87" s="6"/>
      <c r="I87" s="6"/>
      <c r="J87" s="6"/>
      <c r="K87" s="6"/>
      <c r="L87" s="6"/>
      <c r="M87" s="6"/>
      <c r="N87" s="103"/>
      <c r="O87" s="103"/>
      <c r="P87" s="103"/>
      <c r="Q87" s="103"/>
      <c r="R87" s="5"/>
      <c r="S87" s="6"/>
      <c r="T87" s="6"/>
      <c r="U87" s="7"/>
      <c r="V87" s="203"/>
      <c r="W87" s="261"/>
      <c r="X87" s="279"/>
      <c r="Y87" s="281"/>
      <c r="Z87" s="259"/>
      <c r="AA87" s="262"/>
      <c r="AB87" s="172"/>
      <c r="AC87" s="172"/>
      <c r="AD87" s="172"/>
      <c r="AE87" s="172"/>
      <c r="AF87" s="173"/>
      <c r="AG87" s="266"/>
      <c r="AH87" s="266"/>
      <c r="AI87" s="6"/>
      <c r="AJ87" s="94"/>
      <c r="AK87" s="6"/>
      <c r="AL87" s="6"/>
      <c r="AM87" s="6"/>
      <c r="AN87" s="6"/>
      <c r="AO87" s="6"/>
      <c r="AP87" s="6"/>
      <c r="AQ87" s="6"/>
      <c r="AR87" s="119"/>
      <c r="AS87" s="6"/>
      <c r="AT87" s="6"/>
      <c r="AU87" s="6"/>
      <c r="AV87" s="6"/>
      <c r="AW87" s="6"/>
      <c r="AX87" s="6"/>
      <c r="AY87" s="6"/>
      <c r="AZ87" s="6"/>
      <c r="BA87" s="128"/>
      <c r="BB87" s="14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225"/>
      <c r="CP87" s="225"/>
      <c r="CQ87" s="6"/>
      <c r="CR87" s="6"/>
    </row>
    <row r="88" spans="1:96" s="13" customFormat="1">
      <c r="A88" s="5"/>
      <c r="B88" s="103"/>
      <c r="C88" s="12"/>
      <c r="D88" s="6"/>
      <c r="E88" s="6"/>
      <c r="F88" s="12"/>
      <c r="G88" s="6"/>
      <c r="H88" s="6"/>
      <c r="I88" s="6"/>
      <c r="J88" s="6"/>
      <c r="K88" s="6"/>
      <c r="L88" s="6"/>
      <c r="M88" s="6"/>
      <c r="N88" s="103"/>
      <c r="O88" s="103"/>
      <c r="P88" s="103"/>
      <c r="Q88" s="103"/>
      <c r="R88" s="5"/>
      <c r="S88" s="6"/>
      <c r="T88" s="6"/>
      <c r="U88" s="7"/>
      <c r="V88" s="203"/>
      <c r="W88" s="261"/>
      <c r="X88" s="279"/>
      <c r="Y88" s="281"/>
      <c r="Z88" s="259"/>
      <c r="AA88" s="262"/>
      <c r="AB88" s="172"/>
      <c r="AC88" s="172"/>
      <c r="AD88" s="172"/>
      <c r="AE88" s="172"/>
      <c r="AF88" s="173"/>
      <c r="AG88" s="266"/>
      <c r="AH88" s="266"/>
      <c r="AI88" s="6"/>
      <c r="AJ88" s="94"/>
      <c r="AK88" s="6"/>
      <c r="AL88" s="6"/>
      <c r="AM88" s="6"/>
      <c r="AN88" s="6"/>
      <c r="AO88" s="6"/>
      <c r="AP88" s="6"/>
      <c r="AQ88" s="6"/>
      <c r="AR88" s="119"/>
      <c r="AS88" s="6"/>
      <c r="AT88" s="6"/>
      <c r="AU88" s="6"/>
      <c r="AV88" s="6"/>
      <c r="AW88" s="6"/>
      <c r="AX88" s="6"/>
      <c r="AY88" s="6"/>
      <c r="AZ88" s="6"/>
      <c r="BA88" s="128"/>
      <c r="BB88" s="14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225"/>
      <c r="CP88" s="225"/>
      <c r="CQ88" s="6"/>
      <c r="CR88" s="6"/>
    </row>
    <row r="89" spans="1:96" s="13" customFormat="1">
      <c r="A89" s="5"/>
      <c r="B89" s="103"/>
      <c r="C89" s="12"/>
      <c r="D89" s="6"/>
      <c r="E89" s="6"/>
      <c r="F89" s="12"/>
      <c r="G89" s="6"/>
      <c r="H89" s="6"/>
      <c r="I89" s="6"/>
      <c r="J89" s="6"/>
      <c r="K89" s="6"/>
      <c r="L89" s="6"/>
      <c r="M89" s="6"/>
      <c r="N89" s="103"/>
      <c r="O89" s="103"/>
      <c r="P89" s="103"/>
      <c r="Q89" s="103"/>
      <c r="R89" s="5"/>
      <c r="S89" s="6"/>
      <c r="T89" s="6"/>
      <c r="U89" s="7"/>
      <c r="V89" s="203"/>
      <c r="W89" s="261"/>
      <c r="X89" s="279"/>
      <c r="Y89" s="281"/>
      <c r="Z89" s="259"/>
      <c r="AA89" s="262"/>
      <c r="AB89" s="172"/>
      <c r="AC89" s="172"/>
      <c r="AD89" s="172"/>
      <c r="AE89" s="172"/>
      <c r="AF89" s="173"/>
      <c r="AG89" s="266"/>
      <c r="AH89" s="266"/>
      <c r="AI89" s="6"/>
      <c r="AJ89" s="94"/>
      <c r="AK89" s="6"/>
      <c r="AL89" s="6"/>
      <c r="AM89" s="6"/>
      <c r="AN89" s="6"/>
      <c r="AO89" s="6"/>
      <c r="AP89" s="6"/>
      <c r="AQ89" s="6"/>
      <c r="AR89" s="119"/>
      <c r="AS89" s="6"/>
      <c r="AT89" s="6"/>
      <c r="AU89" s="6"/>
      <c r="AV89" s="6"/>
      <c r="AW89" s="6"/>
      <c r="AX89" s="6"/>
      <c r="AY89" s="6"/>
      <c r="AZ89" s="6"/>
      <c r="BA89" s="128"/>
      <c r="BB89" s="14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225"/>
      <c r="CP89" s="225"/>
      <c r="CQ89" s="6"/>
      <c r="CR89" s="6"/>
    </row>
    <row r="90" spans="1:96" s="13" customFormat="1">
      <c r="A90" s="5"/>
      <c r="B90" s="103"/>
      <c r="C90" s="12"/>
      <c r="D90" s="6"/>
      <c r="E90" s="6"/>
      <c r="F90" s="12"/>
      <c r="G90" s="6"/>
      <c r="H90" s="6"/>
      <c r="I90" s="6"/>
      <c r="J90" s="6"/>
      <c r="K90" s="6"/>
      <c r="L90" s="6"/>
      <c r="M90" s="6"/>
      <c r="N90" s="103"/>
      <c r="O90" s="103"/>
      <c r="P90" s="103"/>
      <c r="Q90" s="103"/>
      <c r="R90" s="5"/>
      <c r="S90" s="6"/>
      <c r="T90" s="6"/>
      <c r="U90" s="7"/>
      <c r="V90" s="203"/>
      <c r="W90" s="261"/>
      <c r="X90" s="279"/>
      <c r="Y90" s="281"/>
      <c r="Z90" s="259"/>
      <c r="AA90" s="262"/>
      <c r="AB90" s="172"/>
      <c r="AC90" s="172"/>
      <c r="AD90" s="172"/>
      <c r="AE90" s="172"/>
      <c r="AF90" s="173"/>
      <c r="AG90" s="266"/>
      <c r="AH90" s="266"/>
      <c r="AI90" s="6"/>
      <c r="AJ90" s="94"/>
      <c r="AK90" s="6"/>
      <c r="AL90" s="6"/>
      <c r="AM90" s="6"/>
      <c r="AN90" s="6"/>
      <c r="AO90" s="6"/>
      <c r="AP90" s="6"/>
      <c r="AQ90" s="6"/>
      <c r="AR90" s="119"/>
      <c r="AS90" s="6"/>
      <c r="AT90" s="6"/>
      <c r="AU90" s="6"/>
      <c r="AV90" s="6"/>
      <c r="AW90" s="6"/>
      <c r="AX90" s="6"/>
      <c r="AY90" s="6"/>
      <c r="AZ90" s="6"/>
      <c r="BA90" s="128"/>
      <c r="BB90" s="14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225"/>
      <c r="CP90" s="225"/>
      <c r="CQ90" s="6"/>
      <c r="CR90" s="6"/>
    </row>
    <row r="91" spans="1:96" s="13" customFormat="1">
      <c r="A91" s="5"/>
      <c r="B91" s="103"/>
      <c r="C91" s="12"/>
      <c r="D91" s="6"/>
      <c r="E91" s="6"/>
      <c r="F91" s="12"/>
      <c r="G91" s="6"/>
      <c r="H91" s="6"/>
      <c r="I91" s="6"/>
      <c r="J91" s="6"/>
      <c r="K91" s="6"/>
      <c r="L91" s="6"/>
      <c r="M91" s="6"/>
      <c r="N91" s="103"/>
      <c r="O91" s="103"/>
      <c r="P91" s="103"/>
      <c r="Q91" s="103"/>
      <c r="R91" s="5"/>
      <c r="S91" s="6"/>
      <c r="T91" s="6"/>
      <c r="U91" s="7"/>
      <c r="V91" s="203"/>
      <c r="W91" s="261"/>
      <c r="X91" s="279"/>
      <c r="Y91" s="281"/>
      <c r="Z91" s="259"/>
      <c r="AA91" s="262"/>
      <c r="AB91" s="172"/>
      <c r="AC91" s="172"/>
      <c r="AD91" s="172"/>
      <c r="AE91" s="172"/>
      <c r="AF91" s="173"/>
      <c r="AG91" s="266"/>
      <c r="AH91" s="266"/>
      <c r="AI91" s="6"/>
      <c r="AJ91" s="94"/>
      <c r="AK91" s="6"/>
      <c r="AL91" s="6"/>
      <c r="AM91" s="6"/>
      <c r="AN91" s="6"/>
      <c r="AO91" s="6"/>
      <c r="AP91" s="6"/>
      <c r="AQ91" s="6"/>
      <c r="AR91" s="119"/>
      <c r="AS91" s="6"/>
      <c r="AT91" s="6"/>
      <c r="AU91" s="6"/>
      <c r="AV91" s="6"/>
      <c r="AW91" s="6"/>
      <c r="AX91" s="6"/>
      <c r="AY91" s="6"/>
      <c r="AZ91" s="6"/>
      <c r="BA91" s="128"/>
      <c r="BB91" s="14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225"/>
      <c r="CP91" s="225"/>
      <c r="CQ91" s="6"/>
      <c r="CR91" s="6"/>
    </row>
    <row r="92" spans="1:96" s="13" customFormat="1">
      <c r="A92" s="5"/>
      <c r="B92" s="103"/>
      <c r="C92" s="12"/>
      <c r="D92" s="6"/>
      <c r="E92" s="6"/>
      <c r="F92" s="12"/>
      <c r="G92" s="6"/>
      <c r="H92" s="6"/>
      <c r="I92" s="6"/>
      <c r="J92" s="6"/>
      <c r="K92" s="6"/>
      <c r="L92" s="6"/>
      <c r="M92" s="6"/>
      <c r="N92" s="103"/>
      <c r="O92" s="103"/>
      <c r="P92" s="103"/>
      <c r="Q92" s="103"/>
      <c r="R92" s="5"/>
      <c r="S92" s="6"/>
      <c r="T92" s="6"/>
      <c r="U92" s="7"/>
      <c r="V92" s="203"/>
      <c r="W92" s="261"/>
      <c r="X92" s="279"/>
      <c r="Y92" s="281"/>
      <c r="Z92" s="259"/>
      <c r="AA92" s="262"/>
      <c r="AB92" s="172"/>
      <c r="AC92" s="172"/>
      <c r="AD92" s="172"/>
      <c r="AE92" s="172"/>
      <c r="AF92" s="173"/>
      <c r="AG92" s="266"/>
      <c r="AH92" s="266"/>
      <c r="AI92" s="6"/>
      <c r="AJ92" s="94"/>
      <c r="AK92" s="6"/>
      <c r="AL92" s="6"/>
      <c r="AM92" s="6"/>
      <c r="AN92" s="6"/>
      <c r="AO92" s="6"/>
      <c r="AP92" s="6"/>
      <c r="AQ92" s="6"/>
      <c r="AR92" s="119"/>
      <c r="AS92" s="6"/>
      <c r="AT92" s="6"/>
      <c r="AU92" s="6"/>
      <c r="AV92" s="6"/>
      <c r="AW92" s="6"/>
      <c r="AX92" s="6"/>
      <c r="AY92" s="6"/>
      <c r="AZ92" s="6"/>
      <c r="BA92" s="128"/>
      <c r="BB92" s="14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225"/>
      <c r="CP92" s="225"/>
      <c r="CQ92" s="6"/>
      <c r="CR92" s="6"/>
    </row>
    <row r="93" spans="1:96" s="320" customFormat="1">
      <c r="A93" s="230"/>
      <c r="B93" s="307"/>
      <c r="C93" s="305"/>
      <c r="D93" s="241" t="s">
        <v>113</v>
      </c>
      <c r="E93" s="241"/>
      <c r="F93" s="305"/>
      <c r="G93" s="305"/>
      <c r="H93" s="329"/>
      <c r="I93" s="305"/>
      <c r="J93" s="241"/>
      <c r="K93" s="152"/>
      <c r="L93" s="241"/>
      <c r="M93" s="241"/>
      <c r="N93" s="306"/>
      <c r="O93" s="306"/>
      <c r="P93" s="306"/>
      <c r="Q93" s="307"/>
      <c r="R93" s="241"/>
      <c r="S93" s="241"/>
      <c r="T93" s="308"/>
      <c r="U93" s="308"/>
      <c r="V93" s="309"/>
      <c r="W93" s="310"/>
      <c r="X93" s="311"/>
      <c r="Y93" s="312"/>
      <c r="Z93" s="313"/>
      <c r="AA93" s="314"/>
      <c r="AB93" s="315"/>
      <c r="AC93" s="316"/>
      <c r="AD93" s="316"/>
      <c r="AE93" s="316"/>
      <c r="AF93" s="316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317"/>
      <c r="AS93" s="241"/>
      <c r="AT93" s="241"/>
      <c r="AU93" s="241"/>
      <c r="AV93" s="241"/>
      <c r="AW93" s="241"/>
      <c r="AX93" s="241"/>
      <c r="AY93" s="241"/>
      <c r="AZ93" s="241"/>
      <c r="BA93" s="318"/>
      <c r="BB93" s="319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  <c r="CG93" s="241"/>
      <c r="CH93" s="241"/>
      <c r="CI93" s="241"/>
      <c r="CJ93" s="241"/>
      <c r="CK93" s="241"/>
      <c r="CL93" s="241"/>
      <c r="CM93" s="241"/>
      <c r="CN93" s="241"/>
      <c r="CO93" s="241"/>
      <c r="CP93" s="241"/>
      <c r="CQ93" s="241"/>
      <c r="CR93" s="241"/>
    </row>
    <row r="94" spans="1:96">
      <c r="A94" s="40"/>
      <c r="B94" s="182"/>
      <c r="C94" s="35"/>
      <c r="D94" s="14"/>
      <c r="E94" s="14"/>
      <c r="F94" s="35"/>
      <c r="G94" s="14"/>
      <c r="H94" s="14"/>
      <c r="I94" s="14"/>
      <c r="J94" s="14"/>
      <c r="K94" s="204"/>
      <c r="L94" s="117"/>
      <c r="M94" s="14"/>
      <c r="N94" s="182"/>
      <c r="O94" s="182"/>
      <c r="P94" s="182"/>
      <c r="Q94" s="182"/>
      <c r="R94" s="182"/>
      <c r="S94" s="182"/>
      <c r="T94" s="182"/>
      <c r="U94" s="353"/>
      <c r="V94" s="354"/>
      <c r="W94" s="41"/>
      <c r="X94" s="41"/>
      <c r="Y94" s="263"/>
      <c r="Z94" s="263"/>
      <c r="AA94" s="263"/>
      <c r="AB94" s="14"/>
      <c r="AC94" s="14"/>
      <c r="AD94" s="14"/>
      <c r="AE94" s="14"/>
      <c r="AF94" s="14"/>
      <c r="AG94" s="14"/>
      <c r="AH94" s="260"/>
      <c r="AI94" s="14"/>
      <c r="AJ94" s="14"/>
      <c r="AK94" s="14"/>
      <c r="AL94" s="14"/>
      <c r="AM94" s="14"/>
      <c r="AN94" s="14"/>
      <c r="AO94" s="14"/>
      <c r="AP94" s="14"/>
      <c r="AQ94" s="14"/>
      <c r="AR94" s="120"/>
      <c r="AS94" s="14"/>
      <c r="AT94" s="14"/>
      <c r="AU94" s="14"/>
      <c r="AV94" s="14"/>
      <c r="AW94" s="14"/>
      <c r="AX94" s="14"/>
      <c r="AY94" s="14"/>
      <c r="AZ94" s="14"/>
      <c r="BA94" s="148"/>
      <c r="BB94" s="147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5"/>
    </row>
    <row r="95" spans="1:96">
      <c r="A95" s="16"/>
      <c r="B95" s="18"/>
      <c r="C95" s="36"/>
      <c r="D95" s="17"/>
      <c r="E95" s="17"/>
      <c r="F95" s="36"/>
      <c r="G95" s="303"/>
      <c r="H95" s="17"/>
      <c r="I95" s="17"/>
      <c r="J95" s="17"/>
      <c r="K95" s="23"/>
      <c r="L95" s="29"/>
      <c r="M95" s="17"/>
      <c r="N95" s="18"/>
      <c r="O95" s="18"/>
      <c r="P95" s="18"/>
      <c r="Q95" s="18"/>
      <c r="R95" s="18"/>
      <c r="S95" s="18"/>
      <c r="T95" s="18"/>
      <c r="U95" s="42"/>
      <c r="V95" s="355"/>
      <c r="W95" s="159"/>
      <c r="X95" s="159"/>
      <c r="Y95" s="304"/>
      <c r="Z95" s="282"/>
      <c r="AA95" s="229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21"/>
      <c r="AS95" s="17"/>
      <c r="AT95" s="17"/>
      <c r="AU95" s="17"/>
      <c r="AV95" s="17"/>
      <c r="AW95" s="17"/>
      <c r="AX95" s="17"/>
      <c r="AY95" s="17"/>
      <c r="AZ95" s="17"/>
      <c r="BA95" s="148"/>
      <c r="BB95" s="148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21"/>
    </row>
    <row r="96" spans="1:96">
      <c r="A96" s="16"/>
      <c r="B96" s="18"/>
      <c r="C96" s="36"/>
      <c r="D96" s="17"/>
      <c r="E96" s="17"/>
      <c r="F96" s="333"/>
      <c r="G96" s="17"/>
      <c r="H96" s="17"/>
      <c r="I96" s="17"/>
      <c r="J96" s="17"/>
      <c r="K96" s="23"/>
      <c r="L96" s="29"/>
      <c r="M96" s="17"/>
      <c r="N96" s="18"/>
      <c r="O96" s="18"/>
      <c r="P96" s="18"/>
      <c r="Q96" s="18"/>
      <c r="R96" s="18"/>
      <c r="S96" s="18"/>
      <c r="T96" s="18"/>
      <c r="U96" s="42"/>
      <c r="V96" s="355"/>
      <c r="W96" s="159"/>
      <c r="X96" s="159"/>
      <c r="Y96" s="304"/>
      <c r="Z96" s="282"/>
      <c r="AA96" s="282"/>
      <c r="AB96" s="17"/>
      <c r="AC96" s="17"/>
      <c r="AD96" s="17"/>
      <c r="AE96" s="17"/>
      <c r="AF96" s="17"/>
      <c r="AG96" s="17"/>
      <c r="AH96" s="17"/>
      <c r="AI96" s="17"/>
      <c r="AJ96" s="328" t="e">
        <f>#REF!+#REF!+#REF!+#REF!+#REF!+#REF!+#REF!+#REF!</f>
        <v>#REF!</v>
      </c>
      <c r="AK96" s="38" t="s">
        <v>750</v>
      </c>
      <c r="AL96" s="17"/>
      <c r="AM96" s="328">
        <v>2995.4</v>
      </c>
      <c r="AN96" s="17"/>
      <c r="AO96" s="17"/>
      <c r="AP96" s="17"/>
      <c r="AQ96" s="17"/>
      <c r="AR96" s="121"/>
      <c r="AS96" s="17"/>
      <c r="AT96" s="17"/>
      <c r="AU96" s="17"/>
      <c r="AV96" s="17"/>
      <c r="AW96" s="17"/>
      <c r="AX96" s="17"/>
      <c r="AY96" s="17"/>
      <c r="AZ96" s="17"/>
      <c r="BA96" s="148"/>
      <c r="BB96" s="148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21"/>
    </row>
    <row r="97" spans="1:96">
      <c r="A97" s="16"/>
      <c r="B97" s="18"/>
      <c r="C97" s="36"/>
      <c r="D97" s="17"/>
      <c r="E97" s="17"/>
      <c r="F97" s="36"/>
      <c r="G97" s="17"/>
      <c r="H97" s="17"/>
      <c r="I97" s="17"/>
      <c r="J97" s="17"/>
      <c r="K97" s="23"/>
      <c r="L97" s="29"/>
      <c r="M97" s="17"/>
      <c r="N97" s="18"/>
      <c r="O97" s="18"/>
      <c r="P97" s="18"/>
      <c r="Q97" s="18"/>
      <c r="R97" s="18"/>
      <c r="S97" s="18"/>
      <c r="T97" s="18"/>
      <c r="U97" s="42"/>
      <c r="V97" s="355"/>
      <c r="W97" s="159"/>
      <c r="X97" s="159"/>
      <c r="Y97" s="304"/>
      <c r="Z97" s="282"/>
      <c r="AA97" s="282"/>
      <c r="AB97" s="17"/>
      <c r="AC97" s="17"/>
      <c r="AD97" s="17"/>
      <c r="AE97" s="17"/>
      <c r="AF97" s="17"/>
      <c r="AG97" s="17"/>
      <c r="AH97" s="17"/>
      <c r="AI97" s="17"/>
      <c r="AJ97" s="328" t="e">
        <f>#REF!+#REF!+#REF!+#REF!+#REF!+#REF!+#REF!+#REF!+#REF!+#REF!+#REF!+#REF!</f>
        <v>#REF!</v>
      </c>
      <c r="AK97" s="38" t="s">
        <v>750</v>
      </c>
      <c r="AL97" s="17"/>
      <c r="AM97" s="328">
        <v>2517.35</v>
      </c>
      <c r="AN97" s="17"/>
      <c r="AO97" s="17"/>
      <c r="AP97" s="17"/>
      <c r="AQ97" s="17"/>
      <c r="AR97" s="121"/>
      <c r="AS97" s="17"/>
      <c r="AT97" s="17"/>
      <c r="AU97" s="17"/>
      <c r="AV97" s="17"/>
      <c r="AW97" s="17"/>
      <c r="AX97" s="17"/>
      <c r="AY97" s="17"/>
      <c r="AZ97" s="17"/>
      <c r="BA97" s="148"/>
      <c r="BB97" s="148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21"/>
    </row>
    <row r="98" spans="1:96">
      <c r="A98" s="16"/>
      <c r="B98" s="18"/>
      <c r="C98" s="36"/>
      <c r="D98" s="17"/>
      <c r="E98" s="17"/>
      <c r="F98" s="36"/>
      <c r="G98" s="17"/>
      <c r="H98" s="17"/>
      <c r="I98" s="17"/>
      <c r="J98" s="17"/>
      <c r="K98" s="23"/>
      <c r="L98" s="29"/>
      <c r="M98" s="17"/>
      <c r="N98" s="18"/>
      <c r="O98" s="18"/>
      <c r="P98" s="18"/>
      <c r="Q98" s="18"/>
      <c r="R98" s="18"/>
      <c r="S98" s="18"/>
      <c r="T98" s="18"/>
      <c r="U98" s="42"/>
      <c r="V98" s="355"/>
      <c r="W98" s="159"/>
      <c r="X98" s="159"/>
      <c r="Y98" s="304"/>
      <c r="Z98" s="282"/>
      <c r="AA98" s="282"/>
      <c r="AB98" s="17"/>
      <c r="AC98" s="17"/>
      <c r="AD98" s="17"/>
      <c r="AE98" s="17"/>
      <c r="AF98" s="17"/>
      <c r="AG98" s="17"/>
      <c r="AH98" s="17"/>
      <c r="AI98" s="17"/>
      <c r="AJ98" s="328" t="e">
        <f>#REF!+#REF!+#REF!+#REF!+#REF!+#REF!+#REF!+#REF!+#REF!+#REF!+#REF!+#REF!++#REF!+#REF!+#REF!+#REF!+#REF!+#REF!+#REF!+#REF!+#REF!+#REF!+#REF!+#REF!+#REF!+#REF!+#REF!</f>
        <v>#REF!</v>
      </c>
      <c r="AK98" s="38" t="s">
        <v>751</v>
      </c>
      <c r="AL98" s="17"/>
      <c r="AM98" s="328">
        <v>31543.41</v>
      </c>
      <c r="AN98" s="17"/>
      <c r="AO98" s="17"/>
      <c r="AP98" s="17"/>
      <c r="AQ98" s="17"/>
      <c r="AR98" s="121"/>
      <c r="AS98" s="17"/>
      <c r="AT98" s="17"/>
      <c r="AU98" s="17"/>
      <c r="AV98" s="17"/>
      <c r="AW98" s="17"/>
      <c r="AX98" s="17"/>
      <c r="AY98" s="17"/>
      <c r="AZ98" s="17"/>
      <c r="BA98" s="148"/>
      <c r="BB98" s="148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21"/>
    </row>
    <row r="99" spans="1:96">
      <c r="A99" s="16"/>
      <c r="B99" s="18"/>
      <c r="C99" s="36"/>
      <c r="D99" s="17"/>
      <c r="E99" s="17"/>
      <c r="F99" s="36"/>
      <c r="G99" s="17"/>
      <c r="H99" s="17"/>
      <c r="I99" s="17"/>
      <c r="J99" s="17"/>
      <c r="K99" s="23"/>
      <c r="L99" s="29"/>
      <c r="M99" s="17"/>
      <c r="N99" s="18"/>
      <c r="O99" s="18"/>
      <c r="P99" s="18"/>
      <c r="Q99" s="18"/>
      <c r="R99" s="18"/>
      <c r="S99" s="18"/>
      <c r="T99" s="18"/>
      <c r="U99" s="42"/>
      <c r="V99" s="355"/>
      <c r="W99" s="159"/>
      <c r="X99" s="159"/>
      <c r="Y99" s="304"/>
      <c r="Z99" s="282"/>
      <c r="AA99" s="282"/>
      <c r="AB99" s="17"/>
      <c r="AC99" s="17"/>
      <c r="AD99" s="17"/>
      <c r="AE99" s="17"/>
      <c r="AF99" s="17"/>
      <c r="AG99" s="17"/>
      <c r="AH99" s="17"/>
      <c r="AI99" s="17"/>
      <c r="AJ99" s="327"/>
      <c r="AK99" s="38"/>
      <c r="AL99" s="17"/>
      <c r="AM99" s="327"/>
      <c r="AN99" s="17"/>
      <c r="AO99" s="17"/>
      <c r="AP99" s="17"/>
      <c r="AQ99" s="17"/>
      <c r="AR99" s="121"/>
      <c r="AS99" s="17"/>
      <c r="AT99" s="17"/>
      <c r="AU99" s="17"/>
      <c r="AV99" s="17"/>
      <c r="AW99" s="17"/>
      <c r="AX99" s="17"/>
      <c r="AY99" s="17"/>
      <c r="AZ99" s="17"/>
      <c r="BA99" s="148"/>
      <c r="BB99" s="148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21"/>
    </row>
    <row r="100" spans="1:96">
      <c r="A100" s="16"/>
      <c r="B100" s="18"/>
      <c r="C100" s="36"/>
      <c r="D100" s="17"/>
      <c r="E100" s="17"/>
      <c r="F100" s="36"/>
      <c r="G100" s="17"/>
      <c r="H100" s="17"/>
      <c r="I100" s="17"/>
      <c r="J100" s="17"/>
      <c r="K100" s="23"/>
      <c r="L100" s="29"/>
      <c r="M100" s="17"/>
      <c r="N100" s="18"/>
      <c r="O100" s="18"/>
      <c r="P100" s="18"/>
      <c r="Q100" s="18"/>
      <c r="R100" s="18"/>
      <c r="S100" s="18"/>
      <c r="T100" s="18"/>
      <c r="U100" s="42"/>
      <c r="V100" s="355"/>
      <c r="W100" s="159"/>
      <c r="X100" s="159"/>
      <c r="Y100" s="304"/>
      <c r="Z100" s="282"/>
      <c r="AA100" s="282"/>
      <c r="AB100" s="17"/>
      <c r="AC100" s="17"/>
      <c r="AD100" s="17"/>
      <c r="AE100" s="17"/>
      <c r="AF100" s="17"/>
      <c r="AG100" s="17"/>
      <c r="AH100" s="17"/>
      <c r="AI100" s="17"/>
      <c r="AJ100" s="328">
        <f>4338+4894.1+1478+2972+1400+3604.05</f>
        <v>18686.150000000001</v>
      </c>
      <c r="AK100" s="38" t="s">
        <v>751</v>
      </c>
      <c r="AL100" s="17"/>
      <c r="AM100" s="328">
        <v>18686.150000000001</v>
      </c>
      <c r="AN100" s="17"/>
      <c r="AO100" s="17"/>
      <c r="AP100" s="17"/>
      <c r="AQ100" s="17"/>
      <c r="AR100" s="121"/>
      <c r="AS100" s="17"/>
      <c r="AT100" s="17"/>
      <c r="AU100" s="17"/>
      <c r="AV100" s="17"/>
      <c r="AW100" s="17"/>
      <c r="AX100" s="17"/>
      <c r="AY100" s="17"/>
      <c r="AZ100" s="17"/>
      <c r="BA100" s="148"/>
      <c r="BB100" s="148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21"/>
    </row>
    <row r="101" spans="1:96">
      <c r="A101" s="16"/>
      <c r="B101" s="18"/>
      <c r="C101" s="36"/>
      <c r="D101" s="17"/>
      <c r="E101" s="17"/>
      <c r="F101" s="36"/>
      <c r="G101" s="17"/>
      <c r="H101" s="17"/>
      <c r="I101" s="17"/>
      <c r="J101" s="17"/>
      <c r="K101" s="23"/>
      <c r="L101" s="29"/>
      <c r="M101" s="17"/>
      <c r="N101" s="18"/>
      <c r="O101" s="18"/>
      <c r="P101" s="18"/>
      <c r="Q101" s="18"/>
      <c r="R101" s="18"/>
      <c r="S101" s="18"/>
      <c r="T101" s="18"/>
      <c r="U101" s="42"/>
      <c r="V101" s="355"/>
      <c r="W101" s="159"/>
      <c r="X101" s="159"/>
      <c r="Y101" s="304"/>
      <c r="Z101" s="282"/>
      <c r="AA101" s="282"/>
      <c r="AB101" s="17"/>
      <c r="AC101" s="17"/>
      <c r="AD101" s="17"/>
      <c r="AE101" s="17"/>
      <c r="AF101" s="17"/>
      <c r="AG101" s="17"/>
      <c r="AH101" s="17"/>
      <c r="AI101" s="17"/>
      <c r="AJ101" s="328">
        <f>425+620.3+180+351+195+466</f>
        <v>2237.3000000000002</v>
      </c>
      <c r="AK101" s="38" t="s">
        <v>750</v>
      </c>
      <c r="AL101" s="17"/>
      <c r="AM101" s="328">
        <v>2237.3000000000002</v>
      </c>
      <c r="AN101" s="17"/>
      <c r="AO101" s="17"/>
      <c r="AP101" s="17"/>
      <c r="AQ101" s="17"/>
      <c r="AR101" s="121"/>
      <c r="AS101" s="17"/>
      <c r="AT101" s="17"/>
      <c r="AU101" s="17"/>
      <c r="AV101" s="17"/>
      <c r="AW101" s="17"/>
      <c r="AX101" s="17"/>
      <c r="AY101" s="17"/>
      <c r="AZ101" s="17"/>
      <c r="BA101" s="148"/>
      <c r="BB101" s="148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21"/>
    </row>
    <row r="102" spans="1:96">
      <c r="A102" s="16"/>
      <c r="B102" s="18"/>
      <c r="C102" s="36"/>
      <c r="D102" s="17"/>
      <c r="E102" s="17"/>
      <c r="F102" s="36"/>
      <c r="G102" s="17"/>
      <c r="H102" s="17"/>
      <c r="I102" s="17"/>
      <c r="J102" s="17"/>
      <c r="K102" s="23"/>
      <c r="L102" s="29"/>
      <c r="M102" s="17"/>
      <c r="N102" s="18"/>
      <c r="O102" s="18"/>
      <c r="P102" s="18"/>
      <c r="Q102" s="18"/>
      <c r="R102" s="18"/>
      <c r="S102" s="18"/>
      <c r="T102" s="18"/>
      <c r="U102" s="42"/>
      <c r="V102" s="355"/>
      <c r="W102" s="159"/>
      <c r="X102" s="159"/>
      <c r="Y102" s="304"/>
      <c r="Z102" s="282"/>
      <c r="AA102" s="282"/>
      <c r="AB102" s="17"/>
      <c r="AC102" s="17"/>
      <c r="AD102" s="17"/>
      <c r="AE102" s="17"/>
      <c r="AF102" s="17"/>
      <c r="AG102" s="17"/>
      <c r="AH102" s="17"/>
      <c r="AI102" s="17"/>
      <c r="AJ102" s="328">
        <f>AJ101</f>
        <v>2237.3000000000002</v>
      </c>
      <c r="AK102" s="38" t="s">
        <v>750</v>
      </c>
      <c r="AL102" s="17"/>
      <c r="AM102" s="328">
        <v>2237.3000000000002</v>
      </c>
      <c r="AN102" s="17"/>
      <c r="AO102" s="17"/>
      <c r="AP102" s="17"/>
      <c r="AQ102" s="17"/>
      <c r="AR102" s="121"/>
      <c r="AS102" s="17"/>
      <c r="AT102" s="17"/>
      <c r="AU102" s="17"/>
      <c r="AV102" s="17"/>
      <c r="AW102" s="17"/>
      <c r="AX102" s="17"/>
      <c r="AY102" s="17"/>
      <c r="AZ102" s="17"/>
      <c r="BA102" s="148"/>
      <c r="BB102" s="148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21"/>
    </row>
    <row r="103" spans="1:96">
      <c r="A103" s="378"/>
      <c r="B103" s="18"/>
      <c r="C103" s="36"/>
      <c r="D103" s="17"/>
      <c r="E103" s="17"/>
      <c r="F103" s="36"/>
      <c r="G103" s="17"/>
      <c r="H103" s="17"/>
      <c r="I103" s="17"/>
      <c r="J103" s="17"/>
      <c r="K103" s="23"/>
      <c r="L103" s="29"/>
      <c r="M103" s="17"/>
      <c r="N103" s="18"/>
      <c r="O103" s="18"/>
      <c r="P103" s="18"/>
      <c r="Q103" s="18"/>
      <c r="R103" s="18"/>
      <c r="S103" s="18"/>
      <c r="T103" s="18"/>
      <c r="U103" s="42"/>
      <c r="V103" s="355"/>
      <c r="W103" s="159"/>
      <c r="X103" s="159"/>
      <c r="Y103" s="304"/>
      <c r="Z103" s="282"/>
      <c r="AA103" s="229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21"/>
      <c r="AS103" s="17"/>
      <c r="AT103" s="17"/>
      <c r="AU103" s="17"/>
      <c r="AV103" s="17"/>
      <c r="AW103" s="17"/>
      <c r="AX103" s="17"/>
      <c r="AY103" s="17"/>
      <c r="AZ103" s="17"/>
      <c r="BA103" s="148"/>
      <c r="BB103" s="148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21"/>
    </row>
    <row r="104" spans="1:96">
      <c r="A104" s="378"/>
      <c r="B104" s="18"/>
      <c r="C104" s="36"/>
      <c r="D104" s="17"/>
      <c r="E104" s="17"/>
      <c r="F104" s="36"/>
      <c r="G104" s="17"/>
      <c r="H104" s="17"/>
      <c r="I104" s="17"/>
      <c r="J104" s="17"/>
      <c r="K104" s="23"/>
      <c r="L104" s="29"/>
      <c r="M104" s="17"/>
      <c r="N104" s="18"/>
      <c r="O104" s="18"/>
      <c r="P104" s="18"/>
      <c r="Q104" s="18"/>
      <c r="R104" s="18"/>
      <c r="S104" s="18"/>
      <c r="T104" s="18"/>
      <c r="U104" s="42"/>
      <c r="V104" s="355"/>
      <c r="W104" s="159"/>
      <c r="X104" s="159"/>
      <c r="Y104" s="346"/>
      <c r="Z104" s="347"/>
      <c r="AA104" s="229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21"/>
      <c r="AS104" s="17"/>
      <c r="AT104" s="17"/>
      <c r="AU104" s="17"/>
      <c r="AV104" s="17"/>
      <c r="AW104" s="17"/>
      <c r="AX104" s="17"/>
      <c r="AY104" s="17"/>
      <c r="AZ104" s="17"/>
      <c r="BA104" s="148"/>
      <c r="BB104" s="148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21"/>
    </row>
    <row r="105" spans="1:96">
      <c r="A105" s="379"/>
      <c r="B105" s="377"/>
      <c r="C105" s="380"/>
      <c r="D105" s="116"/>
      <c r="E105" s="116"/>
      <c r="F105" s="380"/>
      <c r="G105" s="116"/>
      <c r="H105" s="17"/>
      <c r="I105" s="17"/>
      <c r="J105" s="17"/>
      <c r="K105" s="23"/>
      <c r="L105" s="29"/>
      <c r="M105" s="17"/>
      <c r="N105" s="18"/>
      <c r="O105" s="18"/>
      <c r="P105" s="18"/>
      <c r="Q105" s="18"/>
      <c r="R105" s="18"/>
      <c r="S105" s="18"/>
      <c r="T105" s="18"/>
      <c r="U105" s="42"/>
      <c r="V105" s="355"/>
      <c r="W105" s="159"/>
      <c r="X105" s="159"/>
      <c r="Y105" s="402"/>
      <c r="Z105" s="403"/>
      <c r="AA105" s="431" t="s">
        <v>1155</v>
      </c>
      <c r="AB105" s="403"/>
      <c r="AC105" s="404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21"/>
      <c r="AS105" s="17"/>
      <c r="AT105" s="17"/>
      <c r="AU105" s="17"/>
      <c r="AV105" s="17"/>
      <c r="AW105" s="17"/>
      <c r="AX105" s="17"/>
      <c r="AY105" s="17"/>
      <c r="AZ105" s="17"/>
      <c r="BA105" s="148"/>
      <c r="BB105" s="148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21"/>
    </row>
    <row r="106" spans="1:96">
      <c r="A106" s="385"/>
      <c r="B106" s="465"/>
      <c r="C106" s="386"/>
      <c r="D106" s="116"/>
      <c r="E106" s="116"/>
      <c r="F106" s="380"/>
      <c r="G106" s="116"/>
      <c r="H106" s="17"/>
      <c r="I106" s="17"/>
      <c r="J106" s="17"/>
      <c r="K106" s="23"/>
      <c r="L106" s="29"/>
      <c r="M106" s="17"/>
      <c r="N106" s="18"/>
      <c r="O106" s="18"/>
      <c r="P106" s="18"/>
      <c r="Q106" s="18"/>
      <c r="R106" s="18"/>
      <c r="S106" s="18"/>
      <c r="T106" s="18"/>
      <c r="U106" s="42"/>
      <c r="V106" s="355"/>
      <c r="W106" s="159"/>
      <c r="X106" s="159"/>
      <c r="Y106" s="432"/>
      <c r="Z106" s="17"/>
      <c r="AA106" s="229"/>
      <c r="AB106" s="17"/>
      <c r="AC106" s="21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21"/>
      <c r="AS106" s="17"/>
      <c r="AT106" s="17"/>
      <c r="AU106" s="17"/>
      <c r="AV106" s="17"/>
      <c r="AW106" s="17"/>
      <c r="AX106" s="17"/>
      <c r="AY106" s="17"/>
      <c r="AZ106" s="17"/>
      <c r="BA106" s="148"/>
      <c r="BB106" s="148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21"/>
    </row>
    <row r="107" spans="1:96" ht="15.75">
      <c r="A107" s="49"/>
      <c r="B107" s="18"/>
      <c r="C107" s="17"/>
      <c r="D107" s="17"/>
      <c r="E107" s="17"/>
      <c r="F107" s="363"/>
      <c r="G107" s="17"/>
      <c r="H107" s="17"/>
      <c r="I107" s="17"/>
      <c r="J107" s="24"/>
      <c r="K107" s="142"/>
      <c r="L107" s="142"/>
      <c r="M107" s="24"/>
      <c r="N107" s="396"/>
      <c r="O107" s="22"/>
      <c r="P107" s="22"/>
      <c r="Q107" s="19"/>
      <c r="R107" s="18"/>
      <c r="S107" s="356"/>
      <c r="T107" s="18"/>
      <c r="U107" s="333" t="s">
        <v>20</v>
      </c>
      <c r="V107" s="22"/>
      <c r="W107" s="20"/>
      <c r="X107" s="20"/>
      <c r="Y107" s="405">
        <v>2010</v>
      </c>
      <c r="Z107" s="20"/>
      <c r="AA107" s="388" t="s">
        <v>762</v>
      </c>
      <c r="AB107" s="382"/>
      <c r="AC107" s="406"/>
      <c r="AD107" s="382"/>
      <c r="AE107" s="20"/>
      <c r="AF107" s="20"/>
      <c r="AG107" s="17"/>
      <c r="AH107" s="17"/>
      <c r="AI107" s="39" t="s">
        <v>43</v>
      </c>
      <c r="AJ107" s="39"/>
      <c r="AK107" s="39"/>
      <c r="AL107" s="39"/>
      <c r="AM107" s="39"/>
      <c r="AN107" s="39"/>
      <c r="AO107" s="39"/>
      <c r="AP107" s="17"/>
      <c r="AQ107" s="17"/>
      <c r="AR107" s="121"/>
      <c r="AS107" s="17"/>
      <c r="AT107" s="17"/>
      <c r="AU107" s="17"/>
      <c r="AV107" s="17"/>
      <c r="AW107" s="17"/>
      <c r="AX107" s="17"/>
      <c r="AY107" s="17"/>
      <c r="AZ107" s="17"/>
      <c r="BA107" s="129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21"/>
    </row>
    <row r="108" spans="1:96" ht="15.75">
      <c r="A108" s="378" t="s">
        <v>803</v>
      </c>
      <c r="B108" s="18"/>
      <c r="C108" s="17"/>
      <c r="D108" s="17"/>
      <c r="E108" s="17"/>
      <c r="F108" s="363"/>
      <c r="G108" s="17"/>
      <c r="H108" s="17"/>
      <c r="I108" s="17"/>
      <c r="J108" s="24"/>
      <c r="K108" s="142"/>
      <c r="L108" s="142"/>
      <c r="M108" s="24"/>
      <c r="N108" s="397" t="s">
        <v>29</v>
      </c>
      <c r="O108" s="22"/>
      <c r="P108" s="22"/>
      <c r="Q108" s="22"/>
      <c r="R108" s="18"/>
      <c r="S108" s="356"/>
      <c r="T108" s="18"/>
      <c r="U108" s="36" t="s">
        <v>38</v>
      </c>
      <c r="V108" s="265"/>
      <c r="W108" s="20"/>
      <c r="X108" s="20"/>
      <c r="Y108" s="407">
        <v>2011</v>
      </c>
      <c r="Z108" s="20"/>
      <c r="AA108" s="389" t="s">
        <v>1103</v>
      </c>
      <c r="AB108" s="383"/>
      <c r="AC108" s="408"/>
      <c r="AD108" s="383"/>
      <c r="AE108" s="383"/>
      <c r="AF108" s="20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21"/>
      <c r="AS108" s="17"/>
      <c r="AT108" s="17"/>
      <c r="AU108" s="17"/>
      <c r="AV108" s="17"/>
      <c r="AW108" s="17"/>
      <c r="AX108" s="17"/>
      <c r="AY108" s="17"/>
      <c r="AZ108" s="17"/>
      <c r="BA108" s="129"/>
      <c r="BB108" s="148"/>
      <c r="BC108" s="17"/>
      <c r="BD108" s="17"/>
      <c r="BE108" s="17"/>
      <c r="BF108" s="17"/>
      <c r="BG108" s="17"/>
      <c r="BH108" s="17"/>
      <c r="BI108" s="17"/>
      <c r="BJ108" s="17"/>
      <c r="BK108" s="17" t="s">
        <v>812</v>
      </c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21"/>
    </row>
    <row r="109" spans="1:96" ht="15.75">
      <c r="A109" s="379" t="s">
        <v>48</v>
      </c>
      <c r="B109" s="377"/>
      <c r="C109" s="17"/>
      <c r="D109" s="17"/>
      <c r="E109" s="17"/>
      <c r="F109" s="363"/>
      <c r="G109" s="17"/>
      <c r="H109" s="17"/>
      <c r="I109" s="17"/>
      <c r="J109" s="24"/>
      <c r="K109" s="142"/>
      <c r="L109" s="142"/>
      <c r="M109" s="24"/>
      <c r="N109" s="36" t="s">
        <v>27</v>
      </c>
      <c r="O109" s="22"/>
      <c r="P109" s="22"/>
      <c r="Q109" s="265"/>
      <c r="R109" s="18"/>
      <c r="S109" s="356"/>
      <c r="T109" s="18"/>
      <c r="U109" s="397" t="s">
        <v>30</v>
      </c>
      <c r="V109" s="265"/>
      <c r="W109" s="20"/>
      <c r="X109" s="20"/>
      <c r="Y109" s="409">
        <v>2012</v>
      </c>
      <c r="Z109" s="20"/>
      <c r="AA109" s="427" t="s">
        <v>1142</v>
      </c>
      <c r="AB109" s="384"/>
      <c r="AC109" s="410"/>
      <c r="AD109" s="20"/>
      <c r="AE109" s="20"/>
      <c r="AF109" s="20"/>
      <c r="AG109" s="17"/>
      <c r="AH109" s="17"/>
      <c r="AI109" s="29" t="s">
        <v>50</v>
      </c>
      <c r="AJ109" s="29"/>
      <c r="AK109" s="29"/>
      <c r="AL109" s="17"/>
      <c r="AM109" s="17"/>
      <c r="AN109" s="17"/>
      <c r="AO109" s="17"/>
      <c r="AP109" s="17"/>
      <c r="AQ109" s="17"/>
      <c r="AR109" s="121"/>
      <c r="AS109" s="17"/>
      <c r="AT109" s="17"/>
      <c r="AU109" s="17"/>
      <c r="AV109" s="17"/>
      <c r="AW109" s="17"/>
      <c r="AX109" s="17"/>
      <c r="AY109" s="17"/>
      <c r="AZ109" s="17"/>
      <c r="BA109" s="129"/>
      <c r="BB109" s="148"/>
      <c r="BC109" s="17"/>
      <c r="BD109" s="17"/>
      <c r="BE109" s="17"/>
      <c r="BF109" s="17"/>
      <c r="BG109" s="17"/>
      <c r="BH109" s="17"/>
      <c r="BI109" s="17"/>
      <c r="BJ109" s="17"/>
      <c r="BK109" s="17" t="s">
        <v>813</v>
      </c>
      <c r="BL109" s="17"/>
      <c r="BM109" s="17"/>
      <c r="BN109" s="17"/>
      <c r="BO109" s="17"/>
      <c r="BP109" s="17"/>
      <c r="BQ109" s="17"/>
      <c r="BR109" s="17"/>
      <c r="BS109" s="17"/>
      <c r="BT109" s="17"/>
      <c r="BU109" s="17" t="s">
        <v>800</v>
      </c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21"/>
    </row>
    <row r="110" spans="1:96" ht="15.75">
      <c r="A110" s="378" t="s">
        <v>16</v>
      </c>
      <c r="B110" s="18"/>
      <c r="C110" s="17"/>
      <c r="D110" s="17"/>
      <c r="E110" s="17"/>
      <c r="F110" s="363"/>
      <c r="G110" s="17"/>
      <c r="H110" s="17"/>
      <c r="I110" s="17"/>
      <c r="J110" s="24"/>
      <c r="K110" s="142"/>
      <c r="L110" s="142"/>
      <c r="M110" s="24"/>
      <c r="N110" s="378" t="s">
        <v>1146</v>
      </c>
      <c r="O110" s="22"/>
      <c r="P110" s="22"/>
      <c r="Q110" s="18"/>
      <c r="R110" s="18"/>
      <c r="S110" s="356"/>
      <c r="T110" s="18"/>
      <c r="U110" s="333" t="s">
        <v>18</v>
      </c>
      <c r="V110" s="22"/>
      <c r="W110" s="23"/>
      <c r="X110" s="23"/>
      <c r="Y110" s="411">
        <v>2013</v>
      </c>
      <c r="Z110" s="23"/>
      <c r="AA110" s="428" t="s">
        <v>1140</v>
      </c>
      <c r="AB110" s="23"/>
      <c r="AC110" s="412"/>
      <c r="AD110" s="23"/>
      <c r="AE110" s="23"/>
      <c r="AF110" s="23"/>
      <c r="AG110" s="23"/>
      <c r="AH110" s="17"/>
      <c r="AI110" s="17" t="s">
        <v>51</v>
      </c>
      <c r="AJ110" s="17"/>
      <c r="AK110" s="17"/>
      <c r="AL110" s="17"/>
      <c r="AM110" s="17"/>
      <c r="AN110" s="17"/>
      <c r="AO110" s="17"/>
      <c r="AP110" s="17"/>
      <c r="AQ110" s="17"/>
      <c r="AR110" s="121"/>
      <c r="AS110" s="17"/>
      <c r="AT110" s="17"/>
      <c r="AU110" s="17"/>
      <c r="AV110" s="17"/>
      <c r="AW110" s="17"/>
      <c r="AX110" s="17"/>
      <c r="AY110" s="17"/>
      <c r="AZ110" s="17"/>
      <c r="BA110" s="129"/>
      <c r="BB110" s="148"/>
      <c r="BC110" s="17"/>
      <c r="BD110" s="17"/>
      <c r="BE110" s="17"/>
      <c r="BF110" s="17"/>
      <c r="BG110" s="17"/>
      <c r="BH110" s="17"/>
      <c r="BI110" s="17"/>
      <c r="BJ110" s="17"/>
      <c r="BK110" s="17" t="s">
        <v>814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 t="s">
        <v>801</v>
      </c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21"/>
    </row>
    <row r="111" spans="1:96" ht="15.75">
      <c r="A111" s="50" t="s">
        <v>1149</v>
      </c>
      <c r="B111" s="466"/>
      <c r="C111" s="23"/>
      <c r="D111" s="23"/>
      <c r="E111" s="23"/>
      <c r="F111" s="23"/>
      <c r="G111" s="17"/>
      <c r="H111" s="17"/>
      <c r="I111" s="17"/>
      <c r="J111" s="24"/>
      <c r="K111" s="142"/>
      <c r="L111" s="142"/>
      <c r="M111" s="24"/>
      <c r="N111" s="36" t="s">
        <v>1143</v>
      </c>
      <c r="O111" s="22"/>
      <c r="P111" s="22"/>
      <c r="Q111" s="18"/>
      <c r="R111" s="18"/>
      <c r="S111" s="356"/>
      <c r="T111" s="18"/>
      <c r="U111" s="36" t="s">
        <v>21</v>
      </c>
      <c r="V111" s="265"/>
      <c r="W111" s="20"/>
      <c r="X111" s="20"/>
      <c r="Y111" s="413">
        <v>2014</v>
      </c>
      <c r="Z111" s="20"/>
      <c r="AA111" s="429" t="s">
        <v>17</v>
      </c>
      <c r="AB111" s="390"/>
      <c r="AC111" s="416"/>
      <c r="AD111" s="20"/>
      <c r="AE111" s="20"/>
      <c r="AF111" s="20"/>
      <c r="AG111" s="17"/>
      <c r="AH111" s="17"/>
      <c r="AI111" s="116" t="s">
        <v>483</v>
      </c>
      <c r="AJ111" s="116"/>
      <c r="AK111" s="116"/>
      <c r="AL111" s="17"/>
      <c r="AM111" s="17"/>
      <c r="AN111" s="17"/>
      <c r="AO111" s="17"/>
      <c r="AP111" s="17"/>
      <c r="AQ111" s="17"/>
      <c r="AR111" s="121"/>
      <c r="AS111" s="17"/>
      <c r="AT111" s="17"/>
      <c r="AU111" s="17"/>
      <c r="AV111" s="17"/>
      <c r="AW111" s="17"/>
      <c r="AX111" s="17"/>
      <c r="AY111" s="17"/>
      <c r="AZ111" s="17"/>
      <c r="BA111" s="129"/>
      <c r="BB111" s="148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 t="s">
        <v>802</v>
      </c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21"/>
    </row>
    <row r="112" spans="1:96" ht="15.75">
      <c r="A112" s="50" t="s">
        <v>37</v>
      </c>
      <c r="B112" s="466"/>
      <c r="C112" s="23"/>
      <c r="D112" s="23"/>
      <c r="E112" s="23"/>
      <c r="F112" s="23"/>
      <c r="G112" s="17"/>
      <c r="H112" s="17"/>
      <c r="I112" s="17"/>
      <c r="J112" s="24"/>
      <c r="K112" s="142"/>
      <c r="L112" s="142"/>
      <c r="M112" s="24"/>
      <c r="N112" s="36" t="s">
        <v>28</v>
      </c>
      <c r="O112" s="22"/>
      <c r="P112" s="22"/>
      <c r="Q112" s="18"/>
      <c r="R112" s="18"/>
      <c r="S112" s="356"/>
      <c r="T112" s="18"/>
      <c r="U112" s="333" t="s">
        <v>32</v>
      </c>
      <c r="V112" s="265"/>
      <c r="W112" s="20"/>
      <c r="X112" s="20"/>
      <c r="Y112" s="414">
        <v>2015</v>
      </c>
      <c r="Z112" s="20"/>
      <c r="AA112" s="398" t="s">
        <v>1141</v>
      </c>
      <c r="AB112" s="391"/>
      <c r="AC112" s="416"/>
      <c r="AD112" s="20"/>
      <c r="AE112" s="20"/>
      <c r="AF112" s="20"/>
      <c r="AG112" s="17"/>
      <c r="AH112" s="17"/>
      <c r="AI112" s="116" t="s">
        <v>796</v>
      </c>
      <c r="AJ112" s="17"/>
      <c r="AK112" s="17"/>
      <c r="AL112" s="17"/>
      <c r="AM112" s="17"/>
      <c r="AN112" s="17"/>
      <c r="AO112" s="17"/>
      <c r="AP112" s="17"/>
      <c r="AQ112" s="17"/>
      <c r="AR112" s="121"/>
      <c r="AS112" s="17"/>
      <c r="AT112" s="17"/>
      <c r="AU112" s="17"/>
      <c r="AV112" s="17"/>
      <c r="AW112" s="17"/>
      <c r="AX112" s="17"/>
      <c r="AY112" s="17"/>
      <c r="AZ112" s="17"/>
      <c r="BA112" s="129"/>
      <c r="BB112" s="148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21"/>
    </row>
    <row r="113" spans="1:96" ht="15.75">
      <c r="A113" s="379" t="s">
        <v>49</v>
      </c>
      <c r="B113" s="377"/>
      <c r="C113" s="17"/>
      <c r="D113" s="17"/>
      <c r="E113" s="17"/>
      <c r="F113" s="363"/>
      <c r="G113" s="17"/>
      <c r="H113" s="17"/>
      <c r="I113" s="17"/>
      <c r="J113" s="24"/>
      <c r="K113" s="142"/>
      <c r="L113" s="142"/>
      <c r="M113" s="24"/>
      <c r="N113" s="36" t="s">
        <v>538</v>
      </c>
      <c r="O113" s="22"/>
      <c r="P113" s="22"/>
      <c r="Q113" s="18"/>
      <c r="R113" s="18"/>
      <c r="S113" s="356"/>
      <c r="T113" s="18"/>
      <c r="U113" s="36" t="s">
        <v>44</v>
      </c>
      <c r="V113" s="265"/>
      <c r="W113" s="20"/>
      <c r="X113" s="20"/>
      <c r="Y113" s="415">
        <v>2016</v>
      </c>
      <c r="Z113" s="20"/>
      <c r="AA113" s="398" t="s">
        <v>535</v>
      </c>
      <c r="AB113" s="20"/>
      <c r="AC113" s="416"/>
      <c r="AD113" s="20"/>
      <c r="AE113" s="20"/>
      <c r="AF113" s="20"/>
      <c r="AG113" s="17"/>
      <c r="AH113" s="17"/>
      <c r="AI113" s="116" t="s">
        <v>1117</v>
      </c>
      <c r="AJ113" s="17"/>
      <c r="AK113" s="17"/>
      <c r="AL113" s="17"/>
      <c r="AM113" s="17"/>
      <c r="AN113" s="17"/>
      <c r="AO113" s="17"/>
      <c r="AP113" s="17"/>
      <c r="AQ113" s="17"/>
      <c r="AR113" s="121"/>
      <c r="AS113" s="17"/>
      <c r="AT113" s="17"/>
      <c r="AU113" s="17"/>
      <c r="AV113" s="17"/>
      <c r="AW113" s="17"/>
      <c r="AX113" s="17"/>
      <c r="AY113" s="17"/>
      <c r="AZ113" s="17"/>
      <c r="BA113" s="129"/>
      <c r="BB113" s="148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21"/>
    </row>
    <row r="114" spans="1:96" s="3" customFormat="1" ht="15.75">
      <c r="A114" s="378" t="s">
        <v>33</v>
      </c>
      <c r="B114" s="18"/>
      <c r="C114" s="377"/>
      <c r="D114" s="377"/>
      <c r="E114" s="377"/>
      <c r="F114" s="26"/>
      <c r="G114" s="18"/>
      <c r="H114" s="18"/>
      <c r="I114" s="18"/>
      <c r="J114" s="18"/>
      <c r="K114" s="23"/>
      <c r="L114" s="29"/>
      <c r="M114" s="18"/>
      <c r="N114" s="36" t="s">
        <v>245</v>
      </c>
      <c r="O114" s="18"/>
      <c r="P114" s="18"/>
      <c r="Q114" s="22"/>
      <c r="R114" s="18"/>
      <c r="S114" s="18"/>
      <c r="T114" s="18"/>
      <c r="U114" s="36" t="s">
        <v>474</v>
      </c>
      <c r="V114" s="381"/>
      <c r="W114" s="27"/>
      <c r="X114" s="27"/>
      <c r="Y114" s="417">
        <v>2017</v>
      </c>
      <c r="Z114" s="27"/>
      <c r="AA114" s="430" t="s">
        <v>36</v>
      </c>
      <c r="AB114" s="393"/>
      <c r="AC114" s="420"/>
      <c r="AD114" s="27"/>
      <c r="AE114" s="27"/>
      <c r="AF114" s="27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21"/>
      <c r="AS114" s="18"/>
      <c r="AT114" s="18"/>
      <c r="AU114" s="18"/>
      <c r="AV114" s="18"/>
      <c r="AW114" s="18"/>
      <c r="AX114" s="18"/>
      <c r="AY114" s="18"/>
      <c r="AZ114" s="18"/>
      <c r="BA114" s="130"/>
      <c r="BB114" s="149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28"/>
    </row>
    <row r="115" spans="1:96" ht="15.75">
      <c r="A115" s="378" t="s">
        <v>1145</v>
      </c>
      <c r="B115" s="18"/>
      <c r="C115" s="18"/>
      <c r="D115" s="18"/>
      <c r="E115" s="18"/>
      <c r="F115" s="26"/>
      <c r="G115" s="18"/>
      <c r="H115" s="18"/>
      <c r="I115" s="18"/>
      <c r="J115" s="18"/>
      <c r="K115" s="23"/>
      <c r="L115" s="29"/>
      <c r="M115" s="18"/>
      <c r="N115" s="36" t="s">
        <v>486</v>
      </c>
      <c r="O115" s="18"/>
      <c r="P115" s="18"/>
      <c r="Q115" s="19"/>
      <c r="R115" s="18"/>
      <c r="S115" s="18"/>
      <c r="T115" s="19"/>
      <c r="U115" s="36" t="s">
        <v>246</v>
      </c>
      <c r="V115" s="265"/>
      <c r="W115" s="27"/>
      <c r="X115" s="27"/>
      <c r="Y115" s="417">
        <v>2018</v>
      </c>
      <c r="Z115" s="27"/>
      <c r="AA115" s="394" t="s">
        <v>31</v>
      </c>
      <c r="AB115" s="395"/>
      <c r="AC115" s="419"/>
      <c r="AD115" s="27"/>
      <c r="AE115" s="27"/>
      <c r="AF115" s="27"/>
      <c r="AG115" s="18"/>
      <c r="AH115" s="18"/>
      <c r="AI115" s="18" t="s">
        <v>635</v>
      </c>
      <c r="AJ115" s="18"/>
      <c r="AK115" s="18"/>
      <c r="AL115" s="18"/>
      <c r="AM115" s="18"/>
      <c r="AN115" s="18"/>
      <c r="AO115" s="18"/>
      <c r="AP115" s="17"/>
      <c r="AQ115" s="17"/>
      <c r="AR115" s="121"/>
      <c r="AS115" s="17"/>
      <c r="AT115" s="17"/>
      <c r="AU115" s="17"/>
      <c r="AV115" s="17"/>
      <c r="AW115" s="17"/>
      <c r="AX115" s="17"/>
      <c r="AY115" s="17"/>
      <c r="AZ115" s="17"/>
      <c r="BA115" s="129"/>
      <c r="BB115" s="148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21"/>
    </row>
    <row r="116" spans="1:96" ht="15.75">
      <c r="A116" s="378" t="s">
        <v>26</v>
      </c>
      <c r="B116" s="18"/>
      <c r="C116" s="18"/>
      <c r="D116" s="18"/>
      <c r="E116" s="18"/>
      <c r="F116" s="26"/>
      <c r="G116" s="18"/>
      <c r="H116" s="18"/>
      <c r="I116" s="18"/>
      <c r="J116" s="18"/>
      <c r="K116" s="23"/>
      <c r="L116" s="29"/>
      <c r="M116" s="18"/>
      <c r="N116" s="36" t="s">
        <v>485</v>
      </c>
      <c r="O116" s="18"/>
      <c r="P116" s="18"/>
      <c r="Q116" s="18"/>
      <c r="R116" s="18"/>
      <c r="S116" s="18"/>
      <c r="T116" s="18"/>
      <c r="U116" s="36"/>
      <c r="V116" s="265"/>
      <c r="W116" s="27"/>
      <c r="X116" s="27"/>
      <c r="Y116" s="417"/>
      <c r="Z116" s="27"/>
      <c r="AA116" s="399" t="s">
        <v>754</v>
      </c>
      <c r="AB116" s="27"/>
      <c r="AC116" s="420"/>
      <c r="AD116" s="27"/>
      <c r="AE116" s="27"/>
      <c r="AF116" s="27"/>
      <c r="AG116" s="18"/>
      <c r="AH116" s="18"/>
      <c r="AI116" s="18" t="s">
        <v>636</v>
      </c>
      <c r="AJ116" s="18"/>
      <c r="AK116" s="18"/>
      <c r="AL116" s="18"/>
      <c r="AM116" s="18"/>
      <c r="AN116" s="18"/>
      <c r="AO116" s="18"/>
      <c r="AP116" s="17"/>
      <c r="AQ116" s="17"/>
      <c r="AR116" s="121"/>
      <c r="AS116" s="17"/>
      <c r="AT116" s="17"/>
      <c r="AU116" s="17"/>
      <c r="AV116" s="17"/>
      <c r="AW116" s="17"/>
      <c r="AX116" s="17"/>
      <c r="AY116" s="17"/>
      <c r="AZ116" s="17"/>
      <c r="BA116" s="129"/>
      <c r="BB116" s="148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21"/>
    </row>
    <row r="117" spans="1:96" s="3" customFormat="1" ht="15.75">
      <c r="A117" s="396" t="s">
        <v>22</v>
      </c>
      <c r="B117" s="19"/>
      <c r="C117" s="18"/>
      <c r="D117" s="18"/>
      <c r="E117" s="18"/>
      <c r="F117" s="26"/>
      <c r="G117" s="18"/>
      <c r="H117" s="18"/>
      <c r="I117" s="18"/>
      <c r="J117" s="18"/>
      <c r="K117" s="23"/>
      <c r="L117" s="29"/>
      <c r="M117" s="18"/>
      <c r="N117" s="36" t="s">
        <v>25</v>
      </c>
      <c r="O117" s="18"/>
      <c r="P117" s="18"/>
      <c r="Q117" s="19"/>
      <c r="R117" s="18"/>
      <c r="S117" s="18"/>
      <c r="T117" s="18"/>
      <c r="U117" s="36"/>
      <c r="V117" s="265"/>
      <c r="W117" s="27"/>
      <c r="X117" s="27"/>
      <c r="Y117" s="417"/>
      <c r="Z117" s="27"/>
      <c r="AA117" s="388" t="s">
        <v>808</v>
      </c>
      <c r="AB117" s="27"/>
      <c r="AC117" s="420"/>
      <c r="AD117" s="27"/>
      <c r="AE117" s="27"/>
      <c r="AF117" s="27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21"/>
      <c r="AS117" s="18"/>
      <c r="AT117" s="18"/>
      <c r="AU117" s="18"/>
      <c r="AV117" s="18"/>
      <c r="AW117" s="18"/>
      <c r="AX117" s="18"/>
      <c r="AY117" s="18"/>
      <c r="AZ117" s="18"/>
      <c r="BA117" s="130"/>
      <c r="BB117" s="149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28"/>
    </row>
    <row r="118" spans="1:96" s="3" customFormat="1" ht="15.75">
      <c r="A118" s="333" t="s">
        <v>19</v>
      </c>
      <c r="B118" s="22"/>
      <c r="C118" s="18"/>
      <c r="D118" s="18"/>
      <c r="E118" s="18"/>
      <c r="F118" s="26"/>
      <c r="G118" s="18"/>
      <c r="H118" s="18"/>
      <c r="I118" s="18"/>
      <c r="J118" s="18"/>
      <c r="K118" s="23"/>
      <c r="L118" s="29"/>
      <c r="M118" s="18"/>
      <c r="N118" s="333" t="s">
        <v>1144</v>
      </c>
      <c r="O118" s="18"/>
      <c r="P118" s="18"/>
      <c r="Q118" s="22"/>
      <c r="R118" s="18"/>
      <c r="S118" s="18"/>
      <c r="T118" s="19"/>
      <c r="U118" s="36"/>
      <c r="V118" s="265"/>
      <c r="W118" s="27"/>
      <c r="X118" s="27"/>
      <c r="Y118" s="417"/>
      <c r="Z118" s="27"/>
      <c r="AA118" s="388" t="s">
        <v>1134</v>
      </c>
      <c r="AB118" s="27"/>
      <c r="AC118" s="420"/>
      <c r="AD118" s="27"/>
      <c r="AE118" s="27"/>
      <c r="AF118" s="27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21"/>
      <c r="AS118" s="18"/>
      <c r="AT118" s="18"/>
      <c r="AU118" s="18"/>
      <c r="AV118" s="18"/>
      <c r="AW118" s="18"/>
      <c r="AX118" s="18"/>
      <c r="AY118" s="18"/>
      <c r="AZ118" s="18"/>
      <c r="BA118" s="130"/>
      <c r="BB118" s="149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28"/>
    </row>
    <row r="119" spans="1:96" s="3" customFormat="1" ht="12.75">
      <c r="A119" s="36" t="s">
        <v>1151</v>
      </c>
      <c r="B119" s="18"/>
      <c r="C119" s="18"/>
      <c r="D119" s="18"/>
      <c r="E119" s="18"/>
      <c r="F119" s="26"/>
      <c r="G119" s="18"/>
      <c r="H119" s="18"/>
      <c r="I119" s="18"/>
      <c r="J119" s="29"/>
      <c r="K119" s="23"/>
      <c r="L119" s="29"/>
      <c r="M119" s="29"/>
      <c r="N119" s="396" t="s">
        <v>34</v>
      </c>
      <c r="O119" s="18"/>
      <c r="P119" s="18"/>
      <c r="Q119" s="18"/>
      <c r="R119" s="18"/>
      <c r="S119" s="18"/>
      <c r="T119" s="18"/>
      <c r="U119" s="36"/>
      <c r="V119" s="265"/>
      <c r="W119" s="27"/>
      <c r="X119" s="27"/>
      <c r="Y119" s="421"/>
      <c r="Z119" s="27"/>
      <c r="AA119" s="400" t="s">
        <v>1152</v>
      </c>
      <c r="AB119" s="401"/>
      <c r="AC119" s="420"/>
      <c r="AD119" s="27"/>
      <c r="AE119" s="27"/>
      <c r="AF119" s="27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21"/>
      <c r="AS119" s="18"/>
      <c r="AT119" s="18"/>
      <c r="AU119" s="18"/>
      <c r="AV119" s="18"/>
      <c r="AW119" s="18"/>
      <c r="AX119" s="18"/>
      <c r="AY119" s="18"/>
      <c r="AZ119" s="18"/>
      <c r="BA119" s="130"/>
      <c r="BB119" s="149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28"/>
    </row>
    <row r="120" spans="1:96" s="3" customFormat="1" ht="12.75">
      <c r="A120" s="392" t="s">
        <v>1147</v>
      </c>
      <c r="B120" s="19"/>
      <c r="C120" s="18"/>
      <c r="D120" s="18"/>
      <c r="E120" s="18"/>
      <c r="F120" s="26"/>
      <c r="G120" s="18"/>
      <c r="H120" s="18"/>
      <c r="I120" s="18"/>
      <c r="J120" s="29"/>
      <c r="K120" s="23"/>
      <c r="L120" s="29"/>
      <c r="M120" s="29"/>
      <c r="N120" s="36" t="s">
        <v>1156</v>
      </c>
      <c r="O120" s="18"/>
      <c r="P120" s="18"/>
      <c r="Q120" s="18"/>
      <c r="R120" s="18"/>
      <c r="S120" s="18"/>
      <c r="T120" s="18"/>
      <c r="U120" s="36"/>
      <c r="V120" s="265"/>
      <c r="W120" s="27"/>
      <c r="X120" s="27"/>
      <c r="Y120" s="421"/>
      <c r="Z120" s="27"/>
      <c r="AA120" s="400" t="s">
        <v>1153</v>
      </c>
      <c r="AB120" s="401"/>
      <c r="AC120" s="420"/>
      <c r="AD120" s="27"/>
      <c r="AE120" s="27"/>
      <c r="AF120" s="27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21"/>
      <c r="AS120" s="18"/>
      <c r="AT120" s="18"/>
      <c r="AU120" s="18"/>
      <c r="AV120" s="18"/>
      <c r="AW120" s="18"/>
      <c r="AX120" s="18"/>
      <c r="AY120" s="18"/>
      <c r="AZ120" s="18"/>
      <c r="BA120" s="130"/>
      <c r="BB120" s="149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28"/>
    </row>
    <row r="121" spans="1:96" s="3" customFormat="1" ht="12.75">
      <c r="A121" s="378" t="s">
        <v>1148</v>
      </c>
      <c r="B121" s="18"/>
      <c r="C121" s="18"/>
      <c r="D121" s="18"/>
      <c r="E121" s="18"/>
      <c r="F121" s="26"/>
      <c r="G121" s="18"/>
      <c r="H121" s="18"/>
      <c r="I121" s="18"/>
      <c r="J121" s="29"/>
      <c r="K121" s="23"/>
      <c r="L121" s="29"/>
      <c r="M121" s="29"/>
      <c r="N121" s="36" t="s">
        <v>24</v>
      </c>
      <c r="O121" s="18"/>
      <c r="P121" s="18"/>
      <c r="Q121" s="18"/>
      <c r="R121" s="18"/>
      <c r="S121" s="18"/>
      <c r="T121" s="18"/>
      <c r="U121" s="36"/>
      <c r="V121" s="265"/>
      <c r="W121" s="27"/>
      <c r="X121" s="27"/>
      <c r="Y121" s="421"/>
      <c r="Z121" s="27"/>
      <c r="AA121" s="426" t="s">
        <v>1154</v>
      </c>
      <c r="AB121" s="393"/>
      <c r="AC121" s="418"/>
      <c r="AD121" s="27"/>
      <c r="AE121" s="27"/>
      <c r="AF121" s="27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21"/>
      <c r="AS121" s="18"/>
      <c r="AT121" s="18"/>
      <c r="AU121" s="18"/>
      <c r="AV121" s="18"/>
      <c r="AW121" s="18"/>
      <c r="AX121" s="18"/>
      <c r="AY121" s="18"/>
      <c r="AZ121" s="18"/>
      <c r="BA121" s="130"/>
      <c r="BB121" s="149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28"/>
    </row>
    <row r="122" spans="1:96" s="3" customFormat="1" ht="12.75">
      <c r="A122" s="392" t="s">
        <v>1150</v>
      </c>
      <c r="B122" s="19"/>
      <c r="C122" s="18"/>
      <c r="D122" s="18"/>
      <c r="E122" s="18"/>
      <c r="F122" s="26"/>
      <c r="G122" s="18"/>
      <c r="H122" s="18"/>
      <c r="I122" s="18"/>
      <c r="J122" s="29"/>
      <c r="K122" s="23"/>
      <c r="L122" s="29"/>
      <c r="M122" s="29"/>
      <c r="N122" s="396" t="s">
        <v>23</v>
      </c>
      <c r="O122" s="18"/>
      <c r="P122" s="18"/>
      <c r="Q122" s="18"/>
      <c r="R122" s="18"/>
      <c r="S122" s="18"/>
      <c r="T122" s="18"/>
      <c r="U122" s="36"/>
      <c r="V122" s="265"/>
      <c r="W122" s="27"/>
      <c r="X122" s="27"/>
      <c r="Y122" s="421"/>
      <c r="Z122" s="27"/>
      <c r="AA122" s="387"/>
      <c r="AB122" s="27"/>
      <c r="AC122" s="420"/>
      <c r="AD122" s="27"/>
      <c r="AE122" s="27"/>
      <c r="AF122" s="27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21"/>
      <c r="AS122" s="18"/>
      <c r="AT122" s="18"/>
      <c r="AU122" s="18"/>
      <c r="AV122" s="18"/>
      <c r="AW122" s="18"/>
      <c r="AX122" s="18"/>
      <c r="AY122" s="18"/>
      <c r="AZ122" s="18"/>
      <c r="BA122" s="130"/>
      <c r="BB122" s="149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28"/>
    </row>
    <row r="123" spans="1:96" s="3" customFormat="1" ht="12.75">
      <c r="A123" s="378"/>
      <c r="B123" s="18"/>
      <c r="C123" s="18"/>
      <c r="D123" s="18"/>
      <c r="E123" s="18"/>
      <c r="F123" s="26"/>
      <c r="G123" s="18"/>
      <c r="H123" s="18"/>
      <c r="I123" s="18"/>
      <c r="J123" s="29"/>
      <c r="K123" s="23"/>
      <c r="L123" s="29"/>
      <c r="M123" s="29"/>
      <c r="N123" s="36"/>
      <c r="O123" s="18"/>
      <c r="P123" s="18"/>
      <c r="Q123" s="18"/>
      <c r="R123" s="18"/>
      <c r="S123" s="18"/>
      <c r="T123" s="18"/>
      <c r="U123" s="36"/>
      <c r="V123" s="265"/>
      <c r="W123" s="27"/>
      <c r="X123" s="27"/>
      <c r="Y123" s="421"/>
      <c r="Z123" s="27"/>
      <c r="AA123" s="387"/>
      <c r="AB123" s="27"/>
      <c r="AC123" s="420"/>
      <c r="AD123" s="27"/>
      <c r="AE123" s="27"/>
      <c r="AF123" s="27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21"/>
      <c r="AS123" s="18"/>
      <c r="AT123" s="18"/>
      <c r="AU123" s="18"/>
      <c r="AV123" s="18"/>
      <c r="AW123" s="18"/>
      <c r="AX123" s="18"/>
      <c r="AY123" s="18"/>
      <c r="AZ123" s="18"/>
      <c r="BA123" s="130"/>
      <c r="BB123" s="149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28"/>
    </row>
    <row r="124" spans="1:96" s="3" customFormat="1" ht="12.75">
      <c r="A124" s="44"/>
      <c r="B124" s="18"/>
      <c r="C124" s="18"/>
      <c r="D124" s="18"/>
      <c r="E124" s="18"/>
      <c r="F124" s="26"/>
      <c r="G124" s="18"/>
      <c r="H124" s="18"/>
      <c r="I124" s="18"/>
      <c r="J124" s="29"/>
      <c r="K124" s="23"/>
      <c r="L124" s="29"/>
      <c r="M124" s="29"/>
      <c r="N124" s="396"/>
      <c r="O124" s="18"/>
      <c r="P124" s="18"/>
      <c r="Q124" s="18"/>
      <c r="R124" s="18"/>
      <c r="S124" s="18"/>
      <c r="T124" s="18"/>
      <c r="U124" s="36"/>
      <c r="V124" s="265"/>
      <c r="W124" s="27"/>
      <c r="X124" s="27"/>
      <c r="Y124" s="421"/>
      <c r="Z124" s="27"/>
      <c r="AA124" s="387"/>
      <c r="AB124" s="27"/>
      <c r="AC124" s="420"/>
      <c r="AD124" s="27"/>
      <c r="AE124" s="27"/>
      <c r="AF124" s="27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21"/>
      <c r="AS124" s="18"/>
      <c r="AT124" s="18"/>
      <c r="AU124" s="18"/>
      <c r="AV124" s="18"/>
      <c r="AW124" s="18"/>
      <c r="AX124" s="18"/>
      <c r="AY124" s="18"/>
      <c r="AZ124" s="18"/>
      <c r="BA124" s="130"/>
      <c r="BB124" s="149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28"/>
    </row>
    <row r="125" spans="1:96" s="3" customFormat="1" ht="12.75">
      <c r="A125" s="44"/>
      <c r="B125" s="18"/>
      <c r="C125" s="18"/>
      <c r="D125" s="18"/>
      <c r="E125" s="18"/>
      <c r="F125" s="26"/>
      <c r="G125" s="18"/>
      <c r="H125" s="18"/>
      <c r="I125" s="18"/>
      <c r="J125" s="29"/>
      <c r="K125" s="23"/>
      <c r="L125" s="29"/>
      <c r="M125" s="29"/>
      <c r="N125" s="333"/>
      <c r="O125" s="18"/>
      <c r="P125" s="18"/>
      <c r="Q125" s="18"/>
      <c r="R125" s="18"/>
      <c r="S125" s="18"/>
      <c r="T125" s="18"/>
      <c r="U125" s="36"/>
      <c r="V125" s="265"/>
      <c r="W125" s="27"/>
      <c r="X125" s="27"/>
      <c r="Y125" s="422"/>
      <c r="Z125" s="423"/>
      <c r="AA125" s="424"/>
      <c r="AB125" s="423"/>
      <c r="AC125" s="425"/>
      <c r="AD125" s="27"/>
      <c r="AE125" s="27"/>
      <c r="AF125" s="27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21"/>
      <c r="AS125" s="18"/>
      <c r="AT125" s="18"/>
      <c r="AU125" s="18"/>
      <c r="AV125" s="18"/>
      <c r="AW125" s="18"/>
      <c r="AX125" s="18"/>
      <c r="AY125" s="18"/>
      <c r="AZ125" s="18"/>
      <c r="BA125" s="130"/>
      <c r="BB125" s="149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28"/>
    </row>
    <row r="126" spans="1:96" s="3" customFormat="1" ht="12.75">
      <c r="A126" s="16"/>
      <c r="B126" s="18"/>
      <c r="C126" s="36"/>
      <c r="D126" s="18"/>
      <c r="E126" s="18"/>
      <c r="F126" s="36"/>
      <c r="G126" s="18"/>
      <c r="H126" s="18"/>
      <c r="I126" s="18"/>
      <c r="J126" s="18"/>
      <c r="K126" s="23"/>
      <c r="L126" s="29"/>
      <c r="M126" s="18"/>
      <c r="N126" s="18"/>
      <c r="O126" s="18"/>
      <c r="P126" s="18"/>
      <c r="Q126" s="18"/>
      <c r="R126" s="18"/>
      <c r="S126" s="18"/>
      <c r="T126" s="18"/>
      <c r="U126" s="377"/>
      <c r="V126" s="355"/>
      <c r="W126" s="42"/>
      <c r="X126" s="42"/>
      <c r="Y126" s="190"/>
      <c r="Z126" s="18"/>
      <c r="AA126" s="18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21"/>
      <c r="AS126" s="18"/>
      <c r="AT126" s="18"/>
      <c r="AU126" s="18"/>
      <c r="AV126" s="18"/>
      <c r="AW126" s="18"/>
      <c r="AX126" s="18"/>
      <c r="AY126" s="18"/>
      <c r="AZ126" s="18"/>
      <c r="BA126" s="130"/>
      <c r="BB126" s="149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28"/>
    </row>
    <row r="127" spans="1:96">
      <c r="A127" s="138" t="s">
        <v>540</v>
      </c>
      <c r="B127" s="467"/>
      <c r="C127" s="37"/>
      <c r="D127" s="30"/>
      <c r="E127" s="30"/>
      <c r="F127" s="37"/>
      <c r="G127" s="30"/>
      <c r="H127" s="30"/>
      <c r="I127" s="30"/>
      <c r="J127" s="30"/>
      <c r="K127" s="205"/>
      <c r="L127" s="118"/>
      <c r="M127" s="30"/>
      <c r="N127" s="31"/>
      <c r="O127" s="31"/>
      <c r="P127" s="31"/>
      <c r="Q127" s="31"/>
      <c r="R127" s="31"/>
      <c r="S127" s="31"/>
      <c r="T127" s="31"/>
      <c r="U127" s="357"/>
      <c r="V127" s="358"/>
      <c r="W127" s="43"/>
      <c r="X127" s="43"/>
      <c r="Y127" s="191"/>
      <c r="Z127" s="30"/>
      <c r="AA127" s="189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122"/>
      <c r="AS127" s="30"/>
      <c r="AT127" s="30"/>
      <c r="AU127" s="30"/>
      <c r="AV127" s="30"/>
      <c r="AW127" s="30"/>
      <c r="AX127" s="30"/>
      <c r="AY127" s="30"/>
      <c r="AZ127" s="30"/>
      <c r="BA127" s="131"/>
      <c r="BB127" s="15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2"/>
    </row>
  </sheetData>
  <autoFilter ref="A3:CR93">
    <filterColumn colId="1"/>
    <filterColumn colId="2"/>
    <filterColumn colId="3"/>
    <filterColumn colId="4"/>
    <filterColumn colId="5"/>
    <filterColumn colId="6"/>
    <filterColumn colId="9"/>
    <filterColumn colId="10"/>
    <filterColumn colId="11"/>
    <filterColumn colId="12"/>
    <filterColumn colId="14"/>
    <filterColumn colId="15"/>
    <filterColumn colId="16"/>
    <filterColumn colId="17"/>
    <filterColumn colId="19"/>
    <filterColumn colId="20"/>
    <filterColumn colId="25"/>
    <filterColumn colId="32"/>
    <filterColumn colId="70"/>
    <sortState ref="A48:CR578">
      <sortCondition ref="F3:F653"/>
    </sortState>
  </autoFilter>
  <dataConsolidate/>
  <mergeCells count="7">
    <mergeCell ref="CH2:CJ2"/>
    <mergeCell ref="W2:AA2"/>
    <mergeCell ref="AB2:AF2"/>
    <mergeCell ref="AM2:AP2"/>
    <mergeCell ref="AS2:AZ2"/>
    <mergeCell ref="CC2:CE2"/>
    <mergeCell ref="CF2:CG2"/>
  </mergeCells>
  <pageMargins left="0.70866141732283472" right="0.70866141732283472" top="0.51181102362204722" bottom="1.1811023622047245" header="0.31496062992125984" footer="0.31496062992125984"/>
  <pageSetup scale="80" orientation="landscape" r:id="rId1"/>
  <colBreaks count="1" manualBreakCount="1">
    <brk id="35" max="6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2:N79"/>
  <sheetViews>
    <sheetView view="pageBreakPreview" zoomScale="70" zoomScaleNormal="85" zoomScaleSheetLayoutView="70" workbookViewId="0">
      <selection activeCell="B37" sqref="B37"/>
    </sheetView>
  </sheetViews>
  <sheetFormatPr baseColWidth="10" defaultRowHeight="15"/>
  <cols>
    <col min="1" max="1" width="2.7109375" customWidth="1"/>
    <col min="2" max="5" width="16" customWidth="1"/>
    <col min="6" max="6" width="20.85546875" customWidth="1"/>
    <col min="7" max="8" width="24.5703125" customWidth="1"/>
    <col min="9" max="11" width="17.28515625" customWidth="1"/>
    <col min="12" max="12" width="33.5703125" customWidth="1"/>
    <col min="13" max="13" width="29.140625" customWidth="1"/>
    <col min="14" max="15" width="3.85546875" customWidth="1"/>
  </cols>
  <sheetData>
    <row r="2" spans="1:14" s="219" customFormat="1" ht="33.75" customHeight="1">
      <c r="A2" s="889" t="s">
        <v>736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</row>
    <row r="4" spans="1:14" s="218" customFormat="1" ht="30">
      <c r="A4" s="58"/>
      <c r="B4" s="58" t="s">
        <v>13</v>
      </c>
      <c r="C4" s="58" t="s">
        <v>792</v>
      </c>
      <c r="D4" s="58" t="s">
        <v>816</v>
      </c>
      <c r="E4" s="58" t="s">
        <v>2</v>
      </c>
      <c r="F4" s="58" t="s">
        <v>732</v>
      </c>
      <c r="G4" s="58" t="s">
        <v>735</v>
      </c>
      <c r="H4" s="58" t="s">
        <v>4</v>
      </c>
      <c r="I4" s="58" t="s">
        <v>733</v>
      </c>
      <c r="J4" s="58" t="s">
        <v>8</v>
      </c>
      <c r="K4" s="58" t="s">
        <v>794</v>
      </c>
      <c r="L4" s="58" t="s">
        <v>734</v>
      </c>
      <c r="M4" s="58" t="s">
        <v>84</v>
      </c>
      <c r="N4" s="58"/>
    </row>
    <row r="5" spans="1:1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</sheetData>
  <mergeCells count="1">
    <mergeCell ref="A2:N2"/>
  </mergeCells>
  <pageMargins left="0.7" right="0.7" top="0.75" bottom="0.75" header="0.3" footer="0.3"/>
  <pageSetup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2:J22"/>
  <sheetViews>
    <sheetView view="pageBreakPreview" zoomScaleSheetLayoutView="100" workbookViewId="0">
      <selection activeCell="A16" sqref="A16:XFD22"/>
    </sheetView>
  </sheetViews>
  <sheetFormatPr baseColWidth="10" defaultRowHeight="15"/>
  <cols>
    <col min="1" max="1" width="2.5703125" customWidth="1"/>
    <col min="2" max="2" width="17" customWidth="1"/>
    <col min="3" max="3" width="15.85546875" customWidth="1"/>
    <col min="4" max="4" width="38.140625" customWidth="1"/>
    <col min="6" max="6" width="36.85546875" customWidth="1"/>
    <col min="9" max="9" width="12.28515625" customWidth="1"/>
    <col min="10" max="10" width="3.85546875" customWidth="1"/>
  </cols>
  <sheetData>
    <row r="2" spans="1:10">
      <c r="A2" s="890" t="s">
        <v>1098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0" ht="14.25" customHeight="1"/>
    <row r="4" spans="1:10" s="232" customFormat="1" ht="33.75" customHeight="1">
      <c r="A4" s="231"/>
      <c r="B4" s="231" t="s">
        <v>1095</v>
      </c>
      <c r="C4" s="231" t="s">
        <v>1094</v>
      </c>
      <c r="D4" s="231" t="s">
        <v>42</v>
      </c>
      <c r="E4" s="231" t="s">
        <v>793</v>
      </c>
      <c r="F4" s="231" t="s">
        <v>1096</v>
      </c>
      <c r="G4" s="233" t="s">
        <v>1099</v>
      </c>
      <c r="H4" s="233" t="s">
        <v>1100</v>
      </c>
      <c r="I4" s="231" t="s">
        <v>1097</v>
      </c>
      <c r="J4" s="231"/>
    </row>
    <row r="5" spans="1:10">
      <c r="A5" s="38"/>
      <c r="B5" s="38"/>
      <c r="C5" s="238"/>
      <c r="D5" s="1"/>
      <c r="E5" s="1"/>
      <c r="F5" s="1"/>
      <c r="G5" s="38"/>
      <c r="H5" s="206"/>
      <c r="I5" s="124"/>
      <c r="J5" s="38"/>
    </row>
    <row r="6" spans="1:10">
      <c r="A6" s="38"/>
      <c r="B6" s="38"/>
      <c r="C6" s="238"/>
      <c r="D6" s="1"/>
      <c r="E6" s="1"/>
      <c r="F6" s="1"/>
      <c r="G6" s="38"/>
      <c r="H6" s="206"/>
      <c r="I6" s="124"/>
      <c r="J6" s="38"/>
    </row>
    <row r="7" spans="1:10">
      <c r="A7" s="38"/>
      <c r="B7" s="38"/>
      <c r="C7" s="238"/>
      <c r="D7" s="1"/>
      <c r="E7" s="1"/>
      <c r="F7" s="1"/>
      <c r="G7" s="38"/>
      <c r="H7" s="206"/>
      <c r="I7" s="124"/>
      <c r="J7" s="38"/>
    </row>
    <row r="8" spans="1:10">
      <c r="A8" s="38"/>
      <c r="B8" s="38"/>
      <c r="C8" s="238"/>
      <c r="D8" s="1"/>
      <c r="E8" s="1"/>
      <c r="F8" s="1"/>
      <c r="G8" s="38"/>
      <c r="H8" s="206"/>
      <c r="I8" s="124"/>
      <c r="J8" s="38"/>
    </row>
    <row r="9" spans="1:10">
      <c r="A9" s="38"/>
      <c r="B9" s="38"/>
      <c r="C9" s="238"/>
      <c r="D9" s="1"/>
      <c r="E9" s="1"/>
      <c r="F9" s="1"/>
      <c r="G9" s="38"/>
      <c r="H9" s="206"/>
      <c r="I9" s="124"/>
      <c r="J9" s="38"/>
    </row>
    <row r="10" spans="1:10">
      <c r="A10" s="38"/>
      <c r="B10" s="38"/>
      <c r="C10" s="238"/>
      <c r="D10" s="1"/>
      <c r="E10" s="1"/>
      <c r="F10" s="1"/>
      <c r="G10" s="38"/>
      <c r="H10" s="206"/>
      <c r="I10" s="124"/>
      <c r="J10" s="38"/>
    </row>
    <row r="11" spans="1:10">
      <c r="A11" s="38"/>
      <c r="B11" s="38"/>
      <c r="C11" s="238"/>
      <c r="D11" s="1"/>
      <c r="E11" s="1"/>
      <c r="F11" s="1"/>
      <c r="G11" s="38"/>
      <c r="H11" s="206"/>
      <c r="I11" s="124"/>
      <c r="J11" s="38"/>
    </row>
    <row r="12" spans="1:10">
      <c r="A12" s="38"/>
      <c r="B12" s="38"/>
      <c r="C12" s="238"/>
      <c r="D12" s="1"/>
      <c r="E12" s="1"/>
      <c r="F12" s="1"/>
      <c r="G12" s="38"/>
      <c r="H12" s="206"/>
      <c r="I12" s="124"/>
      <c r="J12" s="38"/>
    </row>
    <row r="13" spans="1:10">
      <c r="A13" s="38"/>
      <c r="B13" s="38"/>
      <c r="C13" s="238"/>
      <c r="D13" s="1"/>
      <c r="E13" s="1"/>
      <c r="F13" s="1"/>
      <c r="G13" s="38"/>
      <c r="H13" s="206"/>
      <c r="I13" s="124"/>
      <c r="J13" s="38"/>
    </row>
    <row r="14" spans="1:10">
      <c r="A14" s="38"/>
      <c r="B14" s="38"/>
      <c r="C14" s="238"/>
      <c r="D14" s="1"/>
      <c r="E14" s="1"/>
      <c r="F14" s="1"/>
      <c r="G14" s="38"/>
      <c r="H14" s="206"/>
      <c r="I14" s="124"/>
      <c r="J14" s="38"/>
    </row>
    <row r="15" spans="1:10">
      <c r="A15" s="38"/>
      <c r="B15" s="38"/>
      <c r="C15" s="238"/>
      <c r="D15" s="1"/>
      <c r="E15" s="1"/>
      <c r="F15" s="1"/>
      <c r="G15" s="38"/>
      <c r="H15" s="206"/>
      <c r="I15" s="124"/>
      <c r="J15" s="38"/>
    </row>
    <row r="16" spans="1:10" s="237" customFormat="1">
      <c r="A16" s="234"/>
      <c r="B16" s="234"/>
      <c r="C16" s="239"/>
      <c r="D16" s="235"/>
      <c r="E16" s="235"/>
      <c r="F16" s="235"/>
      <c r="G16" s="234"/>
      <c r="H16" s="240"/>
      <c r="I16" s="236"/>
      <c r="J16" s="234"/>
    </row>
    <row r="17" spans="1:10" s="237" customFormat="1">
      <c r="A17" s="234"/>
      <c r="B17" s="234"/>
      <c r="C17" s="239"/>
      <c r="D17" s="235"/>
      <c r="E17" s="235"/>
      <c r="F17" s="235"/>
      <c r="G17" s="234"/>
      <c r="H17" s="240"/>
      <c r="I17" s="236"/>
      <c r="J17" s="234"/>
    </row>
    <row r="18" spans="1:10" s="237" customFormat="1">
      <c r="A18" s="234"/>
      <c r="B18" s="234"/>
      <c r="C18" s="239"/>
      <c r="D18" s="235"/>
      <c r="E18" s="235"/>
      <c r="F18" s="235"/>
      <c r="G18" s="234" t="s">
        <v>113</v>
      </c>
      <c r="H18" s="240" t="s">
        <v>113</v>
      </c>
      <c r="I18" s="236"/>
      <c r="J18" s="234"/>
    </row>
    <row r="19" spans="1:10" s="237" customFormat="1">
      <c r="A19" s="234"/>
      <c r="B19" s="234"/>
      <c r="C19" s="239"/>
      <c r="D19" s="235"/>
      <c r="E19" s="235"/>
      <c r="F19" s="235"/>
      <c r="G19" s="234" t="s">
        <v>113</v>
      </c>
      <c r="H19" s="240" t="s">
        <v>113</v>
      </c>
      <c r="I19" s="236"/>
      <c r="J19" s="234"/>
    </row>
    <row r="20" spans="1:10" s="237" customFormat="1">
      <c r="A20" s="234"/>
      <c r="B20" s="234"/>
      <c r="C20" s="239"/>
      <c r="D20" s="235"/>
      <c r="E20" s="235"/>
      <c r="F20" s="235"/>
      <c r="G20" s="234" t="s">
        <v>113</v>
      </c>
      <c r="H20" s="240" t="s">
        <v>113</v>
      </c>
      <c r="I20" s="236"/>
      <c r="J20" s="234"/>
    </row>
    <row r="21" spans="1:10" s="237" customFormat="1">
      <c r="A21" s="234"/>
      <c r="B21" s="234"/>
      <c r="C21" s="239"/>
      <c r="D21" s="235"/>
      <c r="E21" s="235"/>
      <c r="F21" s="235"/>
      <c r="G21" s="234" t="s">
        <v>113</v>
      </c>
      <c r="H21" s="240" t="s">
        <v>113</v>
      </c>
      <c r="I21" s="236"/>
      <c r="J21" s="234"/>
    </row>
    <row r="22" spans="1:10" s="237" customFormat="1">
      <c r="A22" s="234"/>
      <c r="B22" s="234"/>
      <c r="C22" s="239"/>
      <c r="D22" s="235"/>
      <c r="E22" s="235"/>
      <c r="F22" s="235"/>
      <c r="G22" s="234" t="s">
        <v>113</v>
      </c>
      <c r="H22" s="240" t="s">
        <v>113</v>
      </c>
      <c r="I22" s="236"/>
      <c r="J22" s="234"/>
    </row>
  </sheetData>
  <mergeCells count="1">
    <mergeCell ref="A2:J2"/>
  </mergeCells>
  <pageMargins left="0.7" right="0.7" top="0.75" bottom="0.75" header="0.3" footer="0.3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J23"/>
  <sheetViews>
    <sheetView view="pageBreakPreview" zoomScale="115" zoomScaleSheetLayoutView="115" workbookViewId="0">
      <selection activeCell="E15" sqref="E15"/>
    </sheetView>
  </sheetViews>
  <sheetFormatPr baseColWidth="10" defaultRowHeight="15"/>
  <cols>
    <col min="1" max="1" width="3.28515625" customWidth="1"/>
    <col min="2" max="2" width="19" customWidth="1"/>
    <col min="10" max="10" width="2.42578125" customWidth="1"/>
  </cols>
  <sheetData>
    <row r="1" spans="1:10" ht="29.25" customHeight="1">
      <c r="A1" s="38"/>
      <c r="B1" s="38" t="s">
        <v>809</v>
      </c>
      <c r="C1" s="38"/>
      <c r="D1" s="38"/>
      <c r="E1" s="38"/>
      <c r="F1" s="38"/>
      <c r="G1" s="38"/>
      <c r="H1" s="38"/>
      <c r="I1" s="38"/>
      <c r="J1" s="38"/>
    </row>
    <row r="2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</sheetData>
  <autoFilter ref="A1:J23"/>
  <pageMargins left="0.7" right="0.7" top="0.75" bottom="0.75" header="0.3" footer="0.3"/>
  <pageSetup scale="94" orientation="portrait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B2:J26"/>
  <sheetViews>
    <sheetView view="pageBreakPreview" zoomScale="70" zoomScaleSheetLayoutView="70" workbookViewId="0">
      <selection activeCell="C16" sqref="C16"/>
    </sheetView>
  </sheetViews>
  <sheetFormatPr baseColWidth="10" defaultRowHeight="15"/>
  <cols>
    <col min="1" max="1" width="2.28515625" customWidth="1"/>
    <col min="2" max="2" width="3.42578125" customWidth="1"/>
    <col min="3" max="4" width="34.42578125" customWidth="1"/>
    <col min="5" max="5" width="28.28515625" customWidth="1"/>
    <col min="6" max="6" width="14.28515625" customWidth="1"/>
    <col min="7" max="7" width="15.42578125" customWidth="1"/>
    <col min="8" max="8" width="23.5703125" customWidth="1"/>
    <col min="10" max="10" width="2.7109375" customWidth="1"/>
  </cols>
  <sheetData>
    <row r="2" spans="2:10" ht="30.75" customHeight="1">
      <c r="B2" s="38"/>
      <c r="C2" s="66" t="s">
        <v>53</v>
      </c>
      <c r="D2" s="6" t="s">
        <v>1104</v>
      </c>
      <c r="E2" s="66" t="s">
        <v>1105</v>
      </c>
      <c r="F2" s="6" t="s">
        <v>1106</v>
      </c>
      <c r="G2" s="6" t="s">
        <v>1122</v>
      </c>
      <c r="H2" s="66" t="s">
        <v>1120</v>
      </c>
      <c r="I2" s="66" t="s">
        <v>1121</v>
      </c>
      <c r="J2" s="38"/>
    </row>
    <row r="3" spans="2:10">
      <c r="B3" s="38"/>
      <c r="C3" s="6"/>
      <c r="D3" s="6"/>
      <c r="E3" s="6"/>
      <c r="F3" s="6"/>
      <c r="G3" s="6"/>
      <c r="H3" s="6"/>
      <c r="I3" s="6"/>
      <c r="J3" s="38"/>
    </row>
    <row r="4" spans="2:10">
      <c r="B4" s="38"/>
      <c r="C4" s="6"/>
      <c r="D4" s="6"/>
      <c r="E4" s="6"/>
      <c r="F4" s="6"/>
      <c r="G4" s="6"/>
      <c r="H4" s="6"/>
      <c r="I4" s="6"/>
      <c r="J4" s="38"/>
    </row>
    <row r="5" spans="2:10">
      <c r="B5" s="38"/>
      <c r="C5" s="6"/>
      <c r="D5" s="6"/>
      <c r="E5" s="6"/>
      <c r="F5" s="6"/>
      <c r="G5" s="6"/>
      <c r="H5" s="6"/>
      <c r="I5" s="6"/>
      <c r="J5" s="38"/>
    </row>
    <row r="6" spans="2:10">
      <c r="B6" s="38"/>
      <c r="C6" s="6"/>
      <c r="D6" s="6"/>
      <c r="E6" s="6"/>
      <c r="F6" s="6"/>
      <c r="G6" s="6"/>
      <c r="H6" s="6"/>
      <c r="I6" s="6"/>
      <c r="J6" s="38"/>
    </row>
    <row r="7" spans="2:10">
      <c r="B7" s="38"/>
      <c r="C7" s="6"/>
      <c r="D7" s="6"/>
      <c r="E7" s="6"/>
      <c r="F7" s="6"/>
      <c r="G7" s="6"/>
      <c r="H7" s="6"/>
      <c r="I7" s="6"/>
      <c r="J7" s="38"/>
    </row>
    <row r="8" spans="2:10" ht="29.25" customHeight="1">
      <c r="B8" s="38"/>
      <c r="C8" s="6"/>
      <c r="D8" s="6"/>
      <c r="E8" s="6"/>
      <c r="F8" s="6"/>
      <c r="G8" s="6"/>
      <c r="H8" s="6"/>
      <c r="I8" s="6"/>
      <c r="J8" s="38"/>
    </row>
    <row r="9" spans="2:10">
      <c r="B9" s="38"/>
      <c r="C9" s="6"/>
      <c r="D9" s="6"/>
      <c r="E9" s="6"/>
      <c r="F9" s="6"/>
      <c r="G9" s="6"/>
      <c r="H9" s="6"/>
      <c r="I9" s="6"/>
      <c r="J9" s="38"/>
    </row>
    <row r="10" spans="2:10">
      <c r="B10" s="38"/>
      <c r="C10" s="6"/>
      <c r="D10" s="6"/>
      <c r="E10" s="6"/>
      <c r="F10" s="6"/>
      <c r="G10" s="6"/>
      <c r="H10" s="6"/>
      <c r="I10" s="6"/>
      <c r="J10" s="38"/>
    </row>
    <row r="11" spans="2:10">
      <c r="B11" s="38"/>
      <c r="C11" s="6"/>
      <c r="D11" s="6"/>
      <c r="E11" s="6"/>
      <c r="F11" s="6"/>
      <c r="G11" s="6"/>
      <c r="H11" s="6"/>
      <c r="I11" s="6"/>
      <c r="J11" s="38"/>
    </row>
    <row r="12" spans="2:10">
      <c r="B12" s="38"/>
      <c r="C12" s="6"/>
      <c r="D12" s="6"/>
      <c r="E12" s="6"/>
      <c r="F12" s="6"/>
      <c r="G12" s="6"/>
      <c r="H12" s="6"/>
      <c r="I12" s="6"/>
      <c r="J12" s="38"/>
    </row>
    <row r="13" spans="2:10">
      <c r="B13" s="38"/>
      <c r="C13" s="6"/>
      <c r="D13" s="6"/>
      <c r="E13" s="6"/>
      <c r="F13" s="6"/>
      <c r="G13" s="6"/>
      <c r="H13" s="6"/>
      <c r="I13" s="6"/>
      <c r="J13" s="38"/>
    </row>
    <row r="14" spans="2:10">
      <c r="B14" s="38"/>
      <c r="C14" s="6"/>
      <c r="D14" s="6"/>
      <c r="E14" s="6"/>
      <c r="F14" s="6"/>
      <c r="G14" s="6"/>
      <c r="H14" s="6"/>
      <c r="I14" s="6"/>
      <c r="J14" s="38"/>
    </row>
    <row r="15" spans="2:10">
      <c r="B15" s="38"/>
      <c r="C15" s="6"/>
      <c r="D15" s="6"/>
      <c r="E15" s="6"/>
      <c r="F15" s="6"/>
      <c r="G15" s="6"/>
      <c r="H15" s="6"/>
      <c r="I15" s="6"/>
      <c r="J15" s="38"/>
    </row>
    <row r="16" spans="2:10">
      <c r="B16" s="38"/>
      <c r="C16" s="6"/>
      <c r="D16" s="6"/>
      <c r="E16" s="6"/>
      <c r="F16" s="6"/>
      <c r="G16" s="6"/>
      <c r="H16" s="6"/>
      <c r="I16" s="6"/>
      <c r="J16" s="38"/>
    </row>
    <row r="17" spans="2:10">
      <c r="B17" s="38"/>
      <c r="C17" s="6"/>
      <c r="D17" s="6"/>
      <c r="E17" s="6"/>
      <c r="F17" s="6"/>
      <c r="G17" s="6"/>
      <c r="H17" s="6"/>
      <c r="I17" s="6"/>
      <c r="J17" s="38"/>
    </row>
    <row r="18" spans="2:10">
      <c r="B18" s="38"/>
      <c r="C18" s="6"/>
      <c r="D18" s="6"/>
      <c r="E18" s="6"/>
      <c r="F18" s="6"/>
      <c r="G18" s="6"/>
      <c r="H18" s="6"/>
      <c r="I18" s="6"/>
      <c r="J18" s="38"/>
    </row>
    <row r="19" spans="2:10">
      <c r="B19" s="38"/>
      <c r="C19" s="6"/>
      <c r="D19" s="6"/>
      <c r="E19" s="6"/>
      <c r="F19" s="6"/>
      <c r="G19" s="6"/>
      <c r="H19" s="6"/>
      <c r="I19" s="6"/>
      <c r="J19" s="38"/>
    </row>
    <row r="20" spans="2:10" ht="30.75" customHeight="1">
      <c r="B20" s="38"/>
      <c r="C20" s="6"/>
      <c r="D20" s="6"/>
      <c r="E20" s="6"/>
      <c r="F20" s="6"/>
      <c r="G20" s="6"/>
      <c r="H20" s="6"/>
      <c r="I20" s="6"/>
      <c r="J20" s="38"/>
    </row>
    <row r="21" spans="2:10">
      <c r="B21" s="38"/>
      <c r="C21" s="6"/>
      <c r="D21" s="6"/>
      <c r="E21" s="6"/>
      <c r="F21" s="6"/>
      <c r="G21" s="6"/>
      <c r="H21" s="6"/>
      <c r="I21" s="6"/>
      <c r="J21" s="38"/>
    </row>
    <row r="22" spans="2:10">
      <c r="B22" s="38"/>
      <c r="C22" s="6"/>
      <c r="D22" s="6"/>
      <c r="E22" s="6"/>
      <c r="F22" s="6"/>
      <c r="G22" s="6"/>
      <c r="H22" s="6"/>
      <c r="I22" s="6"/>
      <c r="J22" s="38"/>
    </row>
    <row r="23" spans="2:10">
      <c r="B23" s="38"/>
      <c r="C23" s="6"/>
      <c r="D23" s="6"/>
      <c r="E23" s="6"/>
      <c r="F23" s="6"/>
      <c r="G23" s="6"/>
      <c r="H23" s="6"/>
      <c r="I23" s="6"/>
      <c r="J23" s="38"/>
    </row>
    <row r="24" spans="2:10">
      <c r="B24" s="38"/>
      <c r="C24" s="6"/>
      <c r="D24" s="6"/>
      <c r="E24" s="6"/>
      <c r="F24" s="6"/>
      <c r="G24" s="6"/>
      <c r="H24" s="6"/>
      <c r="I24" s="6"/>
      <c r="J24" s="38"/>
    </row>
    <row r="25" spans="2:10">
      <c r="B25" s="38"/>
      <c r="C25" s="6"/>
      <c r="D25" s="6"/>
      <c r="E25" s="6"/>
      <c r="F25" s="6"/>
      <c r="G25" s="6"/>
      <c r="H25" s="6"/>
      <c r="I25" s="6"/>
      <c r="J25" s="38"/>
    </row>
    <row r="26" spans="2:10">
      <c r="B26" s="38"/>
      <c r="C26" s="6"/>
      <c r="D26" s="6"/>
      <c r="E26" s="6"/>
      <c r="F26" s="6"/>
      <c r="G26" s="6"/>
      <c r="H26" s="6"/>
      <c r="I26" s="6"/>
      <c r="J26" s="38"/>
    </row>
  </sheetData>
  <autoFilter ref="B2:J26">
    <filterColumn colId="5"/>
    <filterColumn colId="7"/>
  </autoFilter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/>
  <dimension ref="A1:L357"/>
  <sheetViews>
    <sheetView view="pageBreakPreview" zoomScale="85" zoomScaleSheetLayoutView="85" workbookViewId="0">
      <selection activeCell="E347" sqref="E347"/>
    </sheetView>
  </sheetViews>
  <sheetFormatPr baseColWidth="10" defaultRowHeight="15"/>
  <cols>
    <col min="1" max="1" width="2.85546875" customWidth="1"/>
    <col min="2" max="2" width="15" customWidth="1"/>
    <col min="3" max="3" width="17.7109375" customWidth="1"/>
    <col min="4" max="4" width="23.28515625" customWidth="1"/>
    <col min="5" max="5" width="20.7109375" customWidth="1"/>
    <col min="6" max="6" width="25.5703125" customWidth="1"/>
    <col min="7" max="7" width="20.140625" customWidth="1"/>
    <col min="8" max="8" width="12.7109375" customWidth="1"/>
    <col min="9" max="9" width="13" customWidth="1"/>
    <col min="10" max="11" width="8.7109375" customWidth="1"/>
    <col min="12" max="12" width="2.85546875" customWidth="1"/>
  </cols>
  <sheetData>
    <row r="1" spans="1:12" ht="33.75" customHeight="1">
      <c r="E1" s="823" t="s">
        <v>2358</v>
      </c>
      <c r="F1" s="803"/>
    </row>
    <row r="2" spans="1:12" s="627" customFormat="1" ht="20.25" customHeight="1">
      <c r="B2" s="628" t="s">
        <v>1427</v>
      </c>
      <c r="C2" s="628" t="s">
        <v>1426</v>
      </c>
      <c r="D2" s="628" t="s">
        <v>3</v>
      </c>
      <c r="E2" s="891" t="s">
        <v>1428</v>
      </c>
      <c r="F2" s="892"/>
      <c r="G2" s="629" t="s">
        <v>4</v>
      </c>
      <c r="H2" s="891" t="s">
        <v>1429</v>
      </c>
      <c r="I2" s="892"/>
      <c r="J2" s="630" t="s">
        <v>1430</v>
      </c>
      <c r="K2" s="630"/>
      <c r="L2" s="631"/>
    </row>
    <row r="3" spans="1:12" s="625" customFormat="1" ht="11.25" customHeight="1">
      <c r="A3" s="6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</row>
    <row r="4" spans="1:12" hidden="1">
      <c r="A4" s="38"/>
      <c r="B4" s="38" t="s">
        <v>113</v>
      </c>
      <c r="C4" s="38" t="s">
        <v>113</v>
      </c>
      <c r="D4" s="38" t="s">
        <v>113</v>
      </c>
      <c r="E4" s="38" t="s">
        <v>113</v>
      </c>
      <c r="F4" s="38" t="s">
        <v>113</v>
      </c>
      <c r="G4" s="38" t="s">
        <v>113</v>
      </c>
      <c r="H4" s="626">
        <v>42278</v>
      </c>
      <c r="I4" s="626">
        <v>42284</v>
      </c>
      <c r="J4" s="38"/>
      <c r="K4" s="38"/>
      <c r="L4" s="38"/>
    </row>
    <row r="5" spans="1:12" hidden="1">
      <c r="A5" s="38"/>
      <c r="B5" s="38" t="s">
        <v>738</v>
      </c>
      <c r="C5" s="38"/>
      <c r="D5" s="38" t="s">
        <v>243</v>
      </c>
      <c r="E5" s="38" t="s">
        <v>1445</v>
      </c>
      <c r="F5" s="38" t="s">
        <v>1092</v>
      </c>
      <c r="G5" s="38" t="s">
        <v>240</v>
      </c>
      <c r="H5" s="626">
        <v>42334</v>
      </c>
      <c r="I5" s="626">
        <v>42340</v>
      </c>
      <c r="J5" s="38"/>
      <c r="K5" s="38"/>
      <c r="L5" s="38"/>
    </row>
    <row r="6" spans="1:12" hidden="1">
      <c r="A6" s="38"/>
      <c r="B6" s="38" t="s">
        <v>738</v>
      </c>
      <c r="C6" s="38"/>
      <c r="D6" s="38" t="s">
        <v>243</v>
      </c>
      <c r="E6" s="38" t="s">
        <v>1092</v>
      </c>
      <c r="F6" s="38" t="s">
        <v>804</v>
      </c>
      <c r="G6" s="38" t="s">
        <v>240</v>
      </c>
      <c r="H6" s="626">
        <v>42341</v>
      </c>
      <c r="I6" s="626">
        <v>42347</v>
      </c>
      <c r="J6" s="38"/>
      <c r="K6" s="38"/>
      <c r="L6" s="38"/>
    </row>
    <row r="7" spans="1:12" hidden="1">
      <c r="A7" s="38"/>
      <c r="B7" s="38" t="s">
        <v>738</v>
      </c>
      <c r="C7" s="38"/>
      <c r="D7" s="38" t="s">
        <v>242</v>
      </c>
      <c r="E7" s="38" t="s">
        <v>1446</v>
      </c>
      <c r="F7" s="38" t="s">
        <v>740</v>
      </c>
      <c r="G7" s="38" t="s">
        <v>240</v>
      </c>
      <c r="H7" s="626">
        <v>42341</v>
      </c>
      <c r="I7" s="626">
        <v>42347</v>
      </c>
      <c r="J7" s="38"/>
      <c r="K7" s="38"/>
      <c r="L7" s="38"/>
    </row>
    <row r="8" spans="1:12" hidden="1">
      <c r="A8" s="38"/>
      <c r="B8" s="38" t="s">
        <v>539</v>
      </c>
      <c r="C8" s="38"/>
      <c r="D8" s="38" t="s">
        <v>1269</v>
      </c>
      <c r="E8" s="38"/>
      <c r="F8" s="38"/>
      <c r="G8" s="38" t="s">
        <v>240</v>
      </c>
      <c r="H8" s="626">
        <v>42341</v>
      </c>
      <c r="I8" s="626">
        <v>42347</v>
      </c>
      <c r="J8" s="38"/>
      <c r="K8" s="38" t="s">
        <v>2606</v>
      </c>
      <c r="L8" s="38"/>
    </row>
    <row r="9" spans="1:12" hidden="1">
      <c r="A9" s="38"/>
      <c r="B9" s="38" t="s">
        <v>539</v>
      </c>
      <c r="C9" s="38"/>
      <c r="D9" s="38" t="s">
        <v>1269</v>
      </c>
      <c r="E9" s="38"/>
      <c r="F9" s="38"/>
      <c r="G9" s="38" t="s">
        <v>240</v>
      </c>
      <c r="H9" s="626">
        <v>42348</v>
      </c>
      <c r="I9" s="626">
        <v>42354</v>
      </c>
      <c r="J9" s="38"/>
      <c r="K9" s="38" t="s">
        <v>2606</v>
      </c>
      <c r="L9" s="38"/>
    </row>
    <row r="10" spans="1:12" hidden="1">
      <c r="A10" s="38"/>
      <c r="B10" s="38" t="s">
        <v>539</v>
      </c>
      <c r="C10" s="38"/>
      <c r="D10" s="38" t="s">
        <v>1269</v>
      </c>
      <c r="E10" s="38"/>
      <c r="F10" s="38"/>
      <c r="G10" s="38" t="s">
        <v>240</v>
      </c>
      <c r="H10" s="626">
        <v>42355</v>
      </c>
      <c r="I10" s="626">
        <v>42361</v>
      </c>
      <c r="J10" s="38"/>
      <c r="K10" s="38" t="s">
        <v>2606</v>
      </c>
      <c r="L10" s="38"/>
    </row>
    <row r="11" spans="1:12" hidden="1">
      <c r="A11" s="38"/>
      <c r="B11" s="38" t="s">
        <v>737</v>
      </c>
      <c r="C11" s="38"/>
      <c r="D11" s="38" t="s">
        <v>2291</v>
      </c>
      <c r="E11" s="38" t="s">
        <v>2292</v>
      </c>
      <c r="F11" s="38" t="s">
        <v>2293</v>
      </c>
      <c r="G11" s="38" t="s">
        <v>240</v>
      </c>
      <c r="H11" s="626">
        <v>42362</v>
      </c>
      <c r="I11" s="626">
        <v>42368</v>
      </c>
      <c r="J11" s="38"/>
      <c r="K11" s="38"/>
      <c r="L11" s="38"/>
    </row>
    <row r="12" spans="1:12" hidden="1">
      <c r="A12" s="38"/>
      <c r="B12" s="38" t="s">
        <v>539</v>
      </c>
      <c r="C12" s="38"/>
      <c r="D12" s="38" t="s">
        <v>1269</v>
      </c>
      <c r="E12" s="38"/>
      <c r="F12" s="38"/>
      <c r="G12" s="38" t="s">
        <v>240</v>
      </c>
      <c r="H12" s="626">
        <v>42369</v>
      </c>
      <c r="I12" s="626">
        <v>42375</v>
      </c>
      <c r="J12" s="38" t="s">
        <v>1431</v>
      </c>
      <c r="K12" s="38" t="s">
        <v>2606</v>
      </c>
      <c r="L12" s="38"/>
    </row>
    <row r="13" spans="1:12" hidden="1">
      <c r="A13" s="38"/>
      <c r="B13" s="38" t="s">
        <v>737</v>
      </c>
      <c r="C13" s="38"/>
      <c r="D13" s="38" t="s">
        <v>484</v>
      </c>
      <c r="E13" s="38" t="s">
        <v>1092</v>
      </c>
      <c r="F13" s="38" t="s">
        <v>1436</v>
      </c>
      <c r="G13" s="38" t="s">
        <v>240</v>
      </c>
      <c r="H13" s="626">
        <v>42369</v>
      </c>
      <c r="I13" s="626">
        <v>42375</v>
      </c>
      <c r="J13" s="38" t="s">
        <v>1431</v>
      </c>
      <c r="K13" s="38"/>
      <c r="L13" s="38"/>
    </row>
    <row r="14" spans="1:12" hidden="1">
      <c r="A14" s="38"/>
      <c r="B14" s="38" t="s">
        <v>737</v>
      </c>
      <c r="C14" s="38"/>
      <c r="D14" s="38" t="s">
        <v>1439</v>
      </c>
      <c r="E14" s="38" t="s">
        <v>1093</v>
      </c>
      <c r="F14" s="38" t="s">
        <v>1177</v>
      </c>
      <c r="G14" s="38" t="s">
        <v>1184</v>
      </c>
      <c r="H14" s="626">
        <v>42369</v>
      </c>
      <c r="I14" s="626">
        <v>42375</v>
      </c>
      <c r="J14" s="38" t="s">
        <v>1431</v>
      </c>
      <c r="K14" s="38"/>
      <c r="L14" s="38"/>
    </row>
    <row r="15" spans="1:12" hidden="1">
      <c r="A15" s="38"/>
      <c r="B15" s="38" t="s">
        <v>539</v>
      </c>
      <c r="C15" s="38"/>
      <c r="D15" s="38" t="s">
        <v>1269</v>
      </c>
      <c r="E15" s="38"/>
      <c r="F15" s="38"/>
      <c r="G15" s="38" t="s">
        <v>240</v>
      </c>
      <c r="H15" s="626">
        <v>42376</v>
      </c>
      <c r="I15" s="626">
        <v>42382</v>
      </c>
      <c r="J15" s="38" t="s">
        <v>1431</v>
      </c>
      <c r="K15" s="38" t="s">
        <v>1661</v>
      </c>
      <c r="L15" s="38"/>
    </row>
    <row r="16" spans="1:12" hidden="1">
      <c r="A16" s="38"/>
      <c r="B16" s="38" t="s">
        <v>539</v>
      </c>
      <c r="C16" s="38"/>
      <c r="D16" s="38" t="s">
        <v>1432</v>
      </c>
      <c r="E16" s="38"/>
      <c r="F16" s="38"/>
      <c r="G16" s="38" t="s">
        <v>240</v>
      </c>
      <c r="H16" s="626">
        <v>42376</v>
      </c>
      <c r="I16" s="626">
        <v>42382</v>
      </c>
      <c r="J16" s="38" t="s">
        <v>1431</v>
      </c>
      <c r="K16" s="38"/>
      <c r="L16" s="38"/>
    </row>
    <row r="17" spans="1:12" hidden="1">
      <c r="A17" s="38"/>
      <c r="B17" s="38" t="s">
        <v>539</v>
      </c>
      <c r="C17" s="38"/>
      <c r="D17" s="38" t="s">
        <v>1269</v>
      </c>
      <c r="E17" s="38"/>
      <c r="F17" s="38"/>
      <c r="G17" s="38" t="s">
        <v>240</v>
      </c>
      <c r="H17" s="626">
        <v>42376</v>
      </c>
      <c r="I17" s="626">
        <v>42382</v>
      </c>
      <c r="J17" s="38" t="s">
        <v>1431</v>
      </c>
      <c r="K17" s="38" t="s">
        <v>2606</v>
      </c>
      <c r="L17" s="38"/>
    </row>
    <row r="18" spans="1:12" hidden="1">
      <c r="A18" s="38"/>
      <c r="B18" s="38" t="s">
        <v>1444</v>
      </c>
      <c r="C18" s="38"/>
      <c r="D18" s="38" t="s">
        <v>1216</v>
      </c>
      <c r="E18" s="38"/>
      <c r="F18" s="38"/>
      <c r="G18" s="38" t="s">
        <v>240</v>
      </c>
      <c r="H18" s="626">
        <v>42376</v>
      </c>
      <c r="I18" s="626">
        <v>42382</v>
      </c>
      <c r="J18" s="38" t="s">
        <v>1431</v>
      </c>
      <c r="K18" s="38"/>
      <c r="L18" s="38"/>
    </row>
    <row r="19" spans="1:12" hidden="1">
      <c r="A19" s="38"/>
      <c r="B19" s="38" t="s">
        <v>539</v>
      </c>
      <c r="C19" s="38"/>
      <c r="D19" s="38" t="s">
        <v>1269</v>
      </c>
      <c r="E19" s="38"/>
      <c r="F19" s="38"/>
      <c r="G19" s="38" t="s">
        <v>240</v>
      </c>
      <c r="H19" s="626">
        <v>42390</v>
      </c>
      <c r="I19" s="626">
        <v>42396</v>
      </c>
      <c r="J19" s="38" t="s">
        <v>1431</v>
      </c>
      <c r="K19" s="38" t="s">
        <v>2606</v>
      </c>
      <c r="L19" s="38"/>
    </row>
    <row r="20" spans="1:12" hidden="1">
      <c r="A20" s="38"/>
      <c r="B20" s="38" t="s">
        <v>738</v>
      </c>
      <c r="C20" s="38"/>
      <c r="D20" s="38" t="s">
        <v>740</v>
      </c>
      <c r="E20" s="38" t="s">
        <v>1092</v>
      </c>
      <c r="F20" s="38" t="s">
        <v>1441</v>
      </c>
      <c r="G20" s="38" t="s">
        <v>240</v>
      </c>
      <c r="H20" s="626">
        <v>42390</v>
      </c>
      <c r="I20" s="626">
        <v>42396</v>
      </c>
      <c r="J20" s="38" t="s">
        <v>1431</v>
      </c>
      <c r="K20" s="38"/>
      <c r="L20" s="38"/>
    </row>
    <row r="21" spans="1:12" hidden="1">
      <c r="A21" s="38"/>
      <c r="B21" s="38" t="s">
        <v>739</v>
      </c>
      <c r="C21" s="38"/>
      <c r="D21" s="38" t="s">
        <v>742</v>
      </c>
      <c r="E21" s="38" t="s">
        <v>1442</v>
      </c>
      <c r="F21" s="38" t="s">
        <v>1443</v>
      </c>
      <c r="G21" s="38" t="s">
        <v>240</v>
      </c>
      <c r="H21" s="626">
        <v>42390</v>
      </c>
      <c r="I21" s="626">
        <v>42396</v>
      </c>
      <c r="J21" s="38" t="s">
        <v>1431</v>
      </c>
      <c r="K21" s="38"/>
      <c r="L21" s="38"/>
    </row>
    <row r="22" spans="1:12" hidden="1">
      <c r="A22" s="38"/>
      <c r="B22" s="38" t="s">
        <v>738</v>
      </c>
      <c r="C22" s="38"/>
      <c r="D22" s="38" t="s">
        <v>740</v>
      </c>
      <c r="E22" s="38" t="s">
        <v>1092</v>
      </c>
      <c r="F22" s="38" t="s">
        <v>1441</v>
      </c>
      <c r="G22" s="38" t="s">
        <v>240</v>
      </c>
      <c r="H22" s="626">
        <v>42397</v>
      </c>
      <c r="I22" s="626">
        <v>42403</v>
      </c>
      <c r="J22" s="38" t="s">
        <v>1431</v>
      </c>
      <c r="K22" s="38"/>
      <c r="L22" s="38"/>
    </row>
    <row r="23" spans="1:12" hidden="1">
      <c r="A23" s="38"/>
      <c r="B23" s="38" t="s">
        <v>539</v>
      </c>
      <c r="C23" s="38"/>
      <c r="D23" s="38" t="s">
        <v>1433</v>
      </c>
      <c r="E23" s="38"/>
      <c r="F23" s="38"/>
      <c r="G23" s="38" t="s">
        <v>240</v>
      </c>
      <c r="H23" s="626">
        <v>42397</v>
      </c>
      <c r="I23" s="626">
        <v>42403</v>
      </c>
      <c r="J23" s="38" t="s">
        <v>1431</v>
      </c>
      <c r="K23" s="38"/>
      <c r="L23" s="38"/>
    </row>
    <row r="24" spans="1:12" hidden="1">
      <c r="A24" s="38"/>
      <c r="B24" s="38" t="s">
        <v>539</v>
      </c>
      <c r="C24" s="38"/>
      <c r="D24" s="38" t="s">
        <v>1434</v>
      </c>
      <c r="E24" s="38"/>
      <c r="F24" s="38"/>
      <c r="G24" s="38" t="s">
        <v>240</v>
      </c>
      <c r="H24" s="626">
        <v>42397</v>
      </c>
      <c r="I24" s="626">
        <v>42403</v>
      </c>
      <c r="J24" s="38" t="s">
        <v>1431</v>
      </c>
      <c r="K24" s="38"/>
      <c r="L24" s="38"/>
    </row>
    <row r="25" spans="1:12" hidden="1">
      <c r="A25" s="38"/>
      <c r="B25" s="38" t="s">
        <v>539</v>
      </c>
      <c r="C25" s="38"/>
      <c r="D25" s="38" t="s">
        <v>1435</v>
      </c>
      <c r="E25" s="38"/>
      <c r="F25" s="38"/>
      <c r="G25" s="38" t="s">
        <v>1177</v>
      </c>
      <c r="H25" s="626">
        <v>42397</v>
      </c>
      <c r="I25" s="626">
        <v>42403</v>
      </c>
      <c r="J25" s="38" t="s">
        <v>113</v>
      </c>
      <c r="K25" s="38"/>
      <c r="L25" s="38"/>
    </row>
    <row r="26" spans="1:12" hidden="1">
      <c r="A26" s="38"/>
      <c r="B26" s="38" t="s">
        <v>1222</v>
      </c>
      <c r="C26" s="38" t="s">
        <v>1546</v>
      </c>
      <c r="D26" s="38" t="s">
        <v>741</v>
      </c>
      <c r="E26" s="38" t="s">
        <v>1436</v>
      </c>
      <c r="F26" s="38" t="s">
        <v>1437</v>
      </c>
      <c r="G26" s="38" t="s">
        <v>240</v>
      </c>
      <c r="H26" s="626">
        <v>42397</v>
      </c>
      <c r="I26" s="626">
        <v>42403</v>
      </c>
      <c r="J26" s="38" t="s">
        <v>113</v>
      </c>
      <c r="K26" s="38"/>
      <c r="L26" s="38"/>
    </row>
    <row r="27" spans="1:12" hidden="1">
      <c r="A27" s="38"/>
      <c r="B27" s="38" t="s">
        <v>1222</v>
      </c>
      <c r="C27" s="38" t="s">
        <v>1327</v>
      </c>
      <c r="D27" s="38" t="s">
        <v>1223</v>
      </c>
      <c r="E27" s="38" t="s">
        <v>1438</v>
      </c>
      <c r="F27" s="38" t="s">
        <v>1439</v>
      </c>
      <c r="G27" s="38" t="s">
        <v>1177</v>
      </c>
      <c r="H27" s="626">
        <v>42397</v>
      </c>
      <c r="I27" s="626">
        <v>42403</v>
      </c>
      <c r="J27" s="38" t="s">
        <v>113</v>
      </c>
      <c r="K27" s="38"/>
      <c r="L27" s="38"/>
    </row>
    <row r="28" spans="1:12" hidden="1">
      <c r="A28" s="38"/>
      <c r="B28" s="38" t="s">
        <v>1440</v>
      </c>
      <c r="C28" s="38"/>
      <c r="D28" s="38" t="s">
        <v>1216</v>
      </c>
      <c r="E28" s="38"/>
      <c r="F28" s="38"/>
      <c r="G28" s="38" t="s">
        <v>1177</v>
      </c>
      <c r="H28" s="626">
        <v>42397</v>
      </c>
      <c r="I28" s="626">
        <v>42403</v>
      </c>
      <c r="J28" s="38" t="s">
        <v>113</v>
      </c>
      <c r="K28" s="38"/>
      <c r="L28" s="38"/>
    </row>
    <row r="29" spans="1:12" hidden="1">
      <c r="A29" s="38"/>
      <c r="B29" s="38" t="s">
        <v>739</v>
      </c>
      <c r="C29" s="38"/>
      <c r="D29" s="38" t="s">
        <v>742</v>
      </c>
      <c r="E29" s="38"/>
      <c r="F29" s="38"/>
      <c r="G29" s="38" t="s">
        <v>240</v>
      </c>
      <c r="H29" s="626">
        <v>42397</v>
      </c>
      <c r="I29" s="626">
        <v>42403</v>
      </c>
      <c r="J29" s="38"/>
      <c r="K29" s="38"/>
      <c r="L29" s="38"/>
    </row>
    <row r="30" spans="1:12" hidden="1">
      <c r="A30" s="38"/>
      <c r="B30" s="38" t="s">
        <v>739</v>
      </c>
      <c r="C30" s="38"/>
      <c r="D30" s="38" t="s">
        <v>242</v>
      </c>
      <c r="E30" s="38" t="s">
        <v>1442</v>
      </c>
      <c r="F30" s="38" t="s">
        <v>244</v>
      </c>
      <c r="G30" s="38" t="s">
        <v>240</v>
      </c>
      <c r="H30" s="626">
        <v>42397</v>
      </c>
      <c r="I30" s="626">
        <v>42403</v>
      </c>
      <c r="J30" s="38" t="s">
        <v>1431</v>
      </c>
      <c r="K30" s="38"/>
      <c r="L30" s="38"/>
    </row>
    <row r="31" spans="1:12" s="210" customFormat="1" hidden="1">
      <c r="A31" s="632"/>
      <c r="B31" s="632" t="s">
        <v>1444</v>
      </c>
      <c r="C31" s="632"/>
      <c r="D31" s="632" t="s">
        <v>740</v>
      </c>
      <c r="E31" s="632" t="s">
        <v>1092</v>
      </c>
      <c r="F31" s="632" t="s">
        <v>1441</v>
      </c>
      <c r="G31" s="632" t="s">
        <v>240</v>
      </c>
      <c r="H31" s="633">
        <v>42397</v>
      </c>
      <c r="I31" s="633">
        <v>42403</v>
      </c>
      <c r="J31" s="632" t="s">
        <v>113</v>
      </c>
      <c r="K31" s="632"/>
      <c r="L31" s="632"/>
    </row>
    <row r="32" spans="1:12" s="210" customFormat="1" hidden="1">
      <c r="A32" s="632"/>
      <c r="B32" s="632" t="s">
        <v>1444</v>
      </c>
      <c r="C32" s="632"/>
      <c r="D32" s="632" t="s">
        <v>243</v>
      </c>
      <c r="E32" s="632" t="s">
        <v>1436</v>
      </c>
      <c r="F32" s="632" t="s">
        <v>1445</v>
      </c>
      <c r="G32" s="632" t="s">
        <v>240</v>
      </c>
      <c r="H32" s="633">
        <v>42397</v>
      </c>
      <c r="I32" s="633">
        <v>42403</v>
      </c>
      <c r="J32" s="632" t="s">
        <v>113</v>
      </c>
      <c r="K32" s="632"/>
      <c r="L32" s="632"/>
    </row>
    <row r="33" spans="1:12" s="210" customFormat="1" hidden="1">
      <c r="A33" s="632"/>
      <c r="B33" s="632" t="s">
        <v>1444</v>
      </c>
      <c r="C33" s="632"/>
      <c r="D33" s="632" t="s">
        <v>1446</v>
      </c>
      <c r="E33" s="632" t="s">
        <v>804</v>
      </c>
      <c r="F33" s="632" t="s">
        <v>242</v>
      </c>
      <c r="G33" s="632" t="s">
        <v>240</v>
      </c>
      <c r="H33" s="633">
        <v>42397</v>
      </c>
      <c r="I33" s="633">
        <v>42403</v>
      </c>
      <c r="J33" s="632" t="s">
        <v>113</v>
      </c>
      <c r="K33" s="632"/>
      <c r="L33" s="632"/>
    </row>
    <row r="34" spans="1:12" hidden="1">
      <c r="A34" s="38"/>
      <c r="B34" s="38" t="s">
        <v>539</v>
      </c>
      <c r="C34" s="38"/>
      <c r="D34" s="38" t="s">
        <v>1269</v>
      </c>
      <c r="E34" s="38"/>
      <c r="F34" s="38"/>
      <c r="G34" s="38" t="s">
        <v>240</v>
      </c>
      <c r="H34" s="626">
        <v>42397</v>
      </c>
      <c r="I34" s="626">
        <v>42403</v>
      </c>
      <c r="J34" s="38" t="s">
        <v>1431</v>
      </c>
      <c r="K34" s="38" t="s">
        <v>2606</v>
      </c>
      <c r="L34" s="38"/>
    </row>
    <row r="35" spans="1:12" hidden="1">
      <c r="A35" s="38"/>
      <c r="B35" s="38" t="s">
        <v>738</v>
      </c>
      <c r="C35" s="38"/>
      <c r="D35" s="38" t="s">
        <v>740</v>
      </c>
      <c r="E35" s="38" t="s">
        <v>1447</v>
      </c>
      <c r="F35" s="38" t="s">
        <v>804</v>
      </c>
      <c r="G35" s="38" t="s">
        <v>240</v>
      </c>
      <c r="H35" s="626">
        <v>42397</v>
      </c>
      <c r="I35" s="626">
        <v>42403</v>
      </c>
      <c r="J35" s="38" t="s">
        <v>1431</v>
      </c>
      <c r="K35" s="38"/>
      <c r="L35" s="38"/>
    </row>
    <row r="36" spans="1:12" hidden="1">
      <c r="A36" s="38"/>
      <c r="B36" s="38" t="s">
        <v>539</v>
      </c>
      <c r="C36" s="38"/>
      <c r="D36" s="38" t="s">
        <v>1269</v>
      </c>
      <c r="E36" s="38"/>
      <c r="F36" s="38"/>
      <c r="G36" s="38" t="s">
        <v>240</v>
      </c>
      <c r="H36" s="626">
        <v>42404</v>
      </c>
      <c r="I36" s="626">
        <v>42410</v>
      </c>
      <c r="J36" s="38" t="s">
        <v>1431</v>
      </c>
      <c r="K36" s="38" t="s">
        <v>2606</v>
      </c>
      <c r="L36" s="38"/>
    </row>
    <row r="37" spans="1:12" hidden="1">
      <c r="A37" s="38"/>
      <c r="B37" s="38" t="s">
        <v>2608</v>
      </c>
      <c r="C37" s="38"/>
      <c r="D37" s="38" t="s">
        <v>1216</v>
      </c>
      <c r="E37" s="38"/>
      <c r="F37" s="38"/>
      <c r="G37" s="38" t="s">
        <v>1501</v>
      </c>
      <c r="H37" s="626">
        <v>42404</v>
      </c>
      <c r="I37" s="626">
        <v>42410</v>
      </c>
      <c r="J37" s="38"/>
      <c r="K37" s="38"/>
      <c r="L37" s="38"/>
    </row>
    <row r="38" spans="1:12" hidden="1">
      <c r="A38" s="38"/>
      <c r="B38" s="38" t="s">
        <v>1440</v>
      </c>
      <c r="C38" s="38"/>
      <c r="D38" s="38" t="s">
        <v>1432</v>
      </c>
      <c r="E38" s="38"/>
      <c r="F38" s="38"/>
      <c r="G38" s="38" t="s">
        <v>240</v>
      </c>
      <c r="H38" s="626">
        <v>42404</v>
      </c>
      <c r="I38" s="626">
        <v>42410</v>
      </c>
      <c r="J38" s="38" t="s">
        <v>1431</v>
      </c>
      <c r="K38" s="38"/>
      <c r="L38" s="38"/>
    </row>
    <row r="39" spans="1:12" hidden="1">
      <c r="A39" s="38"/>
      <c r="B39" s="38" t="s">
        <v>738</v>
      </c>
      <c r="C39" s="38"/>
      <c r="D39" s="38" t="s">
        <v>740</v>
      </c>
      <c r="E39" s="38" t="s">
        <v>1447</v>
      </c>
      <c r="F39" s="38" t="s">
        <v>804</v>
      </c>
      <c r="G39" s="38" t="s">
        <v>240</v>
      </c>
      <c r="H39" s="626">
        <v>42404</v>
      </c>
      <c r="I39" s="626">
        <v>42410</v>
      </c>
      <c r="J39" s="38" t="s">
        <v>1431</v>
      </c>
      <c r="K39" s="38"/>
      <c r="L39" s="38"/>
    </row>
    <row r="40" spans="1:12" hidden="1">
      <c r="A40" s="38"/>
      <c r="B40" s="38" t="s">
        <v>1448</v>
      </c>
      <c r="C40" s="38"/>
      <c r="D40" s="38" t="s">
        <v>1449</v>
      </c>
      <c r="E40" s="38" t="s">
        <v>1450</v>
      </c>
      <c r="F40" s="38" t="s">
        <v>484</v>
      </c>
      <c r="G40" s="38" t="s">
        <v>240</v>
      </c>
      <c r="H40" s="648">
        <v>42404</v>
      </c>
      <c r="I40" s="648">
        <v>42410</v>
      </c>
      <c r="J40" s="38" t="s">
        <v>1431</v>
      </c>
      <c r="K40" s="38"/>
      <c r="L40" s="38"/>
    </row>
    <row r="41" spans="1:12" hidden="1">
      <c r="A41" s="38"/>
      <c r="B41" s="38" t="s">
        <v>539</v>
      </c>
      <c r="C41" s="38"/>
      <c r="D41" s="38" t="s">
        <v>1434</v>
      </c>
      <c r="E41" s="38"/>
      <c r="F41" s="38"/>
      <c r="G41" s="38" t="s">
        <v>240</v>
      </c>
      <c r="H41" s="626">
        <v>42404</v>
      </c>
      <c r="I41" s="626">
        <v>42410</v>
      </c>
      <c r="J41" s="38" t="s">
        <v>1431</v>
      </c>
      <c r="K41" s="38"/>
      <c r="L41" s="38"/>
    </row>
    <row r="42" spans="1:12" hidden="1">
      <c r="A42" s="38"/>
      <c r="B42" s="38" t="s">
        <v>1222</v>
      </c>
      <c r="C42" s="38" t="s">
        <v>1546</v>
      </c>
      <c r="D42" s="38" t="s">
        <v>741</v>
      </c>
      <c r="E42" s="38" t="s">
        <v>1497</v>
      </c>
      <c r="F42" s="38" t="s">
        <v>1436</v>
      </c>
      <c r="G42" s="38" t="s">
        <v>240</v>
      </c>
      <c r="H42" s="626">
        <v>42404</v>
      </c>
      <c r="I42" s="626">
        <v>42410</v>
      </c>
      <c r="J42" s="38" t="s">
        <v>1431</v>
      </c>
      <c r="K42" s="38" t="s">
        <v>1499</v>
      </c>
      <c r="L42" s="38"/>
    </row>
    <row r="43" spans="1:12" hidden="1">
      <c r="A43" s="38"/>
      <c r="B43" s="38" t="s">
        <v>1440</v>
      </c>
      <c r="C43" s="38"/>
      <c r="D43" s="38" t="s">
        <v>1441</v>
      </c>
      <c r="E43" s="38" t="s">
        <v>740</v>
      </c>
      <c r="F43" s="38" t="s">
        <v>1498</v>
      </c>
      <c r="G43" s="38" t="s">
        <v>240</v>
      </c>
      <c r="H43" s="626">
        <v>42404</v>
      </c>
      <c r="I43" s="626">
        <v>42410</v>
      </c>
      <c r="J43" s="38" t="s">
        <v>1431</v>
      </c>
      <c r="K43" s="38"/>
      <c r="L43" s="38"/>
    </row>
    <row r="44" spans="1:12" hidden="1">
      <c r="A44" s="38"/>
      <c r="B44" s="38" t="s">
        <v>1440</v>
      </c>
      <c r="C44" s="38"/>
      <c r="D44" s="38" t="s">
        <v>243</v>
      </c>
      <c r="E44" s="38" t="s">
        <v>1441</v>
      </c>
      <c r="F44" s="38" t="s">
        <v>1447</v>
      </c>
      <c r="G44" s="38" t="s">
        <v>240</v>
      </c>
      <c r="H44" s="626">
        <v>42404</v>
      </c>
      <c r="I44" s="626">
        <v>42410</v>
      </c>
      <c r="J44" s="38" t="s">
        <v>1431</v>
      </c>
      <c r="K44" s="38"/>
      <c r="L44" s="38"/>
    </row>
    <row r="45" spans="1:12" hidden="1">
      <c r="A45" s="38"/>
      <c r="B45" s="38" t="s">
        <v>539</v>
      </c>
      <c r="C45" s="38"/>
      <c r="D45" s="38" t="s">
        <v>1500</v>
      </c>
      <c r="E45" s="38"/>
      <c r="F45" s="38"/>
      <c r="G45" s="38" t="s">
        <v>1501</v>
      </c>
      <c r="H45" s="626">
        <v>42404</v>
      </c>
      <c r="I45" s="626">
        <v>42410</v>
      </c>
      <c r="J45" s="38" t="s">
        <v>113</v>
      </c>
      <c r="K45" s="38"/>
      <c r="L45" s="38"/>
    </row>
    <row r="46" spans="1:12" hidden="1">
      <c r="A46" s="38"/>
      <c r="B46" s="38" t="s">
        <v>1222</v>
      </c>
      <c r="C46" s="38"/>
      <c r="D46" s="38" t="s">
        <v>1223</v>
      </c>
      <c r="E46" s="38"/>
      <c r="F46" s="38"/>
      <c r="G46" s="38" t="s">
        <v>1177</v>
      </c>
      <c r="H46" s="626">
        <v>42404</v>
      </c>
      <c r="I46" s="626">
        <v>42410</v>
      </c>
      <c r="J46" s="38" t="s">
        <v>1431</v>
      </c>
      <c r="K46" s="38" t="s">
        <v>1502</v>
      </c>
      <c r="L46" s="38"/>
    </row>
    <row r="47" spans="1:12" hidden="1">
      <c r="A47" s="38"/>
      <c r="B47" s="38" t="s">
        <v>1222</v>
      </c>
      <c r="C47" s="38"/>
      <c r="D47" s="38" t="s">
        <v>1223</v>
      </c>
      <c r="E47" s="38"/>
      <c r="F47" s="38"/>
      <c r="G47" s="38" t="s">
        <v>1177</v>
      </c>
      <c r="H47" s="626">
        <v>42404</v>
      </c>
      <c r="I47" s="626">
        <v>42410</v>
      </c>
      <c r="J47" s="38" t="s">
        <v>1431</v>
      </c>
      <c r="K47" s="38" t="s">
        <v>1503</v>
      </c>
      <c r="L47" s="38"/>
    </row>
    <row r="48" spans="1:12" hidden="1">
      <c r="A48" s="38"/>
      <c r="B48" s="38" t="s">
        <v>738</v>
      </c>
      <c r="C48" s="38"/>
      <c r="D48" s="38" t="s">
        <v>243</v>
      </c>
      <c r="E48" s="38" t="s">
        <v>1441</v>
      </c>
      <c r="F48" s="38" t="s">
        <v>1447</v>
      </c>
      <c r="G48" s="38" t="s">
        <v>240</v>
      </c>
      <c r="H48" s="626">
        <v>42404</v>
      </c>
      <c r="I48" s="626">
        <v>42410</v>
      </c>
      <c r="J48" s="38" t="s">
        <v>1431</v>
      </c>
      <c r="K48" s="38"/>
      <c r="L48" s="38"/>
    </row>
    <row r="49" spans="1:12" hidden="1">
      <c r="A49" s="38"/>
      <c r="B49" s="38" t="s">
        <v>738</v>
      </c>
      <c r="C49" s="38"/>
      <c r="D49" s="38" t="s">
        <v>1092</v>
      </c>
      <c r="E49" s="38" t="s">
        <v>243</v>
      </c>
      <c r="F49" s="38" t="s">
        <v>740</v>
      </c>
      <c r="G49" s="38" t="s">
        <v>240</v>
      </c>
      <c r="H49" s="626">
        <v>42404</v>
      </c>
      <c r="I49" s="626">
        <v>42410</v>
      </c>
      <c r="J49" s="38"/>
      <c r="K49" s="38"/>
      <c r="L49" s="38"/>
    </row>
    <row r="50" spans="1:12" hidden="1">
      <c r="A50" s="38"/>
      <c r="B50" s="38" t="s">
        <v>738</v>
      </c>
      <c r="C50" s="38"/>
      <c r="D50" s="38" t="s">
        <v>1447</v>
      </c>
      <c r="E50" s="38" t="s">
        <v>740</v>
      </c>
      <c r="F50" s="38" t="s">
        <v>243</v>
      </c>
      <c r="G50" s="38" t="s">
        <v>240</v>
      </c>
      <c r="H50" s="626">
        <v>42404</v>
      </c>
      <c r="I50" s="626">
        <v>42410</v>
      </c>
      <c r="J50" s="38"/>
      <c r="K50" s="38"/>
      <c r="L50" s="38"/>
    </row>
    <row r="51" spans="1:12" hidden="1">
      <c r="A51" s="38"/>
      <c r="B51" s="38" t="s">
        <v>1222</v>
      </c>
      <c r="C51" s="38"/>
      <c r="D51" s="38" t="s">
        <v>1504</v>
      </c>
      <c r="E51" s="38"/>
      <c r="F51" s="38"/>
      <c r="G51" s="38" t="s">
        <v>240</v>
      </c>
      <c r="H51" s="626">
        <v>42404</v>
      </c>
      <c r="I51" s="626">
        <v>42410</v>
      </c>
      <c r="J51" s="38" t="s">
        <v>113</v>
      </c>
      <c r="K51" s="38" t="s">
        <v>1503</v>
      </c>
      <c r="L51" s="38"/>
    </row>
    <row r="52" spans="1:12" hidden="1">
      <c r="A52" s="38"/>
      <c r="B52" s="38" t="s">
        <v>539</v>
      </c>
      <c r="C52" s="38"/>
      <c r="D52" s="38" t="s">
        <v>1505</v>
      </c>
      <c r="E52" s="38"/>
      <c r="F52" s="38"/>
      <c r="G52" s="38" t="s">
        <v>1501</v>
      </c>
      <c r="H52" s="626">
        <v>42404</v>
      </c>
      <c r="I52" s="626">
        <v>42410</v>
      </c>
      <c r="J52" s="38" t="s">
        <v>113</v>
      </c>
      <c r="K52" s="38"/>
      <c r="L52" s="38"/>
    </row>
    <row r="53" spans="1:12" hidden="1">
      <c r="A53" s="38"/>
      <c r="B53" s="38" t="s">
        <v>539</v>
      </c>
      <c r="C53" s="38"/>
      <c r="D53" s="38" t="s">
        <v>484</v>
      </c>
      <c r="E53" s="38"/>
      <c r="F53" s="38"/>
      <c r="G53" s="38" t="s">
        <v>1501</v>
      </c>
      <c r="H53" s="626">
        <v>42404</v>
      </c>
      <c r="I53" s="626">
        <v>42410</v>
      </c>
      <c r="J53" s="38" t="s">
        <v>1431</v>
      </c>
      <c r="K53" s="38" t="s">
        <v>1506</v>
      </c>
      <c r="L53" s="38"/>
    </row>
    <row r="54" spans="1:12" hidden="1">
      <c r="A54" s="38"/>
      <c r="B54" s="38" t="s">
        <v>539</v>
      </c>
      <c r="C54" s="38"/>
      <c r="D54" s="38" t="s">
        <v>1434</v>
      </c>
      <c r="E54" s="38"/>
      <c r="F54" s="38"/>
      <c r="G54" s="38" t="s">
        <v>240</v>
      </c>
      <c r="H54" s="626">
        <v>42411</v>
      </c>
      <c r="I54" s="626">
        <v>42417</v>
      </c>
      <c r="J54" s="38" t="s">
        <v>1431</v>
      </c>
      <c r="K54" s="38"/>
      <c r="L54" s="38"/>
    </row>
    <row r="55" spans="1:12" hidden="1">
      <c r="A55" s="38"/>
      <c r="B55" s="38" t="s">
        <v>539</v>
      </c>
      <c r="C55" s="38"/>
      <c r="D55" s="38" t="s">
        <v>2605</v>
      </c>
      <c r="E55" s="38"/>
      <c r="F55" s="38"/>
      <c r="G55" s="38" t="s">
        <v>240</v>
      </c>
      <c r="H55" s="626">
        <v>42411</v>
      </c>
      <c r="I55" s="626">
        <v>42417</v>
      </c>
      <c r="J55" s="38" t="s">
        <v>1431</v>
      </c>
      <c r="K55" s="38"/>
      <c r="L55" s="38"/>
    </row>
    <row r="56" spans="1:12" hidden="1">
      <c r="A56" s="38"/>
      <c r="B56" s="38" t="s">
        <v>539</v>
      </c>
      <c r="C56" s="38"/>
      <c r="D56" s="38" t="s">
        <v>727</v>
      </c>
      <c r="E56" s="38"/>
      <c r="F56" s="38"/>
      <c r="G56" s="38" t="s">
        <v>240</v>
      </c>
      <c r="H56" s="626">
        <v>42411</v>
      </c>
      <c r="I56" s="626">
        <v>42417</v>
      </c>
      <c r="J56" s="38" t="s">
        <v>1431</v>
      </c>
      <c r="K56" s="38"/>
      <c r="L56" s="38"/>
    </row>
    <row r="57" spans="1:12" hidden="1">
      <c r="A57" s="38"/>
      <c r="B57" s="38" t="s">
        <v>1507</v>
      </c>
      <c r="C57" s="38"/>
      <c r="D57" s="38" t="s">
        <v>1508</v>
      </c>
      <c r="E57" s="38"/>
      <c r="F57" s="38"/>
      <c r="G57" s="38" t="s">
        <v>240</v>
      </c>
      <c r="H57" s="626">
        <v>42411</v>
      </c>
      <c r="I57" s="626">
        <v>42417</v>
      </c>
      <c r="J57" s="38" t="s">
        <v>1431</v>
      </c>
      <c r="K57" s="38"/>
      <c r="L57" s="38"/>
    </row>
    <row r="58" spans="1:12" hidden="1">
      <c r="A58" s="38"/>
      <c r="B58" s="38" t="s">
        <v>1222</v>
      </c>
      <c r="C58" s="38" t="s">
        <v>1546</v>
      </c>
      <c r="D58" s="38" t="s">
        <v>741</v>
      </c>
      <c r="E58" s="38" t="s">
        <v>1497</v>
      </c>
      <c r="F58" s="38" t="s">
        <v>1436</v>
      </c>
      <c r="G58" s="38" t="s">
        <v>240</v>
      </c>
      <c r="H58" s="626">
        <v>42411</v>
      </c>
      <c r="I58" s="626">
        <v>42417</v>
      </c>
      <c r="J58" s="38" t="s">
        <v>1431</v>
      </c>
      <c r="K58" s="38"/>
      <c r="L58" s="38"/>
    </row>
    <row r="59" spans="1:12" hidden="1">
      <c r="A59" s="38"/>
      <c r="B59" s="38" t="s">
        <v>539</v>
      </c>
      <c r="C59" s="38"/>
      <c r="D59" s="38" t="s">
        <v>1510</v>
      </c>
      <c r="E59" s="38"/>
      <c r="F59" s="38"/>
      <c r="G59" s="38" t="s">
        <v>1511</v>
      </c>
      <c r="H59" s="626">
        <v>42411</v>
      </c>
      <c r="I59" s="626">
        <v>42417</v>
      </c>
      <c r="J59" s="38" t="s">
        <v>1431</v>
      </c>
      <c r="K59" s="38"/>
      <c r="L59" s="38"/>
    </row>
    <row r="60" spans="1:12" hidden="1">
      <c r="A60" s="38"/>
      <c r="B60" s="38" t="s">
        <v>1509</v>
      </c>
      <c r="C60" s="38"/>
      <c r="D60" s="38" t="s">
        <v>1432</v>
      </c>
      <c r="E60" s="38"/>
      <c r="F60" s="38"/>
      <c r="G60" s="38" t="s">
        <v>1511</v>
      </c>
      <c r="H60" s="626">
        <v>42411</v>
      </c>
      <c r="I60" s="626">
        <v>42417</v>
      </c>
      <c r="J60" s="38" t="s">
        <v>113</v>
      </c>
      <c r="K60" s="38"/>
      <c r="L60" s="38"/>
    </row>
    <row r="61" spans="1:12" hidden="1">
      <c r="A61" s="38"/>
      <c r="B61" s="38" t="s">
        <v>1509</v>
      </c>
      <c r="C61" s="38"/>
      <c r="D61" s="38" t="s">
        <v>1216</v>
      </c>
      <c r="E61" s="38"/>
      <c r="F61" s="38"/>
      <c r="G61" s="38" t="s">
        <v>1511</v>
      </c>
      <c r="H61" s="626">
        <v>42411</v>
      </c>
      <c r="I61" s="626">
        <v>42417</v>
      </c>
      <c r="J61" s="38" t="s">
        <v>113</v>
      </c>
      <c r="K61" s="38"/>
      <c r="L61" s="38"/>
    </row>
    <row r="62" spans="1:12" hidden="1">
      <c r="A62" s="38"/>
      <c r="B62" s="38" t="s">
        <v>738</v>
      </c>
      <c r="C62" s="38"/>
      <c r="D62" s="38" t="s">
        <v>242</v>
      </c>
      <c r="E62" s="38" t="s">
        <v>243</v>
      </c>
      <c r="F62" s="38" t="s">
        <v>1438</v>
      </c>
      <c r="G62" s="38" t="s">
        <v>240</v>
      </c>
      <c r="H62" s="626">
        <v>42411</v>
      </c>
      <c r="I62" s="626">
        <v>42417</v>
      </c>
      <c r="J62" s="38" t="s">
        <v>1431</v>
      </c>
      <c r="K62" s="38"/>
      <c r="L62" s="38"/>
    </row>
    <row r="63" spans="1:12" hidden="1">
      <c r="A63" s="38"/>
      <c r="B63" s="38" t="s">
        <v>539</v>
      </c>
      <c r="C63" s="38"/>
      <c r="D63" s="38" t="s">
        <v>1269</v>
      </c>
      <c r="E63" s="38"/>
      <c r="F63" s="38"/>
      <c r="G63" s="38" t="s">
        <v>240</v>
      </c>
      <c r="H63" s="626">
        <v>42411</v>
      </c>
      <c r="I63" s="626">
        <v>42417</v>
      </c>
      <c r="J63" s="38" t="s">
        <v>1431</v>
      </c>
      <c r="K63" s="38" t="s">
        <v>2606</v>
      </c>
      <c r="L63" s="38"/>
    </row>
    <row r="64" spans="1:12" hidden="1">
      <c r="A64" s="38"/>
      <c r="B64" s="38" t="s">
        <v>539</v>
      </c>
      <c r="C64" s="38"/>
      <c r="D64" s="38" t="s">
        <v>727</v>
      </c>
      <c r="E64" s="38"/>
      <c r="F64" s="38"/>
      <c r="G64" s="38" t="s">
        <v>240</v>
      </c>
      <c r="H64" s="626">
        <v>42418</v>
      </c>
      <c r="I64" s="626">
        <v>42424</v>
      </c>
      <c r="J64" s="38" t="s">
        <v>1431</v>
      </c>
      <c r="K64" s="38"/>
      <c r="L64" s="38"/>
    </row>
    <row r="65" spans="1:12" hidden="1">
      <c r="A65" s="38"/>
      <c r="B65" s="38" t="s">
        <v>539</v>
      </c>
      <c r="C65" s="38"/>
      <c r="D65" s="38" t="s">
        <v>1510</v>
      </c>
      <c r="E65" s="38"/>
      <c r="F65" s="38"/>
      <c r="G65" s="38" t="s">
        <v>1511</v>
      </c>
      <c r="H65" s="626">
        <v>42418</v>
      </c>
      <c r="I65" s="626">
        <v>42424</v>
      </c>
      <c r="J65" s="38" t="s">
        <v>1431</v>
      </c>
      <c r="K65" s="38"/>
      <c r="L65" s="38"/>
    </row>
    <row r="66" spans="1:12" hidden="1">
      <c r="A66" s="38"/>
      <c r="B66" s="38" t="s">
        <v>539</v>
      </c>
      <c r="C66" s="38"/>
      <c r="D66" s="38" t="s">
        <v>1510</v>
      </c>
      <c r="E66" s="38"/>
      <c r="F66" s="38"/>
      <c r="G66" s="38" t="s">
        <v>1512</v>
      </c>
      <c r="H66" s="626">
        <v>42418</v>
      </c>
      <c r="I66" s="626">
        <v>42424</v>
      </c>
      <c r="J66" s="38" t="s">
        <v>1431</v>
      </c>
      <c r="K66" s="38"/>
      <c r="L66" s="38"/>
    </row>
    <row r="67" spans="1:12" hidden="1">
      <c r="A67" s="38"/>
      <c r="B67" s="38" t="s">
        <v>1404</v>
      </c>
      <c r="C67" s="38"/>
      <c r="D67" s="38" t="s">
        <v>113</v>
      </c>
      <c r="E67" s="38"/>
      <c r="F67" s="38"/>
      <c r="G67" s="38" t="s">
        <v>1511</v>
      </c>
      <c r="H67" s="626">
        <v>42418</v>
      </c>
      <c r="I67" s="626">
        <v>42424</v>
      </c>
      <c r="J67" s="38" t="s">
        <v>1431</v>
      </c>
      <c r="K67" s="38" t="s">
        <v>1513</v>
      </c>
      <c r="L67" s="38"/>
    </row>
    <row r="68" spans="1:12" hidden="1">
      <c r="A68" s="38"/>
      <c r="B68" s="38" t="s">
        <v>1509</v>
      </c>
      <c r="C68" s="38"/>
      <c r="D68" s="38" t="s">
        <v>113</v>
      </c>
      <c r="E68" s="38"/>
      <c r="F68" s="38"/>
      <c r="G68" s="38" t="s">
        <v>1512</v>
      </c>
      <c r="H68" s="626">
        <v>42418</v>
      </c>
      <c r="I68" s="626">
        <v>42424</v>
      </c>
      <c r="J68" s="38" t="s">
        <v>1431</v>
      </c>
      <c r="K68" s="38"/>
      <c r="L68" s="38"/>
    </row>
    <row r="69" spans="1:12" hidden="1">
      <c r="A69" s="38"/>
      <c r="B69" s="38" t="s">
        <v>739</v>
      </c>
      <c r="C69" s="38"/>
      <c r="D69" s="38" t="s">
        <v>1514</v>
      </c>
      <c r="E69" s="38"/>
      <c r="F69" s="38"/>
      <c r="G69" s="38" t="s">
        <v>1512</v>
      </c>
      <c r="H69" s="626">
        <v>42418</v>
      </c>
      <c r="I69" s="626">
        <v>42424</v>
      </c>
      <c r="J69" s="38" t="s">
        <v>1431</v>
      </c>
      <c r="K69" s="38"/>
      <c r="L69" s="38"/>
    </row>
    <row r="70" spans="1:12" hidden="1">
      <c r="A70" s="38"/>
      <c r="B70" s="38" t="s">
        <v>1507</v>
      </c>
      <c r="C70" s="38"/>
      <c r="D70" s="38" t="s">
        <v>1508</v>
      </c>
      <c r="E70" s="38"/>
      <c r="F70" s="38"/>
      <c r="G70" s="38" t="s">
        <v>240</v>
      </c>
      <c r="H70" s="626">
        <v>42418</v>
      </c>
      <c r="I70" s="626">
        <v>42424</v>
      </c>
      <c r="J70" s="38" t="s">
        <v>1431</v>
      </c>
      <c r="K70" s="38"/>
      <c r="L70" s="38"/>
    </row>
    <row r="71" spans="1:12" hidden="1">
      <c r="A71" s="38"/>
      <c r="B71" s="38" t="s">
        <v>1222</v>
      </c>
      <c r="C71" s="38" t="s">
        <v>1546</v>
      </c>
      <c r="D71" s="38" t="s">
        <v>741</v>
      </c>
      <c r="E71" s="38" t="s">
        <v>1436</v>
      </c>
      <c r="F71" s="38" t="s">
        <v>1519</v>
      </c>
      <c r="G71" s="38" t="s">
        <v>240</v>
      </c>
      <c r="H71" s="626">
        <v>42418</v>
      </c>
      <c r="I71" s="626">
        <v>42424</v>
      </c>
      <c r="J71" s="38" t="s">
        <v>1431</v>
      </c>
      <c r="K71" s="38" t="s">
        <v>1499</v>
      </c>
      <c r="L71" s="38"/>
    </row>
    <row r="72" spans="1:12" hidden="1">
      <c r="A72" s="38"/>
      <c r="B72" s="38" t="s">
        <v>739</v>
      </c>
      <c r="C72" s="38"/>
      <c r="D72" s="38" t="s">
        <v>1515</v>
      </c>
      <c r="E72" s="38" t="s">
        <v>1516</v>
      </c>
      <c r="F72" s="38" t="s">
        <v>1517</v>
      </c>
      <c r="G72" s="38" t="s">
        <v>1518</v>
      </c>
      <c r="H72" s="626">
        <v>42418</v>
      </c>
      <c r="I72" s="626">
        <v>42424</v>
      </c>
      <c r="J72" s="38" t="s">
        <v>1431</v>
      </c>
      <c r="K72" s="38"/>
      <c r="L72" s="38"/>
    </row>
    <row r="73" spans="1:12" hidden="1">
      <c r="A73" s="38" t="s">
        <v>1101</v>
      </c>
      <c r="B73" s="38" t="s">
        <v>1222</v>
      </c>
      <c r="C73" s="38" t="s">
        <v>1546</v>
      </c>
      <c r="D73" s="38" t="s">
        <v>741</v>
      </c>
      <c r="E73" s="38" t="s">
        <v>1436</v>
      </c>
      <c r="F73" s="38" t="s">
        <v>1519</v>
      </c>
      <c r="G73" s="38" t="s">
        <v>240</v>
      </c>
      <c r="H73" s="626">
        <v>42418</v>
      </c>
      <c r="I73" s="626">
        <v>42424</v>
      </c>
      <c r="J73" s="38" t="s">
        <v>1431</v>
      </c>
      <c r="K73" s="38" t="s">
        <v>1520</v>
      </c>
      <c r="L73" s="38"/>
    </row>
    <row r="74" spans="1:12" hidden="1">
      <c r="A74" s="38"/>
      <c r="B74" s="38" t="s">
        <v>539</v>
      </c>
      <c r="C74" s="38"/>
      <c r="D74" s="38" t="s">
        <v>1434</v>
      </c>
      <c r="E74" s="38"/>
      <c r="F74" s="38"/>
      <c r="G74" s="38" t="s">
        <v>240</v>
      </c>
      <c r="H74" s="626">
        <v>42425</v>
      </c>
      <c r="I74" s="626">
        <v>42431</v>
      </c>
      <c r="J74" s="38" t="s">
        <v>1431</v>
      </c>
      <c r="K74" s="38"/>
      <c r="L74" s="38"/>
    </row>
    <row r="75" spans="1:12" hidden="1">
      <c r="A75" s="38"/>
      <c r="B75" s="38" t="s">
        <v>539</v>
      </c>
      <c r="C75" s="38"/>
      <c r="D75" s="38" t="s">
        <v>1550</v>
      </c>
      <c r="E75" s="38"/>
      <c r="F75" s="38"/>
      <c r="G75" s="38" t="s">
        <v>240</v>
      </c>
      <c r="H75" s="626">
        <v>42425</v>
      </c>
      <c r="I75" s="626">
        <v>42431</v>
      </c>
      <c r="J75" s="38"/>
      <c r="K75" s="38"/>
      <c r="L75" s="38"/>
    </row>
    <row r="76" spans="1:12" hidden="1">
      <c r="A76" s="38"/>
      <c r="B76" s="38" t="s">
        <v>1222</v>
      </c>
      <c r="C76" s="38" t="s">
        <v>1546</v>
      </c>
      <c r="D76" s="38" t="s">
        <v>741</v>
      </c>
      <c r="E76" s="38" t="s">
        <v>1436</v>
      </c>
      <c r="F76" s="38" t="s">
        <v>1519</v>
      </c>
      <c r="G76" s="38" t="s">
        <v>240</v>
      </c>
      <c r="H76" s="626">
        <v>42425</v>
      </c>
      <c r="I76" s="626">
        <v>42431</v>
      </c>
      <c r="J76" s="38"/>
      <c r="K76" s="38"/>
      <c r="L76" s="38"/>
    </row>
    <row r="77" spans="1:12" hidden="1">
      <c r="A77" s="38"/>
      <c r="B77" s="38" t="s">
        <v>1222</v>
      </c>
      <c r="C77" s="38"/>
      <c r="D77" s="38" t="s">
        <v>1504</v>
      </c>
      <c r="E77" s="38" t="s">
        <v>1551</v>
      </c>
      <c r="F77" s="38" t="s">
        <v>1447</v>
      </c>
      <c r="G77" s="38" t="s">
        <v>240</v>
      </c>
      <c r="H77" s="626">
        <v>42425</v>
      </c>
      <c r="I77" s="626">
        <v>42431</v>
      </c>
      <c r="J77" s="38"/>
      <c r="K77" s="38"/>
      <c r="L77" s="38"/>
    </row>
    <row r="78" spans="1:12" hidden="1">
      <c r="A78" s="38"/>
      <c r="B78" s="38" t="s">
        <v>1222</v>
      </c>
      <c r="C78" s="38"/>
      <c r="D78" s="38" t="s">
        <v>1441</v>
      </c>
      <c r="E78" s="38" t="s">
        <v>1552</v>
      </c>
      <c r="F78" s="38" t="s">
        <v>1553</v>
      </c>
      <c r="G78" s="38" t="s">
        <v>240</v>
      </c>
      <c r="H78" s="626">
        <v>42425</v>
      </c>
      <c r="I78" s="626">
        <v>42431</v>
      </c>
      <c r="J78" s="38"/>
      <c r="K78" s="38"/>
      <c r="L78" s="38"/>
    </row>
    <row r="79" spans="1:12" hidden="1">
      <c r="A79" s="38"/>
      <c r="B79" s="38" t="s">
        <v>539</v>
      </c>
      <c r="C79" s="38"/>
      <c r="D79" s="38" t="s">
        <v>4</v>
      </c>
      <c r="E79" s="38"/>
      <c r="F79" s="38"/>
      <c r="G79" s="38" t="s">
        <v>1177</v>
      </c>
      <c r="H79" s="626">
        <v>42425</v>
      </c>
      <c r="I79" s="626">
        <v>42431</v>
      </c>
      <c r="J79" s="38" t="s">
        <v>1431</v>
      </c>
      <c r="K79" s="38"/>
      <c r="L79" s="38"/>
    </row>
    <row r="80" spans="1:12" hidden="1">
      <c r="A80" s="38"/>
      <c r="B80" s="38" t="s">
        <v>1509</v>
      </c>
      <c r="C80" s="38"/>
      <c r="D80" s="38" t="s">
        <v>113</v>
      </c>
      <c r="E80" s="38"/>
      <c r="F80" s="38"/>
      <c r="G80" s="38" t="s">
        <v>1177</v>
      </c>
      <c r="H80" s="626">
        <v>42425</v>
      </c>
      <c r="I80" s="626">
        <v>42431</v>
      </c>
      <c r="J80" s="38"/>
      <c r="K80" s="38"/>
      <c r="L80" s="38"/>
    </row>
    <row r="81" spans="1:12" hidden="1">
      <c r="A81" s="38"/>
      <c r="B81" s="38" t="s">
        <v>539</v>
      </c>
      <c r="C81" s="38"/>
      <c r="D81" s="38" t="s">
        <v>1554</v>
      </c>
      <c r="E81" s="38"/>
      <c r="F81" s="38"/>
      <c r="G81" s="38" t="s">
        <v>1184</v>
      </c>
      <c r="H81" s="626">
        <v>42425</v>
      </c>
      <c r="I81" s="626">
        <v>42431</v>
      </c>
      <c r="J81" s="38" t="s">
        <v>1431</v>
      </c>
      <c r="K81" s="38"/>
      <c r="L81" s="38"/>
    </row>
    <row r="82" spans="1:12" hidden="1">
      <c r="A82" s="38"/>
      <c r="B82" s="38" t="s">
        <v>539</v>
      </c>
      <c r="C82" s="38"/>
      <c r="D82" s="38" t="s">
        <v>1439</v>
      </c>
      <c r="E82" s="38"/>
      <c r="F82" s="38"/>
      <c r="G82" s="38" t="s">
        <v>1177</v>
      </c>
      <c r="H82" s="626">
        <v>42425</v>
      </c>
      <c r="I82" s="626">
        <v>42431</v>
      </c>
      <c r="J82" s="38" t="s">
        <v>1431</v>
      </c>
      <c r="K82" s="38"/>
      <c r="L82" s="38"/>
    </row>
    <row r="83" spans="1:12" hidden="1">
      <c r="A83" s="38"/>
      <c r="B83" s="38" t="s">
        <v>739</v>
      </c>
      <c r="C83" s="38"/>
      <c r="D83" s="38" t="s">
        <v>1516</v>
      </c>
      <c r="E83" s="38" t="s">
        <v>1555</v>
      </c>
      <c r="F83" s="38" t="s">
        <v>1515</v>
      </c>
      <c r="G83" s="38" t="s">
        <v>1518</v>
      </c>
      <c r="H83" s="626">
        <v>42425</v>
      </c>
      <c r="I83" s="626">
        <v>42431</v>
      </c>
      <c r="J83" s="38" t="s">
        <v>1431</v>
      </c>
      <c r="K83" s="38"/>
      <c r="L83" s="38"/>
    </row>
    <row r="84" spans="1:12" hidden="1">
      <c r="A84" s="38"/>
      <c r="B84" s="38" t="s">
        <v>739</v>
      </c>
      <c r="C84" s="38"/>
      <c r="D84" s="38" t="s">
        <v>1515</v>
      </c>
      <c r="E84" s="38" t="s">
        <v>1516</v>
      </c>
      <c r="F84" s="38" t="s">
        <v>1517</v>
      </c>
      <c r="G84" s="38" t="s">
        <v>1518</v>
      </c>
      <c r="H84" s="626">
        <v>42425</v>
      </c>
      <c r="I84" s="626">
        <v>42431</v>
      </c>
      <c r="J84" s="38" t="s">
        <v>1431</v>
      </c>
      <c r="K84" s="38"/>
      <c r="L84" s="38"/>
    </row>
    <row r="85" spans="1:12" hidden="1">
      <c r="A85" s="38"/>
      <c r="B85" s="38" t="s">
        <v>739</v>
      </c>
      <c r="C85" s="38"/>
      <c r="D85" s="38" t="s">
        <v>242</v>
      </c>
      <c r="E85" s="38" t="s">
        <v>1438</v>
      </c>
      <c r="F85" s="38" t="s">
        <v>1593</v>
      </c>
      <c r="G85" s="38" t="s">
        <v>240</v>
      </c>
      <c r="H85" s="626">
        <v>42425</v>
      </c>
      <c r="I85" s="626">
        <v>42431</v>
      </c>
      <c r="J85" s="38"/>
      <c r="K85" s="38"/>
      <c r="L85" s="38"/>
    </row>
    <row r="86" spans="1:12" hidden="1">
      <c r="A86" s="38"/>
      <c r="B86" s="38" t="s">
        <v>1570</v>
      </c>
      <c r="C86" s="38"/>
      <c r="D86" s="38" t="s">
        <v>1176</v>
      </c>
      <c r="E86" s="38"/>
      <c r="F86" s="38"/>
      <c r="G86" s="38" t="s">
        <v>1571</v>
      </c>
      <c r="H86" s="626">
        <v>42425</v>
      </c>
      <c r="I86" s="626">
        <v>42431</v>
      </c>
      <c r="J86" s="38"/>
      <c r="K86" s="38"/>
      <c r="L86" s="38"/>
    </row>
    <row r="87" spans="1:12" hidden="1">
      <c r="A87" s="38"/>
      <c r="B87" s="38" t="s">
        <v>539</v>
      </c>
      <c r="C87" s="38"/>
      <c r="D87" s="38" t="s">
        <v>1434</v>
      </c>
      <c r="E87" s="38"/>
      <c r="F87" s="38"/>
      <c r="G87" s="38" t="s">
        <v>240</v>
      </c>
      <c r="H87" s="626">
        <v>42432</v>
      </c>
      <c r="I87" s="626">
        <v>42438</v>
      </c>
      <c r="J87" s="38"/>
      <c r="K87" s="38"/>
      <c r="L87" s="38"/>
    </row>
    <row r="88" spans="1:12" hidden="1">
      <c r="A88" s="38"/>
      <c r="B88" s="38" t="s">
        <v>1222</v>
      </c>
      <c r="C88" s="38"/>
      <c r="D88" s="38" t="s">
        <v>1504</v>
      </c>
      <c r="E88" s="38" t="s">
        <v>1551</v>
      </c>
      <c r="F88" s="38" t="s">
        <v>1447</v>
      </c>
      <c r="G88" s="38" t="s">
        <v>240</v>
      </c>
      <c r="H88" s="626">
        <v>42432</v>
      </c>
      <c r="I88" s="626">
        <v>42438</v>
      </c>
      <c r="J88" s="38"/>
      <c r="K88" s="38"/>
      <c r="L88" s="38"/>
    </row>
    <row r="89" spans="1:12" hidden="1">
      <c r="A89" s="38"/>
      <c r="B89" s="38" t="s">
        <v>1222</v>
      </c>
      <c r="C89" s="38" t="s">
        <v>1546</v>
      </c>
      <c r="D89" s="38" t="s">
        <v>741</v>
      </c>
      <c r="E89" s="38" t="s">
        <v>1436</v>
      </c>
      <c r="F89" s="38" t="s">
        <v>1519</v>
      </c>
      <c r="G89" s="38" t="s">
        <v>240</v>
      </c>
      <c r="H89" s="626">
        <v>42432</v>
      </c>
      <c r="I89" s="626">
        <v>42438</v>
      </c>
      <c r="J89" s="38"/>
      <c r="K89" s="38" t="s">
        <v>1520</v>
      </c>
      <c r="L89" s="38"/>
    </row>
    <row r="90" spans="1:12" hidden="1">
      <c r="A90" s="38"/>
      <c r="B90" s="38" t="s">
        <v>1572</v>
      </c>
      <c r="C90" s="38"/>
      <c r="D90" s="38" t="s">
        <v>1573</v>
      </c>
      <c r="E90" s="38"/>
      <c r="F90" s="38"/>
      <c r="G90" s="38" t="s">
        <v>240</v>
      </c>
      <c r="H90" s="626">
        <v>42432</v>
      </c>
      <c r="I90" s="626">
        <v>42438</v>
      </c>
      <c r="J90" s="38"/>
      <c r="K90" s="38" t="s">
        <v>1574</v>
      </c>
      <c r="L90" s="38"/>
    </row>
    <row r="91" spans="1:12" hidden="1">
      <c r="A91" s="38"/>
      <c r="B91" s="38" t="s">
        <v>1575</v>
      </c>
      <c r="C91" s="38"/>
      <c r="D91" s="38" t="s">
        <v>484</v>
      </c>
      <c r="E91" s="38" t="s">
        <v>1436</v>
      </c>
      <c r="F91" s="38" t="s">
        <v>1445</v>
      </c>
      <c r="G91" s="38" t="s">
        <v>1501</v>
      </c>
      <c r="H91" s="626">
        <v>42432</v>
      </c>
      <c r="I91" s="626">
        <v>42438</v>
      </c>
      <c r="J91" s="38"/>
      <c r="K91" s="38"/>
      <c r="L91" s="38"/>
    </row>
    <row r="92" spans="1:12" hidden="1">
      <c r="A92" s="38"/>
      <c r="B92" s="38" t="s">
        <v>1572</v>
      </c>
      <c r="C92" s="38"/>
      <c r="D92" s="38" t="s">
        <v>113</v>
      </c>
      <c r="E92" s="38"/>
      <c r="F92" s="38"/>
      <c r="G92" s="38" t="s">
        <v>1184</v>
      </c>
      <c r="H92" s="626">
        <v>42432</v>
      </c>
      <c r="I92" s="626">
        <v>42438</v>
      </c>
      <c r="J92" s="38"/>
      <c r="K92" s="38"/>
      <c r="L92" s="38"/>
    </row>
    <row r="93" spans="1:12" hidden="1">
      <c r="A93" s="38"/>
      <c r="B93" s="38" t="s">
        <v>1570</v>
      </c>
      <c r="C93" s="38"/>
      <c r="D93" s="38" t="s">
        <v>4</v>
      </c>
      <c r="E93" s="38"/>
      <c r="F93" s="38"/>
      <c r="G93" s="38" t="s">
        <v>1177</v>
      </c>
      <c r="H93" s="626">
        <v>42432</v>
      </c>
      <c r="I93" s="626">
        <v>42438</v>
      </c>
      <c r="J93" s="38"/>
      <c r="K93" s="38"/>
      <c r="L93" s="38"/>
    </row>
    <row r="94" spans="1:12" hidden="1">
      <c r="A94" s="38"/>
      <c r="B94" s="38" t="s">
        <v>1570</v>
      </c>
      <c r="C94" s="38"/>
      <c r="D94" s="38" t="s">
        <v>1432</v>
      </c>
      <c r="E94" s="38"/>
      <c r="F94" s="38"/>
      <c r="G94" s="38" t="s">
        <v>1177</v>
      </c>
      <c r="H94" s="626">
        <v>42432</v>
      </c>
      <c r="I94" s="626">
        <v>42438</v>
      </c>
      <c r="J94" s="38"/>
      <c r="K94" s="38"/>
      <c r="L94" s="38"/>
    </row>
    <row r="95" spans="1:12" hidden="1">
      <c r="A95" s="38"/>
      <c r="B95" s="38" t="s">
        <v>1509</v>
      </c>
      <c r="C95" s="38"/>
      <c r="D95" s="38" t="s">
        <v>1432</v>
      </c>
      <c r="E95" s="38"/>
      <c r="F95" s="38"/>
      <c r="G95" s="38" t="s">
        <v>1576</v>
      </c>
      <c r="H95" s="626">
        <v>42432</v>
      </c>
      <c r="I95" s="626">
        <v>42438</v>
      </c>
      <c r="J95" s="38"/>
      <c r="K95" s="38"/>
      <c r="L95" s="38"/>
    </row>
    <row r="96" spans="1:12" hidden="1">
      <c r="A96" s="38"/>
      <c r="B96" s="38" t="s">
        <v>1509</v>
      </c>
      <c r="C96" s="38"/>
      <c r="D96" s="38" t="s">
        <v>1505</v>
      </c>
      <c r="E96" s="38"/>
      <c r="F96" s="38"/>
      <c r="G96" s="38" t="s">
        <v>1576</v>
      </c>
      <c r="H96" s="626">
        <v>42432</v>
      </c>
      <c r="I96" s="626">
        <v>42438</v>
      </c>
      <c r="J96" s="38"/>
      <c r="K96" s="38"/>
      <c r="L96" s="38"/>
    </row>
    <row r="97" spans="1:12" hidden="1">
      <c r="A97" s="38"/>
      <c r="B97" s="38" t="s">
        <v>1570</v>
      </c>
      <c r="C97" s="38"/>
      <c r="D97" s="38" t="s">
        <v>1176</v>
      </c>
      <c r="E97" s="38"/>
      <c r="F97" s="38"/>
      <c r="G97" s="38" t="s">
        <v>1571</v>
      </c>
      <c r="H97" s="626">
        <v>42432</v>
      </c>
      <c r="I97" s="626">
        <v>42438</v>
      </c>
      <c r="J97" s="38"/>
      <c r="K97" s="38"/>
      <c r="L97" s="38"/>
    </row>
    <row r="98" spans="1:12" hidden="1">
      <c r="A98" s="38"/>
      <c r="B98" s="38" t="s">
        <v>539</v>
      </c>
      <c r="C98" s="38"/>
      <c r="D98" s="38" t="s">
        <v>1588</v>
      </c>
      <c r="E98" s="38"/>
      <c r="F98" s="38"/>
      <c r="G98" s="38" t="s">
        <v>240</v>
      </c>
      <c r="H98" s="626">
        <v>42439</v>
      </c>
      <c r="I98" s="626">
        <v>42445</v>
      </c>
      <c r="J98" s="38" t="s">
        <v>1431</v>
      </c>
      <c r="K98" s="38"/>
      <c r="L98" s="38"/>
    </row>
    <row r="99" spans="1:12" hidden="1">
      <c r="A99" s="38"/>
      <c r="B99" s="38" t="s">
        <v>1404</v>
      </c>
      <c r="C99" s="38"/>
      <c r="D99" s="38" t="s">
        <v>1514</v>
      </c>
      <c r="E99" s="38"/>
      <c r="F99" s="38"/>
      <c r="G99" s="38" t="s">
        <v>1571</v>
      </c>
      <c r="H99" s="626">
        <v>42439</v>
      </c>
      <c r="I99" s="626">
        <v>42445</v>
      </c>
      <c r="J99" s="38" t="s">
        <v>1431</v>
      </c>
      <c r="K99" s="38"/>
      <c r="L99" s="38"/>
    </row>
    <row r="100" spans="1:12" hidden="1">
      <c r="A100" s="38"/>
      <c r="B100" s="38" t="s">
        <v>1589</v>
      </c>
      <c r="C100" s="38"/>
      <c r="D100" s="38" t="s">
        <v>1514</v>
      </c>
      <c r="E100" s="38"/>
      <c r="F100" s="38"/>
      <c r="G100" s="38" t="s">
        <v>240</v>
      </c>
      <c r="H100" s="626">
        <v>42439</v>
      </c>
      <c r="I100" s="626">
        <v>42445</v>
      </c>
      <c r="J100" s="38" t="s">
        <v>1431</v>
      </c>
      <c r="K100" s="38"/>
      <c r="L100" s="38"/>
    </row>
    <row r="101" spans="1:12" hidden="1">
      <c r="A101" s="38"/>
      <c r="B101" s="38" t="s">
        <v>739</v>
      </c>
      <c r="C101" s="38"/>
      <c r="D101" s="38" t="s">
        <v>1590</v>
      </c>
      <c r="E101" s="38" t="s">
        <v>1591</v>
      </c>
      <c r="F101" s="38" t="s">
        <v>1592</v>
      </c>
      <c r="G101" s="38" t="s">
        <v>240</v>
      </c>
      <c r="H101" s="626">
        <v>42439</v>
      </c>
      <c r="I101" s="626">
        <v>42445</v>
      </c>
      <c r="J101" s="38" t="s">
        <v>1431</v>
      </c>
      <c r="K101" s="38"/>
      <c r="L101" s="38"/>
    </row>
    <row r="102" spans="1:12" hidden="1">
      <c r="A102" s="38"/>
      <c r="B102" s="38" t="s">
        <v>739</v>
      </c>
      <c r="C102" s="38"/>
      <c r="D102" s="38" t="s">
        <v>1593</v>
      </c>
      <c r="E102" s="38" t="s">
        <v>1594</v>
      </c>
      <c r="F102" s="38" t="s">
        <v>1595</v>
      </c>
      <c r="G102" s="38" t="s">
        <v>240</v>
      </c>
      <c r="H102" s="626">
        <v>42439</v>
      </c>
      <c r="I102" s="626">
        <v>42445</v>
      </c>
      <c r="J102" s="38" t="s">
        <v>1431</v>
      </c>
      <c r="K102" s="38"/>
      <c r="L102" s="38"/>
    </row>
    <row r="103" spans="1:12" hidden="1">
      <c r="A103" s="38"/>
      <c r="B103" s="38" t="s">
        <v>539</v>
      </c>
      <c r="C103" s="38"/>
      <c r="D103" s="38" t="s">
        <v>1588</v>
      </c>
      <c r="E103" s="38"/>
      <c r="F103" s="38"/>
      <c r="G103" s="38" t="s">
        <v>240</v>
      </c>
      <c r="H103" s="626">
        <v>42446</v>
      </c>
      <c r="I103" s="626">
        <v>42452</v>
      </c>
      <c r="J103" s="38"/>
      <c r="K103" s="38"/>
      <c r="L103" s="38"/>
    </row>
    <row r="104" spans="1:12" hidden="1">
      <c r="A104" s="38"/>
      <c r="B104" s="38" t="s">
        <v>2604</v>
      </c>
      <c r="C104" s="38"/>
      <c r="D104" s="38" t="s">
        <v>4</v>
      </c>
      <c r="E104" s="38"/>
      <c r="F104" s="38"/>
      <c r="G104" s="38" t="s">
        <v>1696</v>
      </c>
      <c r="H104" s="626">
        <v>42467</v>
      </c>
      <c r="I104" s="626">
        <v>42473</v>
      </c>
      <c r="J104" s="38"/>
      <c r="K104" s="38"/>
      <c r="L104" s="38"/>
    </row>
    <row r="105" spans="1:12" hidden="1">
      <c r="A105" s="38"/>
      <c r="B105" s="38" t="s">
        <v>2604</v>
      </c>
      <c r="C105" s="38"/>
      <c r="D105" s="38" t="s">
        <v>1510</v>
      </c>
      <c r="E105" s="38"/>
      <c r="F105" s="38"/>
      <c r="G105" s="38" t="s">
        <v>1696</v>
      </c>
      <c r="H105" s="626">
        <v>42467</v>
      </c>
      <c r="I105" s="626">
        <v>42473</v>
      </c>
      <c r="J105" s="38"/>
      <c r="K105" s="38"/>
      <c r="L105" s="38"/>
    </row>
    <row r="106" spans="1:12" hidden="1">
      <c r="A106" s="38"/>
      <c r="B106" s="38" t="s">
        <v>1903</v>
      </c>
      <c r="C106" s="38"/>
      <c r="D106" s="38" t="s">
        <v>1498</v>
      </c>
      <c r="E106" s="38"/>
      <c r="F106" s="38"/>
      <c r="G106" s="38" t="s">
        <v>240</v>
      </c>
      <c r="H106" s="626">
        <v>42467</v>
      </c>
      <c r="I106" s="626">
        <v>42473</v>
      </c>
      <c r="J106" s="38"/>
      <c r="K106" s="38"/>
      <c r="L106" s="38"/>
    </row>
    <row r="107" spans="1:12" hidden="1">
      <c r="A107" s="38"/>
      <c r="B107" s="38" t="s">
        <v>535</v>
      </c>
      <c r="C107" s="38"/>
      <c r="D107" s="38" t="s">
        <v>1554</v>
      </c>
      <c r="E107" s="38"/>
      <c r="F107" s="38"/>
      <c r="G107" s="38" t="s">
        <v>1184</v>
      </c>
      <c r="H107" s="626">
        <v>42467</v>
      </c>
      <c r="I107" s="626">
        <v>42473</v>
      </c>
      <c r="J107" s="38"/>
      <c r="K107" s="38"/>
      <c r="L107" s="38"/>
    </row>
    <row r="108" spans="1:12" hidden="1">
      <c r="A108" s="38"/>
      <c r="B108" s="38" t="s">
        <v>739</v>
      </c>
      <c r="C108" s="38"/>
      <c r="D108" s="38" t="s">
        <v>741</v>
      </c>
      <c r="E108" s="38"/>
      <c r="F108" s="38"/>
      <c r="G108" s="38" t="s">
        <v>240</v>
      </c>
      <c r="H108" s="626">
        <v>42467</v>
      </c>
      <c r="I108" s="626">
        <v>42473</v>
      </c>
      <c r="J108" s="38"/>
      <c r="K108" s="38"/>
      <c r="L108" s="38"/>
    </row>
    <row r="109" spans="1:12" hidden="1">
      <c r="A109" s="38"/>
      <c r="B109" s="38" t="s">
        <v>2608</v>
      </c>
      <c r="C109" s="38"/>
      <c r="D109" s="38" t="s">
        <v>1439</v>
      </c>
      <c r="E109" s="38"/>
      <c r="F109" s="38"/>
      <c r="G109" s="38" t="s">
        <v>1177</v>
      </c>
      <c r="H109" s="626">
        <v>42467</v>
      </c>
      <c r="I109" s="626">
        <v>42473</v>
      </c>
      <c r="J109" s="38"/>
      <c r="K109" s="38"/>
      <c r="L109" s="38"/>
    </row>
    <row r="110" spans="1:12" hidden="1">
      <c r="A110" s="38"/>
      <c r="B110" s="38" t="s">
        <v>535</v>
      </c>
      <c r="C110" s="38"/>
      <c r="D110" s="38" t="s">
        <v>1554</v>
      </c>
      <c r="E110" s="38"/>
      <c r="F110" s="38"/>
      <c r="G110" s="38" t="s">
        <v>1184</v>
      </c>
      <c r="H110" s="626">
        <v>42474</v>
      </c>
      <c r="I110" s="626">
        <v>42480</v>
      </c>
      <c r="J110" s="38"/>
      <c r="K110" s="38"/>
      <c r="L110" s="38"/>
    </row>
    <row r="111" spans="1:12" hidden="1">
      <c r="A111" s="38"/>
      <c r="B111" s="38" t="s">
        <v>539</v>
      </c>
      <c r="C111" s="38"/>
      <c r="D111" s="38" t="s">
        <v>1269</v>
      </c>
      <c r="E111" s="38"/>
      <c r="F111" s="38"/>
      <c r="G111" s="38" t="s">
        <v>240</v>
      </c>
      <c r="H111" s="626">
        <v>42481</v>
      </c>
      <c r="I111" s="626">
        <v>42487</v>
      </c>
      <c r="J111" s="38"/>
      <c r="K111" s="38"/>
      <c r="L111" s="38"/>
    </row>
    <row r="112" spans="1:12" hidden="1">
      <c r="A112" s="38"/>
      <c r="B112" s="38" t="s">
        <v>535</v>
      </c>
      <c r="C112" s="38"/>
      <c r="D112" s="38" t="s">
        <v>1554</v>
      </c>
      <c r="E112" s="38"/>
      <c r="F112" s="38"/>
      <c r="G112" s="38" t="s">
        <v>1184</v>
      </c>
      <c r="H112" s="626">
        <v>42481</v>
      </c>
      <c r="I112" s="626">
        <v>42487</v>
      </c>
      <c r="J112" s="38"/>
      <c r="K112" s="38"/>
      <c r="L112" s="38"/>
    </row>
    <row r="113" spans="1:12" hidden="1">
      <c r="A113" s="38"/>
      <c r="B113" s="38" t="s">
        <v>2608</v>
      </c>
      <c r="C113" s="38"/>
      <c r="D113" s="38" t="s">
        <v>1216</v>
      </c>
      <c r="E113" s="38"/>
      <c r="F113" s="38"/>
      <c r="G113" s="38" t="s">
        <v>2609</v>
      </c>
      <c r="H113" s="626">
        <v>42488</v>
      </c>
      <c r="I113" s="626">
        <v>42494</v>
      </c>
      <c r="J113" s="38"/>
      <c r="K113" s="38"/>
      <c r="L113" s="38"/>
    </row>
    <row r="114" spans="1:12" hidden="1">
      <c r="A114" s="38"/>
      <c r="B114" s="38" t="s">
        <v>739</v>
      </c>
      <c r="C114" s="38"/>
      <c r="D114" s="38" t="s">
        <v>1498</v>
      </c>
      <c r="E114" s="38" t="s">
        <v>1445</v>
      </c>
      <c r="F114" s="38" t="s">
        <v>2052</v>
      </c>
      <c r="G114" s="38" t="s">
        <v>240</v>
      </c>
      <c r="H114" s="626">
        <v>42488</v>
      </c>
      <c r="I114" s="626">
        <v>42494</v>
      </c>
      <c r="J114" s="38"/>
      <c r="K114" s="38"/>
      <c r="L114" s="38"/>
    </row>
    <row r="115" spans="1:12" hidden="1">
      <c r="A115" s="38"/>
      <c r="B115" s="38" t="s">
        <v>2608</v>
      </c>
      <c r="C115" s="38"/>
      <c r="D115" s="38" t="s">
        <v>1216</v>
      </c>
      <c r="E115" s="38"/>
      <c r="F115" s="38"/>
      <c r="G115" s="38" t="s">
        <v>2609</v>
      </c>
      <c r="H115" s="626">
        <v>42495</v>
      </c>
      <c r="I115" s="626">
        <v>42501</v>
      </c>
      <c r="J115" s="38"/>
      <c r="K115" s="38"/>
      <c r="L115" s="38"/>
    </row>
    <row r="116" spans="1:12" hidden="1">
      <c r="A116" s="38"/>
      <c r="B116" s="38" t="s">
        <v>539</v>
      </c>
      <c r="C116" s="38"/>
      <c r="D116" s="38" t="s">
        <v>1434</v>
      </c>
      <c r="E116" s="38"/>
      <c r="F116" s="38"/>
      <c r="G116" s="38" t="s">
        <v>240</v>
      </c>
      <c r="H116" s="626">
        <v>42495</v>
      </c>
      <c r="I116" s="626">
        <v>42501</v>
      </c>
      <c r="J116" s="38"/>
      <c r="K116" s="38"/>
      <c r="L116" s="38"/>
    </row>
    <row r="117" spans="1:12" hidden="1">
      <c r="A117" s="38"/>
      <c r="B117" s="38" t="s">
        <v>539</v>
      </c>
      <c r="C117" s="38"/>
      <c r="D117" s="38" t="s">
        <v>1433</v>
      </c>
      <c r="E117" s="38"/>
      <c r="F117" s="38"/>
      <c r="G117" s="38" t="s">
        <v>240</v>
      </c>
      <c r="H117" s="626">
        <v>42495</v>
      </c>
      <c r="I117" s="626">
        <v>42501</v>
      </c>
      <c r="J117" s="38"/>
      <c r="K117" s="38"/>
      <c r="L117" s="38"/>
    </row>
    <row r="118" spans="1:12" hidden="1">
      <c r="A118" s="38"/>
      <c r="B118" s="38" t="s">
        <v>739</v>
      </c>
      <c r="C118" s="38"/>
      <c r="D118" s="38" t="s">
        <v>242</v>
      </c>
      <c r="E118" s="38" t="s">
        <v>1900</v>
      </c>
      <c r="F118" s="38" t="s">
        <v>741</v>
      </c>
      <c r="G118" s="38" t="s">
        <v>240</v>
      </c>
      <c r="H118" s="626">
        <v>42495</v>
      </c>
      <c r="I118" s="626">
        <v>42501</v>
      </c>
      <c r="J118" s="38"/>
      <c r="K118" s="38"/>
      <c r="L118" s="38"/>
    </row>
    <row r="119" spans="1:12" hidden="1">
      <c r="A119" s="38"/>
      <c r="B119" s="38" t="s">
        <v>739</v>
      </c>
      <c r="C119" s="38"/>
      <c r="D119" s="38" t="s">
        <v>1590</v>
      </c>
      <c r="E119" s="38" t="s">
        <v>1595</v>
      </c>
      <c r="F119" s="38" t="s">
        <v>1519</v>
      </c>
      <c r="G119" s="38" t="s">
        <v>2609</v>
      </c>
      <c r="H119" s="626">
        <v>42495</v>
      </c>
      <c r="I119" s="626">
        <v>42501</v>
      </c>
      <c r="J119" s="38"/>
      <c r="K119" s="38"/>
      <c r="L119" s="38"/>
    </row>
    <row r="120" spans="1:12" hidden="1">
      <c r="A120" s="38"/>
      <c r="B120" s="38" t="s">
        <v>539</v>
      </c>
      <c r="C120" s="38"/>
      <c r="D120" s="38" t="s">
        <v>1434</v>
      </c>
      <c r="E120" s="38"/>
      <c r="F120" s="38"/>
      <c r="G120" s="38" t="s">
        <v>240</v>
      </c>
      <c r="H120" s="626">
        <v>42502</v>
      </c>
      <c r="I120" s="626">
        <v>42508</v>
      </c>
      <c r="J120" s="38"/>
      <c r="K120" s="38"/>
      <c r="L120" s="38"/>
    </row>
    <row r="121" spans="1:12" hidden="1">
      <c r="A121" s="38"/>
      <c r="B121" s="38" t="s">
        <v>539</v>
      </c>
      <c r="C121" s="38"/>
      <c r="D121" s="38" t="s">
        <v>1274</v>
      </c>
      <c r="E121" s="38"/>
      <c r="F121" s="38"/>
      <c r="G121" s="38" t="s">
        <v>240</v>
      </c>
      <c r="H121" s="626">
        <v>42502</v>
      </c>
      <c r="I121" s="626">
        <v>42508</v>
      </c>
      <c r="J121" s="38"/>
      <c r="K121" s="38"/>
      <c r="L121" s="38"/>
    </row>
    <row r="122" spans="1:12" hidden="1">
      <c r="A122" s="38"/>
      <c r="B122" s="38" t="s">
        <v>539</v>
      </c>
      <c r="C122" s="38"/>
      <c r="D122" s="38" t="s">
        <v>1433</v>
      </c>
      <c r="E122" s="38"/>
      <c r="F122" s="38"/>
      <c r="G122" s="38" t="s">
        <v>240</v>
      </c>
      <c r="H122" s="626">
        <v>42502</v>
      </c>
      <c r="I122" s="626">
        <v>42508</v>
      </c>
      <c r="J122" s="38"/>
      <c r="K122" s="38"/>
      <c r="L122" s="38"/>
    </row>
    <row r="123" spans="1:12" hidden="1">
      <c r="A123" s="38"/>
      <c r="B123" s="38" t="s">
        <v>2608</v>
      </c>
      <c r="C123" s="38"/>
      <c r="D123" s="38" t="s">
        <v>1439</v>
      </c>
      <c r="E123" s="38"/>
      <c r="F123" s="38"/>
      <c r="G123" s="38" t="s">
        <v>1177</v>
      </c>
      <c r="H123" s="626">
        <v>42502</v>
      </c>
      <c r="I123" s="626">
        <v>42508</v>
      </c>
      <c r="J123" s="38"/>
      <c r="K123" s="38"/>
      <c r="L123" s="38"/>
    </row>
    <row r="124" spans="1:12" hidden="1">
      <c r="A124" s="38"/>
      <c r="B124" s="38" t="s">
        <v>2608</v>
      </c>
      <c r="C124" s="38"/>
      <c r="D124" s="38" t="s">
        <v>1439</v>
      </c>
      <c r="E124" s="38"/>
      <c r="F124" s="38"/>
      <c r="G124" s="38" t="s">
        <v>1177</v>
      </c>
      <c r="H124" s="626">
        <v>42509</v>
      </c>
      <c r="I124" s="626">
        <v>42515</v>
      </c>
      <c r="J124" s="38"/>
      <c r="K124" s="38"/>
      <c r="L124" s="38"/>
    </row>
    <row r="125" spans="1:12" hidden="1">
      <c r="A125" s="38"/>
      <c r="B125" s="38" t="s">
        <v>1903</v>
      </c>
      <c r="C125" s="38"/>
      <c r="D125" s="38" t="s">
        <v>804</v>
      </c>
      <c r="E125" s="38" t="s">
        <v>1438</v>
      </c>
      <c r="F125" s="38" t="s">
        <v>243</v>
      </c>
      <c r="G125" s="38" t="s">
        <v>240</v>
      </c>
      <c r="H125" s="626">
        <v>42509</v>
      </c>
      <c r="I125" s="626">
        <v>42515</v>
      </c>
      <c r="J125" s="38"/>
      <c r="K125" s="38"/>
      <c r="L125" s="38"/>
    </row>
    <row r="126" spans="1:12" hidden="1">
      <c r="A126" s="38"/>
      <c r="B126" s="38" t="s">
        <v>2608</v>
      </c>
      <c r="C126" s="38"/>
      <c r="D126" s="38" t="s">
        <v>1216</v>
      </c>
      <c r="E126" s="38"/>
      <c r="F126" s="38"/>
      <c r="G126" s="38" t="s">
        <v>2609</v>
      </c>
      <c r="H126" s="626">
        <v>42509</v>
      </c>
      <c r="I126" s="626">
        <v>42515</v>
      </c>
      <c r="J126" s="38"/>
      <c r="K126" s="38"/>
      <c r="L126" s="38"/>
    </row>
    <row r="127" spans="1:12" hidden="1">
      <c r="A127" s="38"/>
      <c r="B127" s="38" t="s">
        <v>737</v>
      </c>
      <c r="C127" s="38"/>
      <c r="D127" s="38" t="s">
        <v>1593</v>
      </c>
      <c r="E127" s="38" t="s">
        <v>2615</v>
      </c>
      <c r="F127" s="38" t="s">
        <v>2616</v>
      </c>
      <c r="G127" s="38" t="s">
        <v>240</v>
      </c>
      <c r="H127" s="626">
        <v>42509</v>
      </c>
      <c r="I127" s="626">
        <v>42515</v>
      </c>
      <c r="J127" s="38"/>
      <c r="K127" s="38"/>
      <c r="L127" s="38"/>
    </row>
    <row r="128" spans="1:12" hidden="1">
      <c r="A128" s="38"/>
      <c r="B128" s="38" t="s">
        <v>539</v>
      </c>
      <c r="C128" s="38"/>
      <c r="D128" s="38" t="s">
        <v>1433</v>
      </c>
      <c r="E128" s="38"/>
      <c r="F128" s="38"/>
      <c r="G128" s="38" t="s">
        <v>240</v>
      </c>
      <c r="H128" s="626">
        <v>42516</v>
      </c>
      <c r="I128" s="626">
        <v>42522</v>
      </c>
      <c r="J128" s="38"/>
      <c r="K128" s="38" t="s">
        <v>2607</v>
      </c>
      <c r="L128" s="38"/>
    </row>
    <row r="129" spans="1:12" hidden="1">
      <c r="A129" s="38"/>
      <c r="B129" s="38" t="s">
        <v>739</v>
      </c>
      <c r="C129" s="38"/>
      <c r="D129" s="38" t="s">
        <v>1216</v>
      </c>
      <c r="E129" s="38"/>
      <c r="F129" s="38"/>
      <c r="G129" s="38" t="s">
        <v>1989</v>
      </c>
      <c r="H129" s="626">
        <v>42516</v>
      </c>
      <c r="I129" s="626">
        <v>42522</v>
      </c>
      <c r="J129" s="38"/>
      <c r="K129" s="38"/>
      <c r="L129" s="38"/>
    </row>
    <row r="130" spans="1:12" hidden="1">
      <c r="A130" s="38"/>
      <c r="B130" s="38" t="s">
        <v>739</v>
      </c>
      <c r="C130" s="38"/>
      <c r="D130" s="38" t="s">
        <v>1216</v>
      </c>
      <c r="E130" s="38"/>
      <c r="F130" s="38"/>
      <c r="G130" s="38" t="s">
        <v>1989</v>
      </c>
      <c r="H130" s="626">
        <v>42523</v>
      </c>
      <c r="I130" s="626">
        <v>42529</v>
      </c>
      <c r="J130" s="38"/>
      <c r="K130" s="38"/>
      <c r="L130" s="38"/>
    </row>
    <row r="131" spans="1:12" hidden="1">
      <c r="A131" s="38"/>
      <c r="B131" s="38" t="s">
        <v>738</v>
      </c>
      <c r="C131" s="38"/>
      <c r="D131" s="38" t="s">
        <v>243</v>
      </c>
      <c r="E131" s="38" t="s">
        <v>2292</v>
      </c>
      <c r="F131" s="38" t="s">
        <v>742</v>
      </c>
      <c r="G131" s="38" t="s">
        <v>240</v>
      </c>
      <c r="H131" s="626">
        <v>42523</v>
      </c>
      <c r="I131" s="626">
        <v>42529</v>
      </c>
      <c r="J131" s="38"/>
      <c r="K131" s="38"/>
      <c r="L131" s="38"/>
    </row>
    <row r="132" spans="1:12" hidden="1">
      <c r="A132" s="38"/>
      <c r="B132" s="38" t="s">
        <v>539</v>
      </c>
      <c r="C132" s="38"/>
      <c r="D132" s="38" t="s">
        <v>1899</v>
      </c>
      <c r="E132" s="38"/>
      <c r="F132" s="38"/>
      <c r="G132" s="38" t="s">
        <v>240</v>
      </c>
      <c r="H132" s="626">
        <v>42530</v>
      </c>
      <c r="I132" s="626">
        <v>42536</v>
      </c>
      <c r="J132" s="38"/>
      <c r="K132" s="38"/>
      <c r="L132" s="38"/>
    </row>
    <row r="133" spans="1:12" hidden="1">
      <c r="A133" s="38"/>
      <c r="B133" s="38" t="s">
        <v>539</v>
      </c>
      <c r="C133" s="38"/>
      <c r="D133" s="38" t="s">
        <v>1269</v>
      </c>
      <c r="E133" s="38"/>
      <c r="F133" s="38"/>
      <c r="G133" s="38" t="s">
        <v>240</v>
      </c>
      <c r="H133" s="626">
        <v>42530</v>
      </c>
      <c r="I133" s="626">
        <v>42536</v>
      </c>
      <c r="J133" s="38"/>
      <c r="K133" s="38"/>
      <c r="L133" s="38"/>
    </row>
    <row r="134" spans="1:12" hidden="1">
      <c r="A134" s="38"/>
      <c r="B134" s="38" t="s">
        <v>539</v>
      </c>
      <c r="C134" s="38"/>
      <c r="D134" s="38" t="s">
        <v>1435</v>
      </c>
      <c r="E134" s="38"/>
      <c r="F134" s="38"/>
      <c r="G134" s="38" t="s">
        <v>1518</v>
      </c>
      <c r="H134" s="626">
        <v>42530</v>
      </c>
      <c r="I134" s="626">
        <v>42536</v>
      </c>
      <c r="J134" s="38"/>
      <c r="K134" s="38"/>
      <c r="L134" s="38"/>
    </row>
    <row r="135" spans="1:12" hidden="1">
      <c r="A135" s="38"/>
      <c r="B135" s="38" t="s">
        <v>1507</v>
      </c>
      <c r="C135" s="38" t="s">
        <v>1939</v>
      </c>
      <c r="D135" s="38" t="s">
        <v>1439</v>
      </c>
      <c r="E135" s="38" t="s">
        <v>1896</v>
      </c>
      <c r="F135" s="38" t="s">
        <v>1516</v>
      </c>
      <c r="G135" s="38" t="s">
        <v>1518</v>
      </c>
      <c r="H135" s="626">
        <v>42530</v>
      </c>
      <c r="I135" s="626">
        <v>42536</v>
      </c>
      <c r="J135" s="38"/>
      <c r="K135" s="38"/>
      <c r="L135" s="38"/>
    </row>
    <row r="136" spans="1:12" hidden="1">
      <c r="A136" s="38"/>
      <c r="B136" s="38" t="s">
        <v>1222</v>
      </c>
      <c r="C136" s="38"/>
      <c r="D136" s="38" t="s">
        <v>1504</v>
      </c>
      <c r="E136" s="38" t="s">
        <v>1551</v>
      </c>
      <c r="F136" s="38" t="s">
        <v>1441</v>
      </c>
      <c r="G136" s="38" t="s">
        <v>240</v>
      </c>
      <c r="H136" s="626">
        <v>42530</v>
      </c>
      <c r="I136" s="626">
        <v>42536</v>
      </c>
      <c r="J136" s="38"/>
      <c r="K136" s="38"/>
      <c r="L136" s="38"/>
    </row>
    <row r="137" spans="1:12" hidden="1">
      <c r="A137" s="38"/>
      <c r="B137" s="38" t="s">
        <v>1222</v>
      </c>
      <c r="C137" s="38"/>
      <c r="D137" s="38" t="s">
        <v>1447</v>
      </c>
      <c r="E137" s="38"/>
      <c r="F137" s="38"/>
      <c r="G137" s="38" t="s">
        <v>240</v>
      </c>
      <c r="H137" s="626">
        <v>42530</v>
      </c>
      <c r="I137" s="626">
        <v>42536</v>
      </c>
      <c r="J137" s="38"/>
      <c r="K137" s="38"/>
      <c r="L137" s="38"/>
    </row>
    <row r="138" spans="1:12" hidden="1">
      <c r="A138" s="38"/>
      <c r="B138" s="38" t="s">
        <v>1222</v>
      </c>
      <c r="C138" s="38" t="s">
        <v>1935</v>
      </c>
      <c r="D138" s="38" t="s">
        <v>1689</v>
      </c>
      <c r="E138" s="38" t="s">
        <v>1900</v>
      </c>
      <c r="F138" s="38" t="s">
        <v>1901</v>
      </c>
      <c r="G138" s="38" t="s">
        <v>240</v>
      </c>
      <c r="H138" s="626">
        <v>42530</v>
      </c>
      <c r="I138" s="626">
        <v>42536</v>
      </c>
      <c r="J138" s="38"/>
      <c r="K138" s="38"/>
      <c r="L138" s="38"/>
    </row>
    <row r="139" spans="1:12" hidden="1">
      <c r="A139" s="38"/>
      <c r="B139" s="38" t="s">
        <v>1404</v>
      </c>
      <c r="C139" s="38"/>
      <c r="D139" s="38" t="s">
        <v>1552</v>
      </c>
      <c r="E139" s="38" t="s">
        <v>1551</v>
      </c>
      <c r="F139" s="38" t="s">
        <v>1441</v>
      </c>
      <c r="G139" s="38" t="s">
        <v>240</v>
      </c>
      <c r="H139" s="626">
        <v>42530</v>
      </c>
      <c r="I139" s="626">
        <v>42536</v>
      </c>
      <c r="J139" s="38"/>
      <c r="K139" s="38"/>
      <c r="L139" s="38"/>
    </row>
    <row r="140" spans="1:12" hidden="1">
      <c r="A140" s="38"/>
      <c r="B140" s="38" t="s">
        <v>539</v>
      </c>
      <c r="C140" s="38"/>
      <c r="D140" s="38" t="s">
        <v>4</v>
      </c>
      <c r="E140" s="38"/>
      <c r="F140" s="38"/>
      <c r="G140" s="38" t="s">
        <v>1571</v>
      </c>
      <c r="H140" s="626">
        <v>42530</v>
      </c>
      <c r="I140" s="626">
        <v>42536</v>
      </c>
      <c r="J140" s="38"/>
      <c r="K140" s="38"/>
      <c r="L140" s="38"/>
    </row>
    <row r="141" spans="1:12" hidden="1">
      <c r="A141" s="38"/>
      <c r="B141" s="38" t="s">
        <v>539</v>
      </c>
      <c r="C141" s="38"/>
      <c r="D141" s="38" t="s">
        <v>1432</v>
      </c>
      <c r="E141" s="38"/>
      <c r="F141" s="38"/>
      <c r="G141" s="38" t="s">
        <v>1571</v>
      </c>
      <c r="H141" s="626">
        <v>42530</v>
      </c>
      <c r="I141" s="626">
        <v>42536</v>
      </c>
      <c r="J141" s="38"/>
      <c r="K141" s="38"/>
      <c r="L141" s="38"/>
    </row>
    <row r="142" spans="1:12" hidden="1">
      <c r="A142" s="38"/>
      <c r="B142" s="38" t="s">
        <v>738</v>
      </c>
      <c r="C142" s="38"/>
      <c r="D142" s="38" t="s">
        <v>243</v>
      </c>
      <c r="E142" s="38" t="s">
        <v>742</v>
      </c>
      <c r="F142" s="38" t="s">
        <v>242</v>
      </c>
      <c r="G142" s="38" t="s">
        <v>240</v>
      </c>
      <c r="H142" s="626">
        <v>42530</v>
      </c>
      <c r="I142" s="626">
        <v>42536</v>
      </c>
      <c r="J142" s="38"/>
      <c r="K142" s="38"/>
      <c r="L142" s="38"/>
    </row>
    <row r="143" spans="1:12" hidden="1">
      <c r="A143" s="38"/>
      <c r="B143" s="38" t="s">
        <v>739</v>
      </c>
      <c r="C143" s="38"/>
      <c r="D143" s="38" t="s">
        <v>1593</v>
      </c>
      <c r="E143" s="38" t="s">
        <v>1447</v>
      </c>
      <c r="F143" s="38" t="s">
        <v>1902</v>
      </c>
      <c r="G143" s="38" t="s">
        <v>240</v>
      </c>
      <c r="H143" s="626">
        <v>42530</v>
      </c>
      <c r="I143" s="626">
        <v>42536</v>
      </c>
      <c r="J143" s="38"/>
      <c r="K143" s="38"/>
      <c r="L143" s="38"/>
    </row>
    <row r="144" spans="1:12" hidden="1">
      <c r="A144" s="38"/>
      <c r="B144" s="38" t="s">
        <v>1903</v>
      </c>
      <c r="C144" s="38"/>
      <c r="D144" s="38" t="s">
        <v>1216</v>
      </c>
      <c r="E144" s="38"/>
      <c r="F144" s="38"/>
      <c r="G144" s="38" t="s">
        <v>240</v>
      </c>
      <c r="H144" s="626">
        <v>42530</v>
      </c>
      <c r="I144" s="626">
        <v>42536</v>
      </c>
      <c r="J144" s="38"/>
      <c r="K144" s="38"/>
      <c r="L144" s="38"/>
    </row>
    <row r="145" spans="1:12" hidden="1">
      <c r="A145" s="38"/>
      <c r="B145" s="38" t="s">
        <v>1904</v>
      </c>
      <c r="C145" s="38"/>
      <c r="D145" s="38" t="s">
        <v>804</v>
      </c>
      <c r="E145" s="38" t="s">
        <v>1438</v>
      </c>
      <c r="F145" s="38" t="s">
        <v>243</v>
      </c>
      <c r="G145" s="38" t="s">
        <v>240</v>
      </c>
      <c r="H145" s="626">
        <v>42530</v>
      </c>
      <c r="I145" s="626">
        <v>42536</v>
      </c>
      <c r="J145" s="38"/>
      <c r="K145" s="38"/>
      <c r="L145" s="38"/>
    </row>
    <row r="146" spans="1:12" hidden="1">
      <c r="A146" s="38"/>
      <c r="B146" s="38" t="s">
        <v>539</v>
      </c>
      <c r="C146" s="38"/>
      <c r="D146" s="38" t="s">
        <v>1588</v>
      </c>
      <c r="E146" s="38"/>
      <c r="F146" s="38"/>
      <c r="G146" s="38" t="s">
        <v>240</v>
      </c>
      <c r="H146" s="626">
        <v>42537</v>
      </c>
      <c r="I146" s="626">
        <v>42543</v>
      </c>
      <c r="J146" s="38"/>
      <c r="K146" s="38"/>
      <c r="L146" s="38"/>
    </row>
    <row r="147" spans="1:12" hidden="1">
      <c r="A147" s="38"/>
      <c r="B147" s="292" t="s">
        <v>539</v>
      </c>
      <c r="C147" s="38"/>
      <c r="D147" s="38" t="s">
        <v>1905</v>
      </c>
      <c r="E147" s="38"/>
      <c r="F147" s="38"/>
      <c r="G147" s="38" t="s">
        <v>240</v>
      </c>
      <c r="H147" s="626">
        <v>42537</v>
      </c>
      <c r="I147" s="626">
        <v>42543</v>
      </c>
      <c r="J147" s="38"/>
      <c r="K147" s="38"/>
      <c r="L147" s="38"/>
    </row>
    <row r="148" spans="1:12" hidden="1">
      <c r="A148" s="38"/>
      <c r="B148" s="38" t="s">
        <v>1906</v>
      </c>
      <c r="C148" s="38"/>
      <c r="D148" s="38" t="s">
        <v>1435</v>
      </c>
      <c r="E148" s="38"/>
      <c r="F148" s="38"/>
      <c r="G148" s="38" t="s">
        <v>1696</v>
      </c>
      <c r="H148" s="626">
        <v>42537</v>
      </c>
      <c r="I148" s="626">
        <v>42543</v>
      </c>
      <c r="J148" s="38"/>
      <c r="K148" s="38"/>
      <c r="L148" s="38"/>
    </row>
    <row r="149" spans="1:12" hidden="1">
      <c r="A149" s="38"/>
      <c r="B149" s="38" t="s">
        <v>539</v>
      </c>
      <c r="C149" s="38"/>
      <c r="D149" s="38" t="s">
        <v>1899</v>
      </c>
      <c r="E149" s="38"/>
      <c r="F149" s="38"/>
      <c r="G149" s="38" t="s">
        <v>240</v>
      </c>
      <c r="H149" s="626">
        <v>42537</v>
      </c>
      <c r="I149" s="626">
        <v>42543</v>
      </c>
      <c r="J149" s="38"/>
      <c r="K149" s="38"/>
      <c r="L149" s="38"/>
    </row>
    <row r="150" spans="1:12" hidden="1">
      <c r="A150" s="38"/>
      <c r="B150" s="292" t="s">
        <v>1904</v>
      </c>
      <c r="C150" s="38"/>
      <c r="D150" s="38" t="s">
        <v>1438</v>
      </c>
      <c r="E150" s="38" t="s">
        <v>804</v>
      </c>
      <c r="F150" s="38" t="s">
        <v>1447</v>
      </c>
      <c r="G150" s="38" t="s">
        <v>240</v>
      </c>
      <c r="H150" s="626">
        <v>42537</v>
      </c>
      <c r="I150" s="626">
        <v>42543</v>
      </c>
      <c r="J150" s="38"/>
      <c r="K150" s="38"/>
      <c r="L150" s="38"/>
    </row>
    <row r="151" spans="1:12" hidden="1">
      <c r="A151" s="38"/>
      <c r="B151" s="38" t="s">
        <v>539</v>
      </c>
      <c r="C151" s="38"/>
      <c r="D151" s="38" t="s">
        <v>1432</v>
      </c>
      <c r="E151" s="38"/>
      <c r="F151" s="38"/>
      <c r="G151" s="38" t="s">
        <v>1571</v>
      </c>
      <c r="H151" s="626">
        <v>42537</v>
      </c>
      <c r="I151" s="626">
        <v>42543</v>
      </c>
      <c r="J151" s="38"/>
      <c r="K151" s="38"/>
      <c r="L151" s="38"/>
    </row>
    <row r="152" spans="1:12" hidden="1">
      <c r="A152" s="38"/>
      <c r="B152" s="234" t="s">
        <v>1222</v>
      </c>
      <c r="C152" s="38" t="s">
        <v>1970</v>
      </c>
      <c r="D152" s="38" t="s">
        <v>1907</v>
      </c>
      <c r="E152" s="38"/>
      <c r="F152" s="38"/>
      <c r="G152" s="38" t="s">
        <v>240</v>
      </c>
      <c r="H152" s="626">
        <v>42537</v>
      </c>
      <c r="I152" s="626">
        <v>42543</v>
      </c>
      <c r="J152" s="38"/>
      <c r="K152" s="38"/>
      <c r="L152" s="38"/>
    </row>
    <row r="153" spans="1:12" hidden="1">
      <c r="A153" s="38"/>
      <c r="B153" s="234" t="s">
        <v>1222</v>
      </c>
      <c r="C153" s="38" t="s">
        <v>1935</v>
      </c>
      <c r="D153" s="38" t="s">
        <v>1689</v>
      </c>
      <c r="E153" s="38" t="s">
        <v>1900</v>
      </c>
      <c r="F153" s="38" t="s">
        <v>1519</v>
      </c>
      <c r="G153" s="38" t="s">
        <v>240</v>
      </c>
      <c r="H153" s="626">
        <v>42537</v>
      </c>
      <c r="I153" s="626">
        <v>42543</v>
      </c>
      <c r="J153" s="38"/>
      <c r="K153" s="38"/>
      <c r="L153" s="38"/>
    </row>
    <row r="154" spans="1:12" hidden="1">
      <c r="A154" s="38"/>
      <c r="B154" s="234" t="s">
        <v>1404</v>
      </c>
      <c r="C154" s="38"/>
      <c r="D154" s="38" t="s">
        <v>1901</v>
      </c>
      <c r="E154" s="38" t="s">
        <v>1689</v>
      </c>
      <c r="F154" s="38" t="s">
        <v>242</v>
      </c>
      <c r="G154" s="38" t="s">
        <v>240</v>
      </c>
      <c r="H154" s="626">
        <v>42537</v>
      </c>
      <c r="I154" s="626">
        <v>42543</v>
      </c>
      <c r="J154" s="38"/>
      <c r="K154" s="38"/>
      <c r="L154" s="38"/>
    </row>
    <row r="155" spans="1:12" hidden="1">
      <c r="A155" s="38"/>
      <c r="B155" s="38" t="s">
        <v>1444</v>
      </c>
      <c r="C155" s="38"/>
      <c r="D155" s="38" t="s">
        <v>243</v>
      </c>
      <c r="E155" s="38" t="s">
        <v>1436</v>
      </c>
      <c r="F155" s="38" t="s">
        <v>1445</v>
      </c>
      <c r="G155" s="38" t="s">
        <v>240</v>
      </c>
      <c r="H155" s="626">
        <v>42537</v>
      </c>
      <c r="I155" s="626">
        <v>42543</v>
      </c>
      <c r="J155" s="38"/>
      <c r="K155" s="38"/>
      <c r="L155" s="38"/>
    </row>
    <row r="156" spans="1:12" hidden="1">
      <c r="A156" s="38"/>
      <c r="B156" s="38" t="s">
        <v>539</v>
      </c>
      <c r="C156" s="38"/>
      <c r="D156" s="38" t="s">
        <v>1908</v>
      </c>
      <c r="E156" s="38"/>
      <c r="F156" s="38"/>
      <c r="G156" s="38" t="s">
        <v>240</v>
      </c>
      <c r="H156" s="626">
        <v>42537</v>
      </c>
      <c r="I156" s="626">
        <v>42543</v>
      </c>
      <c r="J156" s="38"/>
      <c r="K156" s="38"/>
      <c r="L156" s="38"/>
    </row>
    <row r="157" spans="1:12" hidden="1">
      <c r="A157" s="38"/>
      <c r="B157" s="38" t="s">
        <v>1909</v>
      </c>
      <c r="C157" s="38"/>
      <c r="D157" s="38" t="s">
        <v>1910</v>
      </c>
      <c r="E157" s="38" t="s">
        <v>1092</v>
      </c>
      <c r="F157" s="38" t="s">
        <v>1436</v>
      </c>
      <c r="G157" s="38" t="s">
        <v>240</v>
      </c>
      <c r="H157" s="626">
        <v>42537</v>
      </c>
      <c r="I157" s="626">
        <v>42543</v>
      </c>
      <c r="J157" s="38"/>
      <c r="K157" s="38"/>
      <c r="L157" s="38"/>
    </row>
    <row r="158" spans="1:12" hidden="1">
      <c r="A158" s="38"/>
      <c r="B158" s="38" t="s">
        <v>1507</v>
      </c>
      <c r="C158" s="38" t="s">
        <v>1939</v>
      </c>
      <c r="D158" s="38" t="s">
        <v>1439</v>
      </c>
      <c r="E158" s="38" t="s">
        <v>1896</v>
      </c>
      <c r="F158" s="38" t="s">
        <v>1911</v>
      </c>
      <c r="G158" s="38" t="s">
        <v>240</v>
      </c>
      <c r="H158" s="626">
        <v>42537</v>
      </c>
      <c r="I158" s="626">
        <v>42543</v>
      </c>
      <c r="J158" s="38"/>
      <c r="K158" s="38"/>
      <c r="L158" s="38"/>
    </row>
    <row r="159" spans="1:12" hidden="1">
      <c r="A159" s="38"/>
      <c r="B159" s="38" t="s">
        <v>539</v>
      </c>
      <c r="C159" s="38"/>
      <c r="D159" s="38" t="s">
        <v>1432</v>
      </c>
      <c r="E159" s="38"/>
      <c r="F159" s="38"/>
      <c r="G159" s="38" t="s">
        <v>1177</v>
      </c>
      <c r="H159" s="626">
        <v>42537</v>
      </c>
      <c r="I159" s="626">
        <v>42543</v>
      </c>
      <c r="J159" s="38"/>
      <c r="K159" s="38"/>
      <c r="L159" s="38"/>
    </row>
    <row r="160" spans="1:12" hidden="1">
      <c r="A160" s="38"/>
      <c r="B160" s="38" t="s">
        <v>1572</v>
      </c>
      <c r="C160" s="38"/>
      <c r="D160" s="38" t="s">
        <v>1912</v>
      </c>
      <c r="E160" s="38"/>
      <c r="F160" s="38"/>
      <c r="G160" s="38" t="s">
        <v>1501</v>
      </c>
      <c r="H160" s="626">
        <v>42537</v>
      </c>
      <c r="I160" s="626">
        <v>42543</v>
      </c>
      <c r="J160" s="38"/>
      <c r="K160" s="38"/>
      <c r="L160" s="38"/>
    </row>
    <row r="161" spans="1:12" hidden="1">
      <c r="A161" s="38"/>
      <c r="B161" s="38" t="s">
        <v>1222</v>
      </c>
      <c r="C161" s="38" t="s">
        <v>1935</v>
      </c>
      <c r="D161" s="38" t="s">
        <v>1689</v>
      </c>
      <c r="E161" s="38" t="s">
        <v>1900</v>
      </c>
      <c r="F161" s="38" t="s">
        <v>1519</v>
      </c>
      <c r="G161" s="38" t="s">
        <v>240</v>
      </c>
      <c r="H161" s="626">
        <v>42544</v>
      </c>
      <c r="I161" s="626">
        <v>42549</v>
      </c>
      <c r="J161" s="38"/>
      <c r="K161" s="38"/>
      <c r="L161" s="38"/>
    </row>
    <row r="162" spans="1:12" hidden="1">
      <c r="A162" s="38"/>
      <c r="B162" s="38" t="s">
        <v>1507</v>
      </c>
      <c r="C162" s="38" t="s">
        <v>1939</v>
      </c>
      <c r="D162" s="38" t="s">
        <v>1439</v>
      </c>
      <c r="E162" s="38" t="s">
        <v>1896</v>
      </c>
      <c r="F162" s="38" t="s">
        <v>1911</v>
      </c>
      <c r="G162" s="38" t="s">
        <v>240</v>
      </c>
      <c r="H162" s="626">
        <v>42544</v>
      </c>
      <c r="I162" s="626">
        <v>42549</v>
      </c>
      <c r="J162" s="38"/>
      <c r="K162" s="38"/>
      <c r="L162" s="38"/>
    </row>
    <row r="163" spans="1:12" hidden="1">
      <c r="A163" s="38"/>
      <c r="B163" s="38" t="s">
        <v>539</v>
      </c>
      <c r="C163" s="38"/>
      <c r="D163" s="38" t="s">
        <v>1432</v>
      </c>
      <c r="E163" s="38"/>
      <c r="F163" s="38"/>
      <c r="G163" s="38" t="s">
        <v>1177</v>
      </c>
      <c r="H163" s="626">
        <v>42544</v>
      </c>
      <c r="I163" s="626">
        <v>42549</v>
      </c>
      <c r="J163" s="38"/>
      <c r="K163" s="38"/>
      <c r="L163" s="38"/>
    </row>
    <row r="164" spans="1:12" hidden="1">
      <c r="A164" s="38"/>
      <c r="B164" s="38" t="s">
        <v>539</v>
      </c>
      <c r="C164" s="38"/>
      <c r="D164" s="38" t="s">
        <v>1435</v>
      </c>
      <c r="E164" s="38"/>
      <c r="F164" s="38"/>
      <c r="G164" s="38" t="s">
        <v>240</v>
      </c>
      <c r="H164" s="626">
        <v>42544</v>
      </c>
      <c r="I164" s="626">
        <v>42549</v>
      </c>
      <c r="J164" s="38"/>
      <c r="K164" s="38"/>
      <c r="L164" s="38"/>
    </row>
    <row r="165" spans="1:12" hidden="1">
      <c r="A165" s="38"/>
      <c r="B165" s="38" t="s">
        <v>539</v>
      </c>
      <c r="C165" s="38"/>
      <c r="D165" s="38" t="s">
        <v>1588</v>
      </c>
      <c r="E165" s="38"/>
      <c r="F165" s="38"/>
      <c r="G165" s="38" t="s">
        <v>240</v>
      </c>
      <c r="H165" s="626">
        <v>42544</v>
      </c>
      <c r="I165" s="626">
        <v>42549</v>
      </c>
      <c r="J165" s="38"/>
      <c r="K165" s="38"/>
      <c r="L165" s="38"/>
    </row>
    <row r="166" spans="1:12" hidden="1">
      <c r="A166" s="38"/>
      <c r="B166" s="38" t="s">
        <v>1222</v>
      </c>
      <c r="C166" s="38" t="s">
        <v>1970</v>
      </c>
      <c r="D166" s="38" t="s">
        <v>1907</v>
      </c>
      <c r="E166" s="38"/>
      <c r="F166" s="38"/>
      <c r="G166" s="38" t="s">
        <v>240</v>
      </c>
      <c r="H166" s="626">
        <v>42544</v>
      </c>
      <c r="I166" s="626">
        <v>42549</v>
      </c>
      <c r="J166" s="38"/>
      <c r="K166" s="38"/>
      <c r="L166" s="38"/>
    </row>
    <row r="167" spans="1:12" hidden="1">
      <c r="A167" s="38"/>
      <c r="B167" s="38" t="s">
        <v>1222</v>
      </c>
      <c r="C167" s="38" t="s">
        <v>1935</v>
      </c>
      <c r="D167" s="38" t="s">
        <v>1689</v>
      </c>
      <c r="E167" s="38" t="s">
        <v>1900</v>
      </c>
      <c r="F167" s="38" t="s">
        <v>1519</v>
      </c>
      <c r="G167" s="38" t="s">
        <v>240</v>
      </c>
      <c r="H167" s="626">
        <v>42550</v>
      </c>
      <c r="I167" s="626">
        <v>42557</v>
      </c>
      <c r="J167" s="38"/>
      <c r="K167" s="38"/>
      <c r="L167" s="38"/>
    </row>
    <row r="168" spans="1:12" hidden="1">
      <c r="A168" s="38"/>
      <c r="B168" s="38" t="s">
        <v>1222</v>
      </c>
      <c r="C168" s="38" t="s">
        <v>1970</v>
      </c>
      <c r="D168" s="38" t="s">
        <v>1907</v>
      </c>
      <c r="E168" s="38"/>
      <c r="F168" s="38"/>
      <c r="G168" s="38" t="s">
        <v>240</v>
      </c>
      <c r="H168" s="626">
        <v>42550</v>
      </c>
      <c r="I168" s="626">
        <v>42557</v>
      </c>
      <c r="J168" s="38"/>
      <c r="K168" s="38"/>
      <c r="L168" s="38"/>
    </row>
    <row r="169" spans="1:12" hidden="1">
      <c r="A169" s="38"/>
      <c r="B169" s="38" t="s">
        <v>539</v>
      </c>
      <c r="C169" s="38"/>
      <c r="D169" s="38" t="s">
        <v>1985</v>
      </c>
      <c r="E169" s="38"/>
      <c r="F169" s="38"/>
      <c r="G169" s="38" t="s">
        <v>240</v>
      </c>
      <c r="H169" s="626">
        <v>42550</v>
      </c>
      <c r="I169" s="626">
        <v>42557</v>
      </c>
      <c r="J169" s="38"/>
      <c r="K169" s="38"/>
      <c r="L169" s="38"/>
    </row>
    <row r="170" spans="1:12" hidden="1">
      <c r="A170" s="38"/>
      <c r="B170" s="38" t="s">
        <v>539</v>
      </c>
      <c r="C170" s="38"/>
      <c r="D170" s="38" t="s">
        <v>1433</v>
      </c>
      <c r="E170" s="38"/>
      <c r="F170" s="38"/>
      <c r="G170" s="38" t="s">
        <v>240</v>
      </c>
      <c r="H170" s="626">
        <v>42550</v>
      </c>
      <c r="I170" s="626">
        <v>42557</v>
      </c>
      <c r="J170" s="38"/>
      <c r="K170" s="38"/>
      <c r="L170" s="38"/>
    </row>
    <row r="171" spans="1:12" hidden="1">
      <c r="A171" s="38"/>
      <c r="B171" s="38" t="s">
        <v>539</v>
      </c>
      <c r="C171" s="38"/>
      <c r="D171" s="38" t="s">
        <v>1905</v>
      </c>
      <c r="E171" s="38"/>
      <c r="F171" s="38"/>
      <c r="G171" s="38" t="s">
        <v>240</v>
      </c>
      <c r="H171" s="626">
        <v>42550</v>
      </c>
      <c r="I171" s="626">
        <v>42557</v>
      </c>
      <c r="J171" s="38"/>
      <c r="K171" s="38"/>
      <c r="L171" s="38"/>
    </row>
    <row r="172" spans="1:12" hidden="1">
      <c r="A172" s="38"/>
      <c r="B172" s="38" t="s">
        <v>1222</v>
      </c>
      <c r="C172" s="38"/>
      <c r="D172" s="38" t="s">
        <v>1552</v>
      </c>
      <c r="E172" s="38" t="s">
        <v>1551</v>
      </c>
      <c r="F172" s="38" t="s">
        <v>1441</v>
      </c>
      <c r="G172" s="38" t="s">
        <v>240</v>
      </c>
      <c r="H172" s="626">
        <v>42550</v>
      </c>
      <c r="I172" s="626">
        <v>42557</v>
      </c>
      <c r="J172" s="38"/>
      <c r="K172" s="38"/>
      <c r="L172" s="38"/>
    </row>
    <row r="173" spans="1:12" hidden="1">
      <c r="A173" s="38"/>
      <c r="B173" s="38" t="s">
        <v>539</v>
      </c>
      <c r="C173" s="38"/>
      <c r="D173" s="38" t="s">
        <v>1274</v>
      </c>
      <c r="E173" s="38"/>
      <c r="F173" s="38"/>
      <c r="G173" s="38" t="s">
        <v>240</v>
      </c>
      <c r="H173" s="626">
        <v>42550</v>
      </c>
      <c r="I173" s="626">
        <v>42557</v>
      </c>
      <c r="J173" s="38"/>
      <c r="K173" s="38"/>
      <c r="L173" s="38"/>
    </row>
    <row r="174" spans="1:12" hidden="1">
      <c r="A174" s="38"/>
      <c r="B174" s="38" t="s">
        <v>539</v>
      </c>
      <c r="C174" s="38"/>
      <c r="D174" s="38" t="s">
        <v>4</v>
      </c>
      <c r="E174" s="38"/>
      <c r="F174" s="38"/>
      <c r="G174" s="38" t="s">
        <v>1989</v>
      </c>
      <c r="H174" s="626">
        <v>42550</v>
      </c>
      <c r="I174" s="626">
        <v>42557</v>
      </c>
      <c r="J174" s="38"/>
      <c r="K174" s="38"/>
      <c r="L174" s="38"/>
    </row>
    <row r="175" spans="1:12" hidden="1">
      <c r="A175" s="38"/>
      <c r="B175" s="38" t="s">
        <v>539</v>
      </c>
      <c r="C175" s="38"/>
      <c r="D175" s="38" t="s">
        <v>1986</v>
      </c>
      <c r="E175" s="38"/>
      <c r="F175" s="38"/>
      <c r="G175" s="38" t="s">
        <v>240</v>
      </c>
      <c r="H175" s="626">
        <v>42550</v>
      </c>
      <c r="I175" s="626">
        <v>42557</v>
      </c>
      <c r="J175" s="38"/>
      <c r="K175" s="38"/>
      <c r="L175" s="38"/>
    </row>
    <row r="176" spans="1:12" hidden="1">
      <c r="A176" s="38"/>
      <c r="B176" s="38" t="s">
        <v>539</v>
      </c>
      <c r="C176" s="38"/>
      <c r="D176" s="38" t="s">
        <v>1987</v>
      </c>
      <c r="E176" s="38" t="s">
        <v>1438</v>
      </c>
      <c r="F176" s="38" t="s">
        <v>243</v>
      </c>
      <c r="G176" s="38" t="s">
        <v>240</v>
      </c>
      <c r="H176" s="626">
        <v>42550</v>
      </c>
      <c r="I176" s="626">
        <v>42557</v>
      </c>
      <c r="J176" s="38"/>
      <c r="K176" s="38"/>
      <c r="L176" s="38"/>
    </row>
    <row r="177" spans="1:12" hidden="1">
      <c r="A177" s="38"/>
      <c r="B177" s="38" t="s">
        <v>535</v>
      </c>
      <c r="C177" s="38"/>
      <c r="D177" s="38" t="s">
        <v>1910</v>
      </c>
      <c r="E177" s="38" t="s">
        <v>1551</v>
      </c>
      <c r="F177" s="38" t="s">
        <v>1441</v>
      </c>
      <c r="G177" s="38" t="s">
        <v>240</v>
      </c>
      <c r="H177" s="626">
        <v>42550</v>
      </c>
      <c r="I177" s="626">
        <v>42557</v>
      </c>
      <c r="J177" s="38"/>
      <c r="K177" s="38"/>
      <c r="L177" s="38"/>
    </row>
    <row r="178" spans="1:12" hidden="1">
      <c r="A178" s="38"/>
      <c r="B178" s="38" t="s">
        <v>535</v>
      </c>
      <c r="C178" s="38"/>
      <c r="D178" s="38" t="s">
        <v>1910</v>
      </c>
      <c r="E178" s="38" t="s">
        <v>244</v>
      </c>
      <c r="F178" s="38" t="s">
        <v>1988</v>
      </c>
      <c r="G178" s="38" t="s">
        <v>240</v>
      </c>
      <c r="H178" s="626">
        <v>42550</v>
      </c>
      <c r="I178" s="626">
        <v>42557</v>
      </c>
      <c r="J178" s="38"/>
      <c r="K178" s="38"/>
      <c r="L178" s="38"/>
    </row>
    <row r="179" spans="1:12" hidden="1">
      <c r="A179" s="38"/>
      <c r="B179" s="38" t="s">
        <v>1222</v>
      </c>
      <c r="C179" s="38"/>
      <c r="D179" s="38" t="s">
        <v>1504</v>
      </c>
      <c r="E179" s="38" t="s">
        <v>1551</v>
      </c>
      <c r="F179" s="38" t="s">
        <v>1447</v>
      </c>
      <c r="G179" s="38" t="s">
        <v>240</v>
      </c>
      <c r="H179" s="626">
        <v>42550</v>
      </c>
      <c r="I179" s="626">
        <v>42557</v>
      </c>
      <c r="J179" s="38"/>
      <c r="K179" s="38"/>
      <c r="L179" s="38"/>
    </row>
    <row r="180" spans="1:12" hidden="1">
      <c r="A180" s="38"/>
      <c r="B180" s="38" t="s">
        <v>1507</v>
      </c>
      <c r="C180" s="38" t="s">
        <v>1939</v>
      </c>
      <c r="D180" s="38" t="s">
        <v>1439</v>
      </c>
      <c r="E180" s="38" t="s">
        <v>1896</v>
      </c>
      <c r="F180" s="38" t="s">
        <v>1911</v>
      </c>
      <c r="G180" s="38" t="s">
        <v>240</v>
      </c>
      <c r="H180" s="626">
        <v>42550</v>
      </c>
      <c r="I180" s="626">
        <v>42557</v>
      </c>
      <c r="J180" s="38"/>
      <c r="K180" s="38"/>
      <c r="L180" s="38"/>
    </row>
    <row r="181" spans="1:12" hidden="1">
      <c r="A181" s="38"/>
      <c r="B181" s="38" t="s">
        <v>1222</v>
      </c>
      <c r="C181" s="38" t="s">
        <v>1935</v>
      </c>
      <c r="D181" s="38" t="s">
        <v>1689</v>
      </c>
      <c r="E181" s="38" t="s">
        <v>1900</v>
      </c>
      <c r="F181" s="38" t="s">
        <v>1519</v>
      </c>
      <c r="G181" s="38" t="s">
        <v>240</v>
      </c>
      <c r="H181" s="626">
        <v>42558</v>
      </c>
      <c r="I181" s="626">
        <v>42564</v>
      </c>
      <c r="J181" s="38"/>
      <c r="K181" s="38"/>
      <c r="L181" s="38"/>
    </row>
    <row r="182" spans="1:12" hidden="1">
      <c r="A182" s="38"/>
      <c r="B182" s="38" t="s">
        <v>1222</v>
      </c>
      <c r="C182" s="38" t="s">
        <v>1970</v>
      </c>
      <c r="D182" s="38" t="s">
        <v>1907</v>
      </c>
      <c r="E182" s="38"/>
      <c r="F182" s="38"/>
      <c r="G182" s="38" t="s">
        <v>240</v>
      </c>
      <c r="H182" s="626">
        <v>42558</v>
      </c>
      <c r="I182" s="626">
        <v>42564</v>
      </c>
      <c r="J182" s="38"/>
      <c r="K182" s="38"/>
      <c r="L182" s="38"/>
    </row>
    <row r="183" spans="1:12" hidden="1">
      <c r="A183" s="38"/>
      <c r="B183" s="38" t="s">
        <v>539</v>
      </c>
      <c r="C183" s="38"/>
      <c r="D183" s="38" t="s">
        <v>1588</v>
      </c>
      <c r="E183" s="38"/>
      <c r="F183" s="38"/>
      <c r="G183" s="38" t="s">
        <v>240</v>
      </c>
      <c r="H183" s="626">
        <v>42558</v>
      </c>
      <c r="I183" s="626">
        <v>42564</v>
      </c>
      <c r="J183" s="38"/>
      <c r="K183" s="38"/>
      <c r="L183" s="38"/>
    </row>
    <row r="184" spans="1:12" hidden="1">
      <c r="A184" s="38"/>
      <c r="B184" s="38" t="s">
        <v>539</v>
      </c>
      <c r="C184" s="38"/>
      <c r="D184" s="38" t="s">
        <v>1908</v>
      </c>
      <c r="E184" s="38"/>
      <c r="F184" s="38"/>
      <c r="G184" s="38" t="s">
        <v>240</v>
      </c>
      <c r="H184" s="626">
        <v>42558</v>
      </c>
      <c r="I184" s="626">
        <v>42564</v>
      </c>
      <c r="J184" s="38"/>
      <c r="K184" s="38"/>
      <c r="L184" s="38"/>
    </row>
    <row r="185" spans="1:12" hidden="1">
      <c r="A185" s="38"/>
      <c r="B185" s="38" t="s">
        <v>2050</v>
      </c>
      <c r="C185" s="38"/>
      <c r="D185" s="38"/>
      <c r="E185" s="38"/>
      <c r="F185" s="38"/>
      <c r="G185" s="38" t="s">
        <v>240</v>
      </c>
      <c r="H185" s="626">
        <v>42558</v>
      </c>
      <c r="I185" s="626">
        <v>42564</v>
      </c>
      <c r="J185" s="38"/>
      <c r="K185" s="38"/>
      <c r="L185" s="38"/>
    </row>
    <row r="186" spans="1:12" hidden="1">
      <c r="A186" s="38"/>
      <c r="B186" s="38" t="s">
        <v>1904</v>
      </c>
      <c r="C186" s="38"/>
      <c r="D186" s="38" t="s">
        <v>1438</v>
      </c>
      <c r="E186" s="38" t="s">
        <v>2051</v>
      </c>
      <c r="F186" s="38" t="s">
        <v>1902</v>
      </c>
      <c r="G186" s="38" t="s">
        <v>240</v>
      </c>
      <c r="H186" s="626">
        <v>42558</v>
      </c>
      <c r="I186" s="626">
        <v>42564</v>
      </c>
      <c r="J186" s="38"/>
      <c r="K186" s="38"/>
      <c r="L186" s="38"/>
    </row>
    <row r="187" spans="1:12" hidden="1">
      <c r="A187" s="38"/>
      <c r="B187" s="38" t="s">
        <v>535</v>
      </c>
      <c r="C187" s="38"/>
      <c r="D187" s="38" t="s">
        <v>2052</v>
      </c>
      <c r="E187" s="38" t="s">
        <v>740</v>
      </c>
      <c r="F187" s="38" t="s">
        <v>1498</v>
      </c>
      <c r="G187" s="38" t="s">
        <v>240</v>
      </c>
      <c r="H187" s="626">
        <v>42558</v>
      </c>
      <c r="I187" s="626">
        <v>42564</v>
      </c>
      <c r="J187" s="38"/>
      <c r="K187" s="38"/>
      <c r="L187" s="38"/>
    </row>
    <row r="188" spans="1:12" hidden="1">
      <c r="A188" s="38"/>
      <c r="B188" s="38" t="s">
        <v>539</v>
      </c>
      <c r="C188" s="38"/>
      <c r="D188" s="38" t="s">
        <v>4</v>
      </c>
      <c r="E188" s="38"/>
      <c r="F188" s="38"/>
      <c r="G188" s="38" t="s">
        <v>1989</v>
      </c>
      <c r="H188" s="626">
        <v>42558</v>
      </c>
      <c r="I188" s="626">
        <v>42564</v>
      </c>
      <c r="J188" s="38"/>
      <c r="K188" s="38"/>
      <c r="L188" s="38"/>
    </row>
    <row r="189" spans="1:12" hidden="1">
      <c r="A189" s="38"/>
      <c r="B189" s="38" t="s">
        <v>539</v>
      </c>
      <c r="C189" s="38"/>
      <c r="D189" s="38" t="s">
        <v>1432</v>
      </c>
      <c r="E189" s="38"/>
      <c r="F189" s="38"/>
      <c r="G189" s="38" t="s">
        <v>1989</v>
      </c>
      <c r="H189" s="626">
        <v>42558</v>
      </c>
      <c r="I189" s="626">
        <v>42564</v>
      </c>
      <c r="J189" s="38"/>
      <c r="K189" s="38"/>
      <c r="L189" s="38"/>
    </row>
    <row r="190" spans="1:12" hidden="1">
      <c r="A190" s="38"/>
      <c r="B190" s="38" t="s">
        <v>1563</v>
      </c>
      <c r="C190" s="38"/>
      <c r="D190" s="38" t="s">
        <v>1912</v>
      </c>
      <c r="E190" s="38"/>
      <c r="F190" s="38"/>
      <c r="G190" s="38" t="s">
        <v>240</v>
      </c>
      <c r="H190" s="626">
        <v>42558</v>
      </c>
      <c r="I190" s="626">
        <v>42564</v>
      </c>
      <c r="J190" s="38"/>
      <c r="K190" s="38" t="s">
        <v>2053</v>
      </c>
      <c r="L190" s="38"/>
    </row>
    <row r="191" spans="1:12" hidden="1">
      <c r="A191" s="38"/>
      <c r="B191" s="38" t="s">
        <v>535</v>
      </c>
      <c r="C191" s="38"/>
      <c r="D191" s="38" t="s">
        <v>1553</v>
      </c>
      <c r="E191" s="38" t="s">
        <v>1441</v>
      </c>
      <c r="F191" s="38" t="s">
        <v>1519</v>
      </c>
      <c r="G191" s="38" t="s">
        <v>240</v>
      </c>
      <c r="H191" s="626">
        <v>42558</v>
      </c>
      <c r="I191" s="626">
        <v>42564</v>
      </c>
      <c r="J191" s="38"/>
      <c r="K191" s="38"/>
      <c r="L191" s="38"/>
    </row>
    <row r="192" spans="1:12" hidden="1">
      <c r="A192" s="38"/>
      <c r="B192" s="38" t="s">
        <v>535</v>
      </c>
      <c r="C192" s="38"/>
      <c r="D192" s="38" t="s">
        <v>1553</v>
      </c>
      <c r="E192" s="38" t="s">
        <v>1441</v>
      </c>
      <c r="F192" s="38" t="s">
        <v>1519</v>
      </c>
      <c r="G192" s="38" t="s">
        <v>240</v>
      </c>
      <c r="H192" s="626">
        <v>42565</v>
      </c>
      <c r="I192" s="626">
        <v>42571</v>
      </c>
      <c r="J192" s="38"/>
      <c r="K192" s="38"/>
      <c r="L192" s="38"/>
    </row>
    <row r="193" spans="1:12" hidden="1">
      <c r="A193" s="38"/>
      <c r="B193" s="38" t="s">
        <v>1222</v>
      </c>
      <c r="C193" s="38" t="s">
        <v>1935</v>
      </c>
      <c r="D193" s="38" t="s">
        <v>1689</v>
      </c>
      <c r="E193" s="38" t="s">
        <v>1900</v>
      </c>
      <c r="F193" s="38" t="s">
        <v>1519</v>
      </c>
      <c r="G193" s="38" t="s">
        <v>240</v>
      </c>
      <c r="H193" s="626">
        <v>42565</v>
      </c>
      <c r="I193" s="626">
        <v>42571</v>
      </c>
      <c r="J193" s="38"/>
      <c r="K193" s="38"/>
      <c r="L193" s="38"/>
    </row>
    <row r="194" spans="1:12" hidden="1">
      <c r="A194" s="38"/>
      <c r="B194" s="38" t="s">
        <v>1222</v>
      </c>
      <c r="C194" s="38" t="s">
        <v>1970</v>
      </c>
      <c r="D194" s="38" t="s">
        <v>1907</v>
      </c>
      <c r="E194" s="38"/>
      <c r="F194" s="38"/>
      <c r="G194" s="38" t="s">
        <v>240</v>
      </c>
      <c r="H194" s="626">
        <v>42565</v>
      </c>
      <c r="I194" s="626">
        <v>42571</v>
      </c>
      <c r="J194" s="38"/>
      <c r="K194" s="38"/>
      <c r="L194" s="38"/>
    </row>
    <row r="195" spans="1:12" hidden="1">
      <c r="A195" s="38"/>
      <c r="B195" s="38" t="s">
        <v>535</v>
      </c>
      <c r="C195" s="38"/>
      <c r="D195" s="38" t="s">
        <v>1593</v>
      </c>
      <c r="E195" s="38" t="s">
        <v>1441</v>
      </c>
      <c r="F195" s="38" t="s">
        <v>242</v>
      </c>
      <c r="G195" s="38" t="s">
        <v>240</v>
      </c>
      <c r="H195" s="626">
        <v>42565</v>
      </c>
      <c r="I195" s="626">
        <v>42571</v>
      </c>
      <c r="J195" s="38"/>
      <c r="K195" s="38"/>
      <c r="L195" s="38"/>
    </row>
    <row r="196" spans="1:12" hidden="1">
      <c r="A196" s="38"/>
      <c r="B196" s="38" t="s">
        <v>539</v>
      </c>
      <c r="C196" s="38"/>
      <c r="D196" s="38" t="s">
        <v>2131</v>
      </c>
      <c r="E196" s="38"/>
      <c r="F196" s="38"/>
      <c r="G196" s="38" t="s">
        <v>240</v>
      </c>
      <c r="H196" s="626">
        <v>42565</v>
      </c>
      <c r="I196" s="626">
        <v>42571</v>
      </c>
      <c r="J196" s="38"/>
      <c r="K196" s="38"/>
      <c r="L196" s="38"/>
    </row>
    <row r="197" spans="1:12" hidden="1">
      <c r="A197" s="38"/>
      <c r="B197" s="38" t="s">
        <v>1507</v>
      </c>
      <c r="C197" s="38"/>
      <c r="D197" s="38" t="s">
        <v>2132</v>
      </c>
      <c r="E197" s="38"/>
      <c r="F197" s="38"/>
      <c r="G197" s="38" t="s">
        <v>1974</v>
      </c>
      <c r="H197" s="626">
        <v>42572</v>
      </c>
      <c r="I197" s="626">
        <v>42578</v>
      </c>
      <c r="J197" s="38"/>
      <c r="K197" s="38"/>
      <c r="L197" s="38"/>
    </row>
    <row r="198" spans="1:12" hidden="1">
      <c r="A198" s="38"/>
      <c r="B198" s="38" t="s">
        <v>1404</v>
      </c>
      <c r="C198" s="38"/>
      <c r="D198" s="38" t="s">
        <v>1901</v>
      </c>
      <c r="E198" s="38" t="s">
        <v>1689</v>
      </c>
      <c r="F198" s="38" t="s">
        <v>242</v>
      </c>
      <c r="G198" s="38" t="s">
        <v>240</v>
      </c>
      <c r="H198" s="626">
        <v>42572</v>
      </c>
      <c r="I198" s="626">
        <v>42578</v>
      </c>
      <c r="J198" s="38"/>
      <c r="K198" s="38"/>
      <c r="L198" s="38"/>
    </row>
    <row r="199" spans="1:12" hidden="1">
      <c r="A199" s="38"/>
      <c r="B199" s="38" t="s">
        <v>539</v>
      </c>
      <c r="C199" s="38"/>
      <c r="D199" s="38" t="s">
        <v>2133</v>
      </c>
      <c r="E199" s="38"/>
      <c r="F199" s="38"/>
      <c r="G199" s="38" t="s">
        <v>240</v>
      </c>
      <c r="H199" s="626">
        <v>42572</v>
      </c>
      <c r="I199" s="626">
        <v>42578</v>
      </c>
      <c r="J199" s="38"/>
      <c r="K199" s="38"/>
      <c r="L199" s="38"/>
    </row>
    <row r="200" spans="1:12" hidden="1">
      <c r="A200" s="38"/>
      <c r="B200" s="38" t="s">
        <v>1222</v>
      </c>
      <c r="C200" s="38"/>
      <c r="D200" s="38" t="s">
        <v>1504</v>
      </c>
      <c r="E200" s="38" t="s">
        <v>1447</v>
      </c>
      <c r="F200" s="38" t="s">
        <v>1519</v>
      </c>
      <c r="G200" s="38" t="s">
        <v>240</v>
      </c>
      <c r="H200" s="626">
        <v>42572</v>
      </c>
      <c r="I200" s="626">
        <v>42578</v>
      </c>
      <c r="J200" s="38"/>
      <c r="K200" s="38"/>
      <c r="L200" s="38"/>
    </row>
    <row r="201" spans="1:12" hidden="1">
      <c r="A201" s="38"/>
      <c r="B201" s="38" t="s">
        <v>1222</v>
      </c>
      <c r="C201" s="38" t="s">
        <v>1935</v>
      </c>
      <c r="D201" s="38" t="s">
        <v>1689</v>
      </c>
      <c r="E201" s="38" t="s">
        <v>1900</v>
      </c>
      <c r="F201" s="38" t="s">
        <v>1519</v>
      </c>
      <c r="G201" s="38" t="s">
        <v>240</v>
      </c>
      <c r="H201" s="626">
        <v>42572</v>
      </c>
      <c r="I201" s="626">
        <v>42578</v>
      </c>
      <c r="J201" s="38"/>
      <c r="K201" s="38"/>
      <c r="L201" s="38"/>
    </row>
    <row r="202" spans="1:12" hidden="1">
      <c r="A202" s="38"/>
      <c r="B202" s="38" t="s">
        <v>1222</v>
      </c>
      <c r="C202" s="38" t="s">
        <v>1970</v>
      </c>
      <c r="D202" s="38" t="s">
        <v>1907</v>
      </c>
      <c r="E202" s="38"/>
      <c r="F202" s="38"/>
      <c r="G202" s="38" t="s">
        <v>240</v>
      </c>
      <c r="H202" s="626">
        <v>42572</v>
      </c>
      <c r="I202" s="626">
        <v>42578</v>
      </c>
      <c r="J202" s="38"/>
      <c r="K202" s="38"/>
      <c r="L202" s="38"/>
    </row>
    <row r="203" spans="1:12" hidden="1">
      <c r="A203" s="38"/>
      <c r="B203" s="38" t="s">
        <v>739</v>
      </c>
      <c r="C203" s="38"/>
      <c r="D203" s="38" t="s">
        <v>244</v>
      </c>
      <c r="E203" s="38"/>
      <c r="F203" s="38"/>
      <c r="G203" s="38" t="s">
        <v>240</v>
      </c>
      <c r="H203" s="626">
        <v>42572</v>
      </c>
      <c r="I203" s="626">
        <v>42578</v>
      </c>
      <c r="J203" s="38"/>
      <c r="K203" s="38"/>
      <c r="L203" s="38"/>
    </row>
    <row r="204" spans="1:12" hidden="1">
      <c r="A204" s="38"/>
      <c r="B204" s="38" t="s">
        <v>739</v>
      </c>
      <c r="C204" s="38"/>
      <c r="D204" s="38" t="s">
        <v>1553</v>
      </c>
      <c r="E204" s="38"/>
      <c r="F204" s="38"/>
      <c r="G204" s="38" t="s">
        <v>240</v>
      </c>
      <c r="H204" s="626">
        <v>42572</v>
      </c>
      <c r="I204" s="626">
        <v>42578</v>
      </c>
      <c r="J204" s="38"/>
      <c r="K204" s="38"/>
      <c r="L204" s="38"/>
    </row>
    <row r="205" spans="1:12" hidden="1">
      <c r="A205" s="38"/>
      <c r="B205" s="38" t="s">
        <v>737</v>
      </c>
      <c r="C205" s="38"/>
      <c r="D205" s="38" t="s">
        <v>1593</v>
      </c>
      <c r="E205" s="38" t="s">
        <v>1902</v>
      </c>
      <c r="F205" s="38" t="s">
        <v>242</v>
      </c>
      <c r="G205" s="38" t="s">
        <v>240</v>
      </c>
      <c r="H205" s="626">
        <v>42579</v>
      </c>
      <c r="I205" s="626">
        <v>42585</v>
      </c>
      <c r="J205" s="38"/>
      <c r="K205" s="38"/>
      <c r="L205" s="38"/>
    </row>
    <row r="206" spans="1:12" hidden="1">
      <c r="A206" s="38"/>
      <c r="B206" s="38" t="s">
        <v>737</v>
      </c>
      <c r="C206" s="38"/>
      <c r="D206" s="38" t="s">
        <v>244</v>
      </c>
      <c r="E206" s="38" t="s">
        <v>1685</v>
      </c>
      <c r="F206" s="38" t="s">
        <v>742</v>
      </c>
      <c r="G206" s="38" t="s">
        <v>240</v>
      </c>
      <c r="H206" s="626">
        <v>42579</v>
      </c>
      <c r="I206" s="626">
        <v>42585</v>
      </c>
      <c r="J206" s="38"/>
      <c r="K206" s="38"/>
      <c r="L206" s="38"/>
    </row>
    <row r="207" spans="1:12" hidden="1">
      <c r="A207" s="38"/>
      <c r="B207" s="38" t="s">
        <v>737</v>
      </c>
      <c r="C207" s="38"/>
      <c r="D207" s="38" t="s">
        <v>242</v>
      </c>
      <c r="E207" s="38" t="s">
        <v>1593</v>
      </c>
      <c r="F207" s="38" t="s">
        <v>1438</v>
      </c>
      <c r="G207" s="38" t="s">
        <v>240</v>
      </c>
      <c r="H207" s="626">
        <v>42579</v>
      </c>
      <c r="I207" s="626">
        <v>42585</v>
      </c>
      <c r="J207" s="38"/>
      <c r="K207" s="38"/>
      <c r="L207" s="38"/>
    </row>
    <row r="208" spans="1:12" hidden="1">
      <c r="A208" s="38"/>
      <c r="B208" s="38" t="s">
        <v>737</v>
      </c>
      <c r="C208" s="38"/>
      <c r="D208" s="38" t="s">
        <v>484</v>
      </c>
      <c r="E208" s="38" t="s">
        <v>742</v>
      </c>
      <c r="F208" s="38" t="s">
        <v>1685</v>
      </c>
      <c r="G208" s="38" t="s">
        <v>240</v>
      </c>
      <c r="H208" s="626">
        <v>42579</v>
      </c>
      <c r="I208" s="626">
        <v>42585</v>
      </c>
      <c r="J208" s="38"/>
      <c r="K208" s="38"/>
      <c r="L208" s="38"/>
    </row>
    <row r="209" spans="1:12" hidden="1">
      <c r="A209" s="38"/>
      <c r="B209" s="38" t="s">
        <v>737</v>
      </c>
      <c r="C209" s="38"/>
      <c r="D209" s="38" t="s">
        <v>742</v>
      </c>
      <c r="E209" s="38" t="s">
        <v>1442</v>
      </c>
      <c r="F209" s="38" t="s">
        <v>244</v>
      </c>
      <c r="G209" s="38" t="s">
        <v>240</v>
      </c>
      <c r="H209" s="626">
        <v>42579</v>
      </c>
      <c r="I209" s="626">
        <v>42585</v>
      </c>
      <c r="J209" s="38"/>
      <c r="K209" s="38"/>
      <c r="L209" s="38"/>
    </row>
    <row r="210" spans="1:12" hidden="1">
      <c r="A210" s="38"/>
      <c r="B210" s="38" t="s">
        <v>539</v>
      </c>
      <c r="C210" s="38"/>
      <c r="D210" s="38" t="s">
        <v>2133</v>
      </c>
      <c r="E210" s="38"/>
      <c r="F210" s="38"/>
      <c r="G210" s="38" t="s">
        <v>240</v>
      </c>
      <c r="H210" s="626">
        <v>42579</v>
      </c>
      <c r="I210" s="626">
        <v>42585</v>
      </c>
      <c r="J210" s="38"/>
      <c r="K210" s="38"/>
      <c r="L210" s="38"/>
    </row>
    <row r="211" spans="1:12" hidden="1">
      <c r="A211" s="38"/>
      <c r="B211" s="38" t="s">
        <v>1404</v>
      </c>
      <c r="C211" s="38"/>
      <c r="D211" s="38" t="s">
        <v>1907</v>
      </c>
      <c r="E211" s="38"/>
      <c r="F211" s="38"/>
      <c r="G211" s="38" t="s">
        <v>240</v>
      </c>
      <c r="H211" s="626">
        <v>42579</v>
      </c>
      <c r="I211" s="626">
        <v>42585</v>
      </c>
      <c r="J211" s="38"/>
      <c r="K211" s="38"/>
      <c r="L211" s="38"/>
    </row>
    <row r="212" spans="1:12" hidden="1">
      <c r="A212" s="38"/>
      <c r="B212" s="38" t="s">
        <v>539</v>
      </c>
      <c r="C212" s="38"/>
      <c r="D212" s="38" t="s">
        <v>2134</v>
      </c>
      <c r="E212" s="38"/>
      <c r="F212" s="38"/>
      <c r="G212" s="38" t="s">
        <v>1989</v>
      </c>
      <c r="H212" s="626">
        <v>42579</v>
      </c>
      <c r="I212" s="626">
        <v>42585</v>
      </c>
      <c r="J212" s="38"/>
      <c r="K212" s="38"/>
      <c r="L212" s="38"/>
    </row>
    <row r="213" spans="1:12" hidden="1">
      <c r="A213" s="38"/>
      <c r="B213" s="38" t="s">
        <v>738</v>
      </c>
      <c r="C213" s="38"/>
      <c r="D213" s="38" t="s">
        <v>1447</v>
      </c>
      <c r="E213" s="38" t="s">
        <v>740</v>
      </c>
      <c r="F213" s="38" t="s">
        <v>243</v>
      </c>
      <c r="G213" s="38" t="s">
        <v>240</v>
      </c>
      <c r="H213" s="626">
        <v>42586</v>
      </c>
      <c r="I213" s="626">
        <v>42592</v>
      </c>
      <c r="J213" s="38"/>
      <c r="K213" s="38"/>
      <c r="L213" s="38"/>
    </row>
    <row r="214" spans="1:12" hidden="1">
      <c r="A214" s="38"/>
      <c r="B214" s="38" t="s">
        <v>737</v>
      </c>
      <c r="C214" s="38"/>
      <c r="D214" s="38" t="s">
        <v>1685</v>
      </c>
      <c r="E214" s="38" t="s">
        <v>740</v>
      </c>
      <c r="F214" s="38" t="s">
        <v>2287</v>
      </c>
      <c r="G214" s="38" t="s">
        <v>240</v>
      </c>
      <c r="H214" s="626">
        <v>42586</v>
      </c>
      <c r="I214" s="626">
        <v>42592</v>
      </c>
      <c r="J214" s="38"/>
      <c r="K214" s="38"/>
      <c r="L214" s="38"/>
    </row>
    <row r="215" spans="1:12" hidden="1">
      <c r="A215" s="38"/>
      <c r="B215" s="38" t="s">
        <v>737</v>
      </c>
      <c r="C215" s="38"/>
      <c r="D215" s="38" t="s">
        <v>2291</v>
      </c>
      <c r="E215" s="38" t="s">
        <v>2292</v>
      </c>
      <c r="F215" s="38" t="s">
        <v>2293</v>
      </c>
      <c r="G215" s="38" t="s">
        <v>240</v>
      </c>
      <c r="H215" s="626">
        <v>42586</v>
      </c>
      <c r="I215" s="626">
        <v>42592</v>
      </c>
      <c r="J215" s="38"/>
      <c r="K215" s="38"/>
      <c r="L215" s="38"/>
    </row>
    <row r="216" spans="1:12" hidden="1">
      <c r="A216" s="38"/>
      <c r="B216" s="38" t="s">
        <v>737</v>
      </c>
      <c r="C216" s="38"/>
      <c r="D216" s="38" t="s">
        <v>484</v>
      </c>
      <c r="E216" s="38" t="s">
        <v>1436</v>
      </c>
      <c r="F216" s="38" t="s">
        <v>1441</v>
      </c>
      <c r="G216" s="38" t="s">
        <v>240</v>
      </c>
      <c r="H216" s="626">
        <v>42586</v>
      </c>
      <c r="I216" s="626">
        <v>42592</v>
      </c>
      <c r="J216" s="38"/>
      <c r="K216" s="38"/>
      <c r="L216" s="38"/>
    </row>
    <row r="217" spans="1:12" hidden="1">
      <c r="A217" s="38"/>
      <c r="B217" s="38" t="s">
        <v>737</v>
      </c>
      <c r="C217" s="38"/>
      <c r="D217" s="38" t="s">
        <v>484</v>
      </c>
      <c r="E217" s="38" t="s">
        <v>1441</v>
      </c>
      <c r="F217" s="38" t="s">
        <v>1092</v>
      </c>
      <c r="G217" s="38" t="s">
        <v>240</v>
      </c>
      <c r="H217" s="626">
        <v>42586</v>
      </c>
      <c r="I217" s="626">
        <v>42592</v>
      </c>
      <c r="J217" s="38"/>
      <c r="K217" s="38"/>
      <c r="L217" s="38"/>
    </row>
    <row r="218" spans="1:12" hidden="1">
      <c r="A218" s="38"/>
      <c r="B218" s="38" t="s">
        <v>737</v>
      </c>
      <c r="C218" s="38"/>
      <c r="D218" s="38" t="s">
        <v>244</v>
      </c>
      <c r="E218" s="38" t="s">
        <v>1689</v>
      </c>
      <c r="F218" s="38" t="s">
        <v>2359</v>
      </c>
      <c r="G218" s="38" t="s">
        <v>240</v>
      </c>
      <c r="H218" s="626">
        <v>42586</v>
      </c>
      <c r="I218" s="626">
        <v>42592</v>
      </c>
      <c r="J218" s="38"/>
      <c r="K218" s="38"/>
      <c r="L218" s="38"/>
    </row>
    <row r="219" spans="1:12" hidden="1">
      <c r="A219" s="38"/>
      <c r="B219" s="38" t="s">
        <v>737</v>
      </c>
      <c r="C219" s="38"/>
      <c r="D219" s="38" t="s">
        <v>1439</v>
      </c>
      <c r="E219" s="38"/>
      <c r="F219" s="38"/>
      <c r="G219" s="38" t="s">
        <v>240</v>
      </c>
      <c r="H219" s="626">
        <v>42586</v>
      </c>
      <c r="I219" s="626">
        <v>42592</v>
      </c>
      <c r="J219" s="38"/>
      <c r="K219" s="38"/>
      <c r="L219" s="38"/>
    </row>
    <row r="220" spans="1:12" hidden="1">
      <c r="A220" s="38"/>
      <c r="B220" s="38" t="s">
        <v>539</v>
      </c>
      <c r="C220" s="38"/>
      <c r="D220" s="38" t="s">
        <v>2135</v>
      </c>
      <c r="E220" s="38"/>
      <c r="F220" s="38"/>
      <c r="G220" s="38" t="s">
        <v>240</v>
      </c>
      <c r="H220" s="626">
        <v>42586</v>
      </c>
      <c r="I220" s="626">
        <v>42592</v>
      </c>
      <c r="J220" s="38"/>
      <c r="K220" s="38"/>
      <c r="L220" s="38"/>
    </row>
    <row r="221" spans="1:12" hidden="1">
      <c r="A221" s="38"/>
      <c r="B221" s="38" t="s">
        <v>1404</v>
      </c>
      <c r="C221" s="38"/>
      <c r="D221" s="38" t="s">
        <v>1907</v>
      </c>
      <c r="E221" s="38"/>
      <c r="F221" s="38"/>
      <c r="G221" s="38" t="s">
        <v>240</v>
      </c>
      <c r="H221" s="626">
        <v>42586</v>
      </c>
      <c r="I221" s="626">
        <v>42592</v>
      </c>
      <c r="J221" s="38"/>
      <c r="K221" s="38"/>
      <c r="L221" s="38"/>
    </row>
    <row r="222" spans="1:12" hidden="1">
      <c r="A222" s="38"/>
      <c r="B222" s="38" t="s">
        <v>539</v>
      </c>
      <c r="C222" s="38"/>
      <c r="D222" s="38" t="s">
        <v>2133</v>
      </c>
      <c r="E222" s="38"/>
      <c r="F222" s="38"/>
      <c r="G222" s="38" t="s">
        <v>240</v>
      </c>
      <c r="H222" s="626">
        <v>42586</v>
      </c>
      <c r="I222" s="626">
        <v>42592</v>
      </c>
      <c r="J222" s="38"/>
      <c r="K222" s="38"/>
      <c r="L222" s="38"/>
    </row>
    <row r="223" spans="1:12" hidden="1">
      <c r="A223" s="38"/>
      <c r="B223" s="38" t="s">
        <v>539</v>
      </c>
      <c r="C223" s="38"/>
      <c r="D223" s="38" t="s">
        <v>1674</v>
      </c>
      <c r="E223" s="38"/>
      <c r="F223" s="38"/>
      <c r="G223" s="38" t="s">
        <v>240</v>
      </c>
      <c r="H223" s="626">
        <v>42586</v>
      </c>
      <c r="I223" s="626">
        <v>42592</v>
      </c>
      <c r="J223" s="38"/>
      <c r="K223" s="38"/>
      <c r="L223" s="38"/>
    </row>
    <row r="224" spans="1:12" hidden="1">
      <c r="A224" s="38"/>
      <c r="B224" s="38" t="s">
        <v>1222</v>
      </c>
      <c r="C224" s="38"/>
      <c r="D224" s="38" t="s">
        <v>1504</v>
      </c>
      <c r="E224" s="38" t="s">
        <v>1447</v>
      </c>
      <c r="F224" s="38" t="s">
        <v>1092</v>
      </c>
      <c r="G224" s="38" t="s">
        <v>240</v>
      </c>
      <c r="H224" s="626">
        <v>42586</v>
      </c>
      <c r="I224" s="626">
        <v>42592</v>
      </c>
      <c r="J224" s="38"/>
      <c r="K224" s="38"/>
      <c r="L224" s="38"/>
    </row>
    <row r="225" spans="1:12" hidden="1">
      <c r="A225" s="38"/>
      <c r="B225" s="38" t="s">
        <v>539</v>
      </c>
      <c r="C225" s="38"/>
      <c r="D225" s="38" t="s">
        <v>2289</v>
      </c>
      <c r="E225" s="38"/>
      <c r="F225" s="38"/>
      <c r="G225" s="38" t="s">
        <v>240</v>
      </c>
      <c r="H225" s="626">
        <v>42586</v>
      </c>
      <c r="I225" s="626">
        <v>42592</v>
      </c>
      <c r="J225" s="38"/>
      <c r="K225" s="38"/>
      <c r="L225" s="38"/>
    </row>
    <row r="226" spans="1:12" hidden="1">
      <c r="A226" s="38"/>
      <c r="B226" s="38" t="s">
        <v>1222</v>
      </c>
      <c r="C226" s="38"/>
      <c r="D226" s="38" t="s">
        <v>1689</v>
      </c>
      <c r="E226" s="38" t="s">
        <v>1900</v>
      </c>
      <c r="F226" s="38" t="s">
        <v>1901</v>
      </c>
      <c r="G226" s="38" t="s">
        <v>240</v>
      </c>
      <c r="H226" s="626">
        <v>42586</v>
      </c>
      <c r="I226" s="626">
        <v>42592</v>
      </c>
      <c r="J226" s="38"/>
      <c r="K226" s="38"/>
      <c r="L226" s="38"/>
    </row>
    <row r="227" spans="1:12" hidden="1">
      <c r="A227" s="38"/>
      <c r="B227" s="38" t="s">
        <v>1222</v>
      </c>
      <c r="C227" s="38"/>
      <c r="D227" s="38" t="s">
        <v>1441</v>
      </c>
      <c r="E227" s="38" t="s">
        <v>1552</v>
      </c>
      <c r="F227" s="38" t="s">
        <v>1553</v>
      </c>
      <c r="G227" s="38" t="s">
        <v>240</v>
      </c>
      <c r="H227" s="626">
        <v>42586</v>
      </c>
      <c r="I227" s="626">
        <v>42592</v>
      </c>
      <c r="J227" s="38"/>
      <c r="K227" s="38"/>
      <c r="L227" s="38"/>
    </row>
    <row r="228" spans="1:12" hidden="1">
      <c r="A228" s="38"/>
      <c r="B228" s="38" t="s">
        <v>1222</v>
      </c>
      <c r="C228" s="38"/>
      <c r="D228" s="38" t="s">
        <v>1552</v>
      </c>
      <c r="E228" s="38" t="s">
        <v>1441</v>
      </c>
      <c r="F228" s="38" t="s">
        <v>1092</v>
      </c>
      <c r="G228" s="38" t="s">
        <v>240</v>
      </c>
      <c r="H228" s="626">
        <v>42586</v>
      </c>
      <c r="I228" s="626">
        <v>42592</v>
      </c>
      <c r="J228" s="38"/>
      <c r="K228" s="38"/>
      <c r="L228" s="38"/>
    </row>
    <row r="229" spans="1:12" hidden="1">
      <c r="A229" s="38"/>
      <c r="B229" s="38" t="s">
        <v>2290</v>
      </c>
      <c r="C229" s="38"/>
      <c r="D229" s="38" t="s">
        <v>1174</v>
      </c>
      <c r="E229" s="38"/>
      <c r="F229" s="38"/>
      <c r="G229" s="38" t="s">
        <v>1177</v>
      </c>
      <c r="H229" s="626">
        <v>42586</v>
      </c>
      <c r="I229" s="626">
        <v>42592</v>
      </c>
      <c r="J229" s="38"/>
      <c r="K229" s="38"/>
      <c r="L229" s="38"/>
    </row>
    <row r="230" spans="1:12" hidden="1">
      <c r="A230" s="38"/>
      <c r="B230" s="38" t="s">
        <v>1903</v>
      </c>
      <c r="C230" s="38"/>
      <c r="D230" s="38" t="s">
        <v>1445</v>
      </c>
      <c r="E230" s="38" t="s">
        <v>243</v>
      </c>
      <c r="F230" s="38" t="s">
        <v>1438</v>
      </c>
      <c r="G230" s="38" t="s">
        <v>240</v>
      </c>
      <c r="H230" s="626">
        <v>42586</v>
      </c>
      <c r="I230" s="626">
        <v>42592</v>
      </c>
      <c r="J230" s="38"/>
      <c r="K230" s="38"/>
      <c r="L230" s="38"/>
    </row>
    <row r="231" spans="1:12" hidden="1">
      <c r="A231" s="38"/>
      <c r="B231" s="38" t="s">
        <v>1563</v>
      </c>
      <c r="C231" s="38"/>
      <c r="D231" s="38" t="s">
        <v>1439</v>
      </c>
      <c r="E231" s="38"/>
      <c r="F231" s="38"/>
      <c r="G231" s="38" t="s">
        <v>1518</v>
      </c>
      <c r="H231" s="626">
        <v>42586</v>
      </c>
      <c r="I231" s="626">
        <v>42592</v>
      </c>
      <c r="J231" s="38"/>
      <c r="K231" s="38"/>
      <c r="L231" s="38"/>
    </row>
    <row r="232" spans="1:12" hidden="1">
      <c r="A232" s="38"/>
      <c r="B232" s="38" t="s">
        <v>1404</v>
      </c>
      <c r="C232" s="38"/>
      <c r="D232" s="38" t="s">
        <v>1907</v>
      </c>
      <c r="E232" s="38"/>
      <c r="F232" s="38"/>
      <c r="G232" s="38" t="s">
        <v>240</v>
      </c>
      <c r="H232" s="626">
        <v>42593</v>
      </c>
      <c r="I232" s="626">
        <v>42599</v>
      </c>
      <c r="J232" s="38"/>
      <c r="K232" s="38"/>
      <c r="L232" s="38"/>
    </row>
    <row r="233" spans="1:12" hidden="1">
      <c r="A233" s="38"/>
      <c r="B233" s="38" t="s">
        <v>1222</v>
      </c>
      <c r="C233" s="38"/>
      <c r="D233" s="38" t="s">
        <v>1504</v>
      </c>
      <c r="E233" s="38" t="s">
        <v>1447</v>
      </c>
      <c r="F233" s="38" t="s">
        <v>1092</v>
      </c>
      <c r="G233" s="38" t="s">
        <v>240</v>
      </c>
      <c r="H233" s="626">
        <v>42593</v>
      </c>
      <c r="I233" s="626">
        <v>42599</v>
      </c>
      <c r="J233" s="38"/>
      <c r="K233" s="38"/>
      <c r="L233" s="38"/>
    </row>
    <row r="234" spans="1:12" hidden="1">
      <c r="A234" s="38"/>
      <c r="B234" s="38" t="s">
        <v>1563</v>
      </c>
      <c r="C234" s="38"/>
      <c r="D234" s="38" t="s">
        <v>1445</v>
      </c>
      <c r="E234" s="38" t="s">
        <v>1438</v>
      </c>
      <c r="F234" s="38" t="s">
        <v>243</v>
      </c>
      <c r="G234" s="38" t="s">
        <v>240</v>
      </c>
      <c r="H234" s="626">
        <v>42593</v>
      </c>
      <c r="I234" s="626">
        <v>42599</v>
      </c>
      <c r="J234" s="38"/>
      <c r="K234" s="38"/>
      <c r="L234" s="38"/>
    </row>
    <row r="235" spans="1:12" hidden="1">
      <c r="A235" s="38"/>
      <c r="B235" s="38" t="s">
        <v>1222</v>
      </c>
      <c r="C235" s="38"/>
      <c r="D235" s="38" t="s">
        <v>1689</v>
      </c>
      <c r="E235" s="38" t="s">
        <v>1900</v>
      </c>
      <c r="F235" s="38" t="s">
        <v>1901</v>
      </c>
      <c r="G235" s="38" t="s">
        <v>240</v>
      </c>
      <c r="H235" s="626">
        <v>42593</v>
      </c>
      <c r="I235" s="626">
        <v>42599</v>
      </c>
      <c r="J235" s="38"/>
      <c r="K235" s="38"/>
      <c r="L235" s="38"/>
    </row>
    <row r="236" spans="1:12" hidden="1">
      <c r="A236" s="38"/>
      <c r="B236" s="38" t="s">
        <v>1563</v>
      </c>
      <c r="C236" s="38"/>
      <c r="D236" s="38" t="s">
        <v>1439</v>
      </c>
      <c r="E236" s="38"/>
      <c r="F236" s="38"/>
      <c r="G236" s="38" t="s">
        <v>1518</v>
      </c>
      <c r="H236" s="626">
        <v>42593</v>
      </c>
      <c r="I236" s="626">
        <v>42599</v>
      </c>
      <c r="J236" s="38"/>
      <c r="K236" s="38"/>
      <c r="L236" s="38"/>
    </row>
    <row r="237" spans="1:12" hidden="1">
      <c r="A237" s="38"/>
      <c r="B237" s="38" t="s">
        <v>539</v>
      </c>
      <c r="C237" s="38"/>
      <c r="D237" s="38" t="s">
        <v>2133</v>
      </c>
      <c r="E237" s="38"/>
      <c r="F237" s="38"/>
      <c r="G237" s="38" t="s">
        <v>240</v>
      </c>
      <c r="H237" s="626">
        <v>42593</v>
      </c>
      <c r="I237" s="626">
        <v>42599</v>
      </c>
      <c r="J237" s="38"/>
      <c r="K237" s="38"/>
      <c r="L237" s="38"/>
    </row>
    <row r="238" spans="1:12" hidden="1">
      <c r="A238" s="38"/>
      <c r="B238" s="38" t="s">
        <v>1222</v>
      </c>
      <c r="C238" s="38"/>
      <c r="D238" s="38" t="s">
        <v>1441</v>
      </c>
      <c r="E238" s="38" t="s">
        <v>1552</v>
      </c>
      <c r="F238" s="38" t="s">
        <v>1553</v>
      </c>
      <c r="G238" s="38" t="s">
        <v>240</v>
      </c>
      <c r="H238" s="626">
        <v>42593</v>
      </c>
      <c r="I238" s="626">
        <v>42599</v>
      </c>
      <c r="J238" s="38"/>
      <c r="K238" s="38"/>
      <c r="L238" s="38"/>
    </row>
    <row r="239" spans="1:12" hidden="1">
      <c r="A239" s="38"/>
      <c r="B239" s="38" t="s">
        <v>1222</v>
      </c>
      <c r="C239" s="38"/>
      <c r="D239" s="38" t="s">
        <v>2287</v>
      </c>
      <c r="E239" s="38" t="s">
        <v>1685</v>
      </c>
      <c r="F239" s="38" t="s">
        <v>2288</v>
      </c>
      <c r="G239" s="38" t="s">
        <v>240</v>
      </c>
      <c r="H239" s="626">
        <v>42593</v>
      </c>
      <c r="I239" s="626">
        <v>42599</v>
      </c>
      <c r="J239" s="38"/>
      <c r="K239" s="38"/>
      <c r="L239" s="38"/>
    </row>
    <row r="240" spans="1:12" hidden="1">
      <c r="A240" s="38"/>
      <c r="B240" s="38" t="s">
        <v>539</v>
      </c>
      <c r="C240" s="38"/>
      <c r="D240" s="38" t="s">
        <v>4</v>
      </c>
      <c r="E240" s="38"/>
      <c r="F240" s="38"/>
      <c r="G240" s="38" t="s">
        <v>1512</v>
      </c>
      <c r="H240" s="626">
        <v>42593</v>
      </c>
      <c r="I240" s="626">
        <v>42599</v>
      </c>
      <c r="J240" s="38"/>
      <c r="K240" s="38"/>
      <c r="L240" s="38"/>
    </row>
    <row r="241" spans="1:12" hidden="1">
      <c r="A241" s="38"/>
      <c r="B241" s="38" t="s">
        <v>539</v>
      </c>
      <c r="C241" s="38"/>
      <c r="D241" s="38" t="s">
        <v>1435</v>
      </c>
      <c r="E241" s="38"/>
      <c r="F241" s="38"/>
      <c r="G241" s="38" t="s">
        <v>240</v>
      </c>
      <c r="H241" s="626">
        <v>42593</v>
      </c>
      <c r="I241" s="626">
        <v>42599</v>
      </c>
      <c r="J241" s="38"/>
      <c r="K241" s="38"/>
      <c r="L241" s="38"/>
    </row>
    <row r="242" spans="1:12" hidden="1">
      <c r="A242" s="38"/>
      <c r="B242" s="38" t="s">
        <v>739</v>
      </c>
      <c r="C242" s="38"/>
      <c r="D242" s="38" t="s">
        <v>1498</v>
      </c>
      <c r="E242" s="38" t="s">
        <v>1445</v>
      </c>
      <c r="F242" s="38" t="s">
        <v>2052</v>
      </c>
      <c r="G242" s="38" t="s">
        <v>240</v>
      </c>
      <c r="H242" s="626">
        <v>42593</v>
      </c>
      <c r="I242" s="626">
        <v>42599</v>
      </c>
      <c r="J242" s="38"/>
      <c r="K242" s="38"/>
      <c r="L242" s="38"/>
    </row>
    <row r="243" spans="1:12" hidden="1">
      <c r="A243" s="38"/>
      <c r="B243" s="38" t="s">
        <v>539</v>
      </c>
      <c r="C243" s="38"/>
      <c r="D243" s="38" t="s">
        <v>1905</v>
      </c>
      <c r="E243" s="38"/>
      <c r="F243" s="38"/>
      <c r="G243" s="38" t="s">
        <v>240</v>
      </c>
      <c r="H243" s="626">
        <v>42593</v>
      </c>
      <c r="I243" s="626">
        <v>42599</v>
      </c>
      <c r="J243" s="38"/>
      <c r="K243" s="38"/>
      <c r="L243" s="38"/>
    </row>
    <row r="244" spans="1:12" hidden="1">
      <c r="A244" s="38"/>
      <c r="B244" s="38" t="s">
        <v>739</v>
      </c>
      <c r="C244" s="38"/>
      <c r="D244" s="38" t="s">
        <v>1590</v>
      </c>
      <c r="E244" s="38" t="s">
        <v>1593</v>
      </c>
      <c r="F244" s="38" t="s">
        <v>1595</v>
      </c>
      <c r="G244" s="38" t="s">
        <v>240</v>
      </c>
      <c r="H244" s="626">
        <v>42600</v>
      </c>
      <c r="I244" s="626">
        <v>42606</v>
      </c>
      <c r="J244" s="38"/>
      <c r="K244" s="38"/>
      <c r="L244" s="38"/>
    </row>
    <row r="245" spans="1:12" hidden="1">
      <c r="A245" s="38"/>
      <c r="B245" s="38" t="s">
        <v>739</v>
      </c>
      <c r="C245" s="38"/>
      <c r="D245" s="38" t="s">
        <v>1439</v>
      </c>
      <c r="E245" s="38"/>
      <c r="F245" s="38"/>
      <c r="G245" s="38" t="s">
        <v>1501</v>
      </c>
      <c r="H245" s="626">
        <v>42600</v>
      </c>
      <c r="I245" s="626">
        <v>42606</v>
      </c>
      <c r="J245" s="38"/>
      <c r="K245" s="38"/>
      <c r="L245" s="38"/>
    </row>
    <row r="246" spans="1:12" hidden="1">
      <c r="A246" s="38"/>
      <c r="B246" s="38" t="s">
        <v>539</v>
      </c>
      <c r="C246" s="38"/>
      <c r="D246" s="38" t="s">
        <v>1905</v>
      </c>
      <c r="E246" s="38"/>
      <c r="F246" s="38"/>
      <c r="G246" s="38" t="s">
        <v>240</v>
      </c>
      <c r="H246" s="626">
        <v>42600</v>
      </c>
      <c r="I246" s="626">
        <v>42606</v>
      </c>
      <c r="J246" s="38"/>
      <c r="K246" s="38"/>
      <c r="L246" s="38"/>
    </row>
    <row r="247" spans="1:12" hidden="1">
      <c r="A247" s="38"/>
      <c r="B247" s="38" t="s">
        <v>182</v>
      </c>
      <c r="C247" s="38"/>
      <c r="D247" s="38" t="s">
        <v>1700</v>
      </c>
      <c r="E247" s="38"/>
      <c r="F247" s="38"/>
      <c r="G247" s="38" t="s">
        <v>240</v>
      </c>
      <c r="H247" s="626">
        <v>42600</v>
      </c>
      <c r="I247" s="626">
        <v>42606</v>
      </c>
      <c r="J247" s="38"/>
      <c r="K247" s="38"/>
      <c r="L247" s="38"/>
    </row>
    <row r="248" spans="1:12" hidden="1">
      <c r="A248" s="38"/>
      <c r="B248" s="38" t="s">
        <v>42</v>
      </c>
      <c r="C248" s="38" t="s">
        <v>2022</v>
      </c>
      <c r="D248" s="38" t="s">
        <v>1985</v>
      </c>
      <c r="E248" s="38"/>
      <c r="F248" s="38"/>
      <c r="G248" s="38" t="s">
        <v>240</v>
      </c>
      <c r="H248" s="626">
        <v>42600</v>
      </c>
      <c r="I248" s="626">
        <v>42606</v>
      </c>
      <c r="J248" s="38"/>
      <c r="K248" s="38"/>
      <c r="L248" s="38"/>
    </row>
    <row r="249" spans="1:12" hidden="1">
      <c r="A249" s="38"/>
      <c r="B249" s="38" t="s">
        <v>1222</v>
      </c>
      <c r="C249" s="38"/>
      <c r="D249" s="38" t="s">
        <v>1441</v>
      </c>
      <c r="E249" s="38" t="s">
        <v>1552</v>
      </c>
      <c r="F249" s="38" t="s">
        <v>1553</v>
      </c>
      <c r="G249" s="38" t="s">
        <v>240</v>
      </c>
      <c r="H249" s="626">
        <v>42600</v>
      </c>
      <c r="I249" s="626">
        <v>42606</v>
      </c>
      <c r="J249" s="38"/>
      <c r="K249" s="38"/>
      <c r="L249" s="38"/>
    </row>
    <row r="250" spans="1:12" hidden="1">
      <c r="A250" s="38"/>
      <c r="B250" s="38" t="s">
        <v>539</v>
      </c>
      <c r="C250" s="38"/>
      <c r="D250" s="38" t="s">
        <v>1899</v>
      </c>
      <c r="E250" s="38"/>
      <c r="F250" s="38"/>
      <c r="G250" s="38" t="s">
        <v>240</v>
      </c>
      <c r="H250" s="626">
        <v>42600</v>
      </c>
      <c r="I250" s="626">
        <v>42606</v>
      </c>
      <c r="J250" s="38"/>
      <c r="K250" s="38"/>
      <c r="L250" s="38"/>
    </row>
    <row r="251" spans="1:12" hidden="1">
      <c r="A251" s="38"/>
      <c r="B251" s="38" t="s">
        <v>1800</v>
      </c>
      <c r="C251" s="38"/>
      <c r="D251" s="38" t="s">
        <v>2360</v>
      </c>
      <c r="E251" s="38"/>
      <c r="F251" s="38"/>
      <c r="G251" s="38"/>
      <c r="H251" s="626">
        <v>42600</v>
      </c>
      <c r="I251" s="626">
        <v>42606</v>
      </c>
      <c r="J251" s="38"/>
      <c r="K251" s="38"/>
      <c r="L251" s="38"/>
    </row>
    <row r="252" spans="1:12" hidden="1">
      <c r="A252" s="38"/>
      <c r="B252" s="38" t="s">
        <v>539</v>
      </c>
      <c r="C252" s="38"/>
      <c r="D252" s="38" t="s">
        <v>1588</v>
      </c>
      <c r="E252" s="38"/>
      <c r="F252" s="38"/>
      <c r="G252" s="38" t="s">
        <v>240</v>
      </c>
      <c r="H252" s="626">
        <v>42607</v>
      </c>
      <c r="I252" s="626">
        <v>42613</v>
      </c>
      <c r="J252" s="38"/>
      <c r="K252" s="38"/>
      <c r="L252" s="38"/>
    </row>
    <row r="253" spans="1:12" hidden="1">
      <c r="A253" s="38"/>
      <c r="B253" s="38" t="s">
        <v>42</v>
      </c>
      <c r="C253" s="38"/>
      <c r="D253" s="38" t="s">
        <v>2419</v>
      </c>
      <c r="E253" s="38" t="s">
        <v>1896</v>
      </c>
      <c r="F253" s="38"/>
      <c r="G253" s="38" t="s">
        <v>240</v>
      </c>
      <c r="H253" s="626">
        <v>42607</v>
      </c>
      <c r="I253" s="626">
        <v>42613</v>
      </c>
      <c r="J253" s="38"/>
      <c r="K253" s="38"/>
      <c r="L253" s="38"/>
    </row>
    <row r="254" spans="1:12" hidden="1">
      <c r="A254" s="38"/>
      <c r="B254" s="38" t="s">
        <v>1404</v>
      </c>
      <c r="C254" s="38"/>
      <c r="D254" s="38" t="s">
        <v>1907</v>
      </c>
      <c r="E254" s="38"/>
      <c r="F254" s="38"/>
      <c r="G254" s="38" t="s">
        <v>240</v>
      </c>
      <c r="H254" s="626">
        <v>42607</v>
      </c>
      <c r="I254" s="626">
        <v>42613</v>
      </c>
      <c r="J254" s="38"/>
      <c r="K254" s="38"/>
      <c r="L254" s="38"/>
    </row>
    <row r="255" spans="1:12" hidden="1">
      <c r="A255" s="38"/>
      <c r="B255" s="38" t="s">
        <v>1222</v>
      </c>
      <c r="C255" s="38"/>
      <c r="D255" s="38" t="s">
        <v>1504</v>
      </c>
      <c r="E255" s="38"/>
      <c r="F255" s="38"/>
      <c r="G255" s="38" t="s">
        <v>240</v>
      </c>
      <c r="H255" s="626">
        <v>42607</v>
      </c>
      <c r="I255" s="626">
        <v>42613</v>
      </c>
      <c r="J255" s="38"/>
      <c r="K255" s="38"/>
      <c r="L255" s="38"/>
    </row>
    <row r="256" spans="1:12" hidden="1">
      <c r="A256" s="38"/>
      <c r="B256" s="38" t="s">
        <v>1222</v>
      </c>
      <c r="C256" s="38"/>
      <c r="D256" s="38" t="s">
        <v>1441</v>
      </c>
      <c r="E256" s="38"/>
      <c r="F256" s="38"/>
      <c r="G256" s="38" t="s">
        <v>240</v>
      </c>
      <c r="H256" s="626">
        <v>42607</v>
      </c>
      <c r="I256" s="626">
        <v>42613</v>
      </c>
      <c r="J256" s="38"/>
      <c r="K256" s="38"/>
      <c r="L256" s="38"/>
    </row>
    <row r="257" spans="1:12" hidden="1">
      <c r="A257" s="38"/>
      <c r="B257" s="38" t="s">
        <v>1163</v>
      </c>
      <c r="C257" s="38"/>
      <c r="D257" s="38" t="s">
        <v>1504</v>
      </c>
      <c r="E257" s="38"/>
      <c r="F257" s="38"/>
      <c r="G257" s="38" t="s">
        <v>240</v>
      </c>
      <c r="H257" s="626">
        <v>42607</v>
      </c>
      <c r="I257" s="626">
        <v>42613</v>
      </c>
      <c r="J257" s="38"/>
      <c r="K257" s="38"/>
      <c r="L257" s="38"/>
    </row>
    <row r="258" spans="1:12" hidden="1">
      <c r="A258" s="38"/>
      <c r="B258" s="38" t="s">
        <v>739</v>
      </c>
      <c r="C258" s="38"/>
      <c r="D258" s="38" t="s">
        <v>2420</v>
      </c>
      <c r="E258" s="38"/>
      <c r="F258" s="38"/>
      <c r="G258" s="38" t="s">
        <v>1177</v>
      </c>
      <c r="H258" s="626">
        <v>42607</v>
      </c>
      <c r="I258" s="626">
        <v>42613</v>
      </c>
      <c r="J258" s="38"/>
      <c r="K258" s="38"/>
      <c r="L258" s="38"/>
    </row>
    <row r="259" spans="1:12" hidden="1">
      <c r="A259" s="38"/>
      <c r="B259" s="38" t="s">
        <v>739</v>
      </c>
      <c r="C259" s="38"/>
      <c r="D259" s="38" t="s">
        <v>1092</v>
      </c>
      <c r="E259" s="38"/>
      <c r="F259" s="38"/>
      <c r="G259" s="38" t="s">
        <v>240</v>
      </c>
      <c r="H259" s="626">
        <v>42607</v>
      </c>
      <c r="I259" s="626">
        <v>42613</v>
      </c>
      <c r="J259" s="38"/>
      <c r="K259" s="38"/>
      <c r="L259" s="38"/>
    </row>
    <row r="260" spans="1:12" hidden="1">
      <c r="A260" s="38"/>
      <c r="B260" s="38" t="s">
        <v>2455</v>
      </c>
      <c r="C260" s="38"/>
      <c r="D260" s="38" t="s">
        <v>1896</v>
      </c>
      <c r="E260" s="38"/>
      <c r="F260" s="38"/>
      <c r="G260" s="38" t="s">
        <v>240</v>
      </c>
      <c r="H260" s="626">
        <v>42614</v>
      </c>
      <c r="I260" s="626">
        <v>42620</v>
      </c>
      <c r="J260" s="38"/>
      <c r="K260" s="38"/>
      <c r="L260" s="38"/>
    </row>
    <row r="261" spans="1:12" hidden="1">
      <c r="A261" s="38"/>
      <c r="B261" s="38" t="s">
        <v>1404</v>
      </c>
      <c r="C261" s="38"/>
      <c r="D261" s="38" t="s">
        <v>1907</v>
      </c>
      <c r="E261" s="38"/>
      <c r="F261" s="38"/>
      <c r="G261" s="38" t="s">
        <v>240</v>
      </c>
      <c r="H261" s="626">
        <v>42614</v>
      </c>
      <c r="I261" s="626">
        <v>42620</v>
      </c>
      <c r="J261" s="38"/>
      <c r="K261" s="38"/>
      <c r="L261" s="38"/>
    </row>
    <row r="262" spans="1:12" hidden="1">
      <c r="A262" s="38"/>
      <c r="B262" s="38" t="s">
        <v>1404</v>
      </c>
      <c r="C262" s="38"/>
      <c r="D262" s="38" t="s">
        <v>1689</v>
      </c>
      <c r="E262" s="38" t="s">
        <v>1900</v>
      </c>
      <c r="F262" s="38" t="s">
        <v>1519</v>
      </c>
      <c r="G262" s="38" t="s">
        <v>240</v>
      </c>
      <c r="H262" s="626">
        <v>42614</v>
      </c>
      <c r="I262" s="626">
        <v>42620</v>
      </c>
      <c r="J262" s="38"/>
      <c r="K262" s="38"/>
      <c r="L262" s="38"/>
    </row>
    <row r="263" spans="1:12" hidden="1">
      <c r="A263" s="38"/>
      <c r="B263" s="38" t="s">
        <v>1404</v>
      </c>
      <c r="C263" s="38"/>
      <c r="D263" s="38" t="s">
        <v>1441</v>
      </c>
      <c r="E263" s="38" t="s">
        <v>1552</v>
      </c>
      <c r="F263" s="38" t="s">
        <v>1504</v>
      </c>
      <c r="G263" s="38" t="s">
        <v>240</v>
      </c>
      <c r="H263" s="626">
        <v>42614</v>
      </c>
      <c r="I263" s="626">
        <v>42620</v>
      </c>
      <c r="J263" s="38"/>
      <c r="K263" s="38"/>
      <c r="L263" s="38"/>
    </row>
    <row r="264" spans="1:12" hidden="1">
      <c r="A264" s="38"/>
      <c r="B264" s="38" t="s">
        <v>1903</v>
      </c>
      <c r="C264" s="38"/>
      <c r="D264" s="38" t="s">
        <v>1445</v>
      </c>
      <c r="E264" s="38" t="s">
        <v>1438</v>
      </c>
      <c r="F264" s="38" t="s">
        <v>243</v>
      </c>
      <c r="G264" s="38" t="s">
        <v>240</v>
      </c>
      <c r="H264" s="626">
        <v>42614</v>
      </c>
      <c r="I264" s="626">
        <v>42620</v>
      </c>
      <c r="J264" s="38"/>
      <c r="K264" s="38"/>
      <c r="L264" s="38"/>
    </row>
    <row r="265" spans="1:12" hidden="1">
      <c r="A265" s="38"/>
      <c r="B265" s="38" t="s">
        <v>738</v>
      </c>
      <c r="C265" s="38"/>
      <c r="D265" s="38" t="s">
        <v>740</v>
      </c>
      <c r="E265" s="38" t="s">
        <v>1092</v>
      </c>
      <c r="F265" s="38" t="s">
        <v>1441</v>
      </c>
      <c r="G265" s="38" t="s">
        <v>240</v>
      </c>
      <c r="H265" s="626">
        <v>42614</v>
      </c>
      <c r="I265" s="626">
        <v>42620</v>
      </c>
      <c r="J265" s="38"/>
      <c r="K265" s="38"/>
      <c r="L265" s="38"/>
    </row>
    <row r="266" spans="1:12" hidden="1">
      <c r="A266" s="38"/>
      <c r="B266" s="38" t="s">
        <v>739</v>
      </c>
      <c r="C266" s="38"/>
      <c r="D266" s="38" t="s">
        <v>1092</v>
      </c>
      <c r="E266" s="38" t="s">
        <v>1552</v>
      </c>
      <c r="F266" s="38" t="s">
        <v>1553</v>
      </c>
      <c r="G266" s="38" t="s">
        <v>240</v>
      </c>
      <c r="H266" s="626">
        <v>42614</v>
      </c>
      <c r="I266" s="626">
        <v>42620</v>
      </c>
      <c r="J266" s="38"/>
      <c r="K266" s="38"/>
      <c r="L266" s="38"/>
    </row>
    <row r="267" spans="1:12" s="837" customFormat="1" hidden="1">
      <c r="A267" s="292"/>
      <c r="B267" s="292" t="s">
        <v>2499</v>
      </c>
      <c r="C267" s="292" t="s">
        <v>2499</v>
      </c>
      <c r="D267" s="292" t="s">
        <v>2499</v>
      </c>
      <c r="E267" s="292"/>
      <c r="F267" s="292"/>
      <c r="G267" s="292" t="s">
        <v>2499</v>
      </c>
      <c r="H267" s="836">
        <v>42621</v>
      </c>
      <c r="I267" s="836">
        <v>42621</v>
      </c>
      <c r="J267" s="292"/>
      <c r="K267" s="292"/>
      <c r="L267" s="292"/>
    </row>
    <row r="268" spans="1:12" hidden="1">
      <c r="A268" s="38"/>
      <c r="B268" s="38" t="s">
        <v>2455</v>
      </c>
      <c r="C268" s="38"/>
      <c r="D268" s="38" t="s">
        <v>1896</v>
      </c>
      <c r="E268" s="38"/>
      <c r="F268" s="38"/>
      <c r="G268" s="38" t="s">
        <v>240</v>
      </c>
      <c r="H268" s="626">
        <v>42621</v>
      </c>
      <c r="I268" s="626">
        <v>42627</v>
      </c>
      <c r="J268" s="38"/>
      <c r="K268" s="38"/>
      <c r="L268" s="38"/>
    </row>
    <row r="269" spans="1:12" hidden="1">
      <c r="A269" s="38"/>
      <c r="B269" s="38" t="s">
        <v>739</v>
      </c>
      <c r="C269" s="38"/>
      <c r="D269" s="38" t="s">
        <v>244</v>
      </c>
      <c r="E269" s="38" t="s">
        <v>1449</v>
      </c>
      <c r="F269" s="38" t="s">
        <v>1092</v>
      </c>
      <c r="G269" s="38" t="s">
        <v>240</v>
      </c>
      <c r="H269" s="626">
        <v>42621</v>
      </c>
      <c r="I269" s="626">
        <v>42627</v>
      </c>
      <c r="J269" s="38"/>
      <c r="K269" s="38"/>
      <c r="L269" s="38"/>
    </row>
    <row r="270" spans="1:12" hidden="1">
      <c r="A270" s="38"/>
      <c r="B270" s="38" t="s">
        <v>739</v>
      </c>
      <c r="C270" s="38"/>
      <c r="D270" s="38" t="s">
        <v>804</v>
      </c>
      <c r="E270" s="38" t="s">
        <v>1442</v>
      </c>
      <c r="F270" s="38" t="s">
        <v>244</v>
      </c>
      <c r="G270" s="38" t="s">
        <v>240</v>
      </c>
      <c r="H270" s="626">
        <v>42621</v>
      </c>
      <c r="I270" s="626">
        <v>42627</v>
      </c>
      <c r="J270" s="38"/>
      <c r="K270" s="38"/>
      <c r="L270" s="38"/>
    </row>
    <row r="271" spans="1:12" hidden="1">
      <c r="A271" s="38"/>
      <c r="B271" s="38" t="s">
        <v>1750</v>
      </c>
      <c r="C271" s="38"/>
      <c r="D271" s="38" t="s">
        <v>1716</v>
      </c>
      <c r="E271" s="38" t="s">
        <v>2521</v>
      </c>
      <c r="F271" s="38" t="s">
        <v>242</v>
      </c>
      <c r="G271" s="38" t="s">
        <v>240</v>
      </c>
      <c r="H271" s="626">
        <v>42621</v>
      </c>
      <c r="I271" s="626">
        <v>42627</v>
      </c>
      <c r="J271" s="38"/>
      <c r="K271" s="38"/>
      <c r="L271" s="38"/>
    </row>
    <row r="272" spans="1:12" hidden="1">
      <c r="A272" s="38"/>
      <c r="B272" s="38" t="s">
        <v>739</v>
      </c>
      <c r="C272" s="38"/>
      <c r="D272" s="38" t="s">
        <v>804</v>
      </c>
      <c r="E272" s="38" t="s">
        <v>1593</v>
      </c>
      <c r="F272" s="38" t="s">
        <v>1592</v>
      </c>
      <c r="G272" s="38" t="s">
        <v>240</v>
      </c>
      <c r="H272" s="626">
        <v>42621</v>
      </c>
      <c r="I272" s="626">
        <v>42627</v>
      </c>
      <c r="J272" s="38"/>
      <c r="K272" s="38"/>
      <c r="L272" s="38"/>
    </row>
    <row r="273" spans="1:12" hidden="1">
      <c r="A273" s="38"/>
      <c r="B273" s="38" t="s">
        <v>1903</v>
      </c>
      <c r="C273" s="38"/>
      <c r="D273" s="38" t="s">
        <v>1439</v>
      </c>
      <c r="E273" s="38" t="s">
        <v>1896</v>
      </c>
      <c r="F273" s="38"/>
      <c r="G273" s="38" t="s">
        <v>240</v>
      </c>
      <c r="H273" s="626">
        <v>42621</v>
      </c>
      <c r="I273" s="626">
        <v>42627</v>
      </c>
      <c r="J273" s="38"/>
      <c r="K273" s="38"/>
      <c r="L273" s="38"/>
    </row>
    <row r="274" spans="1:12" hidden="1">
      <c r="A274" s="38"/>
      <c r="B274" s="38" t="s">
        <v>2522</v>
      </c>
      <c r="C274" s="38"/>
      <c r="D274" s="38" t="s">
        <v>2523</v>
      </c>
      <c r="E274" s="38" t="s">
        <v>1896</v>
      </c>
      <c r="F274" s="38"/>
      <c r="G274" s="38" t="s">
        <v>240</v>
      </c>
      <c r="H274" s="626">
        <v>42621</v>
      </c>
      <c r="I274" s="626">
        <v>42627</v>
      </c>
      <c r="J274" s="38"/>
      <c r="K274" s="38"/>
      <c r="L274" s="38"/>
    </row>
    <row r="275" spans="1:12" hidden="1">
      <c r="A275" s="38"/>
      <c r="B275" s="38" t="s">
        <v>1222</v>
      </c>
      <c r="C275" s="38"/>
      <c r="D275" s="38" t="s">
        <v>1441</v>
      </c>
      <c r="E275" s="38"/>
      <c r="F275" s="38"/>
      <c r="G275" s="38" t="s">
        <v>240</v>
      </c>
      <c r="H275" s="626">
        <v>42621</v>
      </c>
      <c r="I275" s="626">
        <v>42627</v>
      </c>
      <c r="J275" s="38"/>
      <c r="K275" s="38"/>
      <c r="L275" s="38"/>
    </row>
    <row r="276" spans="1:12" hidden="1">
      <c r="A276" s="38"/>
      <c r="B276" s="38" t="s">
        <v>1404</v>
      </c>
      <c r="C276" s="38"/>
      <c r="D276" s="38" t="s">
        <v>1689</v>
      </c>
      <c r="E276" s="38"/>
      <c r="F276" s="38"/>
      <c r="G276" s="38" t="s">
        <v>240</v>
      </c>
      <c r="H276" s="626">
        <v>42621</v>
      </c>
      <c r="I276" s="626">
        <v>42627</v>
      </c>
      <c r="J276" s="38"/>
      <c r="K276" s="38"/>
      <c r="L276" s="38"/>
    </row>
    <row r="277" spans="1:12" hidden="1">
      <c r="A277" s="38"/>
      <c r="B277" s="38" t="s">
        <v>1404</v>
      </c>
      <c r="C277" s="38"/>
      <c r="D277" s="38" t="s">
        <v>1907</v>
      </c>
      <c r="E277" s="38"/>
      <c r="F277" s="38"/>
      <c r="G277" s="38" t="s">
        <v>240</v>
      </c>
      <c r="H277" s="626">
        <v>42621</v>
      </c>
      <c r="I277" s="626">
        <v>42627</v>
      </c>
      <c r="J277" s="38"/>
      <c r="K277" s="38"/>
      <c r="L277" s="38"/>
    </row>
    <row r="278" spans="1:12" hidden="1">
      <c r="A278" s="38"/>
      <c r="B278" s="38" t="s">
        <v>1404</v>
      </c>
      <c r="C278" s="38"/>
      <c r="D278" s="38" t="s">
        <v>1552</v>
      </c>
      <c r="E278" s="38"/>
      <c r="F278" s="38"/>
      <c r="G278" s="38" t="s">
        <v>240</v>
      </c>
      <c r="H278" s="626">
        <v>42621</v>
      </c>
      <c r="I278" s="626">
        <v>42627</v>
      </c>
      <c r="J278" s="38"/>
      <c r="K278" s="38"/>
      <c r="L278" s="38"/>
    </row>
    <row r="279" spans="1:12" hidden="1">
      <c r="A279" s="38"/>
      <c r="B279" s="38" t="s">
        <v>739</v>
      </c>
      <c r="C279" s="38"/>
      <c r="D279" s="38" t="s">
        <v>1439</v>
      </c>
      <c r="E279" s="38"/>
      <c r="F279" s="38"/>
      <c r="G279" s="38" t="s">
        <v>1177</v>
      </c>
      <c r="H279" s="626">
        <v>42621</v>
      </c>
      <c r="I279" s="626">
        <v>42627</v>
      </c>
      <c r="J279" s="38"/>
      <c r="K279" s="38"/>
      <c r="L279" s="38"/>
    </row>
    <row r="280" spans="1:12" hidden="1">
      <c r="A280" s="38"/>
      <c r="B280" s="38" t="s">
        <v>2524</v>
      </c>
      <c r="C280" s="38"/>
      <c r="D280" s="38" t="s">
        <v>113</v>
      </c>
      <c r="E280" s="38"/>
      <c r="F280" s="38"/>
      <c r="G280" s="38" t="s">
        <v>240</v>
      </c>
      <c r="H280" s="626">
        <v>42621</v>
      </c>
      <c r="I280" s="626">
        <v>42627</v>
      </c>
      <c r="J280" s="38"/>
      <c r="K280" s="38"/>
      <c r="L280" s="38"/>
    </row>
    <row r="281" spans="1:12" hidden="1">
      <c r="A281" s="38"/>
      <c r="B281" s="38" t="s">
        <v>539</v>
      </c>
      <c r="C281" s="38"/>
      <c r="D281" s="38" t="s">
        <v>1274</v>
      </c>
      <c r="E281" s="38"/>
      <c r="F281" s="38"/>
      <c r="G281" s="38" t="s">
        <v>240</v>
      </c>
      <c r="H281" s="626">
        <v>42621</v>
      </c>
      <c r="I281" s="626">
        <v>42627</v>
      </c>
      <c r="J281" s="38"/>
      <c r="K281" s="38"/>
      <c r="L281" s="38"/>
    </row>
    <row r="282" spans="1:12" hidden="1">
      <c r="A282" s="38"/>
      <c r="B282" s="38" t="s">
        <v>1404</v>
      </c>
      <c r="C282" s="38"/>
      <c r="D282" s="38" t="s">
        <v>1689</v>
      </c>
      <c r="E282" s="38" t="s">
        <v>1900</v>
      </c>
      <c r="F282" s="38" t="s">
        <v>1519</v>
      </c>
      <c r="G282" s="38" t="s">
        <v>240</v>
      </c>
      <c r="H282" s="626">
        <v>42628</v>
      </c>
      <c r="I282" s="626">
        <v>42634</v>
      </c>
      <c r="J282" s="38"/>
      <c r="K282" s="38"/>
      <c r="L282" s="38"/>
    </row>
    <row r="283" spans="1:12" hidden="1">
      <c r="A283" s="38"/>
      <c r="B283" s="38" t="s">
        <v>1404</v>
      </c>
      <c r="C283" s="38"/>
      <c r="D283" s="38" t="s">
        <v>1901</v>
      </c>
      <c r="E283" s="38" t="s">
        <v>1689</v>
      </c>
      <c r="F283" s="38" t="s">
        <v>242</v>
      </c>
      <c r="G283" s="38" t="s">
        <v>240</v>
      </c>
      <c r="H283" s="626">
        <v>42628</v>
      </c>
      <c r="I283" s="626">
        <v>42634</v>
      </c>
      <c r="J283" s="38"/>
      <c r="K283" s="38"/>
      <c r="L283" s="38"/>
    </row>
    <row r="284" spans="1:12" hidden="1">
      <c r="A284" s="38"/>
      <c r="B284" s="38" t="s">
        <v>1404</v>
      </c>
      <c r="C284" s="38"/>
      <c r="D284" s="38" t="s">
        <v>1907</v>
      </c>
      <c r="E284" s="38"/>
      <c r="F284" s="38"/>
      <c r="G284" s="38" t="s">
        <v>240</v>
      </c>
      <c r="H284" s="626">
        <v>42628</v>
      </c>
      <c r="I284" s="626">
        <v>42634</v>
      </c>
      <c r="J284" s="38"/>
      <c r="K284" s="38"/>
      <c r="L284" s="38"/>
    </row>
    <row r="285" spans="1:12" hidden="1">
      <c r="A285" s="38"/>
      <c r="B285" s="38" t="s">
        <v>2586</v>
      </c>
      <c r="C285" s="38"/>
      <c r="D285" s="38" t="s">
        <v>113</v>
      </c>
      <c r="E285" s="38"/>
      <c r="F285" s="38"/>
      <c r="G285" s="38" t="s">
        <v>240</v>
      </c>
      <c r="H285" s="626">
        <v>42628</v>
      </c>
      <c r="I285" s="626">
        <v>42634</v>
      </c>
      <c r="J285" s="38"/>
      <c r="K285" s="38"/>
      <c r="L285" s="38"/>
    </row>
    <row r="286" spans="1:12" hidden="1">
      <c r="A286" s="38"/>
      <c r="B286" s="38" t="s">
        <v>2587</v>
      </c>
      <c r="C286" s="38"/>
      <c r="D286" s="38" t="s">
        <v>484</v>
      </c>
      <c r="E286" s="38" t="s">
        <v>2359</v>
      </c>
      <c r="F286" s="38" t="s">
        <v>242</v>
      </c>
      <c r="G286" s="38" t="s">
        <v>240</v>
      </c>
      <c r="H286" s="626">
        <v>42628</v>
      </c>
      <c r="I286" s="626">
        <v>42634</v>
      </c>
      <c r="J286" s="38"/>
      <c r="K286" s="38"/>
      <c r="L286" s="38"/>
    </row>
    <row r="287" spans="1:12" hidden="1">
      <c r="A287" s="38"/>
      <c r="B287" s="38" t="s">
        <v>1222</v>
      </c>
      <c r="C287" s="38"/>
      <c r="D287" s="38" t="s">
        <v>1685</v>
      </c>
      <c r="E287" s="38"/>
      <c r="F287" s="38"/>
      <c r="G287" s="38" t="s">
        <v>1989</v>
      </c>
      <c r="H287" s="626">
        <v>42628</v>
      </c>
      <c r="I287" s="626">
        <v>42634</v>
      </c>
      <c r="J287" s="38"/>
      <c r="K287" s="38"/>
      <c r="L287" s="38"/>
    </row>
    <row r="288" spans="1:12" hidden="1">
      <c r="A288" s="38"/>
      <c r="B288" s="38" t="s">
        <v>2455</v>
      </c>
      <c r="C288" s="38"/>
      <c r="D288" s="38" t="s">
        <v>1439</v>
      </c>
      <c r="E288" s="38" t="s">
        <v>1896</v>
      </c>
      <c r="F288" s="38"/>
      <c r="G288" s="38" t="s">
        <v>240</v>
      </c>
      <c r="H288" s="626">
        <v>42628</v>
      </c>
      <c r="I288" s="626">
        <v>42634</v>
      </c>
      <c r="J288" s="38"/>
      <c r="K288" s="38"/>
      <c r="L288" s="38"/>
    </row>
    <row r="289" spans="1:12" hidden="1">
      <c r="A289" s="38"/>
      <c r="B289" s="38" t="s">
        <v>739</v>
      </c>
      <c r="C289" s="38"/>
      <c r="D289" s="38" t="s">
        <v>804</v>
      </c>
      <c r="E289" s="38" t="s">
        <v>1593</v>
      </c>
      <c r="F289" s="38" t="s">
        <v>1519</v>
      </c>
      <c r="G289" s="38" t="s">
        <v>240</v>
      </c>
      <c r="H289" s="626">
        <v>42628</v>
      </c>
      <c r="I289" s="626">
        <v>42634</v>
      </c>
      <c r="J289" s="38"/>
      <c r="K289" s="38"/>
      <c r="L289" s="38"/>
    </row>
    <row r="290" spans="1:12" hidden="1">
      <c r="A290" s="38"/>
      <c r="B290" s="38" t="s">
        <v>739</v>
      </c>
      <c r="C290" s="38"/>
      <c r="D290" s="38" t="s">
        <v>804</v>
      </c>
      <c r="E290" s="38" t="s">
        <v>244</v>
      </c>
      <c r="F290" s="38" t="s">
        <v>741</v>
      </c>
      <c r="G290" s="38" t="s">
        <v>240</v>
      </c>
      <c r="H290" s="626">
        <v>42628</v>
      </c>
      <c r="I290" s="626">
        <v>42634</v>
      </c>
      <c r="J290" s="38"/>
      <c r="K290" s="38"/>
      <c r="L290" s="38"/>
    </row>
    <row r="291" spans="1:12" hidden="1">
      <c r="A291" s="38"/>
      <c r="B291" s="38" t="s">
        <v>739</v>
      </c>
      <c r="C291" s="38"/>
      <c r="D291" s="38" t="s">
        <v>1590</v>
      </c>
      <c r="E291" s="38" t="s">
        <v>1593</v>
      </c>
      <c r="F291" s="38" t="s">
        <v>1595</v>
      </c>
      <c r="G291" s="38" t="s">
        <v>240</v>
      </c>
      <c r="H291" s="626">
        <v>42628</v>
      </c>
      <c r="I291" s="626">
        <v>42634</v>
      </c>
      <c r="J291" s="38"/>
      <c r="K291" s="38"/>
      <c r="L291" s="38"/>
    </row>
    <row r="292" spans="1:12" hidden="1">
      <c r="A292" s="38"/>
      <c r="B292" s="38" t="s">
        <v>739</v>
      </c>
      <c r="C292" s="38"/>
      <c r="D292" s="38" t="s">
        <v>1438</v>
      </c>
      <c r="E292" s="38" t="s">
        <v>2292</v>
      </c>
      <c r="F292" s="38" t="s">
        <v>2359</v>
      </c>
      <c r="G292" s="38" t="s">
        <v>240</v>
      </c>
      <c r="H292" s="626">
        <v>42628</v>
      </c>
      <c r="I292" s="626">
        <v>42634</v>
      </c>
      <c r="J292" s="38"/>
      <c r="K292" s="38"/>
      <c r="L292" s="38"/>
    </row>
    <row r="293" spans="1:12" hidden="1">
      <c r="A293" s="38"/>
      <c r="B293" s="38" t="s">
        <v>739</v>
      </c>
      <c r="C293" s="38"/>
      <c r="D293" s="38" t="s">
        <v>243</v>
      </c>
      <c r="E293" s="38" t="s">
        <v>1445</v>
      </c>
      <c r="F293" s="38" t="s">
        <v>2588</v>
      </c>
      <c r="G293" s="38" t="s">
        <v>240</v>
      </c>
      <c r="H293" s="626">
        <v>42628</v>
      </c>
      <c r="I293" s="626">
        <v>42634</v>
      </c>
      <c r="J293" s="38"/>
      <c r="K293" s="38"/>
      <c r="L293" s="38"/>
    </row>
    <row r="294" spans="1:12" hidden="1">
      <c r="A294" s="38"/>
      <c r="B294" s="38" t="s">
        <v>2589</v>
      </c>
      <c r="C294" s="38"/>
      <c r="D294" s="38" t="s">
        <v>804</v>
      </c>
      <c r="E294" s="38" t="s">
        <v>1438</v>
      </c>
      <c r="F294" s="38" t="s">
        <v>1593</v>
      </c>
      <c r="G294" s="38" t="s">
        <v>240</v>
      </c>
      <c r="H294" s="626">
        <v>42628</v>
      </c>
      <c r="I294" s="626">
        <v>42634</v>
      </c>
      <c r="J294" s="38"/>
      <c r="K294" s="38"/>
      <c r="L294" s="38"/>
    </row>
    <row r="295" spans="1:12" hidden="1">
      <c r="A295" s="38"/>
      <c r="B295" s="38" t="s">
        <v>539</v>
      </c>
      <c r="C295" s="38"/>
      <c r="D295" s="38" t="s">
        <v>4</v>
      </c>
      <c r="E295" s="38"/>
      <c r="F295" s="38"/>
      <c r="G295" s="38" t="s">
        <v>1571</v>
      </c>
      <c r="H295" s="626">
        <v>42628</v>
      </c>
      <c r="I295" s="626">
        <v>42634</v>
      </c>
      <c r="J295" s="38"/>
      <c r="K295" s="38"/>
      <c r="L295" s="38"/>
    </row>
    <row r="296" spans="1:12" hidden="1">
      <c r="A296" s="38"/>
      <c r="B296" s="38" t="s">
        <v>539</v>
      </c>
      <c r="C296" s="38"/>
      <c r="D296" s="38" t="s">
        <v>1434</v>
      </c>
      <c r="E296" s="38"/>
      <c r="F296" s="38"/>
      <c r="G296" s="38" t="s">
        <v>240</v>
      </c>
      <c r="H296" s="626">
        <v>42628</v>
      </c>
      <c r="I296" s="626">
        <v>42634</v>
      </c>
      <c r="J296" s="38"/>
      <c r="K296" s="38"/>
      <c r="L296" s="38"/>
    </row>
    <row r="297" spans="1:12" hidden="1">
      <c r="A297" s="38"/>
      <c r="B297" s="38" t="s">
        <v>539</v>
      </c>
      <c r="C297" s="38"/>
      <c r="D297" s="38" t="s">
        <v>1905</v>
      </c>
      <c r="E297" s="38"/>
      <c r="F297" s="38"/>
      <c r="G297" s="38" t="s">
        <v>240</v>
      </c>
      <c r="H297" s="626">
        <v>42628</v>
      </c>
      <c r="I297" s="626">
        <v>42634</v>
      </c>
      <c r="J297" s="38"/>
      <c r="K297" s="38"/>
      <c r="L297" s="38"/>
    </row>
    <row r="298" spans="1:12" hidden="1">
      <c r="A298" s="38"/>
      <c r="B298" s="38" t="s">
        <v>539</v>
      </c>
      <c r="C298" s="38"/>
      <c r="D298" s="38" t="s">
        <v>2591</v>
      </c>
      <c r="E298" s="38"/>
      <c r="F298" s="38"/>
      <c r="G298" s="38" t="s">
        <v>240</v>
      </c>
      <c r="H298" s="626">
        <v>42635</v>
      </c>
      <c r="I298" s="626">
        <v>42641</v>
      </c>
      <c r="J298" s="38" t="s">
        <v>1431</v>
      </c>
      <c r="K298" s="38"/>
      <c r="L298" s="38"/>
    </row>
    <row r="299" spans="1:12" hidden="1">
      <c r="A299" s="38"/>
      <c r="B299" s="38" t="s">
        <v>738</v>
      </c>
      <c r="C299" s="38"/>
      <c r="D299" s="38" t="s">
        <v>740</v>
      </c>
      <c r="E299" s="38" t="s">
        <v>1445</v>
      </c>
      <c r="F299" s="38" t="s">
        <v>1441</v>
      </c>
      <c r="G299" s="38" t="s">
        <v>240</v>
      </c>
      <c r="H299" s="626">
        <v>42635</v>
      </c>
      <c r="I299" s="626">
        <v>42641</v>
      </c>
      <c r="J299" s="38" t="s">
        <v>1431</v>
      </c>
      <c r="K299" s="38"/>
      <c r="L299" s="38"/>
    </row>
    <row r="300" spans="1:12" hidden="1">
      <c r="A300" s="38"/>
      <c r="B300" s="38" t="s">
        <v>739</v>
      </c>
      <c r="C300" s="38"/>
      <c r="D300" s="38" t="s">
        <v>1498</v>
      </c>
      <c r="E300" s="38" t="s">
        <v>1445</v>
      </c>
      <c r="F300" s="38" t="s">
        <v>2592</v>
      </c>
      <c r="G300" s="38" t="s">
        <v>240</v>
      </c>
      <c r="H300" s="626">
        <v>42635</v>
      </c>
      <c r="I300" s="626">
        <v>42641</v>
      </c>
      <c r="J300" s="38" t="s">
        <v>1431</v>
      </c>
      <c r="K300" s="38"/>
      <c r="L300" s="38"/>
    </row>
    <row r="301" spans="1:12" hidden="1">
      <c r="A301" s="38"/>
      <c r="B301" s="38" t="s">
        <v>2593</v>
      </c>
      <c r="C301" s="38"/>
      <c r="D301" s="38" t="s">
        <v>804</v>
      </c>
      <c r="E301" s="38" t="s">
        <v>1438</v>
      </c>
      <c r="F301" s="38" t="s">
        <v>1593</v>
      </c>
      <c r="G301" s="38" t="s">
        <v>240</v>
      </c>
      <c r="H301" s="626">
        <v>42635</v>
      </c>
      <c r="I301" s="626">
        <v>42641</v>
      </c>
      <c r="J301" s="38" t="s">
        <v>1431</v>
      </c>
      <c r="K301" s="38"/>
      <c r="L301" s="38"/>
    </row>
    <row r="302" spans="1:12" hidden="1">
      <c r="A302" s="38"/>
      <c r="B302" s="38" t="s">
        <v>2593</v>
      </c>
      <c r="C302" s="38"/>
      <c r="D302" s="38" t="s">
        <v>242</v>
      </c>
      <c r="E302" s="38" t="s">
        <v>1438</v>
      </c>
      <c r="F302" s="38" t="s">
        <v>1593</v>
      </c>
      <c r="G302" s="38" t="s">
        <v>240</v>
      </c>
      <c r="H302" s="626">
        <v>42635</v>
      </c>
      <c r="I302" s="626">
        <v>42641</v>
      </c>
      <c r="J302" s="38" t="s">
        <v>1431</v>
      </c>
      <c r="K302" s="38"/>
      <c r="L302" s="38"/>
    </row>
    <row r="303" spans="1:12" hidden="1">
      <c r="A303" s="38"/>
      <c r="B303" s="38" t="s">
        <v>1222</v>
      </c>
      <c r="C303" s="38"/>
      <c r="D303" s="38" t="s">
        <v>1438</v>
      </c>
      <c r="E303" s="38" t="s">
        <v>2292</v>
      </c>
      <c r="F303" s="38" t="s">
        <v>742</v>
      </c>
      <c r="G303" s="38" t="s">
        <v>240</v>
      </c>
      <c r="H303" s="626">
        <v>42635</v>
      </c>
      <c r="I303" s="626">
        <v>42641</v>
      </c>
      <c r="J303" s="38" t="s">
        <v>1431</v>
      </c>
      <c r="K303" s="38"/>
      <c r="L303" s="38"/>
    </row>
    <row r="304" spans="1:12" hidden="1">
      <c r="A304" s="38"/>
      <c r="B304" s="38" t="s">
        <v>1222</v>
      </c>
      <c r="C304" s="38"/>
      <c r="D304" s="38" t="s">
        <v>1504</v>
      </c>
      <c r="E304" s="38" t="s">
        <v>1092</v>
      </c>
      <c r="F304" s="38" t="s">
        <v>1447</v>
      </c>
      <c r="G304" s="38" t="s">
        <v>240</v>
      </c>
      <c r="H304" s="626">
        <v>42635</v>
      </c>
      <c r="I304" s="626">
        <v>42641</v>
      </c>
      <c r="J304" s="38" t="s">
        <v>1431</v>
      </c>
      <c r="K304" s="38"/>
      <c r="L304" s="38"/>
    </row>
    <row r="305" spans="1:12" hidden="1">
      <c r="A305" s="38"/>
      <c r="B305" s="38" t="s">
        <v>1404</v>
      </c>
      <c r="C305" s="38"/>
      <c r="D305" s="38" t="s">
        <v>1552</v>
      </c>
      <c r="E305" s="38" t="s">
        <v>1441</v>
      </c>
      <c r="F305" s="38" t="s">
        <v>1092</v>
      </c>
      <c r="G305" s="38" t="s">
        <v>240</v>
      </c>
      <c r="H305" s="626">
        <v>42635</v>
      </c>
      <c r="I305" s="626">
        <v>42641</v>
      </c>
      <c r="J305" s="38" t="s">
        <v>1431</v>
      </c>
      <c r="K305" s="38"/>
      <c r="L305" s="38"/>
    </row>
    <row r="306" spans="1:12" hidden="1">
      <c r="A306" s="38"/>
      <c r="B306" s="38" t="s">
        <v>1404</v>
      </c>
      <c r="C306" s="38"/>
      <c r="D306" s="38" t="s">
        <v>1689</v>
      </c>
      <c r="E306" s="38" t="s">
        <v>1900</v>
      </c>
      <c r="F306" s="38" t="s">
        <v>1901</v>
      </c>
      <c r="G306" s="38" t="s">
        <v>240</v>
      </c>
      <c r="H306" s="626">
        <v>42635</v>
      </c>
      <c r="I306" s="626">
        <v>42641</v>
      </c>
      <c r="J306" s="38" t="s">
        <v>1431</v>
      </c>
      <c r="K306" s="38"/>
      <c r="L306" s="38"/>
    </row>
    <row r="307" spans="1:12" hidden="1">
      <c r="A307" s="38"/>
      <c r="B307" s="38" t="s">
        <v>1404</v>
      </c>
      <c r="C307" s="38"/>
      <c r="D307" s="38" t="s">
        <v>1907</v>
      </c>
      <c r="E307" s="38"/>
      <c r="F307" s="38"/>
      <c r="G307" s="38" t="s">
        <v>240</v>
      </c>
      <c r="H307" s="626">
        <v>42635</v>
      </c>
      <c r="I307" s="626">
        <v>42641</v>
      </c>
      <c r="J307" s="38" t="s">
        <v>1431</v>
      </c>
      <c r="K307" s="38"/>
      <c r="L307" s="38"/>
    </row>
    <row r="308" spans="1:12" hidden="1">
      <c r="A308" s="38"/>
      <c r="B308" s="38" t="s">
        <v>1222</v>
      </c>
      <c r="C308" s="38"/>
      <c r="D308" s="38" t="s">
        <v>2287</v>
      </c>
      <c r="E308" s="38" t="s">
        <v>1685</v>
      </c>
      <c r="F308" s="38" t="s">
        <v>2513</v>
      </c>
      <c r="G308" s="38" t="s">
        <v>240</v>
      </c>
      <c r="H308" s="626">
        <v>42635</v>
      </c>
      <c r="I308" s="626">
        <v>42641</v>
      </c>
      <c r="J308" s="38"/>
      <c r="K308" s="38"/>
      <c r="L308" s="38"/>
    </row>
    <row r="309" spans="1:12" hidden="1">
      <c r="A309" s="38"/>
      <c r="B309" s="38" t="s">
        <v>2593</v>
      </c>
      <c r="C309" s="38"/>
      <c r="D309" s="38" t="s">
        <v>242</v>
      </c>
      <c r="E309" s="38" t="s">
        <v>1593</v>
      </c>
      <c r="F309" s="38" t="s">
        <v>1438</v>
      </c>
      <c r="G309" s="38" t="s">
        <v>240</v>
      </c>
      <c r="H309" s="626">
        <v>42642</v>
      </c>
      <c r="I309" s="626">
        <v>42648</v>
      </c>
      <c r="J309" s="38" t="s">
        <v>1431</v>
      </c>
      <c r="K309" s="38"/>
      <c r="L309" s="38"/>
    </row>
    <row r="310" spans="1:12" hidden="1">
      <c r="A310" s="38"/>
      <c r="B310" s="38" t="s">
        <v>2593</v>
      </c>
      <c r="C310" s="38"/>
      <c r="D310" s="38" t="s">
        <v>804</v>
      </c>
      <c r="E310" s="38" t="s">
        <v>1593</v>
      </c>
      <c r="F310" s="38" t="s">
        <v>1438</v>
      </c>
      <c r="G310" s="38" t="s">
        <v>240</v>
      </c>
      <c r="H310" s="626">
        <v>42642</v>
      </c>
      <c r="I310" s="626">
        <v>42648</v>
      </c>
      <c r="J310" s="38" t="s">
        <v>1431</v>
      </c>
      <c r="K310" s="38"/>
      <c r="L310" s="38"/>
    </row>
    <row r="311" spans="1:12" hidden="1">
      <c r="A311" s="38"/>
      <c r="B311" s="38" t="s">
        <v>539</v>
      </c>
      <c r="C311" s="38"/>
      <c r="D311" s="38" t="s">
        <v>2617</v>
      </c>
      <c r="E311" s="38"/>
      <c r="F311" s="38"/>
      <c r="G311" s="38" t="s">
        <v>240</v>
      </c>
      <c r="H311" s="626">
        <v>42642</v>
      </c>
      <c r="I311" s="626">
        <v>42648</v>
      </c>
      <c r="J311" s="38" t="s">
        <v>1431</v>
      </c>
      <c r="K311" s="38"/>
      <c r="L311" s="38"/>
    </row>
    <row r="312" spans="1:12" hidden="1">
      <c r="A312" s="38"/>
      <c r="B312" s="38" t="s">
        <v>739</v>
      </c>
      <c r="C312" s="38"/>
      <c r="D312" s="38" t="s">
        <v>1439</v>
      </c>
      <c r="E312" s="38"/>
      <c r="F312" s="38"/>
      <c r="G312" s="38" t="s">
        <v>1501</v>
      </c>
      <c r="H312" s="626">
        <v>42642</v>
      </c>
      <c r="I312" s="626">
        <v>42648</v>
      </c>
      <c r="J312" s="38" t="s">
        <v>1431</v>
      </c>
      <c r="K312" s="38"/>
      <c r="L312" s="38"/>
    </row>
    <row r="313" spans="1:12" hidden="1">
      <c r="A313" s="38"/>
      <c r="B313" s="38" t="s">
        <v>739</v>
      </c>
      <c r="C313" s="38"/>
      <c r="D313" s="38" t="s">
        <v>2291</v>
      </c>
      <c r="E313" s="38" t="s">
        <v>742</v>
      </c>
      <c r="F313" s="38" t="s">
        <v>1685</v>
      </c>
      <c r="G313" s="38" t="s">
        <v>240</v>
      </c>
      <c r="H313" s="626">
        <v>42642</v>
      </c>
      <c r="I313" s="626">
        <v>42648</v>
      </c>
      <c r="J313" s="38" t="s">
        <v>1431</v>
      </c>
      <c r="K313" s="38"/>
      <c r="L313" s="38"/>
    </row>
    <row r="314" spans="1:12" hidden="1">
      <c r="A314" s="38"/>
      <c r="B314" s="38" t="s">
        <v>739</v>
      </c>
      <c r="C314" s="38"/>
      <c r="D314" s="38" t="s">
        <v>1514</v>
      </c>
      <c r="E314" s="38"/>
      <c r="F314" s="38"/>
      <c r="G314" s="38" t="s">
        <v>1974</v>
      </c>
      <c r="H314" s="626">
        <v>42642</v>
      </c>
      <c r="I314" s="626">
        <v>42648</v>
      </c>
      <c r="J314" s="38" t="s">
        <v>1431</v>
      </c>
      <c r="K314" s="38"/>
      <c r="L314" s="38"/>
    </row>
    <row r="315" spans="1:12" hidden="1">
      <c r="A315" s="38"/>
      <c r="B315" s="38" t="s">
        <v>738</v>
      </c>
      <c r="C315" s="38"/>
      <c r="D315" s="38" t="s">
        <v>742</v>
      </c>
      <c r="E315" s="38" t="s">
        <v>1594</v>
      </c>
      <c r="F315" s="38" t="s">
        <v>243</v>
      </c>
      <c r="G315" s="38" t="s">
        <v>240</v>
      </c>
      <c r="H315" s="626">
        <v>42642</v>
      </c>
      <c r="I315" s="626">
        <v>42648</v>
      </c>
      <c r="J315" s="38" t="s">
        <v>1431</v>
      </c>
      <c r="K315" s="38"/>
      <c r="L315" s="38"/>
    </row>
    <row r="316" spans="1:12" hidden="1">
      <c r="A316" s="38"/>
      <c r="B316" s="38" t="s">
        <v>738</v>
      </c>
      <c r="C316" s="38"/>
      <c r="D316" s="38" t="s">
        <v>242</v>
      </c>
      <c r="E316" s="38" t="s">
        <v>1593</v>
      </c>
      <c r="F316" s="38" t="s">
        <v>1438</v>
      </c>
      <c r="G316" s="38" t="s">
        <v>240</v>
      </c>
      <c r="H316" s="626">
        <v>42642</v>
      </c>
      <c r="I316" s="626">
        <v>42648</v>
      </c>
      <c r="J316" s="38" t="s">
        <v>1431</v>
      </c>
      <c r="K316" s="38"/>
      <c r="L316" s="38"/>
    </row>
    <row r="317" spans="1:12" hidden="1">
      <c r="A317" s="38"/>
      <c r="B317" s="38" t="s">
        <v>2618</v>
      </c>
      <c r="C317" s="38"/>
      <c r="D317" s="38" t="s">
        <v>2619</v>
      </c>
      <c r="E317" s="38" t="s">
        <v>1174</v>
      </c>
      <c r="F317" s="38"/>
      <c r="G317" s="38" t="s">
        <v>240</v>
      </c>
      <c r="H317" s="626">
        <v>42642</v>
      </c>
      <c r="I317" s="626">
        <v>42648</v>
      </c>
      <c r="J317" s="38" t="s">
        <v>1431</v>
      </c>
      <c r="K317" s="38"/>
      <c r="L317" s="38"/>
    </row>
    <row r="318" spans="1:12" hidden="1">
      <c r="A318" s="38"/>
      <c r="B318" s="38" t="s">
        <v>2524</v>
      </c>
      <c r="C318" s="38"/>
      <c r="D318" s="38" t="s">
        <v>1590</v>
      </c>
      <c r="E318" s="38" t="s">
        <v>1593</v>
      </c>
      <c r="F318" s="38"/>
      <c r="G318" s="38" t="s">
        <v>240</v>
      </c>
      <c r="H318" s="626">
        <v>42642</v>
      </c>
      <c r="I318" s="626">
        <v>42648</v>
      </c>
      <c r="J318" s="38" t="s">
        <v>1431</v>
      </c>
      <c r="K318" s="38"/>
      <c r="L318" s="38"/>
    </row>
    <row r="319" spans="1:12" hidden="1">
      <c r="A319" s="38"/>
      <c r="B319" s="38" t="s">
        <v>1222</v>
      </c>
      <c r="C319" s="38"/>
      <c r="D319" s="38" t="s">
        <v>1438</v>
      </c>
      <c r="E319" s="38" t="s">
        <v>2292</v>
      </c>
      <c r="F319" s="38" t="s">
        <v>1590</v>
      </c>
      <c r="G319" s="38" t="s">
        <v>240</v>
      </c>
      <c r="H319" s="626">
        <v>42642</v>
      </c>
      <c r="I319" s="626">
        <v>42648</v>
      </c>
      <c r="J319" s="38" t="s">
        <v>1431</v>
      </c>
      <c r="K319" s="38"/>
      <c r="L319" s="38"/>
    </row>
    <row r="320" spans="1:12" hidden="1">
      <c r="A320" s="38"/>
      <c r="B320" s="38" t="s">
        <v>1222</v>
      </c>
      <c r="C320" s="38"/>
      <c r="D320" s="38" t="s">
        <v>1689</v>
      </c>
      <c r="E320" s="38" t="s">
        <v>1900</v>
      </c>
      <c r="F320" s="38" t="s">
        <v>1901</v>
      </c>
      <c r="G320" s="38" t="s">
        <v>240</v>
      </c>
      <c r="H320" s="626">
        <v>42642</v>
      </c>
      <c r="I320" s="626">
        <v>42648</v>
      </c>
      <c r="J320" s="38" t="s">
        <v>1431</v>
      </c>
      <c r="K320" s="38"/>
      <c r="L320" s="38"/>
    </row>
    <row r="321" spans="1:12" hidden="1">
      <c r="A321" s="38"/>
      <c r="B321" s="38" t="s">
        <v>1222</v>
      </c>
      <c r="C321" s="38"/>
      <c r="D321" s="38" t="s">
        <v>1552</v>
      </c>
      <c r="E321" s="38" t="s">
        <v>1441</v>
      </c>
      <c r="F321" s="38" t="s">
        <v>1092</v>
      </c>
      <c r="G321" s="38" t="s">
        <v>240</v>
      </c>
      <c r="H321" s="626">
        <v>42642</v>
      </c>
      <c r="I321" s="626">
        <v>42648</v>
      </c>
      <c r="J321" s="38" t="s">
        <v>1431</v>
      </c>
      <c r="K321" s="38"/>
      <c r="L321" s="38"/>
    </row>
    <row r="322" spans="1:12" hidden="1">
      <c r="A322" s="38"/>
      <c r="B322" s="38" t="s">
        <v>1222</v>
      </c>
      <c r="C322" s="38"/>
      <c r="D322" s="38" t="s">
        <v>1504</v>
      </c>
      <c r="E322" s="38" t="s">
        <v>1092</v>
      </c>
      <c r="F322" s="38" t="s">
        <v>1441</v>
      </c>
      <c r="G322" s="38" t="s">
        <v>240</v>
      </c>
      <c r="H322" s="626">
        <v>42642</v>
      </c>
      <c r="I322" s="626">
        <v>42648</v>
      </c>
      <c r="J322" s="38" t="s">
        <v>1431</v>
      </c>
      <c r="K322" s="38"/>
      <c r="L322" s="38"/>
    </row>
    <row r="323" spans="1:12" hidden="1">
      <c r="A323" s="38"/>
      <c r="B323" s="38" t="s">
        <v>1222</v>
      </c>
      <c r="C323" s="38"/>
      <c r="D323" s="38" t="s">
        <v>1685</v>
      </c>
      <c r="E323" s="38" t="s">
        <v>2620</v>
      </c>
      <c r="F323" s="38" t="s">
        <v>1223</v>
      </c>
      <c r="G323" s="38" t="s">
        <v>240</v>
      </c>
      <c r="H323" s="626">
        <v>42642</v>
      </c>
      <c r="I323" s="626">
        <v>42648</v>
      </c>
      <c r="J323" s="38" t="s">
        <v>1431</v>
      </c>
      <c r="K323" s="38"/>
      <c r="L323" s="38"/>
    </row>
    <row r="324" spans="1:12" hidden="1">
      <c r="A324" s="38"/>
      <c r="B324" s="38" t="s">
        <v>1404</v>
      </c>
      <c r="C324" s="38"/>
      <c r="D324" s="38" t="s">
        <v>1907</v>
      </c>
      <c r="E324" s="38"/>
      <c r="F324" s="38"/>
      <c r="G324" s="38" t="s">
        <v>240</v>
      </c>
      <c r="H324" s="626">
        <v>42642</v>
      </c>
      <c r="I324" s="626">
        <v>42648</v>
      </c>
      <c r="J324" s="38" t="s">
        <v>1431</v>
      </c>
      <c r="K324" s="38"/>
      <c r="L324" s="38"/>
    </row>
    <row r="325" spans="1:12">
      <c r="A325" s="38"/>
      <c r="B325" s="38" t="s">
        <v>539</v>
      </c>
      <c r="C325" s="38"/>
      <c r="D325" s="38" t="s">
        <v>4</v>
      </c>
      <c r="E325" s="38"/>
      <c r="F325" s="38"/>
      <c r="G325" s="38" t="s">
        <v>1512</v>
      </c>
      <c r="H325" s="626">
        <v>42649</v>
      </c>
      <c r="I325" s="626">
        <v>42655</v>
      </c>
      <c r="J325" s="38" t="s">
        <v>1431</v>
      </c>
      <c r="K325" s="38"/>
      <c r="L325" s="38"/>
    </row>
    <row r="326" spans="1:12">
      <c r="A326" s="38"/>
      <c r="B326" s="38" t="s">
        <v>739</v>
      </c>
      <c r="C326" s="38"/>
      <c r="D326" s="38" t="s">
        <v>2359</v>
      </c>
      <c r="E326" s="38" t="s">
        <v>1438</v>
      </c>
      <c r="F326" s="38" t="s">
        <v>1593</v>
      </c>
      <c r="G326" s="38" t="s">
        <v>240</v>
      </c>
      <c r="H326" s="626">
        <v>42649</v>
      </c>
      <c r="I326" s="626">
        <v>42655</v>
      </c>
      <c r="J326" s="38" t="s">
        <v>1431</v>
      </c>
      <c r="K326" s="38"/>
      <c r="L326" s="38"/>
    </row>
    <row r="327" spans="1:12">
      <c r="A327" s="38"/>
      <c r="B327" s="38" t="s">
        <v>539</v>
      </c>
      <c r="C327" s="38"/>
      <c r="D327" s="38" t="s">
        <v>1899</v>
      </c>
      <c r="E327" s="38" t="s">
        <v>1293</v>
      </c>
      <c r="F327" s="38"/>
      <c r="G327" s="38" t="s">
        <v>240</v>
      </c>
      <c r="H327" s="626">
        <v>42649</v>
      </c>
      <c r="I327" s="626">
        <v>42655</v>
      </c>
      <c r="J327" s="38" t="s">
        <v>1431</v>
      </c>
      <c r="K327" s="38"/>
      <c r="L327" s="38"/>
    </row>
    <row r="328" spans="1:12">
      <c r="A328" s="38"/>
      <c r="B328" s="38" t="s">
        <v>1404</v>
      </c>
      <c r="C328" s="38"/>
      <c r="D328" s="38" t="s">
        <v>1689</v>
      </c>
      <c r="E328" s="38" t="s">
        <v>1900</v>
      </c>
      <c r="F328" s="38" t="s">
        <v>1901</v>
      </c>
      <c r="G328" s="38" t="s">
        <v>240</v>
      </c>
      <c r="H328" s="626">
        <v>42649</v>
      </c>
      <c r="I328" s="626">
        <v>42655</v>
      </c>
      <c r="J328" s="38" t="s">
        <v>1431</v>
      </c>
      <c r="K328" s="38"/>
      <c r="L328" s="38"/>
    </row>
    <row r="329" spans="1:12">
      <c r="A329" s="38"/>
      <c r="B329" s="38" t="s">
        <v>1404</v>
      </c>
      <c r="C329" s="38"/>
      <c r="D329" s="38" t="s">
        <v>1901</v>
      </c>
      <c r="E329" s="38" t="s">
        <v>1689</v>
      </c>
      <c r="F329" s="38" t="s">
        <v>742</v>
      </c>
      <c r="G329" s="38" t="s">
        <v>240</v>
      </c>
      <c r="H329" s="626">
        <v>42649</v>
      </c>
      <c r="I329" s="626">
        <v>42655</v>
      </c>
      <c r="J329" s="38" t="s">
        <v>1431</v>
      </c>
      <c r="K329" s="38"/>
      <c r="L329" s="38"/>
    </row>
    <row r="330" spans="1:12">
      <c r="A330" s="38"/>
      <c r="B330" s="38" t="s">
        <v>1507</v>
      </c>
      <c r="C330" s="38"/>
      <c r="D330" s="38" t="s">
        <v>1498</v>
      </c>
      <c r="E330" s="38" t="s">
        <v>2052</v>
      </c>
      <c r="F330" s="38" t="s">
        <v>1174</v>
      </c>
      <c r="G330" s="38" t="s">
        <v>240</v>
      </c>
      <c r="H330" s="626">
        <v>42649</v>
      </c>
      <c r="I330" s="626">
        <v>42655</v>
      </c>
      <c r="J330" s="38" t="s">
        <v>1431</v>
      </c>
      <c r="K330" s="38"/>
      <c r="L330" s="38"/>
    </row>
    <row r="331" spans="1:12">
      <c r="A331" s="38"/>
      <c r="B331" s="38" t="s">
        <v>1800</v>
      </c>
      <c r="C331" s="38"/>
      <c r="D331" s="38" t="s">
        <v>2624</v>
      </c>
      <c r="E331" s="38"/>
      <c r="F331" s="38"/>
      <c r="G331" s="38" t="s">
        <v>1177</v>
      </c>
      <c r="H331" s="626">
        <v>42649</v>
      </c>
      <c r="I331" s="626">
        <v>42655</v>
      </c>
      <c r="J331" s="38" t="s">
        <v>1431</v>
      </c>
      <c r="K331" s="38"/>
      <c r="L331" s="38"/>
    </row>
    <row r="332" spans="1:12">
      <c r="A332" s="38"/>
      <c r="B332" s="38" t="s">
        <v>539</v>
      </c>
      <c r="C332" s="38"/>
      <c r="D332" s="38" t="s">
        <v>4</v>
      </c>
      <c r="E332" s="38"/>
      <c r="F332" s="38"/>
      <c r="G332" s="38" t="s">
        <v>1512</v>
      </c>
      <c r="H332" s="626">
        <v>42649</v>
      </c>
      <c r="I332" s="626">
        <v>42655</v>
      </c>
      <c r="J332" s="38" t="s">
        <v>1431</v>
      </c>
      <c r="K332" s="38"/>
      <c r="L332" s="38"/>
    </row>
    <row r="333" spans="1:12">
      <c r="A333" s="38"/>
      <c r="B333" s="38" t="s">
        <v>739</v>
      </c>
      <c r="C333" s="38"/>
      <c r="D333" s="38" t="s">
        <v>243</v>
      </c>
      <c r="E333" s="38" t="s">
        <v>1555</v>
      </c>
      <c r="F333" s="38" t="s">
        <v>2625</v>
      </c>
      <c r="G333" s="38" t="s">
        <v>1177</v>
      </c>
      <c r="H333" s="626">
        <v>42649</v>
      </c>
      <c r="I333" s="626">
        <v>42655</v>
      </c>
      <c r="J333" s="38" t="s">
        <v>1431</v>
      </c>
      <c r="K333" s="38"/>
      <c r="L333" s="38"/>
    </row>
    <row r="334" spans="1:12">
      <c r="A334" s="38"/>
      <c r="B334" s="38" t="s">
        <v>1507</v>
      </c>
      <c r="C334" s="38"/>
      <c r="D334" s="38" t="s">
        <v>1498</v>
      </c>
      <c r="E334" s="38" t="s">
        <v>2052</v>
      </c>
      <c r="F334" s="38" t="s">
        <v>2646</v>
      </c>
      <c r="G334" s="38" t="s">
        <v>240</v>
      </c>
      <c r="H334" s="626">
        <v>42656</v>
      </c>
      <c r="I334" s="626">
        <v>42662</v>
      </c>
      <c r="J334" s="38" t="s">
        <v>1431</v>
      </c>
      <c r="K334" s="38"/>
      <c r="L334" s="38"/>
    </row>
    <row r="335" spans="1:12">
      <c r="A335" s="38"/>
      <c r="B335" s="38" t="s">
        <v>539</v>
      </c>
      <c r="C335" s="38"/>
      <c r="D335" s="38" t="s">
        <v>1899</v>
      </c>
      <c r="E335" s="38" t="s">
        <v>1293</v>
      </c>
      <c r="F335" s="38"/>
      <c r="G335" s="38" t="s">
        <v>240</v>
      </c>
      <c r="H335" s="626">
        <v>42656</v>
      </c>
      <c r="I335" s="626">
        <v>42662</v>
      </c>
      <c r="J335" s="38" t="s">
        <v>1431</v>
      </c>
      <c r="K335" s="38"/>
      <c r="L335" s="38"/>
    </row>
    <row r="336" spans="1:12">
      <c r="A336" s="38"/>
      <c r="B336" s="38" t="s">
        <v>539</v>
      </c>
      <c r="C336" s="38"/>
      <c r="D336" s="38" t="s">
        <v>2647</v>
      </c>
      <c r="E336" s="38"/>
      <c r="F336" s="38"/>
      <c r="G336" s="38" t="s">
        <v>240</v>
      </c>
      <c r="H336" s="626">
        <v>42656</v>
      </c>
      <c r="I336" s="626">
        <v>42662</v>
      </c>
      <c r="J336" s="38" t="s">
        <v>1431</v>
      </c>
      <c r="K336" s="38"/>
      <c r="L336" s="38"/>
    </row>
    <row r="337" spans="1:12">
      <c r="A337" s="38"/>
      <c r="B337" s="38" t="s">
        <v>1572</v>
      </c>
      <c r="C337" s="38"/>
      <c r="D337" s="38" t="s">
        <v>2648</v>
      </c>
      <c r="E337" s="38"/>
      <c r="F337" s="38"/>
      <c r="G337" s="38" t="s">
        <v>1501</v>
      </c>
      <c r="H337" s="626">
        <v>42656</v>
      </c>
      <c r="I337" s="626">
        <v>42662</v>
      </c>
      <c r="J337" s="38" t="s">
        <v>1431</v>
      </c>
      <c r="K337" s="38"/>
      <c r="L337" s="38"/>
    </row>
    <row r="338" spans="1:12">
      <c r="A338" s="38"/>
      <c r="B338" s="38" t="s">
        <v>1404</v>
      </c>
      <c r="C338" s="38"/>
      <c r="D338" s="38" t="s">
        <v>1689</v>
      </c>
      <c r="E338" s="38" t="s">
        <v>1900</v>
      </c>
      <c r="F338" s="38" t="s">
        <v>1901</v>
      </c>
      <c r="G338" s="38" t="s">
        <v>240</v>
      </c>
      <c r="H338" s="626">
        <v>42656</v>
      </c>
      <c r="I338" s="626">
        <v>42662</v>
      </c>
      <c r="J338" s="38" t="s">
        <v>1431</v>
      </c>
      <c r="K338" s="38"/>
      <c r="L338" s="38"/>
    </row>
    <row r="339" spans="1:12">
      <c r="A339" s="38"/>
      <c r="B339" s="38" t="s">
        <v>1222</v>
      </c>
      <c r="C339" s="38"/>
      <c r="D339" s="38" t="s">
        <v>2287</v>
      </c>
      <c r="E339" s="38" t="s">
        <v>1685</v>
      </c>
      <c r="F339" s="38" t="s">
        <v>2513</v>
      </c>
      <c r="G339" s="38" t="s">
        <v>240</v>
      </c>
      <c r="H339" s="626">
        <v>42656</v>
      </c>
      <c r="I339" s="626">
        <v>42662</v>
      </c>
      <c r="J339" s="38" t="s">
        <v>1431</v>
      </c>
      <c r="K339" s="38"/>
      <c r="L339" s="38"/>
    </row>
    <row r="340" spans="1:12">
      <c r="A340" s="38"/>
      <c r="B340" s="38" t="s">
        <v>738</v>
      </c>
      <c r="C340" s="38"/>
      <c r="D340" s="38" t="s">
        <v>1447</v>
      </c>
      <c r="E340" s="38" t="s">
        <v>740</v>
      </c>
      <c r="F340" s="38" t="s">
        <v>243</v>
      </c>
      <c r="G340" s="38" t="s">
        <v>240</v>
      </c>
      <c r="H340" s="626">
        <v>42656</v>
      </c>
      <c r="I340" s="626">
        <v>42662</v>
      </c>
      <c r="J340" s="38" t="s">
        <v>1431</v>
      </c>
      <c r="K340" s="38"/>
      <c r="L340" s="38"/>
    </row>
    <row r="341" spans="1:12">
      <c r="A341" s="38"/>
      <c r="B341" s="38" t="s">
        <v>739</v>
      </c>
      <c r="C341" s="38"/>
      <c r="D341" s="38" t="s">
        <v>243</v>
      </c>
      <c r="E341" s="38" t="s">
        <v>1555</v>
      </c>
      <c r="F341" s="38" t="s">
        <v>2649</v>
      </c>
      <c r="G341" s="38" t="s">
        <v>1177</v>
      </c>
      <c r="H341" s="626">
        <v>42656</v>
      </c>
      <c r="I341" s="626">
        <v>42662</v>
      </c>
      <c r="J341" s="38" t="s">
        <v>1431</v>
      </c>
      <c r="K341" s="38"/>
      <c r="L341" s="38"/>
    </row>
    <row r="342" spans="1:12">
      <c r="A342" s="38"/>
      <c r="B342" s="38" t="s">
        <v>539</v>
      </c>
      <c r="C342" s="38"/>
      <c r="D342" s="38" t="s">
        <v>1433</v>
      </c>
      <c r="E342" s="38"/>
      <c r="F342" s="38"/>
      <c r="G342" s="38" t="s">
        <v>240</v>
      </c>
      <c r="H342" s="626">
        <v>42656</v>
      </c>
      <c r="I342" s="626">
        <v>42662</v>
      </c>
      <c r="J342" s="38" t="s">
        <v>1431</v>
      </c>
      <c r="K342" s="38"/>
      <c r="L342" s="38"/>
    </row>
    <row r="343" spans="1:12">
      <c r="A343" s="38"/>
      <c r="B343" s="38" t="s">
        <v>539</v>
      </c>
      <c r="C343" s="38"/>
      <c r="D343" s="38" t="s">
        <v>1433</v>
      </c>
      <c r="E343" s="38"/>
      <c r="F343" s="38"/>
      <c r="G343" s="38" t="s">
        <v>240</v>
      </c>
      <c r="H343" s="626">
        <v>42663</v>
      </c>
      <c r="I343" s="626">
        <v>42669</v>
      </c>
      <c r="J343" s="38" t="s">
        <v>1431</v>
      </c>
      <c r="K343" s="38"/>
      <c r="L343" s="38"/>
    </row>
    <row r="344" spans="1:12">
      <c r="A344" s="38"/>
      <c r="B344" s="38" t="s">
        <v>539</v>
      </c>
      <c r="C344" s="38"/>
      <c r="D344" s="38" t="s">
        <v>1588</v>
      </c>
      <c r="E344" s="38"/>
      <c r="F344" s="38"/>
      <c r="G344" s="38" t="s">
        <v>240</v>
      </c>
      <c r="H344" s="626">
        <v>42663</v>
      </c>
      <c r="I344" s="626">
        <v>42669</v>
      </c>
      <c r="J344" s="38"/>
      <c r="K344" s="38"/>
      <c r="L344" s="38"/>
    </row>
    <row r="345" spans="1:12">
      <c r="A345" s="38"/>
      <c r="B345" s="38" t="s">
        <v>539</v>
      </c>
      <c r="C345" s="38"/>
      <c r="D345" s="38" t="s">
        <v>1908</v>
      </c>
      <c r="E345" s="38"/>
      <c r="F345" s="38"/>
      <c r="G345" s="38" t="s">
        <v>240</v>
      </c>
      <c r="H345" s="626">
        <v>42663</v>
      </c>
      <c r="I345" s="626">
        <v>42669</v>
      </c>
      <c r="J345" s="38"/>
      <c r="K345" s="38"/>
      <c r="L345" s="38"/>
    </row>
    <row r="346" spans="1:12">
      <c r="A346" s="38"/>
      <c r="B346" s="38" t="s">
        <v>1507</v>
      </c>
      <c r="C346" s="38"/>
      <c r="D346" s="38" t="s">
        <v>1498</v>
      </c>
      <c r="E346" s="38" t="s">
        <v>2052</v>
      </c>
      <c r="F346" s="38" t="s">
        <v>1174</v>
      </c>
      <c r="G346" s="38" t="s">
        <v>240</v>
      </c>
      <c r="H346" s="626">
        <v>42663</v>
      </c>
      <c r="I346" s="626">
        <v>42669</v>
      </c>
      <c r="J346" s="38" t="s">
        <v>1431</v>
      </c>
      <c r="K346" s="38"/>
      <c r="L346" s="38"/>
    </row>
    <row r="347" spans="1:12">
      <c r="A347" s="38"/>
      <c r="B347" s="38" t="s">
        <v>1222</v>
      </c>
      <c r="C347" s="38"/>
      <c r="D347" s="38" t="s">
        <v>1685</v>
      </c>
      <c r="E347" s="38" t="s">
        <v>2620</v>
      </c>
      <c r="F347" s="38" t="s">
        <v>1223</v>
      </c>
      <c r="G347" s="38" t="s">
        <v>1989</v>
      </c>
      <c r="H347" s="626">
        <v>42663</v>
      </c>
      <c r="I347" s="626">
        <v>42669</v>
      </c>
      <c r="J347" s="38" t="s">
        <v>1431</v>
      </c>
      <c r="K347" s="38"/>
      <c r="L347" s="38"/>
    </row>
    <row r="348" spans="1:12">
      <c r="A348" s="38"/>
      <c r="B348" s="38" t="s">
        <v>1404</v>
      </c>
      <c r="C348" s="38"/>
      <c r="D348" s="38" t="s">
        <v>1907</v>
      </c>
      <c r="E348" s="38"/>
      <c r="F348" s="38"/>
      <c r="G348" s="38" t="s">
        <v>240</v>
      </c>
      <c r="H348" s="626">
        <v>42663</v>
      </c>
      <c r="I348" s="626">
        <v>42669</v>
      </c>
      <c r="J348" s="38" t="s">
        <v>1431</v>
      </c>
      <c r="K348" s="38"/>
      <c r="L348" s="38"/>
    </row>
    <row r="349" spans="1:12">
      <c r="A349" s="38"/>
      <c r="B349" s="38"/>
      <c r="C349" s="38"/>
      <c r="D349" s="38"/>
      <c r="E349" s="38"/>
      <c r="F349" s="38"/>
      <c r="G349" s="38"/>
      <c r="H349" s="626"/>
      <c r="I349" s="626"/>
      <c r="J349" s="38"/>
      <c r="K349" s="38"/>
      <c r="L349" s="38"/>
    </row>
    <row r="350" spans="1:12">
      <c r="A350" s="38"/>
      <c r="B350" s="38"/>
      <c r="C350" s="38"/>
      <c r="D350" s="38"/>
      <c r="E350" s="38"/>
      <c r="F350" s="38"/>
      <c r="G350" s="38"/>
      <c r="H350" s="626"/>
      <c r="I350" s="626"/>
      <c r="J350" s="38"/>
      <c r="K350" s="38"/>
      <c r="L350" s="38"/>
    </row>
    <row r="351" spans="1:12">
      <c r="A351" s="38"/>
      <c r="B351" s="38"/>
      <c r="C351" s="38"/>
      <c r="D351" s="38"/>
      <c r="E351" s="38"/>
      <c r="F351" s="38"/>
      <c r="G351" s="38"/>
      <c r="H351" s="626"/>
      <c r="I351" s="626"/>
      <c r="J351" s="38"/>
      <c r="K351" s="38"/>
      <c r="L351" s="38"/>
    </row>
    <row r="352" spans="1:12">
      <c r="A352" s="38"/>
      <c r="B352" s="38"/>
      <c r="C352" s="38"/>
      <c r="D352" s="38"/>
      <c r="E352" s="38"/>
      <c r="F352" s="38"/>
      <c r="G352" s="38"/>
      <c r="H352" s="626"/>
      <c r="I352" s="626"/>
      <c r="J352" s="38"/>
      <c r="K352" s="38"/>
      <c r="L352" s="38"/>
    </row>
    <row r="353" spans="1:12">
      <c r="A353" s="38"/>
      <c r="B353" s="38"/>
      <c r="C353" s="38"/>
      <c r="D353" s="38"/>
      <c r="E353" s="38"/>
      <c r="F353" s="38"/>
      <c r="G353" s="38"/>
      <c r="H353" s="626"/>
      <c r="I353" s="626"/>
      <c r="J353" s="38"/>
      <c r="K353" s="38"/>
      <c r="L353" s="38"/>
    </row>
    <row r="354" spans="1:12">
      <c r="A354" s="38"/>
      <c r="B354" s="38"/>
      <c r="C354" s="38"/>
      <c r="D354" s="38"/>
      <c r="E354" s="38"/>
      <c r="F354" s="38"/>
      <c r="G354" s="38"/>
      <c r="H354" s="626"/>
      <c r="I354" s="626"/>
      <c r="J354" s="38"/>
      <c r="K354" s="38"/>
      <c r="L354" s="38"/>
    </row>
    <row r="355" spans="1:12">
      <c r="A355" s="38"/>
      <c r="B355" s="38"/>
      <c r="C355" s="38"/>
      <c r="D355" s="38"/>
      <c r="E355" s="38"/>
      <c r="F355" s="38"/>
      <c r="G355" s="38"/>
      <c r="H355" s="626"/>
      <c r="I355" s="626"/>
      <c r="J355" s="38"/>
      <c r="K355" s="38"/>
      <c r="L355" s="38"/>
    </row>
    <row r="356" spans="1:12">
      <c r="A356" s="38"/>
      <c r="B356" s="38"/>
      <c r="C356" s="38"/>
      <c r="D356" s="38"/>
      <c r="E356" s="38"/>
      <c r="F356" s="38"/>
      <c r="G356" s="38"/>
      <c r="H356" s="626"/>
      <c r="I356" s="626"/>
      <c r="J356" s="38"/>
      <c r="K356" s="38"/>
      <c r="L356" s="38"/>
    </row>
    <row r="357" spans="1:12">
      <c r="A357" s="38"/>
      <c r="B357" s="38"/>
      <c r="C357" s="38"/>
      <c r="D357" s="38"/>
      <c r="E357" s="38"/>
      <c r="F357" s="38"/>
      <c r="G357" s="38"/>
      <c r="H357" s="626"/>
      <c r="I357" s="626"/>
      <c r="J357" s="38"/>
      <c r="K357" s="38"/>
      <c r="L357" s="38"/>
    </row>
  </sheetData>
  <autoFilter ref="A3:L357">
    <filterColumn colId="1"/>
    <filterColumn colId="5"/>
    <filterColumn colId="6"/>
    <filterColumn colId="7">
      <filters blank="1">
        <dateGroupItem year="2016" month="10" dateTimeGrouping="month"/>
      </filters>
    </filterColumn>
    <filterColumn colId="8"/>
    <filterColumn colId="9"/>
    <filterColumn colId="10"/>
  </autoFilter>
  <mergeCells count="2">
    <mergeCell ref="E2:F2"/>
    <mergeCell ref="H2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filterMode="1"/>
  <dimension ref="A1:CR179"/>
  <sheetViews>
    <sheetView tabSelected="1" view="pageBreakPreview" topLeftCell="R1" zoomScale="70" zoomScaleSheetLayoutView="70" workbookViewId="0">
      <selection activeCell="AG44" sqref="AG44"/>
    </sheetView>
  </sheetViews>
  <sheetFormatPr baseColWidth="10" defaultRowHeight="15"/>
  <cols>
    <col min="1" max="1" width="4.5703125" style="4" hidden="1" customWidth="1"/>
    <col min="2" max="2" width="8" style="33" hidden="1" customWidth="1"/>
    <col min="3" max="3" width="7" customWidth="1"/>
    <col min="4" max="4" width="4.42578125" hidden="1" customWidth="1"/>
    <col min="5" max="5" width="5.28515625" style="33" hidden="1" customWidth="1"/>
    <col min="6" max="6" width="14.7109375" customWidth="1"/>
    <col min="7" max="7" width="5" style="773" hidden="1" customWidth="1"/>
    <col min="8" max="8" width="5.28515625" hidden="1" customWidth="1"/>
    <col min="9" max="9" width="14" hidden="1" customWidth="1"/>
    <col min="10" max="10" width="22.28515625" style="11" customWidth="1"/>
    <col min="11" max="11" width="23.140625" style="4" customWidth="1"/>
    <col min="12" max="12" width="20.7109375" customWidth="1"/>
    <col min="13" max="13" width="27.7109375" style="3" customWidth="1"/>
    <col min="14" max="14" width="3.85546875" style="3" hidden="1" customWidth="1"/>
    <col min="15" max="15" width="3.5703125" style="3" hidden="1" customWidth="1"/>
    <col min="16" max="16" width="23" style="33" customWidth="1"/>
    <col min="17" max="17" width="11.5703125" style="3" hidden="1" customWidth="1"/>
    <col min="18" max="18" width="3.85546875" style="3" customWidth="1"/>
    <col min="19" max="19" width="17.7109375" style="3" customWidth="1"/>
    <col min="20" max="20" width="17.7109375" style="359" customWidth="1"/>
    <col min="21" max="21" width="14.140625" style="360" customWidth="1"/>
    <col min="22" max="22" width="17.7109375" style="2" hidden="1" customWidth="1"/>
    <col min="23" max="23" width="17" style="2" customWidth="1"/>
    <col min="24" max="24" width="17.85546875" style="192" customWidth="1"/>
    <col min="25" max="25" width="16.85546875" customWidth="1"/>
    <col min="26" max="26" width="19.28515625" style="186" hidden="1" customWidth="1"/>
    <col min="27" max="27" width="14.5703125" hidden="1" customWidth="1"/>
    <col min="28" max="28" width="14.85546875" hidden="1" customWidth="1"/>
    <col min="29" max="29" width="15.140625" hidden="1" customWidth="1"/>
    <col min="30" max="31" width="12.42578125" hidden="1" customWidth="1"/>
    <col min="32" max="32" width="12.42578125" customWidth="1"/>
    <col min="33" max="33" width="12.140625" customWidth="1"/>
    <col min="34" max="34" width="28.140625" customWidth="1"/>
    <col min="35" max="35" width="11.7109375" customWidth="1"/>
    <col min="36" max="37" width="5.5703125" customWidth="1"/>
    <col min="38" max="38" width="9.85546875" customWidth="1"/>
    <col min="39" max="39" width="8.85546875" hidden="1" customWidth="1"/>
    <col min="40" max="40" width="6.140625" hidden="1" customWidth="1"/>
    <col min="41" max="41" width="5.5703125" hidden="1" customWidth="1"/>
    <col min="42" max="42" width="6.5703125" hidden="1" customWidth="1"/>
    <col min="43" max="43" width="5" hidden="1" customWidth="1"/>
    <col min="44" max="44" width="6.85546875" style="123" hidden="1" customWidth="1"/>
    <col min="45" max="45" width="3.7109375" hidden="1" customWidth="1"/>
    <col min="46" max="46" width="3.85546875" hidden="1" customWidth="1"/>
    <col min="47" max="47" width="4.7109375" hidden="1" customWidth="1"/>
    <col min="48" max="48" width="4.42578125" hidden="1" customWidth="1"/>
    <col min="49" max="49" width="3.85546875" hidden="1" customWidth="1"/>
    <col min="50" max="50" width="4.140625" hidden="1" customWidth="1"/>
    <col min="51" max="51" width="3.7109375" hidden="1" customWidth="1"/>
    <col min="52" max="52" width="3.85546875" hidden="1" customWidth="1"/>
    <col min="53" max="53" width="4.140625" style="132" hidden="1" customWidth="1"/>
    <col min="54" max="54" width="3.85546875" style="151" hidden="1" customWidth="1"/>
    <col min="55" max="55" width="3.7109375" hidden="1" customWidth="1"/>
    <col min="56" max="56" width="3.85546875" hidden="1" customWidth="1"/>
    <col min="57" max="57" width="4.28515625" hidden="1" customWidth="1"/>
    <col min="58" max="60" width="3.42578125" hidden="1" customWidth="1"/>
    <col min="61" max="61" width="3.7109375" hidden="1" customWidth="1"/>
    <col min="62" max="62" width="3.42578125" hidden="1" customWidth="1"/>
    <col min="63" max="63" width="3.7109375" hidden="1" customWidth="1"/>
    <col min="64" max="65" width="4.140625" hidden="1" customWidth="1"/>
    <col min="66" max="67" width="3.85546875" hidden="1" customWidth="1"/>
    <col min="68" max="68" width="4.140625" hidden="1" customWidth="1"/>
    <col min="69" max="69" width="3.85546875" hidden="1" customWidth="1"/>
    <col min="70" max="71" width="3.7109375" hidden="1" customWidth="1"/>
    <col min="72" max="73" width="3.85546875" hidden="1" customWidth="1"/>
    <col min="74" max="75" width="3.7109375" hidden="1" customWidth="1"/>
    <col min="76" max="78" width="3.85546875" hidden="1" customWidth="1"/>
    <col min="79" max="79" width="3.42578125" hidden="1" customWidth="1"/>
    <col min="80" max="80" width="3.85546875" hidden="1" customWidth="1"/>
    <col min="81" max="82" width="3.42578125" hidden="1" customWidth="1"/>
    <col min="83" max="84" width="3.7109375" hidden="1" customWidth="1"/>
    <col min="85" max="85" width="3.85546875" hidden="1" customWidth="1"/>
    <col min="86" max="86" width="3.42578125" hidden="1" customWidth="1"/>
    <col min="87" max="88" width="3.7109375" hidden="1" customWidth="1"/>
    <col min="89" max="89" width="4.140625" hidden="1" customWidth="1"/>
    <col min="90" max="90" width="4.28515625" hidden="1" customWidth="1"/>
    <col min="91" max="91" width="3.7109375" hidden="1" customWidth="1"/>
    <col min="92" max="92" width="3.42578125" hidden="1" customWidth="1"/>
    <col min="93" max="93" width="12.28515625" hidden="1" customWidth="1"/>
    <col min="94" max="94" width="3.85546875" hidden="1" customWidth="1"/>
    <col min="95" max="95" width="16.7109375" hidden="1" customWidth="1"/>
    <col min="96" max="96" width="3.7109375" hidden="1" customWidth="1"/>
    <col min="97" max="97" width="25.42578125" customWidth="1"/>
  </cols>
  <sheetData>
    <row r="1" spans="1:96" ht="31.5" customHeight="1" thickBot="1">
      <c r="A1" s="364"/>
      <c r="B1" s="365"/>
      <c r="C1" s="365"/>
      <c r="D1" s="366"/>
      <c r="E1" s="367"/>
      <c r="F1" s="366"/>
      <c r="G1" s="366"/>
      <c r="H1" s="366"/>
      <c r="I1" s="366"/>
      <c r="J1" s="368"/>
      <c r="K1" s="368"/>
      <c r="L1" s="369"/>
      <c r="M1" s="370"/>
      <c r="N1" s="370"/>
      <c r="O1" s="370"/>
      <c r="P1" s="838" t="s">
        <v>2757</v>
      </c>
      <c r="Q1" s="371"/>
      <c r="R1" s="371"/>
      <c r="S1" s="371"/>
      <c r="T1" s="371"/>
      <c r="U1" s="372"/>
      <c r="V1" s="366"/>
      <c r="W1" s="366"/>
      <c r="X1" s="368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73"/>
      <c r="CO1" s="373"/>
      <c r="CP1" s="373"/>
      <c r="CQ1" s="373"/>
      <c r="CR1" s="369"/>
    </row>
    <row r="2" spans="1:96" ht="22.5" customHeight="1" thickBot="1">
      <c r="A2" s="243"/>
      <c r="B2" s="244"/>
      <c r="C2" s="244"/>
      <c r="D2" s="244"/>
      <c r="E2" s="362"/>
      <c r="F2" s="244" t="s">
        <v>1101</v>
      </c>
      <c r="G2" s="244"/>
      <c r="H2" s="244"/>
      <c r="I2" s="244"/>
      <c r="J2" s="245"/>
      <c r="K2" s="245"/>
      <c r="L2" s="374"/>
      <c r="M2" s="246"/>
      <c r="N2" s="246"/>
      <c r="O2" s="246"/>
      <c r="P2" s="839"/>
      <c r="Q2" s="361"/>
      <c r="R2" s="361"/>
      <c r="S2" s="361"/>
      <c r="T2" s="361"/>
      <c r="U2" s="350"/>
      <c r="V2" s="880" t="s">
        <v>6</v>
      </c>
      <c r="W2" s="880"/>
      <c r="X2" s="881"/>
      <c r="Y2" s="880"/>
      <c r="Z2" s="880"/>
      <c r="AA2" s="882" t="s">
        <v>743</v>
      </c>
      <c r="AB2" s="883"/>
      <c r="AC2" s="883"/>
      <c r="AD2" s="883"/>
      <c r="AE2" s="884"/>
      <c r="AF2" s="247"/>
      <c r="AG2" s="247"/>
      <c r="AH2" s="247"/>
      <c r="AI2" s="247"/>
      <c r="AJ2" s="247"/>
      <c r="AK2" s="247"/>
      <c r="AL2" s="247"/>
      <c r="AM2" s="882" t="s">
        <v>752</v>
      </c>
      <c r="AN2" s="883"/>
      <c r="AO2" s="883"/>
      <c r="AP2" s="883"/>
      <c r="AQ2" s="248"/>
      <c r="AR2" s="249"/>
      <c r="AS2" s="882" t="s">
        <v>468</v>
      </c>
      <c r="AT2" s="883"/>
      <c r="AU2" s="883"/>
      <c r="AV2" s="883"/>
      <c r="AW2" s="883"/>
      <c r="AX2" s="883"/>
      <c r="AY2" s="883"/>
      <c r="AZ2" s="884"/>
      <c r="BA2" s="250"/>
      <c r="BB2" s="251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877" t="s">
        <v>473</v>
      </c>
      <c r="CD2" s="878"/>
      <c r="CE2" s="879"/>
      <c r="CF2" s="885" t="s">
        <v>817</v>
      </c>
      <c r="CG2" s="886"/>
      <c r="CH2" s="877" t="s">
        <v>40</v>
      </c>
      <c r="CI2" s="878"/>
      <c r="CJ2" s="879"/>
      <c r="CK2" s="253"/>
      <c r="CL2" s="253"/>
      <c r="CM2" s="252"/>
      <c r="CN2" s="254"/>
      <c r="CO2" s="255"/>
      <c r="CP2" s="255"/>
      <c r="CQ2" s="256"/>
      <c r="CR2" s="257"/>
    </row>
    <row r="3" spans="1:96" s="34" customFormat="1" ht="69" customHeight="1" thickBot="1">
      <c r="A3" s="160"/>
      <c r="B3" s="74" t="s">
        <v>0</v>
      </c>
      <c r="C3" s="161" t="s">
        <v>1</v>
      </c>
      <c r="D3" s="258" t="s">
        <v>1102</v>
      </c>
      <c r="E3" s="283" t="s">
        <v>5</v>
      </c>
      <c r="F3" s="161" t="s">
        <v>2</v>
      </c>
      <c r="G3" s="351" t="s">
        <v>1056</v>
      </c>
      <c r="H3" s="326" t="s">
        <v>1057</v>
      </c>
      <c r="I3" s="348" t="s">
        <v>12</v>
      </c>
      <c r="J3" s="348" t="s">
        <v>792</v>
      </c>
      <c r="K3" s="348" t="s">
        <v>731</v>
      </c>
      <c r="L3" s="181" t="s">
        <v>80</v>
      </c>
      <c r="M3" s="181" t="s">
        <v>760</v>
      </c>
      <c r="N3" s="326" t="s">
        <v>1136</v>
      </c>
      <c r="O3" s="326" t="s">
        <v>1123</v>
      </c>
      <c r="P3" s="840" t="s">
        <v>11</v>
      </c>
      <c r="Q3" s="264" t="s">
        <v>39</v>
      </c>
      <c r="R3" s="351" t="s">
        <v>10</v>
      </c>
      <c r="S3" s="264" t="s">
        <v>3</v>
      </c>
      <c r="T3" s="264" t="s">
        <v>4</v>
      </c>
      <c r="U3" s="352" t="s">
        <v>791</v>
      </c>
      <c r="V3" s="163" t="s">
        <v>730</v>
      </c>
      <c r="W3" s="349" t="s">
        <v>1059</v>
      </c>
      <c r="X3" s="228" t="s">
        <v>1058</v>
      </c>
      <c r="Y3" s="164" t="s">
        <v>78</v>
      </c>
      <c r="Z3" s="187" t="s">
        <v>761</v>
      </c>
      <c r="AA3" s="170" t="s">
        <v>744</v>
      </c>
      <c r="AB3" s="170" t="s">
        <v>745</v>
      </c>
      <c r="AC3" s="170" t="s">
        <v>746</v>
      </c>
      <c r="AD3" s="171" t="s">
        <v>753</v>
      </c>
      <c r="AE3" s="170" t="s">
        <v>747</v>
      </c>
      <c r="AF3" s="161" t="s">
        <v>8</v>
      </c>
      <c r="AG3" s="161" t="s">
        <v>7</v>
      </c>
      <c r="AH3" s="213" t="s">
        <v>9</v>
      </c>
      <c r="AI3" s="174" t="s">
        <v>748</v>
      </c>
      <c r="AJ3" s="174" t="s">
        <v>749</v>
      </c>
      <c r="AK3" s="165" t="s">
        <v>2750</v>
      </c>
      <c r="AL3" s="165" t="s">
        <v>2751</v>
      </c>
      <c r="AM3" s="162" t="s">
        <v>81</v>
      </c>
      <c r="AN3" s="166" t="s">
        <v>87</v>
      </c>
      <c r="AO3" s="166" t="s">
        <v>88</v>
      </c>
      <c r="AP3" s="166" t="s">
        <v>89</v>
      </c>
      <c r="AQ3" s="167" t="s">
        <v>41</v>
      </c>
      <c r="AR3" s="168" t="s">
        <v>55</v>
      </c>
      <c r="AS3" s="114" t="s">
        <v>469</v>
      </c>
      <c r="AT3" s="114" t="s">
        <v>470</v>
      </c>
      <c r="AU3" s="114" t="s">
        <v>471</v>
      </c>
      <c r="AV3" s="114" t="s">
        <v>249</v>
      </c>
      <c r="AW3" s="114" t="s">
        <v>225</v>
      </c>
      <c r="AX3" s="114" t="s">
        <v>226</v>
      </c>
      <c r="AY3" s="114" t="s">
        <v>472</v>
      </c>
      <c r="AZ3" s="105" t="s">
        <v>536</v>
      </c>
      <c r="BA3" s="127" t="s">
        <v>222</v>
      </c>
      <c r="BB3" s="145" t="s">
        <v>726</v>
      </c>
      <c r="BC3" s="114" t="s">
        <v>220</v>
      </c>
      <c r="BD3" s="105" t="s">
        <v>221</v>
      </c>
      <c r="BE3" s="105" t="s">
        <v>223</v>
      </c>
      <c r="BF3" s="105" t="s">
        <v>224</v>
      </c>
      <c r="BG3" s="105" t="s">
        <v>758</v>
      </c>
      <c r="BH3" s="105" t="s">
        <v>227</v>
      </c>
      <c r="BI3" s="105" t="s">
        <v>799</v>
      </c>
      <c r="BJ3" s="105" t="s">
        <v>481</v>
      </c>
      <c r="BK3" s="105" t="s">
        <v>795</v>
      </c>
      <c r="BL3" s="105" t="s">
        <v>480</v>
      </c>
      <c r="BM3" s="105" t="s">
        <v>482</v>
      </c>
      <c r="BN3" s="105" t="s">
        <v>729</v>
      </c>
      <c r="BO3" s="105" t="s">
        <v>759</v>
      </c>
      <c r="BP3" s="105" t="s">
        <v>228</v>
      </c>
      <c r="BQ3" s="105" t="s">
        <v>229</v>
      </c>
      <c r="BR3" s="105" t="s">
        <v>797</v>
      </c>
      <c r="BS3" s="105" t="s">
        <v>1133</v>
      </c>
      <c r="BT3" s="105" t="s">
        <v>921</v>
      </c>
      <c r="BU3" s="105" t="s">
        <v>537</v>
      </c>
      <c r="BV3" s="105" t="s">
        <v>233</v>
      </c>
      <c r="BW3" s="105" t="s">
        <v>755</v>
      </c>
      <c r="BX3" s="105" t="s">
        <v>234</v>
      </c>
      <c r="BY3" s="105" t="s">
        <v>235</v>
      </c>
      <c r="BZ3" s="105" t="s">
        <v>236</v>
      </c>
      <c r="CA3" s="105" t="s">
        <v>756</v>
      </c>
      <c r="CB3" s="105" t="s">
        <v>238</v>
      </c>
      <c r="CC3" s="105" t="s">
        <v>230</v>
      </c>
      <c r="CD3" s="105" t="s">
        <v>231</v>
      </c>
      <c r="CE3" s="105" t="s">
        <v>232</v>
      </c>
      <c r="CF3" s="105" t="s">
        <v>637</v>
      </c>
      <c r="CG3" s="105" t="s">
        <v>481</v>
      </c>
      <c r="CH3" s="105" t="s">
        <v>475</v>
      </c>
      <c r="CI3" s="105" t="s">
        <v>476</v>
      </c>
      <c r="CJ3" s="105" t="s">
        <v>477</v>
      </c>
      <c r="CK3" s="105" t="s">
        <v>479</v>
      </c>
      <c r="CL3" s="105" t="s">
        <v>478</v>
      </c>
      <c r="CM3" s="115" t="s">
        <v>237</v>
      </c>
      <c r="CN3" s="105" t="s">
        <v>811</v>
      </c>
      <c r="CO3" s="226" t="s">
        <v>1055</v>
      </c>
      <c r="CP3" s="227" t="s">
        <v>1054</v>
      </c>
      <c r="CQ3" s="217" t="s">
        <v>815</v>
      </c>
      <c r="CR3" s="169"/>
    </row>
    <row r="4" spans="1:96" s="13" customFormat="1" ht="30" hidden="1" customHeight="1">
      <c r="A4" s="5"/>
      <c r="B4" s="12"/>
      <c r="C4" s="6">
        <v>2015</v>
      </c>
      <c r="D4" s="6"/>
      <c r="E4" s="12" t="s">
        <v>1423</v>
      </c>
      <c r="F4" s="6" t="s">
        <v>2503</v>
      </c>
      <c r="G4" s="6"/>
      <c r="H4" s="6"/>
      <c r="I4" s="6" t="s">
        <v>1168</v>
      </c>
      <c r="J4" s="6" t="s">
        <v>1543</v>
      </c>
      <c r="K4" s="6"/>
      <c r="L4" s="6" t="s">
        <v>539</v>
      </c>
      <c r="M4" s="103" t="s">
        <v>1258</v>
      </c>
      <c r="N4" s="103"/>
      <c r="O4" s="103"/>
      <c r="P4" s="103" t="s">
        <v>1206</v>
      </c>
      <c r="Q4" s="5" t="s">
        <v>1781</v>
      </c>
      <c r="R4" s="6"/>
      <c r="S4" s="6" t="s">
        <v>1307</v>
      </c>
      <c r="T4" s="7" t="s">
        <v>1184</v>
      </c>
      <c r="U4" s="203" t="s">
        <v>1217</v>
      </c>
      <c r="V4" s="261"/>
      <c r="W4" s="279"/>
      <c r="X4" s="281"/>
      <c r="Y4" s="259">
        <f>NOM!P307</f>
        <v>30900</v>
      </c>
      <c r="Z4" s="262"/>
      <c r="AA4" s="172"/>
      <c r="AB4" s="172"/>
      <c r="AC4" s="172"/>
      <c r="AD4" s="172"/>
      <c r="AE4" s="173"/>
      <c r="AF4" s="266">
        <v>42278</v>
      </c>
      <c r="AG4" s="266">
        <v>42369</v>
      </c>
      <c r="AH4" s="6"/>
      <c r="AI4" s="94"/>
      <c r="AJ4" s="6"/>
      <c r="AK4" s="6"/>
      <c r="AL4" s="867"/>
      <c r="AM4" s="6"/>
      <c r="AN4" s="6"/>
      <c r="AO4" s="6"/>
      <c r="AP4" s="6"/>
      <c r="AQ4" s="6"/>
      <c r="AR4" s="119"/>
      <c r="AS4" s="6"/>
      <c r="AT4" s="6"/>
      <c r="AU4" s="6"/>
      <c r="AV4" s="6"/>
      <c r="AW4" s="6"/>
      <c r="AX4" s="6"/>
      <c r="AY4" s="6"/>
      <c r="AZ4" s="6"/>
      <c r="BA4" s="128"/>
      <c r="BB4" s="14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225"/>
      <c r="CP4" s="225"/>
      <c r="CQ4" s="6"/>
      <c r="CR4" s="6"/>
    </row>
    <row r="5" spans="1:96" s="13" customFormat="1" ht="30" hidden="1" customHeight="1">
      <c r="A5" s="5"/>
      <c r="B5" s="12"/>
      <c r="C5" s="6">
        <v>2015</v>
      </c>
      <c r="D5" s="6"/>
      <c r="E5" s="12" t="s">
        <v>1423</v>
      </c>
      <c r="F5" s="6" t="s">
        <v>2503</v>
      </c>
      <c r="G5" s="6"/>
      <c r="H5" s="6"/>
      <c r="I5" s="6" t="s">
        <v>1168</v>
      </c>
      <c r="J5" s="6" t="s">
        <v>1543</v>
      </c>
      <c r="K5" s="6"/>
      <c r="L5" s="6" t="s">
        <v>535</v>
      </c>
      <c r="M5" s="103" t="s">
        <v>1258</v>
      </c>
      <c r="N5" s="103"/>
      <c r="O5" s="103"/>
      <c r="P5" s="103" t="s">
        <v>1215</v>
      </c>
      <c r="Q5" s="5" t="s">
        <v>535</v>
      </c>
      <c r="R5" s="6"/>
      <c r="S5" s="6" t="s">
        <v>1216</v>
      </c>
      <c r="T5" s="7" t="s">
        <v>240</v>
      </c>
      <c r="U5" s="203" t="s">
        <v>1217</v>
      </c>
      <c r="V5" s="261"/>
      <c r="W5" s="279"/>
      <c r="X5" s="281"/>
      <c r="Y5" s="259">
        <f>NOM!Q308</f>
        <v>4500</v>
      </c>
      <c r="Z5" s="262"/>
      <c r="AA5" s="172"/>
      <c r="AB5" s="172"/>
      <c r="AC5" s="172"/>
      <c r="AD5" s="172"/>
      <c r="AE5" s="173"/>
      <c r="AF5" s="266">
        <v>42278</v>
      </c>
      <c r="AG5" s="266">
        <v>42369</v>
      </c>
      <c r="AH5" s="6"/>
      <c r="AI5" s="94"/>
      <c r="AJ5" s="6"/>
      <c r="AK5" s="6"/>
      <c r="AL5" s="867"/>
      <c r="AM5" s="6"/>
      <c r="AN5" s="6"/>
      <c r="AO5" s="6"/>
      <c r="AP5" s="6"/>
      <c r="AQ5" s="6"/>
      <c r="AR5" s="119"/>
      <c r="AS5" s="6"/>
      <c r="AT5" s="6"/>
      <c r="AU5" s="6"/>
      <c r="AV5" s="6"/>
      <c r="AW5" s="6"/>
      <c r="AX5" s="6"/>
      <c r="AY5" s="6"/>
      <c r="AZ5" s="6"/>
      <c r="BA5" s="128"/>
      <c r="BB5" s="14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225"/>
      <c r="CP5" s="225"/>
      <c r="CQ5" s="6"/>
      <c r="CR5" s="6"/>
    </row>
    <row r="6" spans="1:96" s="13" customFormat="1" ht="30" hidden="1" customHeight="1">
      <c r="A6" s="5"/>
      <c r="B6" s="12"/>
      <c r="C6" s="6"/>
      <c r="D6" s="6"/>
      <c r="E6" s="12" t="s">
        <v>1424</v>
      </c>
      <c r="F6" s="6" t="s">
        <v>2503</v>
      </c>
      <c r="G6" s="6"/>
      <c r="H6" s="6"/>
      <c r="I6" s="6" t="s">
        <v>1168</v>
      </c>
      <c r="J6" s="6" t="s">
        <v>1543</v>
      </c>
      <c r="K6" s="6"/>
      <c r="L6" s="6" t="s">
        <v>1256</v>
      </c>
      <c r="M6" s="797" t="s">
        <v>2749</v>
      </c>
      <c r="N6" s="103"/>
      <c r="O6" s="103"/>
      <c r="P6" s="103" t="s">
        <v>1237</v>
      </c>
      <c r="Q6" s="5" t="s">
        <v>535</v>
      </c>
      <c r="R6" s="6"/>
      <c r="S6" s="6" t="s">
        <v>1216</v>
      </c>
      <c r="T6" s="7" t="s">
        <v>1184</v>
      </c>
      <c r="U6" s="203" t="s">
        <v>206</v>
      </c>
      <c r="V6" s="261">
        <f>W6</f>
        <v>162687</v>
      </c>
      <c r="W6" s="279">
        <v>162687</v>
      </c>
      <c r="X6" s="281">
        <f>153587+76560</f>
        <v>230147</v>
      </c>
      <c r="Y6" s="259">
        <f>FACT!R359</f>
        <v>263366.83</v>
      </c>
      <c r="Z6" s="262">
        <f>X6-Y6</f>
        <v>-33219.830000000016</v>
      </c>
      <c r="AA6" s="172"/>
      <c r="AB6" s="172"/>
      <c r="AC6" s="532">
        <f>W6</f>
        <v>162687</v>
      </c>
      <c r="AD6" s="172"/>
      <c r="AE6" s="173"/>
      <c r="AF6" s="266">
        <v>42278</v>
      </c>
      <c r="AG6" s="864">
        <v>42735</v>
      </c>
      <c r="AH6" s="6" t="s">
        <v>2699</v>
      </c>
      <c r="AI6" s="94" t="s">
        <v>113</v>
      </c>
      <c r="AJ6" s="6"/>
      <c r="AK6" s="6">
        <v>100</v>
      </c>
      <c r="AL6" s="94">
        <v>100</v>
      </c>
      <c r="AM6" s="6">
        <v>22000</v>
      </c>
      <c r="AN6" s="6"/>
      <c r="AO6" s="6"/>
      <c r="AP6" s="6"/>
      <c r="AQ6" s="6"/>
      <c r="AR6" s="119"/>
      <c r="AS6" s="6"/>
      <c r="AT6" s="6"/>
      <c r="AU6" s="6"/>
      <c r="AV6" s="6"/>
      <c r="AW6" s="6"/>
      <c r="AX6" s="6"/>
      <c r="AY6" s="6"/>
      <c r="AZ6" s="6"/>
      <c r="BA6" s="128"/>
      <c r="BB6" s="14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225"/>
      <c r="CP6" s="225"/>
      <c r="CQ6" s="6"/>
      <c r="CR6" s="6"/>
    </row>
    <row r="7" spans="1:96" s="13" customFormat="1" ht="30" hidden="1" customHeight="1">
      <c r="A7" s="5"/>
      <c r="B7" s="12"/>
      <c r="C7" s="6">
        <v>2015</v>
      </c>
      <c r="D7" s="6"/>
      <c r="E7" s="12" t="s">
        <v>1423</v>
      </c>
      <c r="F7" s="6" t="s">
        <v>2503</v>
      </c>
      <c r="G7" s="6"/>
      <c r="H7" s="6"/>
      <c r="I7" s="6" t="s">
        <v>1168</v>
      </c>
      <c r="J7" s="6" t="s">
        <v>1543</v>
      </c>
      <c r="K7" s="6"/>
      <c r="L7" s="6" t="s">
        <v>535</v>
      </c>
      <c r="M7" s="103" t="s">
        <v>1258</v>
      </c>
      <c r="N7" s="103"/>
      <c r="O7" s="103"/>
      <c r="P7" s="103" t="s">
        <v>1238</v>
      </c>
      <c r="Q7" s="5" t="s">
        <v>535</v>
      </c>
      <c r="R7" s="6"/>
      <c r="S7" s="6" t="s">
        <v>1216</v>
      </c>
      <c r="T7" s="7" t="s">
        <v>240</v>
      </c>
      <c r="U7" s="203" t="s">
        <v>1217</v>
      </c>
      <c r="V7" s="261"/>
      <c r="W7" s="279"/>
      <c r="X7" s="281"/>
      <c r="Y7" s="259">
        <f>NOM!Q310</f>
        <v>6750</v>
      </c>
      <c r="Z7" s="262"/>
      <c r="AA7" s="172"/>
      <c r="AB7" s="172"/>
      <c r="AC7" s="172"/>
      <c r="AD7" s="172"/>
      <c r="AE7" s="173"/>
      <c r="AF7" s="266">
        <v>42278</v>
      </c>
      <c r="AG7" s="266">
        <v>42369</v>
      </c>
      <c r="AH7" s="6"/>
      <c r="AI7" s="94"/>
      <c r="AJ7" s="6"/>
      <c r="AK7" s="6"/>
      <c r="AL7" s="867"/>
      <c r="AM7" s="6"/>
      <c r="AN7" s="6"/>
      <c r="AO7" s="6"/>
      <c r="AP7" s="6"/>
      <c r="AQ7" s="6"/>
      <c r="AR7" s="119"/>
      <c r="AS7" s="6"/>
      <c r="AT7" s="6"/>
      <c r="AU7" s="6"/>
      <c r="AV7" s="6"/>
      <c r="AW7" s="6"/>
      <c r="AX7" s="6"/>
      <c r="AY7" s="6"/>
      <c r="AZ7" s="6"/>
      <c r="BA7" s="128"/>
      <c r="BB7" s="14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225"/>
      <c r="CP7" s="225"/>
      <c r="CQ7" s="6"/>
      <c r="CR7" s="6"/>
    </row>
    <row r="8" spans="1:96" s="13" customFormat="1" ht="30" hidden="1" customHeight="1">
      <c r="A8" s="5"/>
      <c r="B8" s="12"/>
      <c r="C8" s="6">
        <v>2015</v>
      </c>
      <c r="D8" s="6"/>
      <c r="E8" s="12" t="s">
        <v>1423</v>
      </c>
      <c r="F8" s="6" t="s">
        <v>2503</v>
      </c>
      <c r="G8" s="6"/>
      <c r="H8" s="6"/>
      <c r="I8" s="6" t="s">
        <v>1168</v>
      </c>
      <c r="J8" s="6" t="s">
        <v>1543</v>
      </c>
      <c r="K8" s="6"/>
      <c r="L8" s="6" t="s">
        <v>539</v>
      </c>
      <c r="M8" s="103" t="s">
        <v>1258</v>
      </c>
      <c r="N8" s="103"/>
      <c r="O8" s="103"/>
      <c r="P8" s="103" t="s">
        <v>241</v>
      </c>
      <c r="Q8" s="5" t="s">
        <v>241</v>
      </c>
      <c r="R8" s="6"/>
      <c r="S8" s="6" t="s">
        <v>269</v>
      </c>
      <c r="T8" s="7" t="s">
        <v>505</v>
      </c>
      <c r="U8" s="203" t="s">
        <v>1217</v>
      </c>
      <c r="V8" s="261"/>
      <c r="W8" s="279"/>
      <c r="X8" s="281"/>
      <c r="Y8" s="259">
        <f>NOM!Q311</f>
        <v>49750</v>
      </c>
      <c r="Z8" s="262"/>
      <c r="AA8" s="172"/>
      <c r="AB8" s="172"/>
      <c r="AC8" s="172"/>
      <c r="AD8" s="172"/>
      <c r="AE8" s="173"/>
      <c r="AF8" s="266">
        <v>42278</v>
      </c>
      <c r="AG8" s="266">
        <v>42369</v>
      </c>
      <c r="AH8" s="6" t="s">
        <v>1293</v>
      </c>
      <c r="AI8" s="94"/>
      <c r="AJ8" s="6"/>
      <c r="AK8" s="6"/>
      <c r="AL8" s="867"/>
      <c r="AM8" s="6"/>
      <c r="AN8" s="6"/>
      <c r="AO8" s="6"/>
      <c r="AP8" s="6"/>
      <c r="AQ8" s="6"/>
      <c r="AR8" s="119"/>
      <c r="AS8" s="6"/>
      <c r="AT8" s="6"/>
      <c r="AU8" s="6"/>
      <c r="AV8" s="6"/>
      <c r="AW8" s="6"/>
      <c r="AX8" s="6"/>
      <c r="AY8" s="6"/>
      <c r="AZ8" s="6"/>
      <c r="BA8" s="128"/>
      <c r="BB8" s="14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225"/>
      <c r="CP8" s="225"/>
      <c r="CQ8" s="6"/>
      <c r="CR8" s="6"/>
    </row>
    <row r="9" spans="1:96" s="13" customFormat="1" ht="30" hidden="1" customHeight="1">
      <c r="A9" s="5"/>
      <c r="B9" s="12"/>
      <c r="C9" s="6">
        <v>2015</v>
      </c>
      <c r="D9" s="6"/>
      <c r="E9" s="12" t="s">
        <v>1423</v>
      </c>
      <c r="F9" s="6" t="s">
        <v>2503</v>
      </c>
      <c r="G9" s="6"/>
      <c r="H9" s="6"/>
      <c r="I9" s="6" t="s">
        <v>1168</v>
      </c>
      <c r="J9" s="6" t="s">
        <v>1543</v>
      </c>
      <c r="K9" s="6"/>
      <c r="L9" s="6" t="s">
        <v>539</v>
      </c>
      <c r="M9" s="103" t="s">
        <v>1258</v>
      </c>
      <c r="N9" s="103"/>
      <c r="O9" s="103"/>
      <c r="P9" s="103" t="s">
        <v>241</v>
      </c>
      <c r="Q9" s="5" t="s">
        <v>241</v>
      </c>
      <c r="R9" s="6"/>
      <c r="S9" s="6" t="s">
        <v>727</v>
      </c>
      <c r="T9" s="7" t="s">
        <v>505</v>
      </c>
      <c r="U9" s="203" t="s">
        <v>1217</v>
      </c>
      <c r="V9" s="261"/>
      <c r="W9" s="279"/>
      <c r="X9" s="281"/>
      <c r="Y9" s="259">
        <f>NOM!Q312</f>
        <v>1000</v>
      </c>
      <c r="Z9" s="262"/>
      <c r="AA9" s="172"/>
      <c r="AB9" s="172"/>
      <c r="AC9" s="172"/>
      <c r="AD9" s="172"/>
      <c r="AE9" s="173"/>
      <c r="AF9" s="266">
        <v>42278</v>
      </c>
      <c r="AG9" s="266">
        <v>42369</v>
      </c>
      <c r="AH9" s="6" t="s">
        <v>1293</v>
      </c>
      <c r="AI9" s="94"/>
      <c r="AJ9" s="6"/>
      <c r="AK9" s="6"/>
      <c r="AL9" s="867"/>
      <c r="AM9" s="6"/>
      <c r="AN9" s="6"/>
      <c r="AO9" s="6"/>
      <c r="AP9" s="6"/>
      <c r="AQ9" s="6"/>
      <c r="AR9" s="119"/>
      <c r="AS9" s="6"/>
      <c r="AT9" s="6"/>
      <c r="AU9" s="6"/>
      <c r="AV9" s="6"/>
      <c r="AW9" s="6"/>
      <c r="AX9" s="6"/>
      <c r="AY9" s="6"/>
      <c r="AZ9" s="6"/>
      <c r="BA9" s="128"/>
      <c r="BB9" s="14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225"/>
      <c r="CP9" s="225"/>
      <c r="CQ9" s="6"/>
      <c r="CR9" s="6"/>
    </row>
    <row r="10" spans="1:96" s="13" customFormat="1" ht="30" hidden="1" customHeight="1">
      <c r="A10" s="5"/>
      <c r="B10" s="12"/>
      <c r="C10" s="6">
        <v>2015</v>
      </c>
      <c r="D10" s="6"/>
      <c r="E10" s="12" t="s">
        <v>1424</v>
      </c>
      <c r="F10" s="6" t="s">
        <v>2503</v>
      </c>
      <c r="G10" s="6"/>
      <c r="H10" s="6"/>
      <c r="I10" s="6" t="s">
        <v>1168</v>
      </c>
      <c r="J10" s="6" t="s">
        <v>1543</v>
      </c>
      <c r="K10" s="6"/>
      <c r="L10" s="6" t="s">
        <v>535</v>
      </c>
      <c r="M10" s="103" t="s">
        <v>1258</v>
      </c>
      <c r="N10" s="103"/>
      <c r="O10" s="103"/>
      <c r="P10" s="103" t="s">
        <v>1237</v>
      </c>
      <c r="Q10" s="5" t="s">
        <v>535</v>
      </c>
      <c r="R10" s="6"/>
      <c r="S10" s="6" t="s">
        <v>1216</v>
      </c>
      <c r="T10" s="7" t="s">
        <v>240</v>
      </c>
      <c r="U10" s="203" t="s">
        <v>1217</v>
      </c>
      <c r="V10" s="261"/>
      <c r="W10" s="279"/>
      <c r="X10" s="281"/>
      <c r="Y10" s="259">
        <f>NOM!Q330+FACT!R412</f>
        <v>25944</v>
      </c>
      <c r="Z10" s="262"/>
      <c r="AA10" s="172"/>
      <c r="AB10" s="172"/>
      <c r="AC10" s="532"/>
      <c r="AD10" s="172"/>
      <c r="AE10" s="173"/>
      <c r="AF10" s="266">
        <v>42278</v>
      </c>
      <c r="AG10" s="583">
        <v>42369</v>
      </c>
      <c r="AH10" s="6"/>
      <c r="AI10" s="94" t="s">
        <v>113</v>
      </c>
      <c r="AJ10" s="6"/>
      <c r="AK10" s="6">
        <v>100</v>
      </c>
      <c r="AL10" s="867"/>
      <c r="AM10" s="6">
        <v>22000</v>
      </c>
      <c r="AN10" s="6"/>
      <c r="AO10" s="6"/>
      <c r="AP10" s="6"/>
      <c r="AQ10" s="6"/>
      <c r="AR10" s="119"/>
      <c r="AS10" s="6"/>
      <c r="AT10" s="6"/>
      <c r="AU10" s="6"/>
      <c r="AV10" s="6"/>
      <c r="AW10" s="6"/>
      <c r="AX10" s="6"/>
      <c r="AY10" s="6"/>
      <c r="AZ10" s="6"/>
      <c r="BA10" s="128"/>
      <c r="BB10" s="14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225"/>
      <c r="CP10" s="225"/>
      <c r="CQ10" s="6"/>
      <c r="CR10" s="6"/>
    </row>
    <row r="11" spans="1:96" s="13" customFormat="1" ht="51.75" hidden="1" customHeight="1">
      <c r="A11" s="5"/>
      <c r="B11" s="12"/>
      <c r="C11" s="6">
        <v>2015</v>
      </c>
      <c r="D11" s="6"/>
      <c r="E11" s="12" t="s">
        <v>1425</v>
      </c>
      <c r="F11" s="6" t="s">
        <v>754</v>
      </c>
      <c r="G11" s="6"/>
      <c r="H11" s="6"/>
      <c r="I11" s="6" t="s">
        <v>1221</v>
      </c>
      <c r="J11" s="6" t="s">
        <v>1543</v>
      </c>
      <c r="K11" s="6"/>
      <c r="L11" s="6" t="s">
        <v>1327</v>
      </c>
      <c r="M11" s="103" t="s">
        <v>1548</v>
      </c>
      <c r="N11" s="103"/>
      <c r="O11" s="103"/>
      <c r="P11" s="103" t="s">
        <v>1329</v>
      </c>
      <c r="Q11" s="5" t="s">
        <v>1222</v>
      </c>
      <c r="R11" s="6">
        <v>2</v>
      </c>
      <c r="S11" s="6" t="s">
        <v>1223</v>
      </c>
      <c r="T11" s="7" t="s">
        <v>1177</v>
      </c>
      <c r="U11" s="203" t="s">
        <v>1217</v>
      </c>
      <c r="V11" s="261">
        <v>2564102.5699999998</v>
      </c>
      <c r="W11" s="279">
        <v>1538461.54</v>
      </c>
      <c r="X11" s="281">
        <v>2564102.5699999998</v>
      </c>
      <c r="Y11" s="259">
        <f>NOM!Q320+FACT!R357</f>
        <v>925445.85480000009</v>
      </c>
      <c r="Z11" s="262">
        <f>W11-Y11</f>
        <v>613015.68519999995</v>
      </c>
      <c r="AA11" s="172"/>
      <c r="AB11" s="532">
        <v>1538461.54</v>
      </c>
      <c r="AC11" s="532">
        <v>1025641.03</v>
      </c>
      <c r="AD11" s="172"/>
      <c r="AE11" s="173"/>
      <c r="AF11" s="266">
        <v>42321</v>
      </c>
      <c r="AG11" s="266">
        <v>42369</v>
      </c>
      <c r="AH11" s="6"/>
      <c r="AI11" s="94">
        <v>393.17</v>
      </c>
      <c r="AJ11" s="6" t="s">
        <v>750</v>
      </c>
      <c r="AK11" s="6">
        <v>100</v>
      </c>
      <c r="AL11" s="94">
        <f t="shared" ref="AL11:AL68" si="0">Y11*100/W11</f>
        <v>60.153980501846021</v>
      </c>
      <c r="AM11" s="6">
        <v>7800</v>
      </c>
      <c r="AN11" s="6"/>
      <c r="AO11" s="6"/>
      <c r="AP11" s="6"/>
      <c r="AQ11" s="6"/>
      <c r="AR11" s="119"/>
      <c r="AS11" s="6" t="s">
        <v>239</v>
      </c>
      <c r="AT11" s="6" t="s">
        <v>239</v>
      </c>
      <c r="AU11" s="6" t="s">
        <v>239</v>
      </c>
      <c r="AV11" s="6"/>
      <c r="AW11" s="6" t="s">
        <v>239</v>
      </c>
      <c r="AX11" s="6" t="s">
        <v>239</v>
      </c>
      <c r="AY11" s="6" t="s">
        <v>239</v>
      </c>
      <c r="AZ11" s="6" t="s">
        <v>239</v>
      </c>
      <c r="BA11" s="128" t="s">
        <v>239</v>
      </c>
      <c r="BB11" s="146"/>
      <c r="BC11" s="6"/>
      <c r="BD11" s="6"/>
      <c r="BE11" s="6"/>
      <c r="BF11" s="6"/>
      <c r="BG11" s="6"/>
      <c r="BH11" s="6" t="s">
        <v>239</v>
      </c>
      <c r="BI11" s="6"/>
      <c r="BJ11" s="6"/>
      <c r="BK11" s="6"/>
      <c r="BL11" s="6"/>
      <c r="BM11" s="6"/>
      <c r="BN11" s="6"/>
      <c r="BO11" s="6"/>
      <c r="BP11" s="6" t="s">
        <v>239</v>
      </c>
      <c r="BQ11" s="6"/>
      <c r="BR11" s="6"/>
      <c r="BS11" s="6"/>
      <c r="BT11" s="6"/>
      <c r="BU11" s="6"/>
      <c r="BV11" s="6"/>
      <c r="BW11" s="6"/>
      <c r="BX11" s="6"/>
      <c r="BY11" s="6"/>
      <c r="BZ11" s="6" t="s">
        <v>239</v>
      </c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225"/>
      <c r="CP11" s="225"/>
      <c r="CQ11" s="6"/>
      <c r="CR11" s="6"/>
    </row>
    <row r="12" spans="1:96" s="13" customFormat="1" ht="51.75" hidden="1" customHeight="1">
      <c r="A12" s="5"/>
      <c r="B12" s="12"/>
      <c r="C12" s="6">
        <v>2015</v>
      </c>
      <c r="D12" s="6"/>
      <c r="E12" s="12" t="s">
        <v>1542</v>
      </c>
      <c r="F12" s="6" t="s">
        <v>1540</v>
      </c>
      <c r="G12" s="6"/>
      <c r="H12" s="6"/>
      <c r="I12" s="6" t="s">
        <v>1221</v>
      </c>
      <c r="J12" s="6" t="s">
        <v>1543</v>
      </c>
      <c r="K12" s="6"/>
      <c r="L12" s="6" t="s">
        <v>1327</v>
      </c>
      <c r="M12" s="103" t="str">
        <f>M11</f>
        <v>12365-62500-602-080-0001(Ado) 12364-62400-602-080-0001(Dre) 12363-62300-602-080-0001(Agua)</v>
      </c>
      <c r="N12" s="103"/>
      <c r="O12" s="103"/>
      <c r="P12" s="103" t="s">
        <v>1329</v>
      </c>
      <c r="Q12" s="5" t="s">
        <v>1222</v>
      </c>
      <c r="R12" s="6">
        <v>2</v>
      </c>
      <c r="S12" s="6" t="s">
        <v>1223</v>
      </c>
      <c r="T12" s="7" t="s">
        <v>1177</v>
      </c>
      <c r="U12" s="203" t="s">
        <v>1217</v>
      </c>
      <c r="V12" s="261">
        <v>2564102.5699999998</v>
      </c>
      <c r="W12" s="279">
        <v>1538461.54</v>
      </c>
      <c r="X12" s="281">
        <v>2564102.5699999998</v>
      </c>
      <c r="Y12" s="259">
        <f>NOM!Q328+FACT!R358</f>
        <v>813885.39</v>
      </c>
      <c r="Z12" s="262">
        <f>W12-Y12</f>
        <v>724576.15</v>
      </c>
      <c r="AA12" s="172"/>
      <c r="AB12" s="532">
        <v>1538461.54</v>
      </c>
      <c r="AC12" s="532">
        <v>1025641.03</v>
      </c>
      <c r="AD12" s="172"/>
      <c r="AE12" s="173"/>
      <c r="AF12" s="266">
        <v>42321</v>
      </c>
      <c r="AG12" s="266">
        <v>42369</v>
      </c>
      <c r="AH12" s="6"/>
      <c r="AI12" s="94">
        <v>393.17</v>
      </c>
      <c r="AJ12" s="6" t="s">
        <v>750</v>
      </c>
      <c r="AK12" s="6">
        <v>100</v>
      </c>
      <c r="AL12" s="94">
        <f t="shared" si="0"/>
        <v>52.902550297097449</v>
      </c>
      <c r="AM12" s="6">
        <v>7800</v>
      </c>
      <c r="AN12" s="6"/>
      <c r="AO12" s="6"/>
      <c r="AP12" s="6"/>
      <c r="AQ12" s="6"/>
      <c r="AR12" s="119"/>
      <c r="AS12" s="6" t="s">
        <v>239</v>
      </c>
      <c r="AT12" s="6" t="s">
        <v>239</v>
      </c>
      <c r="AU12" s="6" t="s">
        <v>239</v>
      </c>
      <c r="AV12" s="6"/>
      <c r="AW12" s="6" t="s">
        <v>239</v>
      </c>
      <c r="AX12" s="6" t="s">
        <v>239</v>
      </c>
      <c r="AY12" s="6" t="s">
        <v>239</v>
      </c>
      <c r="AZ12" s="6" t="s">
        <v>239</v>
      </c>
      <c r="BA12" s="128" t="s">
        <v>239</v>
      </c>
      <c r="BB12" s="146"/>
      <c r="BC12" s="6"/>
      <c r="BD12" s="6"/>
      <c r="BE12" s="6"/>
      <c r="BF12" s="6"/>
      <c r="BG12" s="6"/>
      <c r="BH12" s="6" t="s">
        <v>239</v>
      </c>
      <c r="BI12" s="6"/>
      <c r="BJ12" s="6"/>
      <c r="BK12" s="6"/>
      <c r="BL12" s="6"/>
      <c r="BM12" s="6"/>
      <c r="BN12" s="6"/>
      <c r="BO12" s="6"/>
      <c r="BP12" s="6" t="s">
        <v>239</v>
      </c>
      <c r="BQ12" s="6"/>
      <c r="BR12" s="6"/>
      <c r="BS12" s="6"/>
      <c r="BT12" s="6"/>
      <c r="BU12" s="6"/>
      <c r="BV12" s="6"/>
      <c r="BW12" s="6"/>
      <c r="BX12" s="6"/>
      <c r="BY12" s="6"/>
      <c r="BZ12" s="6" t="s">
        <v>239</v>
      </c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225"/>
      <c r="CP12" s="225"/>
      <c r="CQ12" s="6"/>
      <c r="CR12" s="6"/>
    </row>
    <row r="13" spans="1:96" s="13" customFormat="1" ht="30" hidden="1" customHeight="1">
      <c r="A13" s="5"/>
      <c r="B13" s="12"/>
      <c r="C13" s="6">
        <v>2015</v>
      </c>
      <c r="D13" s="6"/>
      <c r="E13" s="12" t="s">
        <v>1422</v>
      </c>
      <c r="F13" s="6" t="s">
        <v>113</v>
      </c>
      <c r="G13" s="6"/>
      <c r="H13" s="6"/>
      <c r="I13" s="6" t="s">
        <v>1306</v>
      </c>
      <c r="J13" s="6" t="s">
        <v>113</v>
      </c>
      <c r="K13" s="6"/>
      <c r="L13" s="6"/>
      <c r="M13" s="103"/>
      <c r="N13" s="103"/>
      <c r="O13" s="103"/>
      <c r="P13" s="103" t="s">
        <v>1308</v>
      </c>
      <c r="Q13" s="5" t="s">
        <v>1170</v>
      </c>
      <c r="R13" s="6"/>
      <c r="S13" s="6" t="s">
        <v>1307</v>
      </c>
      <c r="T13" s="7" t="s">
        <v>1184</v>
      </c>
      <c r="U13" s="203" t="s">
        <v>1996</v>
      </c>
      <c r="V13" s="261"/>
      <c r="W13" s="279"/>
      <c r="X13" s="281"/>
      <c r="Y13" s="259"/>
      <c r="Z13" s="869"/>
      <c r="AA13" s="870"/>
      <c r="AB13" s="870"/>
      <c r="AC13" s="870"/>
      <c r="AD13" s="870"/>
      <c r="AE13" s="871"/>
      <c r="AF13" s="872"/>
      <c r="AG13" s="872"/>
      <c r="AH13" s="6" t="s">
        <v>1309</v>
      </c>
      <c r="AI13" s="866"/>
      <c r="AJ13" s="868"/>
      <c r="AK13" s="868"/>
      <c r="AL13" s="866"/>
      <c r="AM13" s="6"/>
      <c r="AN13" s="6"/>
      <c r="AO13" s="6"/>
      <c r="AP13" s="6"/>
      <c r="AQ13" s="6"/>
      <c r="AR13" s="119"/>
      <c r="AS13" s="6"/>
      <c r="AT13" s="6"/>
      <c r="AU13" s="6"/>
      <c r="AV13" s="6"/>
      <c r="AW13" s="6"/>
      <c r="AX13" s="6"/>
      <c r="AY13" s="6"/>
      <c r="AZ13" s="6"/>
      <c r="BA13" s="128"/>
      <c r="BB13" s="14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225"/>
      <c r="CP13" s="225"/>
      <c r="CQ13" s="6"/>
      <c r="CR13" s="6"/>
    </row>
    <row r="14" spans="1:96" s="13" customFormat="1" ht="15" hidden="1" customHeight="1">
      <c r="A14" s="5"/>
      <c r="B14" s="12"/>
      <c r="C14" s="6">
        <v>2015</v>
      </c>
      <c r="D14" s="6"/>
      <c r="E14" s="12"/>
      <c r="F14" s="6" t="s">
        <v>113</v>
      </c>
      <c r="G14" s="6"/>
      <c r="H14" s="6"/>
      <c r="I14" s="6" t="s">
        <v>1221</v>
      </c>
      <c r="J14" s="6" t="s">
        <v>1169</v>
      </c>
      <c r="K14" s="6"/>
      <c r="L14" s="6"/>
      <c r="M14" s="103"/>
      <c r="N14" s="103"/>
      <c r="O14" s="103"/>
      <c r="P14" s="103" t="s">
        <v>1310</v>
      </c>
      <c r="Q14" s="5" t="s">
        <v>1170</v>
      </c>
      <c r="R14" s="6"/>
      <c r="S14" s="6" t="s">
        <v>1307</v>
      </c>
      <c r="T14" s="7" t="s">
        <v>1184</v>
      </c>
      <c r="U14" s="203" t="s">
        <v>1996</v>
      </c>
      <c r="V14" s="261"/>
      <c r="W14" s="279"/>
      <c r="X14" s="281"/>
      <c r="Y14" s="259"/>
      <c r="Z14" s="869"/>
      <c r="AA14" s="870"/>
      <c r="AB14" s="870"/>
      <c r="AC14" s="870"/>
      <c r="AD14" s="870"/>
      <c r="AE14" s="871"/>
      <c r="AF14" s="872"/>
      <c r="AG14" s="872"/>
      <c r="AH14" s="6" t="s">
        <v>1311</v>
      </c>
      <c r="AI14" s="866"/>
      <c r="AJ14" s="868"/>
      <c r="AK14" s="868"/>
      <c r="AL14" s="866"/>
      <c r="AM14" s="6"/>
      <c r="AN14" s="6"/>
      <c r="AO14" s="6"/>
      <c r="AP14" s="6"/>
      <c r="AQ14" s="6"/>
      <c r="AR14" s="119"/>
      <c r="AS14" s="6"/>
      <c r="AT14" s="6"/>
      <c r="AU14" s="6"/>
      <c r="AV14" s="6"/>
      <c r="AW14" s="6"/>
      <c r="AX14" s="6"/>
      <c r="AY14" s="6"/>
      <c r="AZ14" s="6"/>
      <c r="BA14" s="128"/>
      <c r="BB14" s="14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225"/>
      <c r="CP14" s="225"/>
      <c r="CQ14" s="6"/>
      <c r="CR14" s="6"/>
    </row>
    <row r="15" spans="1:96" s="13" customFormat="1" ht="45" hidden="1" customHeight="1">
      <c r="A15" s="5"/>
      <c r="B15" s="12"/>
      <c r="C15" s="6">
        <v>2015</v>
      </c>
      <c r="D15" s="6"/>
      <c r="E15" s="12"/>
      <c r="F15" s="6" t="s">
        <v>1316</v>
      </c>
      <c r="G15" s="6"/>
      <c r="H15" s="6"/>
      <c r="I15" s="6" t="s">
        <v>1312</v>
      </c>
      <c r="J15" s="6" t="s">
        <v>1544</v>
      </c>
      <c r="K15" s="6" t="s">
        <v>1313</v>
      </c>
      <c r="L15" s="6"/>
      <c r="M15" s="103"/>
      <c r="N15" s="103"/>
      <c r="O15" s="103"/>
      <c r="P15" s="103" t="s">
        <v>1314</v>
      </c>
      <c r="Q15" s="5" t="s">
        <v>1170</v>
      </c>
      <c r="R15" s="6"/>
      <c r="S15" s="6" t="s">
        <v>1184</v>
      </c>
      <c r="T15" s="7" t="s">
        <v>1184</v>
      </c>
      <c r="U15" s="203" t="s">
        <v>1312</v>
      </c>
      <c r="V15" s="261">
        <v>76331064.909999996</v>
      </c>
      <c r="W15" s="279"/>
      <c r="X15" s="281"/>
      <c r="Y15" s="259"/>
      <c r="Z15" s="262"/>
      <c r="AA15" s="172"/>
      <c r="AB15" s="172"/>
      <c r="AC15" s="172"/>
      <c r="AD15" s="172"/>
      <c r="AE15" s="173"/>
      <c r="AF15" s="266"/>
      <c r="AG15" s="266"/>
      <c r="AH15" s="6" t="s">
        <v>1319</v>
      </c>
      <c r="AI15" s="511">
        <v>34</v>
      </c>
      <c r="AJ15" s="522" t="s">
        <v>469</v>
      </c>
      <c r="AK15" s="6">
        <v>0</v>
      </c>
      <c r="AL15" s="94" t="e">
        <f t="shared" ref="AL15:AL19" si="1">Y15*100/W15</f>
        <v>#DIV/0!</v>
      </c>
      <c r="AM15" s="6"/>
      <c r="AN15" s="6"/>
      <c r="AO15" s="6"/>
      <c r="AP15" s="6"/>
      <c r="AQ15" s="6"/>
      <c r="AR15" s="119"/>
      <c r="AS15" s="6"/>
      <c r="AT15" s="6"/>
      <c r="AU15" s="6"/>
      <c r="AV15" s="6"/>
      <c r="AW15" s="6"/>
      <c r="AX15" s="6"/>
      <c r="AY15" s="6"/>
      <c r="AZ15" s="6"/>
      <c r="BA15" s="128"/>
      <c r="BB15" s="14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225"/>
      <c r="CP15" s="225"/>
      <c r="CQ15" s="6"/>
      <c r="CR15" s="6"/>
    </row>
    <row r="16" spans="1:96" s="13" customFormat="1" ht="44.25" hidden="1" customHeight="1">
      <c r="A16" s="5"/>
      <c r="B16" s="12"/>
      <c r="C16" s="6">
        <v>2015</v>
      </c>
      <c r="D16" s="6"/>
      <c r="E16" s="12"/>
      <c r="F16" s="6" t="s">
        <v>113</v>
      </c>
      <c r="G16" s="6"/>
      <c r="H16" s="6"/>
      <c r="I16" s="6" t="s">
        <v>1312</v>
      </c>
      <c r="J16" s="6" t="s">
        <v>1544</v>
      </c>
      <c r="K16" s="6"/>
      <c r="L16" s="6"/>
      <c r="M16" s="103"/>
      <c r="N16" s="103"/>
      <c r="O16" s="103"/>
      <c r="P16" s="103" t="s">
        <v>1314</v>
      </c>
      <c r="Q16" s="5" t="s">
        <v>1317</v>
      </c>
      <c r="R16" s="6"/>
      <c r="S16" s="6" t="s">
        <v>1184</v>
      </c>
      <c r="T16" s="7" t="s">
        <v>1184</v>
      </c>
      <c r="U16" s="203" t="s">
        <v>1312</v>
      </c>
      <c r="V16" s="261">
        <v>61288698.100000001</v>
      </c>
      <c r="W16" s="279"/>
      <c r="X16" s="281"/>
      <c r="Y16" s="259"/>
      <c r="Z16" s="262"/>
      <c r="AA16" s="172"/>
      <c r="AB16" s="172"/>
      <c r="AC16" s="172"/>
      <c r="AD16" s="172"/>
      <c r="AE16" s="173"/>
      <c r="AF16" s="266"/>
      <c r="AG16" s="266"/>
      <c r="AH16" s="6" t="s">
        <v>1319</v>
      </c>
      <c r="AI16" s="511">
        <v>20</v>
      </c>
      <c r="AJ16" s="522" t="s">
        <v>469</v>
      </c>
      <c r="AK16" s="6">
        <v>0</v>
      </c>
      <c r="AL16" s="94" t="e">
        <f t="shared" si="1"/>
        <v>#DIV/0!</v>
      </c>
      <c r="AM16" s="6"/>
      <c r="AN16" s="6"/>
      <c r="AO16" s="6"/>
      <c r="AP16" s="6"/>
      <c r="AQ16" s="6"/>
      <c r="AR16" s="119"/>
      <c r="AS16" s="6"/>
      <c r="AT16" s="6"/>
      <c r="AU16" s="6"/>
      <c r="AV16" s="6"/>
      <c r="AW16" s="6"/>
      <c r="AX16" s="6"/>
      <c r="AY16" s="6"/>
      <c r="AZ16" s="6"/>
      <c r="BA16" s="128"/>
      <c r="BB16" s="14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225"/>
      <c r="CP16" s="225"/>
      <c r="CQ16" s="6"/>
      <c r="CR16" s="6"/>
    </row>
    <row r="17" spans="1:96" s="13" customFormat="1" ht="46.5" hidden="1" customHeight="1">
      <c r="A17" s="5"/>
      <c r="B17" s="12"/>
      <c r="C17" s="6">
        <v>2015</v>
      </c>
      <c r="D17" s="6"/>
      <c r="E17" s="12"/>
      <c r="F17" s="6" t="s">
        <v>113</v>
      </c>
      <c r="G17" s="6"/>
      <c r="H17" s="6"/>
      <c r="I17" s="6" t="s">
        <v>1312</v>
      </c>
      <c r="J17" s="6" t="s">
        <v>1544</v>
      </c>
      <c r="K17" s="6"/>
      <c r="L17" s="6"/>
      <c r="M17" s="103"/>
      <c r="N17" s="103"/>
      <c r="O17" s="103"/>
      <c r="P17" s="103" t="s">
        <v>1314</v>
      </c>
      <c r="Q17" s="5" t="s">
        <v>419</v>
      </c>
      <c r="R17" s="6"/>
      <c r="S17" s="6" t="s">
        <v>1184</v>
      </c>
      <c r="T17" s="7" t="s">
        <v>1184</v>
      </c>
      <c r="U17" s="203" t="s">
        <v>1312</v>
      </c>
      <c r="V17" s="261">
        <v>690250</v>
      </c>
      <c r="W17" s="279"/>
      <c r="X17" s="281"/>
      <c r="Y17" s="259"/>
      <c r="Z17" s="262"/>
      <c r="AA17" s="172"/>
      <c r="AB17" s="172"/>
      <c r="AC17" s="172"/>
      <c r="AD17" s="172"/>
      <c r="AE17" s="173"/>
      <c r="AF17" s="266"/>
      <c r="AG17" s="266"/>
      <c r="AH17" s="6" t="s">
        <v>1319</v>
      </c>
      <c r="AI17" s="511">
        <v>3</v>
      </c>
      <c r="AJ17" s="522" t="s">
        <v>469</v>
      </c>
      <c r="AK17" s="6">
        <v>0</v>
      </c>
      <c r="AL17" s="94" t="e">
        <f t="shared" si="1"/>
        <v>#DIV/0!</v>
      </c>
      <c r="AM17" s="6"/>
      <c r="AN17" s="6"/>
      <c r="AO17" s="6"/>
      <c r="AP17" s="6"/>
      <c r="AQ17" s="6"/>
      <c r="AR17" s="119"/>
      <c r="AS17" s="6"/>
      <c r="AT17" s="6"/>
      <c r="AU17" s="6"/>
      <c r="AV17" s="6"/>
      <c r="AW17" s="6"/>
      <c r="AX17" s="6"/>
      <c r="AY17" s="6"/>
      <c r="AZ17" s="6"/>
      <c r="BA17" s="128"/>
      <c r="BB17" s="14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225"/>
      <c r="CP17" s="225"/>
      <c r="CQ17" s="6"/>
      <c r="CR17" s="6"/>
    </row>
    <row r="18" spans="1:96" s="13" customFormat="1" ht="48" hidden="1" customHeight="1">
      <c r="A18" s="5"/>
      <c r="B18" s="12"/>
      <c r="C18" s="6">
        <v>2015</v>
      </c>
      <c r="D18" s="6"/>
      <c r="E18" s="12"/>
      <c r="F18" s="6" t="s">
        <v>113</v>
      </c>
      <c r="G18" s="6"/>
      <c r="H18" s="6"/>
      <c r="I18" s="6" t="s">
        <v>1312</v>
      </c>
      <c r="J18" s="6" t="s">
        <v>1544</v>
      </c>
      <c r="K18" s="6"/>
      <c r="L18" s="6"/>
      <c r="M18" s="103"/>
      <c r="N18" s="103"/>
      <c r="O18" s="103"/>
      <c r="P18" s="103" t="s">
        <v>1314</v>
      </c>
      <c r="Q18" s="5" t="s">
        <v>1318</v>
      </c>
      <c r="R18" s="6"/>
      <c r="S18" s="6" t="s">
        <v>1184</v>
      </c>
      <c r="T18" s="7" t="s">
        <v>1184</v>
      </c>
      <c r="U18" s="203" t="s">
        <v>1312</v>
      </c>
      <c r="V18" s="261">
        <v>45509656.969999999</v>
      </c>
      <c r="W18" s="279"/>
      <c r="X18" s="281"/>
      <c r="Y18" s="259"/>
      <c r="Z18" s="262"/>
      <c r="AA18" s="172"/>
      <c r="AB18" s="172"/>
      <c r="AC18" s="172"/>
      <c r="AD18" s="172"/>
      <c r="AE18" s="173"/>
      <c r="AF18" s="266"/>
      <c r="AG18" s="266"/>
      <c r="AH18" s="6" t="s">
        <v>1319</v>
      </c>
      <c r="AI18" s="511">
        <v>20</v>
      </c>
      <c r="AJ18" s="522" t="s">
        <v>469</v>
      </c>
      <c r="AK18" s="6">
        <v>0</v>
      </c>
      <c r="AL18" s="94" t="e">
        <f t="shared" si="1"/>
        <v>#DIV/0!</v>
      </c>
      <c r="AM18" s="6"/>
      <c r="AN18" s="6"/>
      <c r="AO18" s="6"/>
      <c r="AP18" s="6"/>
      <c r="AQ18" s="6"/>
      <c r="AR18" s="119"/>
      <c r="AS18" s="6"/>
      <c r="AT18" s="6"/>
      <c r="AU18" s="6"/>
      <c r="AV18" s="6"/>
      <c r="AW18" s="6"/>
      <c r="AX18" s="6"/>
      <c r="AY18" s="6"/>
      <c r="AZ18" s="6"/>
      <c r="BA18" s="128"/>
      <c r="BB18" s="14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225"/>
      <c r="CP18" s="225"/>
      <c r="CQ18" s="6"/>
      <c r="CR18" s="6"/>
    </row>
    <row r="19" spans="1:96" s="13" customFormat="1" ht="30" hidden="1" customHeight="1">
      <c r="A19" s="5"/>
      <c r="B19" s="12"/>
      <c r="C19" s="6">
        <v>2015</v>
      </c>
      <c r="D19" s="6"/>
      <c r="E19" s="12"/>
      <c r="F19" s="6" t="s">
        <v>113</v>
      </c>
      <c r="G19" s="6"/>
      <c r="H19" s="6"/>
      <c r="I19" s="6" t="s">
        <v>1312</v>
      </c>
      <c r="J19" s="6" t="s">
        <v>1544</v>
      </c>
      <c r="K19" s="6"/>
      <c r="L19" s="6"/>
      <c r="M19" s="103"/>
      <c r="N19" s="103"/>
      <c r="O19" s="103"/>
      <c r="P19" s="103" t="s">
        <v>1314</v>
      </c>
      <c r="Q19" s="5" t="s">
        <v>1320</v>
      </c>
      <c r="R19" s="6"/>
      <c r="S19" s="6" t="s">
        <v>1184</v>
      </c>
      <c r="T19" s="7" t="s">
        <v>1184</v>
      </c>
      <c r="U19" s="203" t="s">
        <v>1312</v>
      </c>
      <c r="V19" s="261">
        <v>42006365.609999999</v>
      </c>
      <c r="W19" s="279"/>
      <c r="X19" s="281"/>
      <c r="Y19" s="259"/>
      <c r="Z19" s="262"/>
      <c r="AA19" s="172"/>
      <c r="AB19" s="172"/>
      <c r="AC19" s="172"/>
      <c r="AD19" s="172"/>
      <c r="AE19" s="173"/>
      <c r="AF19" s="266"/>
      <c r="AG19" s="266"/>
      <c r="AH19" s="6" t="s">
        <v>1321</v>
      </c>
      <c r="AI19" s="511">
        <v>3</v>
      </c>
      <c r="AJ19" s="522" t="s">
        <v>469</v>
      </c>
      <c r="AK19" s="6">
        <v>0</v>
      </c>
      <c r="AL19" s="94" t="e">
        <f t="shared" si="1"/>
        <v>#DIV/0!</v>
      </c>
      <c r="AM19" s="6"/>
      <c r="AN19" s="6"/>
      <c r="AO19" s="6"/>
      <c r="AP19" s="6"/>
      <c r="AQ19" s="6"/>
      <c r="AR19" s="119"/>
      <c r="AS19" s="6"/>
      <c r="AT19" s="6"/>
      <c r="AU19" s="6"/>
      <c r="AV19" s="6"/>
      <c r="AW19" s="6"/>
      <c r="AX19" s="6"/>
      <c r="AY19" s="6"/>
      <c r="AZ19" s="6"/>
      <c r="BA19" s="128"/>
      <c r="BB19" s="14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225"/>
      <c r="CP19" s="225"/>
      <c r="CQ19" s="6"/>
      <c r="CR19" s="6"/>
    </row>
    <row r="20" spans="1:96" s="13" customFormat="1" ht="15" hidden="1" customHeight="1">
      <c r="A20" s="5"/>
      <c r="B20" s="12"/>
      <c r="C20" s="6">
        <v>2015</v>
      </c>
      <c r="D20" s="6"/>
      <c r="E20" s="12"/>
      <c r="F20" s="6" t="s">
        <v>1322</v>
      </c>
      <c r="G20" s="6"/>
      <c r="H20" s="6"/>
      <c r="I20" s="6" t="s">
        <v>1221</v>
      </c>
      <c r="J20" s="6" t="s">
        <v>1545</v>
      </c>
      <c r="K20" s="6"/>
      <c r="L20" s="6"/>
      <c r="M20" s="103"/>
      <c r="N20" s="103"/>
      <c r="O20" s="103"/>
      <c r="P20" s="103" t="s">
        <v>1323</v>
      </c>
      <c r="Q20" s="5" t="s">
        <v>1320</v>
      </c>
      <c r="R20" s="6">
        <v>2</v>
      </c>
      <c r="S20" s="6" t="s">
        <v>1324</v>
      </c>
      <c r="T20" s="7" t="s">
        <v>240</v>
      </c>
      <c r="U20" s="203" t="s">
        <v>1723</v>
      </c>
      <c r="V20" s="261"/>
      <c r="W20" s="279"/>
      <c r="X20" s="281"/>
      <c r="Y20" s="259"/>
      <c r="Z20" s="262"/>
      <c r="AA20" s="870"/>
      <c r="AB20" s="870"/>
      <c r="AC20" s="870"/>
      <c r="AD20" s="870"/>
      <c r="AE20" s="871"/>
      <c r="AF20" s="872"/>
      <c r="AG20" s="872"/>
      <c r="AH20" s="6"/>
      <c r="AI20" s="866"/>
      <c r="AJ20" s="868"/>
      <c r="AK20" s="868"/>
      <c r="AL20" s="866"/>
      <c r="AM20" s="6"/>
      <c r="AN20" s="6"/>
      <c r="AO20" s="6"/>
      <c r="AP20" s="6"/>
      <c r="AQ20" s="6"/>
      <c r="AR20" s="119"/>
      <c r="AS20" s="6"/>
      <c r="AT20" s="6"/>
      <c r="AU20" s="6"/>
      <c r="AV20" s="6"/>
      <c r="AW20" s="6"/>
      <c r="AX20" s="6"/>
      <c r="AY20" s="6"/>
      <c r="AZ20" s="6"/>
      <c r="BA20" s="128"/>
      <c r="BB20" s="14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225"/>
      <c r="CP20" s="225"/>
      <c r="CQ20" s="6"/>
      <c r="CR20" s="6"/>
    </row>
    <row r="21" spans="1:96" s="13" customFormat="1" ht="24" hidden="1" customHeight="1">
      <c r="A21" s="5"/>
      <c r="B21" s="12"/>
      <c r="C21" s="6">
        <v>2015</v>
      </c>
      <c r="D21" s="6"/>
      <c r="E21" s="12"/>
      <c r="F21" s="6" t="s">
        <v>113</v>
      </c>
      <c r="G21" s="6"/>
      <c r="H21" s="6"/>
      <c r="I21" s="6" t="s">
        <v>12</v>
      </c>
      <c r="J21" s="6" t="s">
        <v>1169</v>
      </c>
      <c r="K21" s="6"/>
      <c r="L21" s="6"/>
      <c r="M21" s="103"/>
      <c r="N21" s="103"/>
      <c r="O21" s="103"/>
      <c r="P21" s="103" t="s">
        <v>1325</v>
      </c>
      <c r="Q21" s="5" t="s">
        <v>1170</v>
      </c>
      <c r="R21" s="6"/>
      <c r="S21" s="6" t="s">
        <v>113</v>
      </c>
      <c r="T21" s="7" t="s">
        <v>113</v>
      </c>
      <c r="U21" s="203" t="s">
        <v>1996</v>
      </c>
      <c r="V21" s="261"/>
      <c r="W21" s="279"/>
      <c r="X21" s="281"/>
      <c r="Y21" s="259"/>
      <c r="Z21" s="869"/>
      <c r="AA21" s="870"/>
      <c r="AB21" s="870"/>
      <c r="AC21" s="870"/>
      <c r="AD21" s="870"/>
      <c r="AE21" s="871"/>
      <c r="AF21" s="872"/>
      <c r="AG21" s="872"/>
      <c r="AH21" s="6" t="s">
        <v>1326</v>
      </c>
      <c r="AI21" s="866"/>
      <c r="AJ21" s="868"/>
      <c r="AK21" s="868"/>
      <c r="AL21" s="866"/>
      <c r="AM21" s="6"/>
      <c r="AN21" s="6"/>
      <c r="AO21" s="6"/>
      <c r="AP21" s="6"/>
      <c r="AQ21" s="6"/>
      <c r="AR21" s="119"/>
      <c r="AS21" s="6"/>
      <c r="AT21" s="6"/>
      <c r="AU21" s="6"/>
      <c r="AV21" s="6"/>
      <c r="AW21" s="6"/>
      <c r="AX21" s="6"/>
      <c r="AY21" s="6"/>
      <c r="AZ21" s="6"/>
      <c r="BA21" s="128"/>
      <c r="BB21" s="14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225"/>
      <c r="CP21" s="225"/>
      <c r="CQ21" s="6"/>
      <c r="CR21" s="6"/>
    </row>
    <row r="22" spans="1:96" s="13" customFormat="1" ht="29.25" hidden="1" customHeight="1">
      <c r="A22" s="5"/>
      <c r="B22" s="12" t="s">
        <v>1417</v>
      </c>
      <c r="C22" s="6">
        <v>2015</v>
      </c>
      <c r="D22" s="6"/>
      <c r="E22" s="12"/>
      <c r="F22" s="6" t="s">
        <v>113</v>
      </c>
      <c r="G22" s="6"/>
      <c r="H22" s="6"/>
      <c r="I22" s="6" t="s">
        <v>1367</v>
      </c>
      <c r="J22" s="6"/>
      <c r="K22" s="6"/>
      <c r="L22" s="6"/>
      <c r="M22" s="103"/>
      <c r="N22" s="103"/>
      <c r="O22" s="103"/>
      <c r="P22" s="103" t="s">
        <v>1420</v>
      </c>
      <c r="Q22" s="5" t="s">
        <v>113</v>
      </c>
      <c r="R22" s="6"/>
      <c r="S22" s="6" t="s">
        <v>113</v>
      </c>
      <c r="T22" s="7" t="s">
        <v>113</v>
      </c>
      <c r="U22" s="203" t="s">
        <v>113</v>
      </c>
      <c r="V22" s="261" t="s">
        <v>113</v>
      </c>
      <c r="W22" s="279" t="s">
        <v>113</v>
      </c>
      <c r="X22" s="279" t="s">
        <v>113</v>
      </c>
      <c r="Y22" s="259" t="s">
        <v>113</v>
      </c>
      <c r="Z22" s="262" t="s">
        <v>113</v>
      </c>
      <c r="AA22" s="870"/>
      <c r="AB22" s="870"/>
      <c r="AC22" s="870"/>
      <c r="AD22" s="870"/>
      <c r="AE22" s="871"/>
      <c r="AF22" s="872"/>
      <c r="AG22" s="872"/>
      <c r="AH22" s="873"/>
      <c r="AI22" s="866"/>
      <c r="AJ22" s="868"/>
      <c r="AK22" s="868"/>
      <c r="AL22" s="866"/>
      <c r="AM22" s="6"/>
      <c r="AN22" s="6"/>
      <c r="AO22" s="6"/>
      <c r="AP22" s="6"/>
      <c r="AQ22" s="6"/>
      <c r="AR22" s="119"/>
      <c r="AS22" s="6"/>
      <c r="AT22" s="6"/>
      <c r="AU22" s="6"/>
      <c r="AV22" s="6"/>
      <c r="AW22" s="6"/>
      <c r="AX22" s="6"/>
      <c r="AY22" s="6"/>
      <c r="AZ22" s="6"/>
      <c r="BA22" s="128"/>
      <c r="BB22" s="14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225"/>
      <c r="CP22" s="225"/>
      <c r="CQ22" s="6"/>
      <c r="CR22" s="6"/>
    </row>
    <row r="23" spans="1:96" s="13" customFormat="1" ht="30" hidden="1" customHeight="1">
      <c r="A23" s="5"/>
      <c r="B23" s="12" t="s">
        <v>1418</v>
      </c>
      <c r="C23" s="6">
        <v>2015</v>
      </c>
      <c r="D23" s="6"/>
      <c r="E23" s="12"/>
      <c r="F23" s="6" t="s">
        <v>1419</v>
      </c>
      <c r="G23" s="6"/>
      <c r="H23" s="6"/>
      <c r="I23" s="6" t="s">
        <v>1221</v>
      </c>
      <c r="J23" s="6"/>
      <c r="K23" s="6"/>
      <c r="L23" s="6"/>
      <c r="M23" s="103"/>
      <c r="N23" s="103"/>
      <c r="O23" s="103"/>
      <c r="P23" s="103" t="s">
        <v>1420</v>
      </c>
      <c r="Q23" s="5" t="s">
        <v>113</v>
      </c>
      <c r="R23" s="6"/>
      <c r="S23" s="6" t="s">
        <v>1421</v>
      </c>
      <c r="T23" s="7" t="s">
        <v>240</v>
      </c>
      <c r="U23" s="203" t="s">
        <v>1723</v>
      </c>
      <c r="V23" s="261" t="s">
        <v>113</v>
      </c>
      <c r="W23" s="279" t="s">
        <v>113</v>
      </c>
      <c r="X23" s="279" t="s">
        <v>113</v>
      </c>
      <c r="Y23" s="259" t="s">
        <v>113</v>
      </c>
      <c r="Z23" s="262" t="s">
        <v>113</v>
      </c>
      <c r="AA23" s="870"/>
      <c r="AB23" s="870"/>
      <c r="AC23" s="870"/>
      <c r="AD23" s="870"/>
      <c r="AE23" s="871"/>
      <c r="AF23" s="872"/>
      <c r="AG23" s="872"/>
      <c r="AH23" s="6"/>
      <c r="AI23" s="866"/>
      <c r="AJ23" s="868"/>
      <c r="AK23" s="868"/>
      <c r="AL23" s="866"/>
      <c r="AM23" s="6"/>
      <c r="AN23" s="6"/>
      <c r="AO23" s="6"/>
      <c r="AP23" s="6"/>
      <c r="AQ23" s="6"/>
      <c r="AR23" s="119"/>
      <c r="AS23" s="6"/>
      <c r="AT23" s="6"/>
      <c r="AU23" s="6"/>
      <c r="AV23" s="6"/>
      <c r="AW23" s="6"/>
      <c r="AX23" s="6"/>
      <c r="AY23" s="6"/>
      <c r="AZ23" s="6"/>
      <c r="BA23" s="128"/>
      <c r="BB23" s="14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225"/>
      <c r="CP23" s="225"/>
      <c r="CQ23" s="6"/>
      <c r="CR23" s="6"/>
    </row>
    <row r="24" spans="1:96" s="13" customFormat="1" ht="45" customHeight="1">
      <c r="A24" s="5"/>
      <c r="B24" s="12"/>
      <c r="C24" s="6">
        <v>2015</v>
      </c>
      <c r="D24" s="6"/>
      <c r="E24" s="12"/>
      <c r="F24" s="6" t="s">
        <v>1556</v>
      </c>
      <c r="G24" s="6"/>
      <c r="H24" s="6"/>
      <c r="I24" s="6" t="s">
        <v>1221</v>
      </c>
      <c r="J24" s="6" t="s">
        <v>1544</v>
      </c>
      <c r="K24" s="6" t="s">
        <v>1557</v>
      </c>
      <c r="L24" s="6" t="s">
        <v>1558</v>
      </c>
      <c r="M24" s="103" t="s">
        <v>1663</v>
      </c>
      <c r="N24" s="103"/>
      <c r="O24" s="103"/>
      <c r="P24" s="103" t="s">
        <v>1664</v>
      </c>
      <c r="Q24" s="5" t="s">
        <v>1665</v>
      </c>
      <c r="R24" s="6"/>
      <c r="S24" s="6" t="s">
        <v>1666</v>
      </c>
      <c r="T24" s="7" t="s">
        <v>505</v>
      </c>
      <c r="U24" s="203" t="s">
        <v>1217</v>
      </c>
      <c r="V24" s="261">
        <v>1500000</v>
      </c>
      <c r="W24" s="279">
        <v>1500000</v>
      </c>
      <c r="X24" s="279">
        <v>500000</v>
      </c>
      <c r="Y24" s="259">
        <f>FACT!R361</f>
        <v>1500000</v>
      </c>
      <c r="Z24" s="262">
        <f>W24-Y24</f>
        <v>0</v>
      </c>
      <c r="AA24" s="468">
        <v>500000</v>
      </c>
      <c r="AB24" s="468"/>
      <c r="AC24" s="468">
        <v>500000</v>
      </c>
      <c r="AD24" s="468"/>
      <c r="AE24" s="666">
        <v>500000</v>
      </c>
      <c r="AF24" s="266">
        <v>42338</v>
      </c>
      <c r="AG24" s="266">
        <v>42696</v>
      </c>
      <c r="AH24" s="6" t="s">
        <v>1667</v>
      </c>
      <c r="AI24" s="94" t="s">
        <v>113</v>
      </c>
      <c r="AJ24" s="6"/>
      <c r="AK24" s="6">
        <v>100</v>
      </c>
      <c r="AL24" s="94">
        <f t="shared" si="0"/>
        <v>100</v>
      </c>
      <c r="AM24" s="6">
        <v>18000</v>
      </c>
      <c r="AN24" s="6"/>
      <c r="AO24" s="6"/>
      <c r="AP24" s="6"/>
      <c r="AQ24" s="6"/>
      <c r="AR24" s="119"/>
      <c r="AS24" s="6" t="s">
        <v>239</v>
      </c>
      <c r="AT24" s="6" t="s">
        <v>239</v>
      </c>
      <c r="AU24" s="6" t="s">
        <v>239</v>
      </c>
      <c r="AV24" s="6"/>
      <c r="AW24" s="6" t="s">
        <v>239</v>
      </c>
      <c r="AX24" s="6"/>
      <c r="AY24" s="6" t="s">
        <v>239</v>
      </c>
      <c r="AZ24" s="6"/>
      <c r="BA24" s="128" t="s">
        <v>239</v>
      </c>
      <c r="BB24" s="146"/>
      <c r="BC24" s="6"/>
      <c r="BD24" s="6"/>
      <c r="BE24" s="6"/>
      <c r="BF24" s="6"/>
      <c r="BG24" s="6"/>
      <c r="BH24" s="6" t="s">
        <v>239</v>
      </c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 t="s">
        <v>239</v>
      </c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225"/>
      <c r="CP24" s="225"/>
      <c r="CQ24" s="6"/>
      <c r="CR24" s="6"/>
    </row>
    <row r="25" spans="1:96" s="13" customFormat="1" ht="49.5" hidden="1" customHeight="1">
      <c r="A25" s="5"/>
      <c r="B25" s="12"/>
      <c r="C25" s="6">
        <v>2015</v>
      </c>
      <c r="D25" s="6"/>
      <c r="E25" s="12"/>
      <c r="F25" s="6" t="s">
        <v>1160</v>
      </c>
      <c r="G25" s="6"/>
      <c r="H25" s="6"/>
      <c r="I25" s="6" t="s">
        <v>1312</v>
      </c>
      <c r="J25" s="6" t="s">
        <v>1682</v>
      </c>
      <c r="K25" s="6" t="s">
        <v>1680</v>
      </c>
      <c r="L25" s="6" t="s">
        <v>1681</v>
      </c>
      <c r="M25" s="6" t="s">
        <v>1678</v>
      </c>
      <c r="N25" s="103"/>
      <c r="O25" s="103"/>
      <c r="P25" s="103" t="s">
        <v>1669</v>
      </c>
      <c r="Q25" s="5" t="s">
        <v>1222</v>
      </c>
      <c r="R25" s="6"/>
      <c r="S25" s="6" t="s">
        <v>741</v>
      </c>
      <c r="T25" s="7" t="s">
        <v>240</v>
      </c>
      <c r="U25" s="203" t="s">
        <v>1217</v>
      </c>
      <c r="V25" s="261">
        <v>747050.39</v>
      </c>
      <c r="W25" s="279">
        <v>747050.39</v>
      </c>
      <c r="X25" s="281"/>
      <c r="Y25" s="259"/>
      <c r="Z25" s="262"/>
      <c r="AA25" s="532">
        <f>V25</f>
        <v>747050.39</v>
      </c>
      <c r="AB25" s="532"/>
      <c r="AC25" s="532"/>
      <c r="AD25" s="532"/>
      <c r="AE25" s="667"/>
      <c r="AF25" s="266">
        <v>42339</v>
      </c>
      <c r="AG25" s="266">
        <v>42398</v>
      </c>
      <c r="AH25" s="6" t="s">
        <v>1549</v>
      </c>
      <c r="AI25" s="94">
        <v>244</v>
      </c>
      <c r="AJ25" s="6" t="s">
        <v>750</v>
      </c>
      <c r="AK25" s="6">
        <v>100</v>
      </c>
      <c r="AL25" s="866"/>
      <c r="AM25" s="6">
        <v>400</v>
      </c>
      <c r="AN25" s="6"/>
      <c r="AO25" s="6"/>
      <c r="AP25" s="6"/>
      <c r="AQ25" s="6"/>
      <c r="AR25" s="119"/>
      <c r="AS25" s="6"/>
      <c r="AT25" s="6"/>
      <c r="AU25" s="6"/>
      <c r="AV25" s="6"/>
      <c r="AW25" s="6"/>
      <c r="AX25" s="6"/>
      <c r="AY25" s="6"/>
      <c r="AZ25" s="6"/>
      <c r="BA25" s="128"/>
      <c r="BB25" s="14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25"/>
      <c r="CP25" s="225"/>
      <c r="CQ25" s="6"/>
      <c r="CR25" s="6"/>
    </row>
    <row r="26" spans="1:96" s="13" customFormat="1" ht="64.5" hidden="1" customHeight="1">
      <c r="A26" s="5"/>
      <c r="B26" s="12"/>
      <c r="C26" s="6">
        <v>2015</v>
      </c>
      <c r="D26" s="6" t="s">
        <v>2692</v>
      </c>
      <c r="E26" s="12"/>
      <c r="F26" s="6" t="s">
        <v>1160</v>
      </c>
      <c r="G26" s="6"/>
      <c r="H26" s="6"/>
      <c r="I26" s="6" t="s">
        <v>1312</v>
      </c>
      <c r="J26" s="6" t="s">
        <v>1682</v>
      </c>
      <c r="K26" s="6" t="s">
        <v>1679</v>
      </c>
      <c r="L26" s="6" t="s">
        <v>1677</v>
      </c>
      <c r="M26" s="103" t="s">
        <v>1678</v>
      </c>
      <c r="N26" s="103"/>
      <c r="O26" s="103"/>
      <c r="P26" s="103" t="s">
        <v>1669</v>
      </c>
      <c r="Q26" s="5" t="s">
        <v>1222</v>
      </c>
      <c r="R26" s="6"/>
      <c r="S26" s="6" t="s">
        <v>2504</v>
      </c>
      <c r="T26" s="7" t="s">
        <v>505</v>
      </c>
      <c r="U26" s="203" t="s">
        <v>206</v>
      </c>
      <c r="V26" s="261">
        <v>1997235.21</v>
      </c>
      <c r="W26" s="279">
        <v>1997235.21</v>
      </c>
      <c r="X26" s="281"/>
      <c r="Y26" s="259"/>
      <c r="Z26" s="262"/>
      <c r="AA26" s="532">
        <f>V26</f>
        <v>1997235.21</v>
      </c>
      <c r="AB26" s="532"/>
      <c r="AC26" s="532"/>
      <c r="AD26" s="532"/>
      <c r="AE26" s="667"/>
      <c r="AF26" s="266">
        <v>42331</v>
      </c>
      <c r="AG26" s="266">
        <v>42420</v>
      </c>
      <c r="AH26" s="6" t="s">
        <v>1668</v>
      </c>
      <c r="AI26" s="94" t="s">
        <v>113</v>
      </c>
      <c r="AJ26" s="6" t="s">
        <v>751</v>
      </c>
      <c r="AK26" s="6">
        <v>40</v>
      </c>
      <c r="AL26" s="866"/>
      <c r="AM26" s="6">
        <v>250</v>
      </c>
      <c r="AN26" s="6"/>
      <c r="AO26" s="6"/>
      <c r="AP26" s="6"/>
      <c r="AQ26" s="6"/>
      <c r="AR26" s="119"/>
      <c r="AS26" s="6"/>
      <c r="AT26" s="6"/>
      <c r="AU26" s="6"/>
      <c r="AV26" s="6"/>
      <c r="AW26" s="6"/>
      <c r="AX26" s="6"/>
      <c r="AY26" s="6"/>
      <c r="AZ26" s="6"/>
      <c r="BA26" s="128"/>
      <c r="BB26" s="14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225"/>
      <c r="CP26" s="225"/>
      <c r="CQ26" s="6"/>
      <c r="CR26" s="6"/>
    </row>
    <row r="27" spans="1:96" s="13" customFormat="1" ht="67.5" hidden="1" customHeight="1">
      <c r="A27" s="5"/>
      <c r="B27" s="12"/>
      <c r="C27" s="6">
        <v>2016</v>
      </c>
      <c r="D27" s="6"/>
      <c r="E27" s="12"/>
      <c r="F27" s="6" t="s">
        <v>2503</v>
      </c>
      <c r="G27" s="66"/>
      <c r="H27" s="6"/>
      <c r="I27" s="6" t="s">
        <v>1221</v>
      </c>
      <c r="J27" s="6" t="s">
        <v>1543</v>
      </c>
      <c r="K27" s="6"/>
      <c r="L27" s="6" t="s">
        <v>1546</v>
      </c>
      <c r="M27" s="103" t="s">
        <v>1547</v>
      </c>
      <c r="N27" s="103"/>
      <c r="O27" s="103"/>
      <c r="P27" s="12" t="s">
        <v>1641</v>
      </c>
      <c r="Q27" s="5" t="s">
        <v>1222</v>
      </c>
      <c r="R27" s="6"/>
      <c r="S27" s="6" t="s">
        <v>741</v>
      </c>
      <c r="T27" s="7" t="s">
        <v>240</v>
      </c>
      <c r="U27" s="203" t="s">
        <v>1217</v>
      </c>
      <c r="V27" s="261">
        <v>375407.88</v>
      </c>
      <c r="W27" s="279">
        <v>375407.88</v>
      </c>
      <c r="X27" s="281"/>
      <c r="Y27" s="259">
        <f>NOM!Q334+FACT!R362</f>
        <v>180962.26</v>
      </c>
      <c r="Z27" s="262">
        <f>W27-Y27</f>
        <v>194445.62</v>
      </c>
      <c r="AA27" s="172"/>
      <c r="AB27" s="172"/>
      <c r="AC27" s="532">
        <f>W27</f>
        <v>375407.88</v>
      </c>
      <c r="AD27" s="172"/>
      <c r="AE27" s="173"/>
      <c r="AF27" s="266">
        <v>42405</v>
      </c>
      <c r="AG27" s="266">
        <v>42441</v>
      </c>
      <c r="AH27" s="6" t="s">
        <v>1549</v>
      </c>
      <c r="AI27" s="94">
        <v>244</v>
      </c>
      <c r="AJ27" s="6" t="s">
        <v>750</v>
      </c>
      <c r="AK27" s="6">
        <v>100</v>
      </c>
      <c r="AL27" s="94">
        <f t="shared" si="0"/>
        <v>48.204171952916916</v>
      </c>
      <c r="AM27" s="6">
        <v>400</v>
      </c>
      <c r="AN27" s="6"/>
      <c r="AO27" s="6"/>
      <c r="AP27" s="6"/>
      <c r="AQ27" s="6"/>
      <c r="AR27" s="119"/>
      <c r="AS27" s="6"/>
      <c r="AT27" s="6"/>
      <c r="AU27" s="6"/>
      <c r="AV27" s="6"/>
      <c r="AW27" s="6"/>
      <c r="AX27" s="6"/>
      <c r="AY27" s="6"/>
      <c r="AZ27" s="6"/>
      <c r="BA27" s="128"/>
      <c r="BB27" s="14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25"/>
      <c r="CP27" s="225"/>
      <c r="CQ27" s="6"/>
      <c r="CR27" s="6"/>
    </row>
    <row r="28" spans="1:96" s="13" customFormat="1" ht="42" hidden="1" customHeight="1">
      <c r="A28" s="5"/>
      <c r="B28" s="12"/>
      <c r="C28" s="6">
        <v>2016</v>
      </c>
      <c r="D28" s="6"/>
      <c r="E28" s="12"/>
      <c r="F28" s="6" t="s">
        <v>2503</v>
      </c>
      <c r="G28" s="6"/>
      <c r="H28" s="6"/>
      <c r="I28" s="6" t="s">
        <v>1168</v>
      </c>
      <c r="J28" s="6" t="s">
        <v>1543</v>
      </c>
      <c r="K28" s="6"/>
      <c r="L28" s="6" t="s">
        <v>539</v>
      </c>
      <c r="M28" s="797" t="s">
        <v>1258</v>
      </c>
      <c r="N28" s="103"/>
      <c r="O28" s="103"/>
      <c r="P28" s="12" t="s">
        <v>2688</v>
      </c>
      <c r="Q28" s="5" t="s">
        <v>1781</v>
      </c>
      <c r="R28" s="6"/>
      <c r="S28" s="6" t="s">
        <v>1307</v>
      </c>
      <c r="T28" s="7" t="s">
        <v>1184</v>
      </c>
      <c r="U28" s="203" t="s">
        <v>206</v>
      </c>
      <c r="V28" s="261">
        <v>0</v>
      </c>
      <c r="W28" s="261">
        <v>0</v>
      </c>
      <c r="X28" s="261">
        <v>0</v>
      </c>
      <c r="Y28" s="259">
        <f>NOM!Q329+FACT!R410</f>
        <v>152511.96</v>
      </c>
      <c r="Z28" s="798">
        <v>0</v>
      </c>
      <c r="AA28" s="261"/>
      <c r="AB28" s="261"/>
      <c r="AC28" s="172"/>
      <c r="AD28" s="172"/>
      <c r="AE28" s="173"/>
      <c r="AF28" s="266">
        <v>42370</v>
      </c>
      <c r="AG28" s="266">
        <v>42735</v>
      </c>
      <c r="AH28" s="6" t="s">
        <v>1560</v>
      </c>
      <c r="AI28" s="94"/>
      <c r="AJ28" s="6"/>
      <c r="AK28" s="6"/>
      <c r="AL28" s="867"/>
      <c r="AM28" s="6"/>
      <c r="AN28" s="6"/>
      <c r="AO28" s="6"/>
      <c r="AP28" s="6"/>
      <c r="AQ28" s="6"/>
      <c r="AR28" s="119"/>
      <c r="AS28" s="6"/>
      <c r="AT28" s="6"/>
      <c r="AU28" s="6"/>
      <c r="AV28" s="6"/>
      <c r="AW28" s="6"/>
      <c r="AX28" s="6"/>
      <c r="AY28" s="6"/>
      <c r="AZ28" s="6"/>
      <c r="BA28" s="128"/>
      <c r="BB28" s="14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225"/>
      <c r="CP28" s="225"/>
      <c r="CQ28" s="6"/>
      <c r="CR28" s="6"/>
    </row>
    <row r="29" spans="1:96" s="13" customFormat="1" ht="30" hidden="1" customHeight="1">
      <c r="A29" s="5"/>
      <c r="B29" s="12"/>
      <c r="C29" s="6">
        <v>2016</v>
      </c>
      <c r="D29" s="6"/>
      <c r="E29" s="12"/>
      <c r="F29" s="6" t="s">
        <v>2503</v>
      </c>
      <c r="G29" s="6"/>
      <c r="H29" s="6"/>
      <c r="I29" s="6" t="s">
        <v>1168</v>
      </c>
      <c r="J29" s="6" t="s">
        <v>1543</v>
      </c>
      <c r="K29" s="6"/>
      <c r="L29" s="6" t="s">
        <v>539</v>
      </c>
      <c r="M29" s="797" t="s">
        <v>1258</v>
      </c>
      <c r="N29" s="103"/>
      <c r="O29" s="103"/>
      <c r="P29" s="841" t="s">
        <v>2248</v>
      </c>
      <c r="Q29" s="796" t="s">
        <v>1897</v>
      </c>
      <c r="R29" s="140"/>
      <c r="S29" s="140" t="s">
        <v>1985</v>
      </c>
      <c r="T29" s="139" t="s">
        <v>240</v>
      </c>
      <c r="U29" s="795" t="s">
        <v>206</v>
      </c>
      <c r="V29" s="261">
        <v>0</v>
      </c>
      <c r="W29" s="261">
        <v>0</v>
      </c>
      <c r="X29" s="261">
        <v>0</v>
      </c>
      <c r="Y29" s="259">
        <f>FACT!R371</f>
        <v>383.22</v>
      </c>
      <c r="Z29" s="261"/>
      <c r="AA29" s="261"/>
      <c r="AB29" s="261"/>
      <c r="AC29" s="172"/>
      <c r="AD29" s="172"/>
      <c r="AE29" s="173"/>
      <c r="AF29" s="266"/>
      <c r="AG29" s="266"/>
      <c r="AH29" s="6"/>
      <c r="AI29" s="94"/>
      <c r="AJ29" s="6"/>
      <c r="AK29" s="6"/>
      <c r="AL29" s="867"/>
      <c r="AM29" s="6"/>
      <c r="AN29" s="6"/>
      <c r="AO29" s="6"/>
      <c r="AP29" s="6"/>
      <c r="AQ29" s="6"/>
      <c r="AR29" s="119"/>
      <c r="AS29" s="6"/>
      <c r="AT29" s="6"/>
      <c r="AU29" s="6"/>
      <c r="AV29" s="6"/>
      <c r="AW29" s="6"/>
      <c r="AX29" s="6"/>
      <c r="AY29" s="6"/>
      <c r="AZ29" s="6"/>
      <c r="BA29" s="128"/>
      <c r="BB29" s="14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225"/>
      <c r="CP29" s="225"/>
      <c r="CQ29" s="6"/>
      <c r="CR29" s="6"/>
    </row>
    <row r="30" spans="1:96" s="13" customFormat="1" ht="30" hidden="1" customHeight="1">
      <c r="A30" s="5"/>
      <c r="B30" s="12"/>
      <c r="C30" s="6">
        <v>2016</v>
      </c>
      <c r="D30" s="6"/>
      <c r="E30" s="12"/>
      <c r="F30" s="6" t="s">
        <v>2503</v>
      </c>
      <c r="G30" s="6"/>
      <c r="H30" s="6"/>
      <c r="I30" s="6" t="s">
        <v>1168</v>
      </c>
      <c r="J30" s="6" t="s">
        <v>1543</v>
      </c>
      <c r="K30" s="6"/>
      <c r="L30" s="6" t="s">
        <v>539</v>
      </c>
      <c r="M30" s="797" t="s">
        <v>1258</v>
      </c>
      <c r="N30" s="103"/>
      <c r="O30" s="103"/>
      <c r="P30" s="841" t="s">
        <v>1561</v>
      </c>
      <c r="Q30" s="796" t="s">
        <v>241</v>
      </c>
      <c r="R30" s="140"/>
      <c r="S30" s="140" t="s">
        <v>269</v>
      </c>
      <c r="T30" s="139" t="s">
        <v>240</v>
      </c>
      <c r="U30" s="795" t="s">
        <v>206</v>
      </c>
      <c r="V30" s="261">
        <v>0</v>
      </c>
      <c r="W30" s="261">
        <v>0</v>
      </c>
      <c r="X30" s="261">
        <v>0</v>
      </c>
      <c r="Y30" s="259">
        <f>NOM!Q321+FACT!R366</f>
        <v>27572.559999999998</v>
      </c>
      <c r="Z30" s="261">
        <v>0</v>
      </c>
      <c r="AA30" s="261"/>
      <c r="AB30" s="261"/>
      <c r="AC30" s="172"/>
      <c r="AD30" s="172"/>
      <c r="AE30" s="173"/>
      <c r="AF30" s="266">
        <v>42370</v>
      </c>
      <c r="AG30" s="266">
        <v>42735</v>
      </c>
      <c r="AH30" s="6" t="s">
        <v>1790</v>
      </c>
      <c r="AI30" s="94"/>
      <c r="AJ30" s="6"/>
      <c r="AK30" s="6"/>
      <c r="AL30" s="867"/>
      <c r="AM30" s="6"/>
      <c r="AN30" s="6"/>
      <c r="AO30" s="6"/>
      <c r="AP30" s="6"/>
      <c r="AQ30" s="6"/>
      <c r="AR30" s="119"/>
      <c r="AS30" s="6"/>
      <c r="AT30" s="6"/>
      <c r="AU30" s="6"/>
      <c r="AV30" s="6"/>
      <c r="AW30" s="6"/>
      <c r="AX30" s="6"/>
      <c r="AY30" s="6"/>
      <c r="AZ30" s="6"/>
      <c r="BA30" s="128"/>
      <c r="BB30" s="14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225"/>
      <c r="CP30" s="225"/>
      <c r="CQ30" s="6"/>
      <c r="CR30" s="6"/>
    </row>
    <row r="31" spans="1:96" s="13" customFormat="1" ht="30" hidden="1" customHeight="1">
      <c r="A31" s="5"/>
      <c r="B31" s="12"/>
      <c r="C31" s="6">
        <v>2016</v>
      </c>
      <c r="D31" s="6"/>
      <c r="E31" s="12"/>
      <c r="F31" s="6" t="s">
        <v>2503</v>
      </c>
      <c r="G31" s="6"/>
      <c r="H31" s="6"/>
      <c r="I31" s="6" t="s">
        <v>1168</v>
      </c>
      <c r="J31" s="6" t="s">
        <v>1543</v>
      </c>
      <c r="K31" s="6"/>
      <c r="L31" s="6" t="s">
        <v>539</v>
      </c>
      <c r="M31" s="6" t="s">
        <v>1258</v>
      </c>
      <c r="N31" s="103"/>
      <c r="O31" s="103"/>
      <c r="P31" s="841" t="s">
        <v>1561</v>
      </c>
      <c r="Q31" s="796" t="s">
        <v>241</v>
      </c>
      <c r="R31" s="140"/>
      <c r="S31" s="140" t="s">
        <v>727</v>
      </c>
      <c r="T31" s="139" t="s">
        <v>240</v>
      </c>
      <c r="U31" s="795" t="s">
        <v>206</v>
      </c>
      <c r="V31" s="261">
        <v>0</v>
      </c>
      <c r="W31" s="261">
        <v>0</v>
      </c>
      <c r="X31" s="261">
        <v>0</v>
      </c>
      <c r="Y31" s="259">
        <f>NOM!Q324</f>
        <v>2250</v>
      </c>
      <c r="Z31" s="261">
        <v>0</v>
      </c>
      <c r="AA31" s="261"/>
      <c r="AB31" s="261"/>
      <c r="AC31" s="172"/>
      <c r="AD31" s="172"/>
      <c r="AE31" s="173"/>
      <c r="AF31" s="266">
        <v>42370</v>
      </c>
      <c r="AG31" s="266">
        <v>42735</v>
      </c>
      <c r="AH31" s="6"/>
      <c r="AI31" s="94"/>
      <c r="AJ31" s="6"/>
      <c r="AK31" s="6"/>
      <c r="AL31" s="867"/>
      <c r="AM31" s="6"/>
      <c r="AN31" s="6"/>
      <c r="AO31" s="6"/>
      <c r="AP31" s="6"/>
      <c r="AQ31" s="6"/>
      <c r="AR31" s="119"/>
      <c r="AS31" s="6"/>
      <c r="AT31" s="6"/>
      <c r="AU31" s="6"/>
      <c r="AV31" s="6"/>
      <c r="AW31" s="6"/>
      <c r="AX31" s="6"/>
      <c r="AY31" s="6"/>
      <c r="AZ31" s="6"/>
      <c r="BA31" s="128"/>
      <c r="BB31" s="14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225"/>
      <c r="CP31" s="225"/>
      <c r="CQ31" s="6"/>
      <c r="CR31" s="6"/>
    </row>
    <row r="32" spans="1:96" s="13" customFormat="1" ht="30" hidden="1" customHeight="1">
      <c r="A32" s="5"/>
      <c r="B32" s="12"/>
      <c r="C32" s="6">
        <v>2016</v>
      </c>
      <c r="D32" s="6"/>
      <c r="E32" s="12"/>
      <c r="F32" s="6" t="s">
        <v>2503</v>
      </c>
      <c r="G32" s="6"/>
      <c r="H32" s="6"/>
      <c r="I32" s="6" t="s">
        <v>1168</v>
      </c>
      <c r="J32" s="6" t="s">
        <v>1543</v>
      </c>
      <c r="K32" s="6"/>
      <c r="L32" s="6" t="s">
        <v>539</v>
      </c>
      <c r="M32" s="6" t="s">
        <v>1258</v>
      </c>
      <c r="N32" s="103"/>
      <c r="O32" s="103"/>
      <c r="P32" s="841" t="s">
        <v>1561</v>
      </c>
      <c r="Q32" s="796" t="s">
        <v>241</v>
      </c>
      <c r="R32" s="140"/>
      <c r="S32" s="140" t="s">
        <v>1324</v>
      </c>
      <c r="T32" s="139" t="s">
        <v>240</v>
      </c>
      <c r="U32" s="795" t="s">
        <v>206</v>
      </c>
      <c r="V32" s="261">
        <v>0</v>
      </c>
      <c r="W32" s="261">
        <v>0</v>
      </c>
      <c r="X32" s="261">
        <v>0</v>
      </c>
      <c r="Y32" s="259">
        <f>NOM!Q325+FACT!R367</f>
        <v>3991.8999999999996</v>
      </c>
      <c r="Z32" s="261">
        <v>0</v>
      </c>
      <c r="AA32" s="261"/>
      <c r="AB32" s="261"/>
      <c r="AC32" s="172"/>
      <c r="AD32" s="172"/>
      <c r="AE32" s="173"/>
      <c r="AF32" s="266">
        <v>42370</v>
      </c>
      <c r="AG32" s="266">
        <v>42735</v>
      </c>
      <c r="AH32" s="6"/>
      <c r="AI32" s="94"/>
      <c r="AJ32" s="6"/>
      <c r="AK32" s="6"/>
      <c r="AL32" s="867"/>
      <c r="AM32" s="6"/>
      <c r="AN32" s="6"/>
      <c r="AO32" s="6"/>
      <c r="AP32" s="6"/>
      <c r="AQ32" s="6"/>
      <c r="AR32" s="119"/>
      <c r="AS32" s="6"/>
      <c r="AT32" s="6"/>
      <c r="AU32" s="6"/>
      <c r="AV32" s="6"/>
      <c r="AW32" s="6"/>
      <c r="AX32" s="6"/>
      <c r="AY32" s="6"/>
      <c r="AZ32" s="6"/>
      <c r="BA32" s="128"/>
      <c r="BB32" s="14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25"/>
      <c r="CP32" s="225"/>
      <c r="CQ32" s="6"/>
      <c r="CR32" s="6"/>
    </row>
    <row r="33" spans="1:96" s="13" customFormat="1" ht="30" hidden="1" customHeight="1">
      <c r="A33" s="5"/>
      <c r="B33" s="12"/>
      <c r="C33" s="6">
        <v>2016</v>
      </c>
      <c r="D33" s="6"/>
      <c r="E33" s="12"/>
      <c r="F33" s="6" t="s">
        <v>2503</v>
      </c>
      <c r="G33" s="6"/>
      <c r="H33" s="6"/>
      <c r="I33" s="6" t="s">
        <v>1168</v>
      </c>
      <c r="J33" s="6" t="s">
        <v>1543</v>
      </c>
      <c r="K33" s="6"/>
      <c r="L33" s="6" t="s">
        <v>539</v>
      </c>
      <c r="M33" s="6" t="s">
        <v>1258</v>
      </c>
      <c r="N33" s="103"/>
      <c r="O33" s="103"/>
      <c r="P33" s="841" t="s">
        <v>1561</v>
      </c>
      <c r="Q33" s="796" t="s">
        <v>241</v>
      </c>
      <c r="R33" s="140"/>
      <c r="S33" s="140" t="s">
        <v>2584</v>
      </c>
      <c r="T33" s="139" t="s">
        <v>240</v>
      </c>
      <c r="U33" s="795" t="s">
        <v>206</v>
      </c>
      <c r="V33" s="261">
        <v>0</v>
      </c>
      <c r="W33" s="261">
        <v>0</v>
      </c>
      <c r="X33" s="261">
        <v>0</v>
      </c>
      <c r="Y33" s="259">
        <f>FACT!R369</f>
        <v>928</v>
      </c>
      <c r="Z33" s="261">
        <v>0</v>
      </c>
      <c r="AA33" s="261"/>
      <c r="AB33" s="261"/>
      <c r="AC33" s="172"/>
      <c r="AD33" s="172"/>
      <c r="AE33" s="173"/>
      <c r="AF33" s="266">
        <v>42370</v>
      </c>
      <c r="AG33" s="266">
        <v>42735</v>
      </c>
      <c r="AH33" s="6"/>
      <c r="AI33" s="94"/>
      <c r="AJ33" s="6"/>
      <c r="AK33" s="6"/>
      <c r="AL33" s="867"/>
      <c r="AM33" s="6"/>
      <c r="AN33" s="6"/>
      <c r="AO33" s="6"/>
      <c r="AP33" s="6"/>
      <c r="AQ33" s="6"/>
      <c r="AR33" s="119"/>
      <c r="AS33" s="6"/>
      <c r="AT33" s="6"/>
      <c r="AU33" s="6"/>
      <c r="AV33" s="6"/>
      <c r="AW33" s="6"/>
      <c r="AX33" s="6"/>
      <c r="AY33" s="6"/>
      <c r="AZ33" s="6"/>
      <c r="BA33" s="128"/>
      <c r="BB33" s="14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225"/>
      <c r="CP33" s="225"/>
      <c r="CQ33" s="6"/>
      <c r="CR33" s="6"/>
    </row>
    <row r="34" spans="1:96" s="13" customFormat="1" ht="30" hidden="1" customHeight="1">
      <c r="A34" s="5"/>
      <c r="B34" s="12"/>
      <c r="C34" s="6">
        <v>2016</v>
      </c>
      <c r="D34" s="6"/>
      <c r="E34" s="12"/>
      <c r="F34" s="6" t="s">
        <v>2503</v>
      </c>
      <c r="G34" s="6"/>
      <c r="H34" s="6"/>
      <c r="I34" s="6" t="s">
        <v>1168</v>
      </c>
      <c r="J34" s="6" t="s">
        <v>1543</v>
      </c>
      <c r="K34" s="6"/>
      <c r="L34" s="6" t="s">
        <v>539</v>
      </c>
      <c r="M34" s="797" t="s">
        <v>1258</v>
      </c>
      <c r="N34" s="103"/>
      <c r="O34" s="103"/>
      <c r="P34" s="841" t="s">
        <v>1561</v>
      </c>
      <c r="Q34" s="796" t="s">
        <v>241</v>
      </c>
      <c r="R34" s="140"/>
      <c r="S34" s="140" t="s">
        <v>1791</v>
      </c>
      <c r="T34" s="139" t="s">
        <v>240</v>
      </c>
      <c r="U34" s="795" t="s">
        <v>206</v>
      </c>
      <c r="V34" s="261">
        <v>0</v>
      </c>
      <c r="W34" s="261">
        <v>0</v>
      </c>
      <c r="X34" s="261">
        <v>0</v>
      </c>
      <c r="Y34" s="259">
        <f>NOM!Q326+FACT!R368</f>
        <v>25131.37</v>
      </c>
      <c r="Z34" s="261">
        <v>0</v>
      </c>
      <c r="AA34" s="261"/>
      <c r="AB34" s="261"/>
      <c r="AC34" s="172"/>
      <c r="AD34" s="172"/>
      <c r="AE34" s="173"/>
      <c r="AF34" s="266">
        <v>42370</v>
      </c>
      <c r="AG34" s="266">
        <v>42735</v>
      </c>
      <c r="AH34" s="6"/>
      <c r="AI34" s="94"/>
      <c r="AJ34" s="6"/>
      <c r="AK34" s="6"/>
      <c r="AL34" s="867"/>
      <c r="AM34" s="6"/>
      <c r="AN34" s="6"/>
      <c r="AO34" s="6"/>
      <c r="AP34" s="6"/>
      <c r="AQ34" s="6"/>
      <c r="AR34" s="119"/>
      <c r="AS34" s="6"/>
      <c r="AT34" s="6"/>
      <c r="AU34" s="6"/>
      <c r="AV34" s="6"/>
      <c r="AW34" s="6"/>
      <c r="AX34" s="6"/>
      <c r="AY34" s="6"/>
      <c r="AZ34" s="6"/>
      <c r="BA34" s="128"/>
      <c r="BB34" s="14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25"/>
      <c r="CP34" s="225"/>
      <c r="CQ34" s="6"/>
      <c r="CR34" s="6"/>
    </row>
    <row r="35" spans="1:96" s="13" customFormat="1" ht="30" hidden="1" customHeight="1">
      <c r="A35" s="5"/>
      <c r="B35" s="12"/>
      <c r="C35" s="6">
        <v>2016</v>
      </c>
      <c r="D35" s="6"/>
      <c r="E35" s="12"/>
      <c r="F35" s="6" t="s">
        <v>2503</v>
      </c>
      <c r="G35" s="6"/>
      <c r="H35" s="6"/>
      <c r="I35" s="6" t="s">
        <v>1168</v>
      </c>
      <c r="J35" s="6" t="s">
        <v>1543</v>
      </c>
      <c r="K35" s="6"/>
      <c r="L35" s="6" t="s">
        <v>539</v>
      </c>
      <c r="M35" s="797" t="s">
        <v>1258</v>
      </c>
      <c r="N35" s="103"/>
      <c r="O35" s="103"/>
      <c r="P35" s="841" t="s">
        <v>1561</v>
      </c>
      <c r="Q35" s="796" t="s">
        <v>241</v>
      </c>
      <c r="R35" s="140"/>
      <c r="S35" s="140" t="s">
        <v>1601</v>
      </c>
      <c r="T35" s="139" t="s">
        <v>240</v>
      </c>
      <c r="U35" s="795" t="s">
        <v>206</v>
      </c>
      <c r="V35" s="261">
        <v>0</v>
      </c>
      <c r="W35" s="261">
        <v>0</v>
      </c>
      <c r="X35" s="261">
        <v>0</v>
      </c>
      <c r="Y35" s="259">
        <f>NOM!Q323+FACT!R370</f>
        <v>7647</v>
      </c>
      <c r="Z35" s="261">
        <v>0</v>
      </c>
      <c r="AA35" s="261"/>
      <c r="AB35" s="261"/>
      <c r="AC35" s="172"/>
      <c r="AD35" s="172"/>
      <c r="AE35" s="173"/>
      <c r="AF35" s="266">
        <v>42370</v>
      </c>
      <c r="AG35" s="266">
        <v>42735</v>
      </c>
      <c r="AH35" s="6"/>
      <c r="AI35" s="94"/>
      <c r="AJ35" s="6"/>
      <c r="AK35" s="6"/>
      <c r="AL35" s="867"/>
      <c r="AM35" s="6"/>
      <c r="AN35" s="6"/>
      <c r="AO35" s="6"/>
      <c r="AP35" s="6"/>
      <c r="AQ35" s="6"/>
      <c r="AR35" s="119"/>
      <c r="AS35" s="6"/>
      <c r="AT35" s="6"/>
      <c r="AU35" s="6"/>
      <c r="AV35" s="6"/>
      <c r="AW35" s="6"/>
      <c r="AX35" s="6"/>
      <c r="AY35" s="6"/>
      <c r="AZ35" s="6"/>
      <c r="BA35" s="128"/>
      <c r="BB35" s="14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225"/>
      <c r="CP35" s="225"/>
      <c r="CQ35" s="6"/>
      <c r="CR35" s="6"/>
    </row>
    <row r="36" spans="1:96" s="13" customFormat="1" ht="30" hidden="1" customHeight="1">
      <c r="A36" s="5"/>
      <c r="B36" s="12"/>
      <c r="C36" s="6">
        <v>2016</v>
      </c>
      <c r="D36" s="6"/>
      <c r="E36" s="12"/>
      <c r="F36" s="6" t="s">
        <v>2503</v>
      </c>
      <c r="G36" s="6"/>
      <c r="H36" s="6"/>
      <c r="I36" s="6" t="s">
        <v>1168</v>
      </c>
      <c r="J36" s="6" t="s">
        <v>1543</v>
      </c>
      <c r="K36" s="6"/>
      <c r="L36" s="6" t="s">
        <v>535</v>
      </c>
      <c r="M36" s="797" t="s">
        <v>1258</v>
      </c>
      <c r="N36" s="103"/>
      <c r="O36" s="103"/>
      <c r="P36" s="12" t="s">
        <v>1215</v>
      </c>
      <c r="Q36" s="5" t="s">
        <v>535</v>
      </c>
      <c r="R36" s="6"/>
      <c r="S36" s="6" t="s">
        <v>1216</v>
      </c>
      <c r="T36" s="7" t="s">
        <v>240</v>
      </c>
      <c r="U36" s="203" t="s">
        <v>206</v>
      </c>
      <c r="V36" s="261"/>
      <c r="W36" s="261"/>
      <c r="X36" s="261"/>
      <c r="Y36" s="259">
        <f>NOM!Q331</f>
        <v>38116.799999999996</v>
      </c>
      <c r="Z36" s="261"/>
      <c r="AA36" s="261"/>
      <c r="AB36" s="261"/>
      <c r="AC36" s="172"/>
      <c r="AD36" s="172"/>
      <c r="AE36" s="173"/>
      <c r="AF36" s="266">
        <v>42370</v>
      </c>
      <c r="AG36" s="266">
        <v>42735</v>
      </c>
      <c r="AH36" s="6"/>
      <c r="AI36" s="94"/>
      <c r="AJ36" s="6"/>
      <c r="AK36" s="6"/>
      <c r="AL36" s="867"/>
      <c r="AM36" s="6"/>
      <c r="AN36" s="6"/>
      <c r="AO36" s="6"/>
      <c r="AP36" s="6"/>
      <c r="AQ36" s="6"/>
      <c r="AR36" s="119"/>
      <c r="AS36" s="6"/>
      <c r="AT36" s="6"/>
      <c r="AU36" s="6"/>
      <c r="AV36" s="6"/>
      <c r="AW36" s="6"/>
      <c r="AX36" s="6"/>
      <c r="AY36" s="6"/>
      <c r="AZ36" s="6"/>
      <c r="BA36" s="128"/>
      <c r="BB36" s="14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25"/>
      <c r="CP36" s="225"/>
      <c r="CQ36" s="6"/>
      <c r="CR36" s="6"/>
    </row>
    <row r="37" spans="1:96" s="13" customFormat="1" ht="30" hidden="1" customHeight="1">
      <c r="A37" s="5"/>
      <c r="B37" s="12"/>
      <c r="C37" s="6">
        <v>2016</v>
      </c>
      <c r="D37" s="6"/>
      <c r="E37" s="12"/>
      <c r="F37" s="6" t="s">
        <v>2503</v>
      </c>
      <c r="G37" s="6"/>
      <c r="H37" s="6"/>
      <c r="I37" s="6" t="s">
        <v>1168</v>
      </c>
      <c r="J37" s="6" t="s">
        <v>1543</v>
      </c>
      <c r="K37" s="6"/>
      <c r="L37" s="6" t="s">
        <v>535</v>
      </c>
      <c r="M37" s="797" t="s">
        <v>1258</v>
      </c>
      <c r="N37" s="103"/>
      <c r="O37" s="103"/>
      <c r="P37" s="12" t="s">
        <v>1238</v>
      </c>
      <c r="Q37" s="5" t="s">
        <v>535</v>
      </c>
      <c r="R37" s="6"/>
      <c r="S37" s="6" t="s">
        <v>1216</v>
      </c>
      <c r="T37" s="7" t="s">
        <v>240</v>
      </c>
      <c r="U37" s="203" t="s">
        <v>206</v>
      </c>
      <c r="V37" s="261"/>
      <c r="W37" s="261"/>
      <c r="X37" s="261"/>
      <c r="Y37" s="259">
        <f>NOM!Q332+FACT!R363</f>
        <v>84058.12</v>
      </c>
      <c r="Z37" s="261"/>
      <c r="AA37" s="261"/>
      <c r="AB37" s="261"/>
      <c r="AC37" s="172"/>
      <c r="AD37" s="172"/>
      <c r="AE37" s="173"/>
      <c r="AF37" s="266">
        <v>42370</v>
      </c>
      <c r="AG37" s="266">
        <v>42735</v>
      </c>
      <c r="AH37" s="6"/>
      <c r="AI37" s="94"/>
      <c r="AJ37" s="6"/>
      <c r="AK37" s="6"/>
      <c r="AL37" s="867"/>
      <c r="AM37" s="6"/>
      <c r="AN37" s="6"/>
      <c r="AO37" s="6"/>
      <c r="AP37" s="6"/>
      <c r="AQ37" s="6"/>
      <c r="AR37" s="119"/>
      <c r="AS37" s="6"/>
      <c r="AT37" s="6"/>
      <c r="AU37" s="6"/>
      <c r="AV37" s="6"/>
      <c r="AW37" s="6"/>
      <c r="AX37" s="6"/>
      <c r="AY37" s="6"/>
      <c r="AZ37" s="6"/>
      <c r="BA37" s="128"/>
      <c r="BB37" s="14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225"/>
      <c r="CP37" s="225"/>
      <c r="CQ37" s="6"/>
      <c r="CR37" s="6"/>
    </row>
    <row r="38" spans="1:96" s="13" customFormat="1" ht="30" hidden="1" customHeight="1">
      <c r="A38" s="5"/>
      <c r="B38" s="12"/>
      <c r="C38" s="6">
        <v>2016</v>
      </c>
      <c r="D38" s="6"/>
      <c r="E38" s="12"/>
      <c r="F38" s="6" t="s">
        <v>2503</v>
      </c>
      <c r="G38" s="6"/>
      <c r="H38" s="6"/>
      <c r="I38" s="6" t="s">
        <v>1168</v>
      </c>
      <c r="J38" s="6" t="s">
        <v>1543</v>
      </c>
      <c r="K38" s="6"/>
      <c r="L38" s="6" t="s">
        <v>539</v>
      </c>
      <c r="M38" s="797" t="s">
        <v>1258</v>
      </c>
      <c r="N38" s="103"/>
      <c r="O38" s="103"/>
      <c r="P38" s="12" t="s">
        <v>1629</v>
      </c>
      <c r="Q38" s="5" t="s">
        <v>1563</v>
      </c>
      <c r="R38" s="6"/>
      <c r="S38" s="6" t="s">
        <v>1216</v>
      </c>
      <c r="T38" s="7" t="s">
        <v>1184</v>
      </c>
      <c r="U38" s="203" t="s">
        <v>206</v>
      </c>
      <c r="V38" s="261">
        <v>0</v>
      </c>
      <c r="W38" s="261">
        <v>0</v>
      </c>
      <c r="X38" s="261">
        <v>0</v>
      </c>
      <c r="Y38" s="259">
        <f>NOM!Q335+FACT!R394</f>
        <v>76566.19</v>
      </c>
      <c r="Z38" s="798">
        <v>0</v>
      </c>
      <c r="AA38" s="261"/>
      <c r="AB38" s="261"/>
      <c r="AC38" s="172"/>
      <c r="AD38" s="172"/>
      <c r="AE38" s="173"/>
      <c r="AF38" s="266">
        <v>42370</v>
      </c>
      <c r="AG38" s="266">
        <v>42735</v>
      </c>
      <c r="AH38" s="6"/>
      <c r="AI38" s="94"/>
      <c r="AJ38" s="6"/>
      <c r="AK38" s="6"/>
      <c r="AL38" s="867"/>
      <c r="AM38" s="6"/>
      <c r="AN38" s="6"/>
      <c r="AO38" s="6"/>
      <c r="AP38" s="6"/>
      <c r="AQ38" s="6"/>
      <c r="AR38" s="119"/>
      <c r="AS38" s="6"/>
      <c r="AT38" s="6"/>
      <c r="AU38" s="6"/>
      <c r="AV38" s="6"/>
      <c r="AW38" s="6"/>
      <c r="AX38" s="6"/>
      <c r="AY38" s="6"/>
      <c r="AZ38" s="6"/>
      <c r="BA38" s="128"/>
      <c r="BB38" s="14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225"/>
      <c r="CP38" s="225"/>
      <c r="CQ38" s="6"/>
      <c r="CR38" s="6"/>
    </row>
    <row r="39" spans="1:96" s="13" customFormat="1" ht="30" hidden="1" customHeight="1">
      <c r="A39" s="5"/>
      <c r="B39" s="12"/>
      <c r="C39" s="6">
        <v>2016</v>
      </c>
      <c r="D39" s="6"/>
      <c r="E39" s="12"/>
      <c r="F39" s="6" t="s">
        <v>2503</v>
      </c>
      <c r="G39" s="6"/>
      <c r="H39" s="6"/>
      <c r="I39" s="6" t="s">
        <v>1168</v>
      </c>
      <c r="J39" s="6" t="s">
        <v>1543</v>
      </c>
      <c r="K39" s="6"/>
      <c r="L39" s="6" t="s">
        <v>535</v>
      </c>
      <c r="M39" s="797" t="s">
        <v>1258</v>
      </c>
      <c r="N39" s="103"/>
      <c r="O39" s="103"/>
      <c r="P39" s="12" t="s">
        <v>1238</v>
      </c>
      <c r="Q39" s="5" t="s">
        <v>535</v>
      </c>
      <c r="R39" s="6"/>
      <c r="S39" s="6" t="s">
        <v>1216</v>
      </c>
      <c r="T39" s="7" t="s">
        <v>1276</v>
      </c>
      <c r="U39" s="203" t="s">
        <v>206</v>
      </c>
      <c r="V39" s="261"/>
      <c r="W39" s="261"/>
      <c r="X39" s="261"/>
      <c r="Y39" s="259">
        <f>NOM!Q333+FACT!R364</f>
        <v>38118.699999999997</v>
      </c>
      <c r="Z39" s="798"/>
      <c r="AA39" s="261"/>
      <c r="AB39" s="261"/>
      <c r="AC39" s="172"/>
      <c r="AD39" s="172"/>
      <c r="AE39" s="173"/>
      <c r="AF39" s="266">
        <v>42370</v>
      </c>
      <c r="AG39" s="266">
        <v>42735</v>
      </c>
      <c r="AH39" s="6"/>
      <c r="AI39" s="94"/>
      <c r="AJ39" s="6"/>
      <c r="AK39" s="6"/>
      <c r="AL39" s="867"/>
      <c r="AM39" s="6"/>
      <c r="AN39" s="6"/>
      <c r="AO39" s="6"/>
      <c r="AP39" s="6"/>
      <c r="AQ39" s="6"/>
      <c r="AR39" s="119"/>
      <c r="AS39" s="6"/>
      <c r="AT39" s="6"/>
      <c r="AU39" s="6"/>
      <c r="AV39" s="6"/>
      <c r="AW39" s="6"/>
      <c r="AX39" s="6"/>
      <c r="AY39" s="6"/>
      <c r="AZ39" s="6"/>
      <c r="BA39" s="128"/>
      <c r="BB39" s="14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225"/>
      <c r="CP39" s="225"/>
      <c r="CQ39" s="6"/>
      <c r="CR39" s="6"/>
    </row>
    <row r="40" spans="1:96" s="13" customFormat="1" ht="38.25" customHeight="1">
      <c r="A40" s="5"/>
      <c r="B40" s="12"/>
      <c r="C40" s="6">
        <v>2016</v>
      </c>
      <c r="D40" s="6"/>
      <c r="E40" s="12"/>
      <c r="F40" s="6" t="s">
        <v>1540</v>
      </c>
      <c r="G40" s="66"/>
      <c r="H40" s="6"/>
      <c r="I40" s="6" t="s">
        <v>1221</v>
      </c>
      <c r="J40" s="6" t="s">
        <v>1543</v>
      </c>
      <c r="K40" s="6"/>
      <c r="L40" s="6" t="s">
        <v>2054</v>
      </c>
      <c r="M40" s="103" t="s">
        <v>2055</v>
      </c>
      <c r="N40" s="103"/>
      <c r="O40" s="103"/>
      <c r="P40" s="12" t="s">
        <v>1894</v>
      </c>
      <c r="Q40" s="5" t="s">
        <v>1163</v>
      </c>
      <c r="R40" s="6"/>
      <c r="S40" s="6" t="s">
        <v>1553</v>
      </c>
      <c r="T40" s="7" t="s">
        <v>1501</v>
      </c>
      <c r="U40" s="203" t="s">
        <v>1217</v>
      </c>
      <c r="V40" s="261">
        <v>1451401.32</v>
      </c>
      <c r="W40" s="261">
        <v>1451401.32</v>
      </c>
      <c r="X40" s="261">
        <v>1451401.32</v>
      </c>
      <c r="Y40" s="259">
        <f>FACT!R390</f>
        <v>1451401.3099999998</v>
      </c>
      <c r="Z40" s="777">
        <f>W40-Y40</f>
        <v>1.0000000242143869E-2</v>
      </c>
      <c r="AA40" s="261"/>
      <c r="AB40" s="261"/>
      <c r="AC40" s="172"/>
      <c r="AD40" s="172"/>
      <c r="AE40" s="173"/>
      <c r="AF40" s="266">
        <v>42459</v>
      </c>
      <c r="AG40" s="266">
        <v>42498</v>
      </c>
      <c r="AH40" s="6"/>
      <c r="AI40" s="833">
        <v>1</v>
      </c>
      <c r="AJ40" s="830" t="s">
        <v>2450</v>
      </c>
      <c r="AK40" s="6">
        <v>100</v>
      </c>
      <c r="AL40" s="94">
        <f t="shared" si="0"/>
        <v>99.999999311010654</v>
      </c>
      <c r="AM40" s="6">
        <v>2500</v>
      </c>
      <c r="AN40" s="6"/>
      <c r="AO40" s="6"/>
      <c r="AP40" s="6"/>
      <c r="AQ40" s="6"/>
      <c r="AR40" s="119"/>
      <c r="AS40" s="6"/>
      <c r="AT40" s="6"/>
      <c r="AU40" s="6"/>
      <c r="AV40" s="6"/>
      <c r="AW40" s="6"/>
      <c r="AX40" s="6"/>
      <c r="AY40" s="6"/>
      <c r="AZ40" s="6"/>
      <c r="BA40" s="128"/>
      <c r="BB40" s="14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225" t="s">
        <v>2709</v>
      </c>
      <c r="CP40" s="225"/>
      <c r="CQ40" s="6"/>
      <c r="CR40" s="6"/>
    </row>
    <row r="41" spans="1:96" s="13" customFormat="1" ht="39" hidden="1" customHeight="1">
      <c r="A41" s="5"/>
      <c r="B41" s="12"/>
      <c r="C41" s="6">
        <v>2016</v>
      </c>
      <c r="D41" s="6"/>
      <c r="E41" s="12"/>
      <c r="F41" s="6" t="s">
        <v>2503</v>
      </c>
      <c r="G41" s="66"/>
      <c r="H41" s="6"/>
      <c r="I41" s="6" t="s">
        <v>1221</v>
      </c>
      <c r="J41" s="6" t="s">
        <v>1543</v>
      </c>
      <c r="K41" s="6"/>
      <c r="L41" s="6" t="s">
        <v>1844</v>
      </c>
      <c r="M41" s="103"/>
      <c r="N41" s="103"/>
      <c r="O41" s="103"/>
      <c r="P41" s="12" t="s">
        <v>1670</v>
      </c>
      <c r="Q41" s="5" t="s">
        <v>1671</v>
      </c>
      <c r="R41" s="6"/>
      <c r="S41" s="6" t="s">
        <v>1435</v>
      </c>
      <c r="T41" s="7" t="s">
        <v>1177</v>
      </c>
      <c r="U41" s="203" t="s">
        <v>1217</v>
      </c>
      <c r="V41" s="261">
        <v>0</v>
      </c>
      <c r="W41" s="261">
        <v>0</v>
      </c>
      <c r="X41" s="261">
        <v>19200</v>
      </c>
      <c r="Y41" s="259">
        <f>FACT!R395</f>
        <v>19200</v>
      </c>
      <c r="Z41" s="261">
        <f>X41-Y41</f>
        <v>0</v>
      </c>
      <c r="AA41" s="261"/>
      <c r="AB41" s="261"/>
      <c r="AC41" s="532">
        <f>X41</f>
        <v>19200</v>
      </c>
      <c r="AD41" s="172"/>
      <c r="AE41" s="173"/>
      <c r="AF41" s="266">
        <v>42436</v>
      </c>
      <c r="AG41" s="266">
        <v>42440</v>
      </c>
      <c r="AH41" s="6"/>
      <c r="AI41" s="94" t="s">
        <v>113</v>
      </c>
      <c r="AJ41" s="6"/>
      <c r="AK41" s="6">
        <v>100</v>
      </c>
      <c r="AL41" s="867"/>
      <c r="AM41" s="6">
        <v>7800</v>
      </c>
      <c r="AN41" s="6"/>
      <c r="AO41" s="6"/>
      <c r="AP41" s="6"/>
      <c r="AQ41" s="6"/>
      <c r="AR41" s="119"/>
      <c r="AS41" s="6"/>
      <c r="AT41" s="6"/>
      <c r="AU41" s="6"/>
      <c r="AV41" s="6"/>
      <c r="AW41" s="6"/>
      <c r="AX41" s="6"/>
      <c r="AY41" s="6"/>
      <c r="AZ41" s="6"/>
      <c r="BA41" s="128"/>
      <c r="BB41" s="14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225"/>
      <c r="CP41" s="225"/>
      <c r="CQ41" s="6"/>
      <c r="CR41" s="6"/>
    </row>
    <row r="42" spans="1:96" s="13" customFormat="1" ht="30" hidden="1" customHeight="1">
      <c r="A42" s="5"/>
      <c r="B42" s="12"/>
      <c r="C42" s="6">
        <v>2016</v>
      </c>
      <c r="D42" s="6"/>
      <c r="E42" s="12"/>
      <c r="F42" s="6" t="s">
        <v>2503</v>
      </c>
      <c r="G42" s="66"/>
      <c r="H42" s="6"/>
      <c r="I42" s="6" t="s">
        <v>1221</v>
      </c>
      <c r="J42" s="6" t="s">
        <v>1543</v>
      </c>
      <c r="K42" s="6"/>
      <c r="L42" s="6" t="s">
        <v>1844</v>
      </c>
      <c r="M42" s="103"/>
      <c r="N42" s="103"/>
      <c r="O42" s="103"/>
      <c r="P42" s="12" t="s">
        <v>1672</v>
      </c>
      <c r="Q42" s="5" t="s">
        <v>1673</v>
      </c>
      <c r="R42" s="6"/>
      <c r="S42" s="6" t="s">
        <v>1674</v>
      </c>
      <c r="T42" s="7" t="s">
        <v>240</v>
      </c>
      <c r="U42" s="203" t="s">
        <v>1217</v>
      </c>
      <c r="V42" s="261"/>
      <c r="W42" s="261"/>
      <c r="X42" s="261">
        <v>29414.53</v>
      </c>
      <c r="Y42" s="259">
        <f>NOM!Q337+FACT!R382</f>
        <v>17105.66</v>
      </c>
      <c r="Z42" s="261">
        <f>W42-Y42</f>
        <v>-17105.66</v>
      </c>
      <c r="AA42" s="261"/>
      <c r="AB42" s="261"/>
      <c r="AC42" s="532">
        <f>X42</f>
        <v>29414.53</v>
      </c>
      <c r="AD42" s="172"/>
      <c r="AE42" s="173"/>
      <c r="AF42" s="266">
        <v>42450</v>
      </c>
      <c r="AG42" s="266">
        <v>42468</v>
      </c>
      <c r="AH42" s="6"/>
      <c r="AI42" s="94" t="s">
        <v>113</v>
      </c>
      <c r="AJ42" s="6"/>
      <c r="AK42" s="6">
        <v>100</v>
      </c>
      <c r="AL42" s="867"/>
      <c r="AM42" s="6">
        <v>200</v>
      </c>
      <c r="AN42" s="6"/>
      <c r="AO42" s="6"/>
      <c r="AP42" s="6"/>
      <c r="AQ42" s="6"/>
      <c r="AR42" s="119"/>
      <c r="AS42" s="6"/>
      <c r="AT42" s="6"/>
      <c r="AU42" s="6"/>
      <c r="AV42" s="6"/>
      <c r="AW42" s="6"/>
      <c r="AX42" s="6"/>
      <c r="AY42" s="6"/>
      <c r="AZ42" s="6"/>
      <c r="BA42" s="128"/>
      <c r="BB42" s="14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225"/>
      <c r="CP42" s="225"/>
      <c r="CQ42" s="6"/>
      <c r="CR42" s="6"/>
    </row>
    <row r="43" spans="1:96" s="13" customFormat="1" ht="40.5" customHeight="1">
      <c r="A43" s="5"/>
      <c r="B43" s="12"/>
      <c r="C43" s="6">
        <v>2016</v>
      </c>
      <c r="D43" s="6"/>
      <c r="E43" s="12"/>
      <c r="F43" s="6" t="s">
        <v>1683</v>
      </c>
      <c r="G43" s="66"/>
      <c r="H43" s="6"/>
      <c r="I43" s="6" t="s">
        <v>1221</v>
      </c>
      <c r="J43" s="6" t="s">
        <v>1684</v>
      </c>
      <c r="K43" s="6"/>
      <c r="L43" s="6" t="s">
        <v>2449</v>
      </c>
      <c r="M43" s="103"/>
      <c r="N43" s="103"/>
      <c r="O43" s="103"/>
      <c r="P43" s="12" t="s">
        <v>1675</v>
      </c>
      <c r="Q43" s="5" t="s">
        <v>1676</v>
      </c>
      <c r="R43" s="6"/>
      <c r="S43" s="6" t="s">
        <v>1514</v>
      </c>
      <c r="T43" s="7" t="s">
        <v>1165</v>
      </c>
      <c r="U43" s="203" t="s">
        <v>206</v>
      </c>
      <c r="V43" s="261">
        <v>892870.48</v>
      </c>
      <c r="W43" s="261">
        <v>756000</v>
      </c>
      <c r="X43" s="261"/>
      <c r="Y43" s="259"/>
      <c r="Z43" s="261">
        <f>W43-Y43</f>
        <v>756000</v>
      </c>
      <c r="AA43" s="261"/>
      <c r="AB43" s="261"/>
      <c r="AC43" s="172"/>
      <c r="AD43" s="172"/>
      <c r="AE43" s="173"/>
      <c r="AF43" s="266">
        <v>42461</v>
      </c>
      <c r="AG43" s="266">
        <v>42583</v>
      </c>
      <c r="AH43" s="6" t="s">
        <v>2098</v>
      </c>
      <c r="AI43" s="94">
        <v>3.42</v>
      </c>
      <c r="AJ43" s="6" t="s">
        <v>2451</v>
      </c>
      <c r="AK43" s="6">
        <v>98</v>
      </c>
      <c r="AL43" s="94">
        <f t="shared" si="0"/>
        <v>0</v>
      </c>
      <c r="AM43" s="6">
        <v>250</v>
      </c>
      <c r="AN43" s="6"/>
      <c r="AO43" s="6"/>
      <c r="AP43" s="6"/>
      <c r="AQ43" s="6"/>
      <c r="AR43" s="119"/>
      <c r="AS43" s="6"/>
      <c r="AT43" s="6"/>
      <c r="AU43" s="6"/>
      <c r="AV43" s="6"/>
      <c r="AW43" s="6"/>
      <c r="AX43" s="6"/>
      <c r="AY43" s="6"/>
      <c r="AZ43" s="6"/>
      <c r="BA43" s="128"/>
      <c r="BB43" s="14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225"/>
      <c r="CP43" s="225"/>
      <c r="CQ43" s="6"/>
      <c r="CR43" s="6"/>
    </row>
    <row r="44" spans="1:96" s="13" customFormat="1" ht="69.75" customHeight="1">
      <c r="A44" s="5"/>
      <c r="B44" s="12"/>
      <c r="C44" s="6">
        <v>2016</v>
      </c>
      <c r="D44" s="6"/>
      <c r="E44" s="12"/>
      <c r="F44" s="6" t="s">
        <v>754</v>
      </c>
      <c r="G44" s="66" t="str">
        <f t="shared" ref="G44:G49" si="2">CO44</f>
        <v>C.A. 10º S.E. 1ª 2016</v>
      </c>
      <c r="H44" s="6"/>
      <c r="I44" s="6" t="s">
        <v>1221</v>
      </c>
      <c r="J44" s="6" t="s">
        <v>1973</v>
      </c>
      <c r="K44" s="6" t="s">
        <v>2438</v>
      </c>
      <c r="L44" s="6" t="s">
        <v>2430</v>
      </c>
      <c r="M44" s="103"/>
      <c r="N44" s="103"/>
      <c r="O44" s="103"/>
      <c r="P44" s="12" t="s">
        <v>2434</v>
      </c>
      <c r="Q44" s="5" t="s">
        <v>2435</v>
      </c>
      <c r="R44" s="6"/>
      <c r="S44" s="6" t="s">
        <v>1685</v>
      </c>
      <c r="T44" s="7" t="s">
        <v>1686</v>
      </c>
      <c r="U44" s="203" t="s">
        <v>206</v>
      </c>
      <c r="V44" s="261">
        <v>3333333.33</v>
      </c>
      <c r="W44" s="261">
        <v>441388.12</v>
      </c>
      <c r="X44" s="261">
        <v>3333333.33</v>
      </c>
      <c r="Y44" s="259">
        <f>FACT!R419</f>
        <v>0</v>
      </c>
      <c r="Z44" s="262">
        <f>W44-Y44</f>
        <v>441388.12</v>
      </c>
      <c r="AA44" s="261"/>
      <c r="AB44" s="532">
        <f>W44*0.6</f>
        <v>264832.87199999997</v>
      </c>
      <c r="AC44" s="532">
        <f>W44*0.4</f>
        <v>176555.24800000002</v>
      </c>
      <c r="AD44" s="172"/>
      <c r="AE44" s="173"/>
      <c r="AF44" s="266">
        <v>42597</v>
      </c>
      <c r="AG44" s="266">
        <v>42628</v>
      </c>
      <c r="AH44" s="6"/>
      <c r="AI44" s="94">
        <v>12</v>
      </c>
      <c r="AJ44" s="830" t="s">
        <v>2439</v>
      </c>
      <c r="AK44" s="6">
        <v>98</v>
      </c>
      <c r="AL44" s="94">
        <f t="shared" si="0"/>
        <v>0</v>
      </c>
      <c r="AM44" s="6">
        <f>AO44+AP44</f>
        <v>2373</v>
      </c>
      <c r="AN44" s="6"/>
      <c r="AO44" s="6">
        <v>1149</v>
      </c>
      <c r="AP44" s="6">
        <v>1224</v>
      </c>
      <c r="AQ44" s="6"/>
      <c r="AR44" s="119" t="s">
        <v>2345</v>
      </c>
      <c r="AS44" s="6" t="s">
        <v>239</v>
      </c>
      <c r="AT44" s="6" t="s">
        <v>239</v>
      </c>
      <c r="AU44" s="6" t="s">
        <v>239</v>
      </c>
      <c r="AV44" s="6"/>
      <c r="AW44" s="6" t="s">
        <v>239</v>
      </c>
      <c r="AX44" s="6" t="s">
        <v>239</v>
      </c>
      <c r="AY44" s="6" t="s">
        <v>239</v>
      </c>
      <c r="AZ44" s="6"/>
      <c r="BA44" s="128" t="s">
        <v>239</v>
      </c>
      <c r="BB44" s="146" t="s">
        <v>239</v>
      </c>
      <c r="BC44" s="6"/>
      <c r="BD44" s="6"/>
      <c r="BE44" s="6" t="s">
        <v>239</v>
      </c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 t="s">
        <v>239</v>
      </c>
      <c r="BQ44" s="6"/>
      <c r="BR44" s="6"/>
      <c r="BS44" s="6"/>
      <c r="BT44" s="6" t="s">
        <v>239</v>
      </c>
      <c r="BU44" s="6"/>
      <c r="BV44" s="6" t="s">
        <v>239</v>
      </c>
      <c r="BW44" s="6"/>
      <c r="BX44" s="6" t="s">
        <v>239</v>
      </c>
      <c r="BY44" s="6"/>
      <c r="BZ44" s="6" t="s">
        <v>239</v>
      </c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 t="s">
        <v>239</v>
      </c>
      <c r="CM44" s="6"/>
      <c r="CN44" s="6"/>
      <c r="CO44" s="225" t="s">
        <v>2347</v>
      </c>
      <c r="CP44" s="225">
        <v>6</v>
      </c>
      <c r="CQ44" s="6"/>
      <c r="CR44" s="6"/>
    </row>
    <row r="45" spans="1:96" s="13" customFormat="1" ht="30" hidden="1" customHeight="1">
      <c r="A45" s="5"/>
      <c r="B45" s="12"/>
      <c r="C45" s="6">
        <v>2016</v>
      </c>
      <c r="D45" s="6"/>
      <c r="E45" s="12"/>
      <c r="F45" s="6" t="s">
        <v>1688</v>
      </c>
      <c r="G45" s="66" t="str">
        <f t="shared" si="2"/>
        <v>C.A. 8º S.E. 1ª 2016</v>
      </c>
      <c r="H45" s="6">
        <f>CP45</f>
        <v>1</v>
      </c>
      <c r="I45" s="6" t="s">
        <v>1221</v>
      </c>
      <c r="J45" s="6" t="s">
        <v>1543</v>
      </c>
      <c r="K45" s="6"/>
      <c r="L45" s="6" t="s">
        <v>1935</v>
      </c>
      <c r="M45" s="103" t="s">
        <v>2337</v>
      </c>
      <c r="N45" s="103"/>
      <c r="O45" s="103"/>
      <c r="P45" s="12" t="s">
        <v>1697</v>
      </c>
      <c r="Q45" s="5" t="s">
        <v>1691</v>
      </c>
      <c r="R45" s="6"/>
      <c r="S45" s="6" t="s">
        <v>1689</v>
      </c>
      <c r="T45" s="7" t="s">
        <v>240</v>
      </c>
      <c r="U45" s="203" t="s">
        <v>206</v>
      </c>
      <c r="V45" s="261">
        <v>509990.89</v>
      </c>
      <c r="W45" s="261">
        <v>509990.89</v>
      </c>
      <c r="X45" s="261">
        <v>509990.89</v>
      </c>
      <c r="Y45" s="259">
        <f>NOM!Q355+FACT!R378</f>
        <v>204108.47000000003</v>
      </c>
      <c r="Z45" s="261">
        <f>W45-Y45</f>
        <v>305882.42</v>
      </c>
      <c r="AA45" s="261">
        <f>V45</f>
        <v>509990.89</v>
      </c>
      <c r="AB45" s="261"/>
      <c r="AC45" s="532"/>
      <c r="AD45" s="532"/>
      <c r="AE45" s="667"/>
      <c r="AF45" s="266">
        <v>42522</v>
      </c>
      <c r="AG45" s="266"/>
      <c r="AH45" s="6" t="s">
        <v>2353</v>
      </c>
      <c r="AI45" s="94">
        <v>1069.9000000000001</v>
      </c>
      <c r="AJ45" s="6" t="s">
        <v>2338</v>
      </c>
      <c r="AK45" s="6">
        <v>0</v>
      </c>
      <c r="AL45" s="94">
        <f t="shared" si="0"/>
        <v>40.021983529941103</v>
      </c>
      <c r="AM45" s="6">
        <v>100</v>
      </c>
      <c r="AN45" s="6">
        <v>50</v>
      </c>
      <c r="AO45" s="6"/>
      <c r="AP45" s="6"/>
      <c r="AQ45" s="6"/>
      <c r="AR45" s="119" t="s">
        <v>1642</v>
      </c>
      <c r="AS45" s="6" t="s">
        <v>239</v>
      </c>
      <c r="AT45" s="6" t="s">
        <v>239</v>
      </c>
      <c r="AU45" s="6" t="s">
        <v>239</v>
      </c>
      <c r="AV45" s="6" t="s">
        <v>239</v>
      </c>
      <c r="AW45" s="6" t="s">
        <v>239</v>
      </c>
      <c r="AX45" s="6"/>
      <c r="AY45" s="6"/>
      <c r="AZ45" s="6"/>
      <c r="BA45" s="128" t="s">
        <v>239</v>
      </c>
      <c r="BB45" s="146" t="s">
        <v>239</v>
      </c>
      <c r="BC45" s="6"/>
      <c r="BD45" s="6"/>
      <c r="BE45" s="6"/>
      <c r="BF45" s="6"/>
      <c r="BG45" s="6" t="s">
        <v>239</v>
      </c>
      <c r="BH45" s="6" t="s">
        <v>239</v>
      </c>
      <c r="BI45" s="6"/>
      <c r="BJ45" s="6"/>
      <c r="BK45" s="6"/>
      <c r="BL45" s="6"/>
      <c r="BM45" s="6"/>
      <c r="BN45" s="6"/>
      <c r="BO45" s="6"/>
      <c r="BP45" s="6" t="s">
        <v>239</v>
      </c>
      <c r="BQ45" s="6" t="s">
        <v>2191</v>
      </c>
      <c r="BR45" s="6" t="s">
        <v>2191</v>
      </c>
      <c r="BS45" s="6" t="s">
        <v>2191</v>
      </c>
      <c r="BT45" s="6" t="s">
        <v>239</v>
      </c>
      <c r="BU45" s="6" t="s">
        <v>2191</v>
      </c>
      <c r="BV45" s="6"/>
      <c r="BW45" s="6"/>
      <c r="BX45" s="6"/>
      <c r="BY45" s="6" t="s">
        <v>239</v>
      </c>
      <c r="BZ45" s="6" t="s">
        <v>239</v>
      </c>
      <c r="CA45" s="6"/>
      <c r="CB45" s="6"/>
      <c r="CC45" s="6"/>
      <c r="CD45" s="6"/>
      <c r="CE45" s="6"/>
      <c r="CF45" s="6" t="s">
        <v>239</v>
      </c>
      <c r="CG45" s="6" t="s">
        <v>2191</v>
      </c>
      <c r="CH45" s="6" t="s">
        <v>239</v>
      </c>
      <c r="CI45" s="6" t="s">
        <v>239</v>
      </c>
      <c r="CJ45" s="6" t="s">
        <v>2191</v>
      </c>
      <c r="CK45" s="6" t="s">
        <v>239</v>
      </c>
      <c r="CL45" s="6" t="s">
        <v>239</v>
      </c>
      <c r="CM45" s="6" t="s">
        <v>2191</v>
      </c>
      <c r="CN45" s="6"/>
      <c r="CO45" s="225" t="s">
        <v>2339</v>
      </c>
      <c r="CP45" s="225">
        <v>1</v>
      </c>
      <c r="CQ45" s="6"/>
      <c r="CR45" s="6"/>
    </row>
    <row r="46" spans="1:96" s="13" customFormat="1" ht="30" hidden="1" customHeight="1">
      <c r="A46" s="5"/>
      <c r="B46" s="12"/>
      <c r="C46" s="6">
        <v>2016</v>
      </c>
      <c r="D46" s="6"/>
      <c r="E46" s="12"/>
      <c r="F46" s="6" t="s">
        <v>1540</v>
      </c>
      <c r="G46" s="66" t="str">
        <f t="shared" si="2"/>
        <v>C.A. 8º S.E. 1ª 2016</v>
      </c>
      <c r="H46" s="6">
        <f>CP46</f>
        <v>1</v>
      </c>
      <c r="I46" s="6" t="s">
        <v>1221</v>
      </c>
      <c r="J46" s="6" t="s">
        <v>1543</v>
      </c>
      <c r="K46" s="6"/>
      <c r="L46" s="6" t="s">
        <v>2447</v>
      </c>
      <c r="M46" s="103" t="s">
        <v>2547</v>
      </c>
      <c r="N46" s="103"/>
      <c r="O46" s="103"/>
      <c r="P46" s="12" t="s">
        <v>1697</v>
      </c>
      <c r="Q46" s="5" t="s">
        <v>1691</v>
      </c>
      <c r="R46" s="6"/>
      <c r="S46" s="6" t="s">
        <v>1689</v>
      </c>
      <c r="T46" s="7" t="s">
        <v>240</v>
      </c>
      <c r="U46" s="203" t="s">
        <v>206</v>
      </c>
      <c r="V46" s="261"/>
      <c r="W46" s="261">
        <v>204355.89</v>
      </c>
      <c r="X46" s="261"/>
      <c r="Y46" s="259">
        <f>NOM!Q358+FACT!R379</f>
        <v>265606.27</v>
      </c>
      <c r="Z46" s="261">
        <f>W46-Y46</f>
        <v>-61250.380000000005</v>
      </c>
      <c r="AA46" s="261">
        <f>V46</f>
        <v>0</v>
      </c>
      <c r="AB46" s="261"/>
      <c r="AC46" s="532">
        <f>W46</f>
        <v>204355.89</v>
      </c>
      <c r="AD46" s="532"/>
      <c r="AE46" s="667"/>
      <c r="AF46" s="266">
        <v>42502</v>
      </c>
      <c r="AG46" s="266">
        <v>42665</v>
      </c>
      <c r="AH46" s="6" t="s">
        <v>2354</v>
      </c>
      <c r="AI46" s="94"/>
      <c r="AJ46" s="6" t="s">
        <v>751</v>
      </c>
      <c r="AK46" s="6">
        <v>60</v>
      </c>
      <c r="AL46" s="94">
        <v>100</v>
      </c>
      <c r="AM46" s="6">
        <v>100</v>
      </c>
      <c r="AN46" s="6"/>
      <c r="AO46" s="6"/>
      <c r="AP46" s="6"/>
      <c r="AQ46" s="6"/>
      <c r="AR46" s="119"/>
      <c r="AS46" s="6"/>
      <c r="AT46" s="6"/>
      <c r="AU46" s="6"/>
      <c r="AV46" s="6"/>
      <c r="AW46" s="6"/>
      <c r="AX46" s="6"/>
      <c r="AY46" s="6"/>
      <c r="AZ46" s="6"/>
      <c r="BA46" s="128"/>
      <c r="BB46" s="14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225" t="s">
        <v>2339</v>
      </c>
      <c r="CP46" s="225">
        <v>1</v>
      </c>
      <c r="CQ46" s="6"/>
      <c r="CR46" s="6"/>
    </row>
    <row r="47" spans="1:96" s="13" customFormat="1" ht="44.25" hidden="1" customHeight="1">
      <c r="A47" s="5"/>
      <c r="B47" s="12"/>
      <c r="C47" s="6">
        <v>2016</v>
      </c>
      <c r="D47" s="6"/>
      <c r="E47" s="12"/>
      <c r="F47" s="6" t="s">
        <v>2503</v>
      </c>
      <c r="G47" s="66">
        <f t="shared" si="2"/>
        <v>0</v>
      </c>
      <c r="H47" s="6">
        <f>CP47</f>
        <v>0</v>
      </c>
      <c r="I47" s="6" t="s">
        <v>1221</v>
      </c>
      <c r="J47" s="6" t="s">
        <v>1543</v>
      </c>
      <c r="K47" s="6"/>
      <c r="L47" s="6" t="s">
        <v>2414</v>
      </c>
      <c r="M47" s="103" t="s">
        <v>2404</v>
      </c>
      <c r="N47" s="103"/>
      <c r="O47" s="103"/>
      <c r="P47" s="12" t="s">
        <v>2517</v>
      </c>
      <c r="Q47" s="5" t="s">
        <v>1163</v>
      </c>
      <c r="R47" s="6"/>
      <c r="S47" s="6" t="s">
        <v>1689</v>
      </c>
      <c r="T47" s="7" t="s">
        <v>240</v>
      </c>
      <c r="U47" s="203" t="s">
        <v>206</v>
      </c>
      <c r="V47" s="261"/>
      <c r="W47" s="261">
        <v>27133.54</v>
      </c>
      <c r="X47" s="261"/>
      <c r="Y47" s="259">
        <f>NOM!Q357+FACT!R398</f>
        <v>26559.32</v>
      </c>
      <c r="Z47" s="261">
        <f t="shared" ref="Z47:Z48" si="3">W47-Y47</f>
        <v>574.22000000000116</v>
      </c>
      <c r="AA47" s="261"/>
      <c r="AB47" s="261"/>
      <c r="AC47" s="532">
        <f>W47</f>
        <v>27133.54</v>
      </c>
      <c r="AD47" s="532"/>
      <c r="AE47" s="667"/>
      <c r="AF47" s="266">
        <v>42549</v>
      </c>
      <c r="AG47" s="266">
        <v>42622</v>
      </c>
      <c r="AH47" s="6" t="s">
        <v>2355</v>
      </c>
      <c r="AI47" s="94">
        <v>24</v>
      </c>
      <c r="AJ47" s="6" t="s">
        <v>750</v>
      </c>
      <c r="AK47" s="6">
        <v>90</v>
      </c>
      <c r="AL47" s="94">
        <f t="shared" si="0"/>
        <v>97.883726192748895</v>
      </c>
      <c r="AM47" s="6">
        <v>250</v>
      </c>
      <c r="AN47" s="6"/>
      <c r="AO47" s="6"/>
      <c r="AP47" s="6"/>
      <c r="AQ47" s="6"/>
      <c r="AR47" s="119"/>
      <c r="AS47" s="6"/>
      <c r="AT47" s="6"/>
      <c r="AU47" s="6"/>
      <c r="AV47" s="6"/>
      <c r="AW47" s="6"/>
      <c r="AX47" s="6"/>
      <c r="AY47" s="6"/>
      <c r="AZ47" s="6"/>
      <c r="BA47" s="128"/>
      <c r="BB47" s="14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225"/>
      <c r="CP47" s="225"/>
      <c r="CQ47" s="6"/>
      <c r="CR47" s="6"/>
    </row>
    <row r="48" spans="1:96" s="13" customFormat="1" ht="73.5" hidden="1" customHeight="1">
      <c r="A48" s="5"/>
      <c r="B48" s="12"/>
      <c r="C48" s="6">
        <v>2016</v>
      </c>
      <c r="D48" s="6"/>
      <c r="E48" s="12"/>
      <c r="F48" s="6" t="s">
        <v>2503</v>
      </c>
      <c r="G48" s="66">
        <f t="shared" si="2"/>
        <v>0</v>
      </c>
      <c r="H48" s="6">
        <f>CP48</f>
        <v>0</v>
      </c>
      <c r="I48" s="6" t="s">
        <v>1221</v>
      </c>
      <c r="J48" s="6" t="s">
        <v>1543</v>
      </c>
      <c r="K48" s="6"/>
      <c r="L48" s="6" t="s">
        <v>2403</v>
      </c>
      <c r="M48" s="103" t="s">
        <v>2404</v>
      </c>
      <c r="N48" s="103"/>
      <c r="O48" s="103"/>
      <c r="P48" s="12" t="s">
        <v>2356</v>
      </c>
      <c r="Q48" s="5" t="s">
        <v>1507</v>
      </c>
      <c r="R48" s="6"/>
      <c r="S48" s="6" t="s">
        <v>1689</v>
      </c>
      <c r="T48" s="7" t="s">
        <v>240</v>
      </c>
      <c r="U48" s="203" t="s">
        <v>206</v>
      </c>
      <c r="V48" s="261"/>
      <c r="W48" s="261">
        <v>12001.68</v>
      </c>
      <c r="X48" s="261"/>
      <c r="Y48" s="259">
        <f>NOM!Q356+FACT!R381</f>
        <v>12917.98</v>
      </c>
      <c r="Z48" s="261">
        <f t="shared" si="3"/>
        <v>-916.29999999999927</v>
      </c>
      <c r="AA48" s="261"/>
      <c r="AB48" s="261"/>
      <c r="AC48" s="532">
        <f>W48</f>
        <v>12001.68</v>
      </c>
      <c r="AD48" s="532"/>
      <c r="AE48" s="667"/>
      <c r="AF48" s="266">
        <v>42549</v>
      </c>
      <c r="AG48" s="266">
        <v>42622</v>
      </c>
      <c r="AH48" s="6" t="s">
        <v>2355</v>
      </c>
      <c r="AI48" s="94">
        <v>10</v>
      </c>
      <c r="AJ48" s="832" t="s">
        <v>2453</v>
      </c>
      <c r="AK48" s="6">
        <v>90</v>
      </c>
      <c r="AL48" s="94">
        <v>100</v>
      </c>
      <c r="AM48" s="6">
        <v>250</v>
      </c>
      <c r="AN48" s="6"/>
      <c r="AO48" s="6"/>
      <c r="AP48" s="6"/>
      <c r="AQ48" s="6"/>
      <c r="AR48" s="119"/>
      <c r="AS48" s="6"/>
      <c r="AT48" s="6"/>
      <c r="AU48" s="6"/>
      <c r="AV48" s="6"/>
      <c r="AW48" s="6"/>
      <c r="AX48" s="6"/>
      <c r="AY48" s="6"/>
      <c r="AZ48" s="6"/>
      <c r="BA48" s="128"/>
      <c r="BB48" s="14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225"/>
      <c r="CP48" s="225"/>
      <c r="CQ48" s="6"/>
      <c r="CR48" s="6"/>
    </row>
    <row r="49" spans="1:96" s="13" customFormat="1" ht="30" hidden="1" customHeight="1">
      <c r="A49" s="5"/>
      <c r="B49" s="12"/>
      <c r="C49" s="6">
        <v>2016</v>
      </c>
      <c r="D49" s="6"/>
      <c r="E49" s="12"/>
      <c r="F49" s="6" t="s">
        <v>1540</v>
      </c>
      <c r="G49" s="66">
        <f t="shared" si="2"/>
        <v>0</v>
      </c>
      <c r="H49" s="6">
        <f>CP49</f>
        <v>0</v>
      </c>
      <c r="I49" s="6" t="s">
        <v>1221</v>
      </c>
      <c r="J49" s="6" t="s">
        <v>1543</v>
      </c>
      <c r="K49" s="6"/>
      <c r="L49" s="6" t="s">
        <v>2448</v>
      </c>
      <c r="M49" s="103" t="s">
        <v>2548</v>
      </c>
      <c r="N49" s="103"/>
      <c r="O49" s="103"/>
      <c r="P49" s="12" t="s">
        <v>1697</v>
      </c>
      <c r="Q49" s="5" t="s">
        <v>1691</v>
      </c>
      <c r="R49" s="6"/>
      <c r="S49" s="6" t="s">
        <v>1901</v>
      </c>
      <c r="T49" s="7" t="s">
        <v>240</v>
      </c>
      <c r="U49" s="203" t="s">
        <v>206</v>
      </c>
      <c r="V49" s="261"/>
      <c r="W49" s="261">
        <v>292744.34000000003</v>
      </c>
      <c r="X49" s="261"/>
      <c r="Y49" s="259">
        <f>NOM!Q359+FACT!R380</f>
        <v>190067.80000000002</v>
      </c>
      <c r="Z49" s="261">
        <f>W49-Y49</f>
        <v>102676.54000000001</v>
      </c>
      <c r="AA49" s="261"/>
      <c r="AB49" s="261"/>
      <c r="AC49" s="532">
        <f>W49</f>
        <v>292744.34000000003</v>
      </c>
      <c r="AD49" s="532"/>
      <c r="AE49" s="667"/>
      <c r="AF49" s="266">
        <v>42502</v>
      </c>
      <c r="AG49" s="266">
        <v>42665</v>
      </c>
      <c r="AH49" s="6" t="s">
        <v>2357</v>
      </c>
      <c r="AI49" s="94"/>
      <c r="AJ49" s="6" t="s">
        <v>751</v>
      </c>
      <c r="AK49" s="6">
        <v>60</v>
      </c>
      <c r="AL49" s="94">
        <f t="shared" si="0"/>
        <v>64.926208308587618</v>
      </c>
      <c r="AM49" s="6">
        <v>250</v>
      </c>
      <c r="AN49" s="6"/>
      <c r="AO49" s="6"/>
      <c r="AP49" s="6"/>
      <c r="AQ49" s="6"/>
      <c r="AR49" s="119"/>
      <c r="AS49" s="6"/>
      <c r="AT49" s="6"/>
      <c r="AU49" s="6"/>
      <c r="AV49" s="6"/>
      <c r="AW49" s="6"/>
      <c r="AX49" s="6"/>
      <c r="AY49" s="6"/>
      <c r="AZ49" s="6"/>
      <c r="BA49" s="128"/>
      <c r="BB49" s="14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225"/>
      <c r="CP49" s="225"/>
      <c r="CQ49" s="6"/>
      <c r="CR49" s="6"/>
    </row>
    <row r="50" spans="1:96" s="13" customFormat="1" ht="30" hidden="1" customHeight="1">
      <c r="A50" s="5"/>
      <c r="B50" s="12"/>
      <c r="C50" s="6">
        <v>2016</v>
      </c>
      <c r="D50" s="6"/>
      <c r="E50" s="12"/>
      <c r="F50" s="6" t="s">
        <v>1688</v>
      </c>
      <c r="G50" s="66"/>
      <c r="H50" s="6"/>
      <c r="I50" s="6" t="s">
        <v>1221</v>
      </c>
      <c r="J50" s="6" t="s">
        <v>1972</v>
      </c>
      <c r="K50" s="6"/>
      <c r="L50" s="6" t="s">
        <v>1970</v>
      </c>
      <c r="M50" s="103"/>
      <c r="N50" s="103"/>
      <c r="O50" s="103"/>
      <c r="P50" s="12" t="s">
        <v>1690</v>
      </c>
      <c r="Q50" s="5" t="s">
        <v>1222</v>
      </c>
      <c r="R50" s="6"/>
      <c r="S50" s="6" t="s">
        <v>1692</v>
      </c>
      <c r="T50" s="7" t="s">
        <v>240</v>
      </c>
      <c r="U50" s="203" t="s">
        <v>206</v>
      </c>
      <c r="V50" s="261">
        <v>1080009.1200000001</v>
      </c>
      <c r="W50" s="261">
        <v>1080009.1200000001</v>
      </c>
      <c r="X50" s="261">
        <v>1080009.1200000001</v>
      </c>
      <c r="Y50" s="259">
        <f>NOM!Q354+FACT!R401</f>
        <v>558020.7300000001</v>
      </c>
      <c r="Z50" s="261">
        <f>W50-Y50</f>
        <v>521988.39</v>
      </c>
      <c r="AA50" s="261">
        <f>V50</f>
        <v>1080009.1200000001</v>
      </c>
      <c r="AB50" s="261"/>
      <c r="AC50" s="532"/>
      <c r="AD50" s="532"/>
      <c r="AE50" s="667"/>
      <c r="AF50" s="266">
        <v>42527</v>
      </c>
      <c r="AG50" s="266">
        <v>42710</v>
      </c>
      <c r="AH50" s="6"/>
      <c r="AI50" s="94">
        <v>1584.56</v>
      </c>
      <c r="AJ50" s="6" t="s">
        <v>2338</v>
      </c>
      <c r="AK50" s="6">
        <v>0</v>
      </c>
      <c r="AL50" s="94">
        <f t="shared" si="0"/>
        <v>51.668149802290557</v>
      </c>
      <c r="AM50" s="6">
        <v>500</v>
      </c>
      <c r="AN50" s="6"/>
      <c r="AO50" s="6"/>
      <c r="AP50" s="6"/>
      <c r="AQ50" s="6"/>
      <c r="AR50" s="119"/>
      <c r="AS50" s="6"/>
      <c r="AT50" s="6"/>
      <c r="AU50" s="6"/>
      <c r="AV50" s="6"/>
      <c r="AW50" s="6"/>
      <c r="AX50" s="6"/>
      <c r="AY50" s="6"/>
      <c r="AZ50" s="6"/>
      <c r="BA50" s="128"/>
      <c r="BB50" s="14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225"/>
      <c r="CP50" s="225"/>
      <c r="CQ50" s="6"/>
      <c r="CR50" s="6"/>
    </row>
    <row r="51" spans="1:96" s="13" customFormat="1" ht="30" hidden="1" customHeight="1">
      <c r="A51" s="5"/>
      <c r="B51" s="12"/>
      <c r="C51" s="6">
        <v>2016</v>
      </c>
      <c r="D51" s="6"/>
      <c r="E51" s="12"/>
      <c r="F51" s="6" t="s">
        <v>1322</v>
      </c>
      <c r="G51" s="66"/>
      <c r="H51" s="6"/>
      <c r="I51" s="6" t="s">
        <v>1312</v>
      </c>
      <c r="J51" s="6" t="s">
        <v>1544</v>
      </c>
      <c r="K51" s="6"/>
      <c r="L51" s="6"/>
      <c r="M51" s="103"/>
      <c r="N51" s="103"/>
      <c r="O51" s="103"/>
      <c r="P51" s="12" t="s">
        <v>1693</v>
      </c>
      <c r="Q51" s="5" t="s">
        <v>1507</v>
      </c>
      <c r="R51" s="6" t="s">
        <v>1695</v>
      </c>
      <c r="S51" s="6" t="s">
        <v>1694</v>
      </c>
      <c r="T51" s="7" t="s">
        <v>1696</v>
      </c>
      <c r="U51" s="203" t="s">
        <v>1687</v>
      </c>
      <c r="V51" s="261">
        <v>678343</v>
      </c>
      <c r="W51" s="261"/>
      <c r="X51" s="261"/>
      <c r="Y51" s="259"/>
      <c r="Z51" s="261"/>
      <c r="AA51" s="261">
        <f>V51*0.25-0.75</f>
        <v>169585</v>
      </c>
      <c r="AB51" s="261">
        <f>V51*0.25-0.75</f>
        <v>169585</v>
      </c>
      <c r="AC51" s="532">
        <f>V51*0.5+1.5</f>
        <v>339173</v>
      </c>
      <c r="AD51" s="532"/>
      <c r="AE51" s="667"/>
      <c r="AF51" s="266"/>
      <c r="AG51" s="266"/>
      <c r="AH51" s="6"/>
      <c r="AI51" s="94"/>
      <c r="AJ51" s="6"/>
      <c r="AK51" s="6">
        <v>0</v>
      </c>
      <c r="AL51" s="94" t="e">
        <f t="shared" si="0"/>
        <v>#DIV/0!</v>
      </c>
      <c r="AM51" s="6">
        <v>150</v>
      </c>
      <c r="AN51" s="6"/>
      <c r="AO51" s="6"/>
      <c r="AP51" s="6"/>
      <c r="AQ51" s="6"/>
      <c r="AR51" s="119"/>
      <c r="AS51" s="6"/>
      <c r="AT51" s="6"/>
      <c r="AU51" s="6"/>
      <c r="AV51" s="6"/>
      <c r="AW51" s="6"/>
      <c r="AX51" s="6"/>
      <c r="AY51" s="6"/>
      <c r="AZ51" s="6"/>
      <c r="BA51" s="128"/>
      <c r="BB51" s="14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225"/>
      <c r="CP51" s="225"/>
      <c r="CQ51" s="6"/>
      <c r="CR51" s="6"/>
    </row>
    <row r="52" spans="1:96" s="13" customFormat="1" ht="30" hidden="1" customHeight="1">
      <c r="A52" s="5"/>
      <c r="B52" s="12"/>
      <c r="C52" s="6">
        <v>2016</v>
      </c>
      <c r="D52" s="6"/>
      <c r="E52" s="12"/>
      <c r="F52" s="6" t="s">
        <v>1322</v>
      </c>
      <c r="G52" s="66"/>
      <c r="H52" s="6"/>
      <c r="I52" s="6" t="s">
        <v>1312</v>
      </c>
      <c r="J52" s="6" t="s">
        <v>1544</v>
      </c>
      <c r="K52" s="6"/>
      <c r="L52" s="6"/>
      <c r="M52" s="103"/>
      <c r="N52" s="103"/>
      <c r="O52" s="103"/>
      <c r="P52" s="12" t="s">
        <v>1697</v>
      </c>
      <c r="Q52" s="5" t="s">
        <v>1691</v>
      </c>
      <c r="R52" s="6" t="s">
        <v>1695</v>
      </c>
      <c r="S52" s="6" t="s">
        <v>1694</v>
      </c>
      <c r="T52" s="7" t="s">
        <v>1696</v>
      </c>
      <c r="U52" s="203" t="s">
        <v>1687</v>
      </c>
      <c r="V52" s="261">
        <v>2426000</v>
      </c>
      <c r="W52" s="261"/>
      <c r="X52" s="261"/>
      <c r="Y52" s="259"/>
      <c r="Z52" s="261"/>
      <c r="AA52" s="261">
        <f>V52*0.25</f>
        <v>606500</v>
      </c>
      <c r="AB52" s="261">
        <f>V52*0.25</f>
        <v>606500</v>
      </c>
      <c r="AC52" s="532">
        <f>V52*0.5</f>
        <v>1213000</v>
      </c>
      <c r="AD52" s="532"/>
      <c r="AE52" s="667"/>
      <c r="AF52" s="266"/>
      <c r="AG52" s="266"/>
      <c r="AH52" s="6"/>
      <c r="AI52" s="94"/>
      <c r="AJ52" s="6"/>
      <c r="AK52" s="6">
        <v>0</v>
      </c>
      <c r="AL52" s="94" t="e">
        <f t="shared" si="0"/>
        <v>#DIV/0!</v>
      </c>
      <c r="AM52" s="6">
        <v>150</v>
      </c>
      <c r="AN52" s="6"/>
      <c r="AO52" s="6"/>
      <c r="AP52" s="6"/>
      <c r="AQ52" s="6"/>
      <c r="AR52" s="119"/>
      <c r="AS52" s="6"/>
      <c r="AT52" s="6"/>
      <c r="AU52" s="6"/>
      <c r="AV52" s="6"/>
      <c r="AW52" s="6"/>
      <c r="AX52" s="6"/>
      <c r="AY52" s="6"/>
      <c r="AZ52" s="6"/>
      <c r="BA52" s="128"/>
      <c r="BB52" s="14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225"/>
      <c r="CP52" s="225"/>
      <c r="CQ52" s="6"/>
      <c r="CR52" s="6"/>
    </row>
    <row r="53" spans="1:96" s="13" customFormat="1" ht="30" hidden="1" customHeight="1">
      <c r="A53" s="5"/>
      <c r="B53" s="12"/>
      <c r="C53" s="6">
        <v>2016</v>
      </c>
      <c r="D53" s="6"/>
      <c r="E53" s="12"/>
      <c r="F53" s="6" t="s">
        <v>1322</v>
      </c>
      <c r="G53" s="66"/>
      <c r="H53" s="6"/>
      <c r="I53" s="6" t="s">
        <v>1312</v>
      </c>
      <c r="J53" s="6" t="s">
        <v>1544</v>
      </c>
      <c r="K53" s="6"/>
      <c r="L53" s="6"/>
      <c r="M53" s="103"/>
      <c r="N53" s="103"/>
      <c r="O53" s="103"/>
      <c r="P53" s="12" t="s">
        <v>1698</v>
      </c>
      <c r="Q53" s="5" t="s">
        <v>1699</v>
      </c>
      <c r="R53" s="6"/>
      <c r="S53" s="6" t="s">
        <v>1700</v>
      </c>
      <c r="T53" s="7" t="s">
        <v>505</v>
      </c>
      <c r="U53" s="203" t="s">
        <v>1687</v>
      </c>
      <c r="V53" s="261">
        <v>456249</v>
      </c>
      <c r="W53" s="261"/>
      <c r="X53" s="261"/>
      <c r="Y53" s="259"/>
      <c r="Z53" s="261"/>
      <c r="AA53" s="261">
        <f>V53*0.25-0.25</f>
        <v>114062</v>
      </c>
      <c r="AB53" s="261">
        <f>V53*0.25-0.25</f>
        <v>114062</v>
      </c>
      <c r="AC53" s="532">
        <f>V53*0.5+0.5</f>
        <v>228125</v>
      </c>
      <c r="AD53" s="532"/>
      <c r="AE53" s="667"/>
      <c r="AF53" s="266"/>
      <c r="AG53" s="266"/>
      <c r="AH53" s="6"/>
      <c r="AI53" s="94"/>
      <c r="AJ53" s="6"/>
      <c r="AK53" s="6">
        <v>0</v>
      </c>
      <c r="AL53" s="94" t="e">
        <f t="shared" si="0"/>
        <v>#DIV/0!</v>
      </c>
      <c r="AM53" s="6">
        <v>70</v>
      </c>
      <c r="AN53" s="6"/>
      <c r="AO53" s="6"/>
      <c r="AP53" s="6"/>
      <c r="AQ53" s="6"/>
      <c r="AR53" s="119"/>
      <c r="AS53" s="6"/>
      <c r="AT53" s="6"/>
      <c r="AU53" s="6"/>
      <c r="AV53" s="6"/>
      <c r="AW53" s="6"/>
      <c r="AX53" s="6"/>
      <c r="AY53" s="6"/>
      <c r="AZ53" s="6"/>
      <c r="BA53" s="128"/>
      <c r="BB53" s="14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225"/>
      <c r="CP53" s="225"/>
      <c r="CQ53" s="6"/>
      <c r="CR53" s="6"/>
    </row>
    <row r="54" spans="1:96" s="13" customFormat="1" ht="30" hidden="1" customHeight="1">
      <c r="A54" s="5"/>
      <c r="B54" s="12"/>
      <c r="C54" s="6">
        <v>2016</v>
      </c>
      <c r="D54" s="6"/>
      <c r="E54" s="12"/>
      <c r="F54" s="6" t="s">
        <v>1322</v>
      </c>
      <c r="G54" s="66"/>
      <c r="H54" s="6"/>
      <c r="I54" s="6" t="s">
        <v>1312</v>
      </c>
      <c r="J54" s="6" t="s">
        <v>1544</v>
      </c>
      <c r="K54" s="6"/>
      <c r="L54" s="6"/>
      <c r="M54" s="103"/>
      <c r="N54" s="103"/>
      <c r="O54" s="103"/>
      <c r="P54" s="12" t="s">
        <v>1701</v>
      </c>
      <c r="Q54" s="5" t="s">
        <v>1507</v>
      </c>
      <c r="R54" s="6"/>
      <c r="S54" s="6" t="s">
        <v>1700</v>
      </c>
      <c r="T54" s="7" t="s">
        <v>505</v>
      </c>
      <c r="U54" s="203" t="s">
        <v>1687</v>
      </c>
      <c r="V54" s="261">
        <v>233400</v>
      </c>
      <c r="W54" s="261"/>
      <c r="X54" s="261"/>
      <c r="Y54" s="259"/>
      <c r="Z54" s="261"/>
      <c r="AA54" s="261">
        <f>V54*0.25</f>
        <v>58350</v>
      </c>
      <c r="AB54" s="261">
        <f>V54*0.25</f>
        <v>58350</v>
      </c>
      <c r="AC54" s="532">
        <f>V54*0.5</f>
        <v>116700</v>
      </c>
      <c r="AD54" s="532"/>
      <c r="AE54" s="667"/>
      <c r="AF54" s="266"/>
      <c r="AG54" s="266"/>
      <c r="AH54" s="6"/>
      <c r="AI54" s="94"/>
      <c r="AJ54" s="6"/>
      <c r="AK54" s="6">
        <v>0</v>
      </c>
      <c r="AL54" s="94" t="e">
        <f t="shared" si="0"/>
        <v>#DIV/0!</v>
      </c>
      <c r="AM54" s="6">
        <v>70</v>
      </c>
      <c r="AN54" s="6"/>
      <c r="AO54" s="6"/>
      <c r="AP54" s="6"/>
      <c r="AQ54" s="6"/>
      <c r="AR54" s="119" t="s">
        <v>1738</v>
      </c>
      <c r="AS54" s="6"/>
      <c r="AT54" s="6"/>
      <c r="AU54" s="6"/>
      <c r="AV54" s="6"/>
      <c r="AW54" s="6"/>
      <c r="AX54" s="6"/>
      <c r="AY54" s="6"/>
      <c r="AZ54" s="6"/>
      <c r="BA54" s="128"/>
      <c r="BB54" s="14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225"/>
      <c r="CP54" s="225"/>
      <c r="CQ54" s="6"/>
      <c r="CR54" s="6"/>
    </row>
    <row r="55" spans="1:96" s="13" customFormat="1" ht="44.25" hidden="1" customHeight="1">
      <c r="A55" s="5"/>
      <c r="B55" s="12"/>
      <c r="C55" s="6">
        <v>2016</v>
      </c>
      <c r="D55" s="6"/>
      <c r="E55" s="12"/>
      <c r="F55" s="6" t="s">
        <v>1322</v>
      </c>
      <c r="G55" s="66"/>
      <c r="H55" s="6"/>
      <c r="I55" s="6" t="s">
        <v>1312</v>
      </c>
      <c r="J55" s="6" t="s">
        <v>1544</v>
      </c>
      <c r="K55" s="6"/>
      <c r="L55" s="6"/>
      <c r="M55" s="103"/>
      <c r="N55" s="103"/>
      <c r="O55" s="103"/>
      <c r="P55" s="12" t="s">
        <v>1702</v>
      </c>
      <c r="Q55" s="5" t="s">
        <v>1691</v>
      </c>
      <c r="R55" s="6"/>
      <c r="S55" s="6" t="s">
        <v>1515</v>
      </c>
      <c r="T55" s="7" t="s">
        <v>1518</v>
      </c>
      <c r="U55" s="203" t="s">
        <v>1687</v>
      </c>
      <c r="V55" s="261">
        <v>1344995</v>
      </c>
      <c r="W55" s="261"/>
      <c r="X55" s="261"/>
      <c r="Y55" s="259"/>
      <c r="Z55" s="261"/>
      <c r="AA55" s="261">
        <f>V55*0.25-0.75</f>
        <v>336248</v>
      </c>
      <c r="AB55" s="261">
        <f>V55*0.25-0.75</f>
        <v>336248</v>
      </c>
      <c r="AC55" s="532">
        <f>V55*0.5+1.5</f>
        <v>672499</v>
      </c>
      <c r="AD55" s="532"/>
      <c r="AE55" s="667"/>
      <c r="AF55" s="266"/>
      <c r="AG55" s="266"/>
      <c r="AH55" s="6"/>
      <c r="AI55" s="94"/>
      <c r="AJ55" s="6"/>
      <c r="AK55" s="6">
        <v>0</v>
      </c>
      <c r="AL55" s="94" t="e">
        <f t="shared" si="0"/>
        <v>#DIV/0!</v>
      </c>
      <c r="AM55" s="6">
        <v>1500</v>
      </c>
      <c r="AN55" s="6"/>
      <c r="AO55" s="6"/>
      <c r="AP55" s="6"/>
      <c r="AQ55" s="6"/>
      <c r="AR55" s="119"/>
      <c r="AS55" s="6"/>
      <c r="AT55" s="6"/>
      <c r="AU55" s="6"/>
      <c r="AV55" s="6"/>
      <c r="AW55" s="6"/>
      <c r="AX55" s="6"/>
      <c r="AY55" s="6"/>
      <c r="AZ55" s="6"/>
      <c r="BA55" s="128"/>
      <c r="BB55" s="14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225"/>
      <c r="CP55" s="225"/>
      <c r="CQ55" s="6"/>
      <c r="CR55" s="6"/>
    </row>
    <row r="56" spans="1:96" s="13" customFormat="1" ht="30" hidden="1" customHeight="1">
      <c r="A56" s="5"/>
      <c r="B56" s="12"/>
      <c r="C56" s="6">
        <v>2016</v>
      </c>
      <c r="D56" s="6"/>
      <c r="E56" s="12"/>
      <c r="F56" s="6" t="s">
        <v>1322</v>
      </c>
      <c r="G56" s="66"/>
      <c r="H56" s="6"/>
      <c r="I56" s="6" t="s">
        <v>1312</v>
      </c>
      <c r="J56" s="6" t="s">
        <v>1544</v>
      </c>
      <c r="K56" s="6"/>
      <c r="L56" s="6"/>
      <c r="M56" s="103"/>
      <c r="N56" s="103"/>
      <c r="O56" s="103"/>
      <c r="P56" s="12" t="s">
        <v>1693</v>
      </c>
      <c r="Q56" s="5" t="s">
        <v>1507</v>
      </c>
      <c r="R56" s="6"/>
      <c r="S56" s="6" t="s">
        <v>1515</v>
      </c>
      <c r="T56" s="7" t="s">
        <v>1518</v>
      </c>
      <c r="U56" s="203" t="s">
        <v>1687</v>
      </c>
      <c r="V56" s="261">
        <v>525186</v>
      </c>
      <c r="W56" s="261"/>
      <c r="X56" s="261"/>
      <c r="Y56" s="259"/>
      <c r="Z56" s="261"/>
      <c r="AA56" s="261">
        <f>V56*0.25-0.5</f>
        <v>131296</v>
      </c>
      <c r="AB56" s="261">
        <f>V56*0.25-0.5</f>
        <v>131296</v>
      </c>
      <c r="AC56" s="532">
        <f>V56*0.5+1</f>
        <v>262594</v>
      </c>
      <c r="AD56" s="532"/>
      <c r="AE56" s="667"/>
      <c r="AF56" s="266"/>
      <c r="AG56" s="266"/>
      <c r="AH56" s="6"/>
      <c r="AI56" s="94"/>
      <c r="AJ56" s="6"/>
      <c r="AK56" s="6">
        <v>0</v>
      </c>
      <c r="AL56" s="94" t="e">
        <f t="shared" si="0"/>
        <v>#DIV/0!</v>
      </c>
      <c r="AM56" s="6">
        <v>1500</v>
      </c>
      <c r="AN56" s="6"/>
      <c r="AO56" s="6"/>
      <c r="AP56" s="6"/>
      <c r="AQ56" s="6"/>
      <c r="AR56" s="119"/>
      <c r="AS56" s="6"/>
      <c r="AT56" s="6"/>
      <c r="AU56" s="6"/>
      <c r="AV56" s="6"/>
      <c r="AW56" s="6"/>
      <c r="AX56" s="6"/>
      <c r="AY56" s="6"/>
      <c r="AZ56" s="6"/>
      <c r="BA56" s="128"/>
      <c r="BB56" s="14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225"/>
      <c r="CP56" s="225"/>
      <c r="CQ56" s="6"/>
      <c r="CR56" s="6"/>
    </row>
    <row r="57" spans="1:96" s="13" customFormat="1" ht="30" hidden="1" customHeight="1">
      <c r="A57" s="5"/>
      <c r="B57" s="12"/>
      <c r="C57" s="6">
        <v>2016</v>
      </c>
      <c r="D57" s="6"/>
      <c r="E57" s="12"/>
      <c r="F57" s="6" t="s">
        <v>1322</v>
      </c>
      <c r="G57" s="66"/>
      <c r="H57" s="6"/>
      <c r="I57" s="6" t="s">
        <v>1312</v>
      </c>
      <c r="J57" s="6" t="s">
        <v>1544</v>
      </c>
      <c r="K57" s="6"/>
      <c r="L57" s="6"/>
      <c r="M57" s="103"/>
      <c r="N57" s="103"/>
      <c r="O57" s="103"/>
      <c r="P57" s="12" t="s">
        <v>1703</v>
      </c>
      <c r="Q57" s="5" t="s">
        <v>1163</v>
      </c>
      <c r="R57" s="6"/>
      <c r="S57" s="6" t="s">
        <v>1447</v>
      </c>
      <c r="T57" s="7" t="s">
        <v>1704</v>
      </c>
      <c r="U57" s="203" t="s">
        <v>1687</v>
      </c>
      <c r="V57" s="261">
        <v>245402.56</v>
      </c>
      <c r="W57" s="261"/>
      <c r="X57" s="261"/>
      <c r="Y57" s="259"/>
      <c r="Z57" s="261"/>
      <c r="AA57" s="261">
        <f>V57*0.25-0.64</f>
        <v>61350</v>
      </c>
      <c r="AB57" s="261">
        <f>V57*0.25-0.64</f>
        <v>61350</v>
      </c>
      <c r="AC57" s="532">
        <f>V57*0.5+(2*0.64)</f>
        <v>122702.56</v>
      </c>
      <c r="AD57" s="532"/>
      <c r="AE57" s="667"/>
      <c r="AF57" s="266"/>
      <c r="AG57" s="266"/>
      <c r="AH57" s="6" t="s">
        <v>1705</v>
      </c>
      <c r="AI57" s="94"/>
      <c r="AJ57" s="6"/>
      <c r="AK57" s="6">
        <v>0</v>
      </c>
      <c r="AL57" s="94" t="e">
        <f t="shared" si="0"/>
        <v>#DIV/0!</v>
      </c>
      <c r="AM57" s="6">
        <v>90</v>
      </c>
      <c r="AN57" s="6"/>
      <c r="AO57" s="6"/>
      <c r="AP57" s="6"/>
      <c r="AQ57" s="6"/>
      <c r="AR57" s="119"/>
      <c r="AS57" s="6"/>
      <c r="AT57" s="6"/>
      <c r="AU57" s="6"/>
      <c r="AV57" s="6"/>
      <c r="AW57" s="6"/>
      <c r="AX57" s="6"/>
      <c r="AY57" s="6"/>
      <c r="AZ57" s="6"/>
      <c r="BA57" s="128"/>
      <c r="BB57" s="14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225"/>
      <c r="CP57" s="225"/>
      <c r="CQ57" s="6"/>
      <c r="CR57" s="6"/>
    </row>
    <row r="58" spans="1:96" s="13" customFormat="1" ht="30" hidden="1" customHeight="1">
      <c r="A58" s="5"/>
      <c r="B58" s="12"/>
      <c r="C58" s="6">
        <v>2016</v>
      </c>
      <c r="D58" s="6"/>
      <c r="E58" s="12"/>
      <c r="F58" s="6" t="s">
        <v>1322</v>
      </c>
      <c r="G58" s="66"/>
      <c r="H58" s="6"/>
      <c r="I58" s="6" t="s">
        <v>1312</v>
      </c>
      <c r="J58" s="6" t="s">
        <v>1544</v>
      </c>
      <c r="K58" s="6"/>
      <c r="L58" s="6"/>
      <c r="M58" s="103"/>
      <c r="N58" s="103"/>
      <c r="O58" s="103"/>
      <c r="P58" s="12" t="s">
        <v>1693</v>
      </c>
      <c r="Q58" s="5" t="s">
        <v>1507</v>
      </c>
      <c r="R58" s="6"/>
      <c r="S58" s="6" t="s">
        <v>1447</v>
      </c>
      <c r="T58" s="7" t="s">
        <v>1704</v>
      </c>
      <c r="U58" s="203" t="s">
        <v>1687</v>
      </c>
      <c r="V58" s="261">
        <v>214519.54</v>
      </c>
      <c r="W58" s="261"/>
      <c r="X58" s="261"/>
      <c r="Y58" s="259"/>
      <c r="Z58" s="261"/>
      <c r="AA58" s="261">
        <f>V58*0.25-0.89</f>
        <v>53628.995000000003</v>
      </c>
      <c r="AB58" s="261">
        <f>V58*0.25-0.89</f>
        <v>53628.995000000003</v>
      </c>
      <c r="AC58" s="532">
        <f>V58*0.5+(2*0.89)</f>
        <v>107261.55</v>
      </c>
      <c r="AD58" s="532"/>
      <c r="AE58" s="667"/>
      <c r="AF58" s="266"/>
      <c r="AG58" s="266"/>
      <c r="AH58" s="6" t="s">
        <v>1705</v>
      </c>
      <c r="AI58" s="94"/>
      <c r="AJ58" s="6"/>
      <c r="AK58" s="6">
        <v>0</v>
      </c>
      <c r="AL58" s="94" t="e">
        <f t="shared" si="0"/>
        <v>#DIV/0!</v>
      </c>
      <c r="AM58" s="6">
        <v>90</v>
      </c>
      <c r="AN58" s="6"/>
      <c r="AO58" s="6"/>
      <c r="AP58" s="6"/>
      <c r="AQ58" s="6"/>
      <c r="AR58" s="119"/>
      <c r="AS58" s="6"/>
      <c r="AT58" s="6"/>
      <c r="AU58" s="6"/>
      <c r="AV58" s="6"/>
      <c r="AW58" s="6"/>
      <c r="AX58" s="6"/>
      <c r="AY58" s="6"/>
      <c r="AZ58" s="6"/>
      <c r="BA58" s="128"/>
      <c r="BB58" s="14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225"/>
      <c r="CP58" s="225"/>
      <c r="CQ58" s="6"/>
      <c r="CR58" s="6"/>
    </row>
    <row r="59" spans="1:96" s="13" customFormat="1" ht="44.25" hidden="1" customHeight="1">
      <c r="A59" s="5"/>
      <c r="B59" s="12"/>
      <c r="C59" s="6">
        <v>2016</v>
      </c>
      <c r="D59" s="6"/>
      <c r="E59" s="12"/>
      <c r="F59" s="6" t="s">
        <v>1322</v>
      </c>
      <c r="G59" s="66"/>
      <c r="H59" s="6"/>
      <c r="I59" s="6" t="s">
        <v>1312</v>
      </c>
      <c r="J59" s="6" t="s">
        <v>1544</v>
      </c>
      <c r="K59" s="6"/>
      <c r="L59" s="6"/>
      <c r="M59" s="103"/>
      <c r="N59" s="103"/>
      <c r="O59" s="103"/>
      <c r="P59" s="12" t="s">
        <v>1702</v>
      </c>
      <c r="Q59" s="5" t="s">
        <v>1691</v>
      </c>
      <c r="R59" s="6"/>
      <c r="S59" s="6" t="s">
        <v>1447</v>
      </c>
      <c r="T59" s="7" t="s">
        <v>1704</v>
      </c>
      <c r="U59" s="203" t="s">
        <v>1687</v>
      </c>
      <c r="V59" s="261">
        <v>259863</v>
      </c>
      <c r="W59" s="261"/>
      <c r="X59" s="261"/>
      <c r="Y59" s="259"/>
      <c r="Z59" s="261"/>
      <c r="AA59" s="261">
        <f>V59*0.25-0.75</f>
        <v>64965</v>
      </c>
      <c r="AB59" s="261">
        <f>V59*0.25-0.75</f>
        <v>64965</v>
      </c>
      <c r="AC59" s="532">
        <f>V59*0.5+1.5</f>
        <v>129933</v>
      </c>
      <c r="AD59" s="532"/>
      <c r="AE59" s="667"/>
      <c r="AF59" s="266"/>
      <c r="AG59" s="266"/>
      <c r="AH59" s="6" t="s">
        <v>1705</v>
      </c>
      <c r="AI59" s="94"/>
      <c r="AJ59" s="6"/>
      <c r="AK59" s="6">
        <v>0</v>
      </c>
      <c r="AL59" s="94" t="e">
        <f t="shared" si="0"/>
        <v>#DIV/0!</v>
      </c>
      <c r="AM59" s="6">
        <v>90</v>
      </c>
      <c r="AN59" s="6"/>
      <c r="AO59" s="6"/>
      <c r="AP59" s="6"/>
      <c r="AQ59" s="6"/>
      <c r="AR59" s="119"/>
      <c r="AS59" s="6"/>
      <c r="AT59" s="6"/>
      <c r="AU59" s="6"/>
      <c r="AV59" s="6"/>
      <c r="AW59" s="6"/>
      <c r="AX59" s="6"/>
      <c r="AY59" s="6"/>
      <c r="AZ59" s="6"/>
      <c r="BA59" s="128"/>
      <c r="BB59" s="14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225"/>
      <c r="CP59" s="225"/>
      <c r="CQ59" s="6"/>
      <c r="CR59" s="6"/>
    </row>
    <row r="60" spans="1:96" s="13" customFormat="1" ht="44.25" hidden="1" customHeight="1">
      <c r="A60" s="5"/>
      <c r="B60" s="12"/>
      <c r="C60" s="6">
        <v>2016</v>
      </c>
      <c r="D60" s="6"/>
      <c r="E60" s="12"/>
      <c r="F60" s="6" t="s">
        <v>1322</v>
      </c>
      <c r="G60" s="66"/>
      <c r="H60" s="6"/>
      <c r="I60" s="6" t="s">
        <v>1312</v>
      </c>
      <c r="J60" s="6" t="s">
        <v>1544</v>
      </c>
      <c r="K60" s="6"/>
      <c r="L60" s="6"/>
      <c r="M60" s="103"/>
      <c r="N60" s="103"/>
      <c r="O60" s="103"/>
      <c r="P60" s="12" t="s">
        <v>1703</v>
      </c>
      <c r="Q60" s="5" t="s">
        <v>1163</v>
      </c>
      <c r="R60" s="6"/>
      <c r="S60" s="6" t="s">
        <v>1446</v>
      </c>
      <c r="T60" s="7" t="s">
        <v>1704</v>
      </c>
      <c r="U60" s="203" t="s">
        <v>1687</v>
      </c>
      <c r="V60" s="261">
        <v>100338.44</v>
      </c>
      <c r="W60" s="261"/>
      <c r="X60" s="261"/>
      <c r="Y60" s="259"/>
      <c r="Z60" s="261"/>
      <c r="AA60" s="261">
        <f>V60*0.25-0.61</f>
        <v>25084</v>
      </c>
      <c r="AB60" s="261">
        <f>V60*0.25-0.61</f>
        <v>25084</v>
      </c>
      <c r="AC60" s="532">
        <f>V60*0.5+(2*0.61)</f>
        <v>50170.44</v>
      </c>
      <c r="AD60" s="532"/>
      <c r="AE60" s="667"/>
      <c r="AF60" s="266"/>
      <c r="AG60" s="266"/>
      <c r="AH60" s="6" t="s">
        <v>1706</v>
      </c>
      <c r="AI60" s="94"/>
      <c r="AJ60" s="6"/>
      <c r="AK60" s="6">
        <v>0</v>
      </c>
      <c r="AL60" s="94" t="e">
        <f t="shared" si="0"/>
        <v>#DIV/0!</v>
      </c>
      <c r="AM60" s="6">
        <v>70</v>
      </c>
      <c r="AN60" s="6"/>
      <c r="AO60" s="6"/>
      <c r="AP60" s="6"/>
      <c r="AQ60" s="6"/>
      <c r="AR60" s="119"/>
      <c r="AS60" s="6"/>
      <c r="AT60" s="6"/>
      <c r="AU60" s="6"/>
      <c r="AV60" s="6"/>
      <c r="AW60" s="6"/>
      <c r="AX60" s="6"/>
      <c r="AY60" s="6"/>
      <c r="AZ60" s="6"/>
      <c r="BA60" s="128"/>
      <c r="BB60" s="14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225"/>
      <c r="CP60" s="225"/>
      <c r="CQ60" s="6"/>
      <c r="CR60" s="6"/>
    </row>
    <row r="61" spans="1:96" s="13" customFormat="1" ht="43.5" hidden="1" customHeight="1">
      <c r="A61" s="5"/>
      <c r="B61" s="12"/>
      <c r="C61" s="6">
        <v>2016</v>
      </c>
      <c r="D61" s="6"/>
      <c r="E61" s="12"/>
      <c r="F61" s="6" t="s">
        <v>1322</v>
      </c>
      <c r="G61" s="66"/>
      <c r="H61" s="6"/>
      <c r="I61" s="6" t="s">
        <v>1312</v>
      </c>
      <c r="J61" s="6" t="s">
        <v>1544</v>
      </c>
      <c r="K61" s="6"/>
      <c r="L61" s="6"/>
      <c r="M61" s="103"/>
      <c r="N61" s="103"/>
      <c r="O61" s="103"/>
      <c r="P61" s="12" t="s">
        <v>1693</v>
      </c>
      <c r="Q61" s="5" t="s">
        <v>1507</v>
      </c>
      <c r="R61" s="6"/>
      <c r="S61" s="6" t="s">
        <v>1446</v>
      </c>
      <c r="T61" s="7" t="s">
        <v>1704</v>
      </c>
      <c r="U61" s="203" t="s">
        <v>1687</v>
      </c>
      <c r="V61" s="261">
        <v>136120.53</v>
      </c>
      <c r="W61" s="261"/>
      <c r="X61" s="261"/>
      <c r="Y61" s="259"/>
      <c r="Z61" s="261"/>
      <c r="AA61" s="261">
        <f>V61*0.25-0.13</f>
        <v>34030.002500000002</v>
      </c>
      <c r="AB61" s="261">
        <f>V61*0.25-0.13</f>
        <v>34030.002500000002</v>
      </c>
      <c r="AC61" s="532">
        <f>V61*0.5+0.26</f>
        <v>68060.524999999994</v>
      </c>
      <c r="AD61" s="532"/>
      <c r="AE61" s="667"/>
      <c r="AF61" s="266"/>
      <c r="AG61" s="266"/>
      <c r="AH61" s="6" t="s">
        <v>1706</v>
      </c>
      <c r="AI61" s="94"/>
      <c r="AJ61" s="6"/>
      <c r="AK61" s="6">
        <v>0</v>
      </c>
      <c r="AL61" s="94" t="e">
        <f t="shared" si="0"/>
        <v>#DIV/0!</v>
      </c>
      <c r="AM61" s="6">
        <v>70</v>
      </c>
      <c r="AN61" s="6"/>
      <c r="AO61" s="6"/>
      <c r="AP61" s="6"/>
      <c r="AQ61" s="6"/>
      <c r="AR61" s="119"/>
      <c r="AS61" s="6"/>
      <c r="AT61" s="6"/>
      <c r="AU61" s="6"/>
      <c r="AV61" s="6"/>
      <c r="AW61" s="6"/>
      <c r="AX61" s="6"/>
      <c r="AY61" s="6"/>
      <c r="AZ61" s="6"/>
      <c r="BA61" s="128"/>
      <c r="BB61" s="14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225"/>
      <c r="CP61" s="225"/>
      <c r="CQ61" s="6"/>
      <c r="CR61" s="6"/>
    </row>
    <row r="62" spans="1:96" s="13" customFormat="1" ht="43.5" hidden="1" customHeight="1">
      <c r="A62" s="5"/>
      <c r="B62" s="12"/>
      <c r="C62" s="6">
        <v>2016</v>
      </c>
      <c r="D62" s="6"/>
      <c r="E62" s="12"/>
      <c r="F62" s="6" t="s">
        <v>1322</v>
      </c>
      <c r="G62" s="66"/>
      <c r="H62" s="6"/>
      <c r="I62" s="6" t="s">
        <v>1312</v>
      </c>
      <c r="J62" s="6" t="s">
        <v>1544</v>
      </c>
      <c r="K62" s="6"/>
      <c r="L62" s="6"/>
      <c r="M62" s="103"/>
      <c r="N62" s="103"/>
      <c r="O62" s="103"/>
      <c r="P62" s="12" t="s">
        <v>1702</v>
      </c>
      <c r="Q62" s="5" t="s">
        <v>1691</v>
      </c>
      <c r="R62" s="6"/>
      <c r="S62" s="6" t="s">
        <v>1446</v>
      </c>
      <c r="T62" s="7" t="s">
        <v>1704</v>
      </c>
      <c r="U62" s="203" t="s">
        <v>1687</v>
      </c>
      <c r="V62" s="261">
        <v>236752</v>
      </c>
      <c r="W62" s="261"/>
      <c r="X62" s="261"/>
      <c r="Y62" s="259"/>
      <c r="Z62" s="261"/>
      <c r="AA62" s="261">
        <f>V62*0.25</f>
        <v>59188</v>
      </c>
      <c r="AB62" s="261">
        <f>V62*0.25</f>
        <v>59188</v>
      </c>
      <c r="AC62" s="532">
        <f>V62*0.5</f>
        <v>118376</v>
      </c>
      <c r="AD62" s="532"/>
      <c r="AE62" s="667"/>
      <c r="AF62" s="266"/>
      <c r="AG62" s="266"/>
      <c r="AH62" s="6" t="s">
        <v>1706</v>
      </c>
      <c r="AI62" s="94"/>
      <c r="AJ62" s="6"/>
      <c r="AK62" s="6">
        <v>0</v>
      </c>
      <c r="AL62" s="94" t="e">
        <f t="shared" si="0"/>
        <v>#DIV/0!</v>
      </c>
      <c r="AM62" s="6">
        <v>70</v>
      </c>
      <c r="AN62" s="6"/>
      <c r="AO62" s="6"/>
      <c r="AP62" s="6"/>
      <c r="AQ62" s="6"/>
      <c r="AR62" s="119"/>
      <c r="AS62" s="6"/>
      <c r="AT62" s="6"/>
      <c r="AU62" s="6"/>
      <c r="AV62" s="6"/>
      <c r="AW62" s="6"/>
      <c r="AX62" s="6"/>
      <c r="AY62" s="6"/>
      <c r="AZ62" s="6"/>
      <c r="BA62" s="128"/>
      <c r="BB62" s="14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225"/>
      <c r="CP62" s="225"/>
      <c r="CQ62" s="6"/>
      <c r="CR62" s="6"/>
    </row>
    <row r="63" spans="1:96" s="13" customFormat="1" ht="30" hidden="1" customHeight="1">
      <c r="A63" s="5"/>
      <c r="B63" s="12"/>
      <c r="C63" s="6">
        <v>2016</v>
      </c>
      <c r="D63" s="6"/>
      <c r="E63" s="12"/>
      <c r="F63" s="6" t="s">
        <v>1322</v>
      </c>
      <c r="G63" s="66"/>
      <c r="H63" s="6"/>
      <c r="I63" s="6" t="s">
        <v>1312</v>
      </c>
      <c r="J63" s="6" t="s">
        <v>1544</v>
      </c>
      <c r="K63" s="6"/>
      <c r="L63" s="6"/>
      <c r="M63" s="103"/>
      <c r="N63" s="103"/>
      <c r="O63" s="103"/>
      <c r="P63" s="12" t="s">
        <v>1707</v>
      </c>
      <c r="Q63" s="5" t="s">
        <v>1507</v>
      </c>
      <c r="R63" s="6" t="s">
        <v>1695</v>
      </c>
      <c r="S63" s="6" t="s">
        <v>113</v>
      </c>
      <c r="T63" s="7" t="s">
        <v>1177</v>
      </c>
      <c r="U63" s="203" t="s">
        <v>1687</v>
      </c>
      <c r="V63" s="261">
        <v>4000000</v>
      </c>
      <c r="W63" s="261"/>
      <c r="X63" s="261"/>
      <c r="Y63" s="259"/>
      <c r="Z63" s="261"/>
      <c r="AA63" s="261">
        <f>V63*0.25</f>
        <v>1000000</v>
      </c>
      <c r="AB63" s="261">
        <f>V63*0.25</f>
        <v>1000000</v>
      </c>
      <c r="AC63" s="532">
        <f>V63*0.5</f>
        <v>2000000</v>
      </c>
      <c r="AD63" s="532"/>
      <c r="AE63" s="667"/>
      <c r="AF63" s="266"/>
      <c r="AG63" s="266"/>
      <c r="AH63" s="6"/>
      <c r="AI63" s="94"/>
      <c r="AJ63" s="6"/>
      <c r="AK63" s="6">
        <v>0</v>
      </c>
      <c r="AL63" s="94" t="e">
        <f t="shared" si="0"/>
        <v>#DIV/0!</v>
      </c>
      <c r="AM63" s="6">
        <v>3000</v>
      </c>
      <c r="AN63" s="6"/>
      <c r="AO63" s="6"/>
      <c r="AP63" s="6"/>
      <c r="AQ63" s="6"/>
      <c r="AR63" s="119"/>
      <c r="AS63" s="6"/>
      <c r="AT63" s="6"/>
      <c r="AU63" s="6"/>
      <c r="AV63" s="6"/>
      <c r="AW63" s="6"/>
      <c r="AX63" s="6"/>
      <c r="AY63" s="6"/>
      <c r="AZ63" s="6"/>
      <c r="BA63" s="128"/>
      <c r="BB63" s="14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225"/>
      <c r="CP63" s="225"/>
      <c r="CQ63" s="6"/>
      <c r="CR63" s="6"/>
    </row>
    <row r="64" spans="1:96" s="13" customFormat="1" ht="30" hidden="1" customHeight="1">
      <c r="A64" s="5"/>
      <c r="B64" s="12"/>
      <c r="C64" s="6">
        <v>2016</v>
      </c>
      <c r="D64" s="6"/>
      <c r="E64" s="12"/>
      <c r="F64" s="6" t="s">
        <v>1160</v>
      </c>
      <c r="G64" s="66"/>
      <c r="H64" s="6"/>
      <c r="I64" s="6" t="s">
        <v>1312</v>
      </c>
      <c r="J64" s="6" t="s">
        <v>1544</v>
      </c>
      <c r="K64" s="6"/>
      <c r="L64" s="6"/>
      <c r="M64" s="103"/>
      <c r="N64" s="103"/>
      <c r="O64" s="103"/>
      <c r="P64" s="12" t="s">
        <v>1708</v>
      </c>
      <c r="Q64" s="5" t="s">
        <v>1691</v>
      </c>
      <c r="R64" s="6"/>
      <c r="S64" s="6" t="s">
        <v>1446</v>
      </c>
      <c r="T64" s="7" t="s">
        <v>1686</v>
      </c>
      <c r="U64" s="203" t="s">
        <v>1687</v>
      </c>
      <c r="V64" s="261">
        <v>1292719</v>
      </c>
      <c r="W64" s="261"/>
      <c r="X64" s="261"/>
      <c r="Y64" s="259"/>
      <c r="Z64" s="261"/>
      <c r="AA64" s="261">
        <f t="shared" ref="AA64:AA73" si="4">V64</f>
        <v>1292719</v>
      </c>
      <c r="AB64" s="261"/>
      <c r="AC64" s="532"/>
      <c r="AD64" s="532"/>
      <c r="AE64" s="667"/>
      <c r="AF64" s="266"/>
      <c r="AG64" s="266"/>
      <c r="AH64" s="6" t="s">
        <v>1709</v>
      </c>
      <c r="AI64" s="94"/>
      <c r="AJ64" s="6"/>
      <c r="AK64" s="6">
        <v>0</v>
      </c>
      <c r="AL64" s="94" t="e">
        <f t="shared" si="0"/>
        <v>#DIV/0!</v>
      </c>
      <c r="AM64" s="6">
        <v>2300</v>
      </c>
      <c r="AN64" s="6"/>
      <c r="AO64" s="6"/>
      <c r="AP64" s="6"/>
      <c r="AQ64" s="6"/>
      <c r="AR64" s="119"/>
      <c r="AS64" s="6"/>
      <c r="AT64" s="6"/>
      <c r="AU64" s="6"/>
      <c r="AV64" s="6"/>
      <c r="AW64" s="6"/>
      <c r="AX64" s="6"/>
      <c r="AY64" s="6"/>
      <c r="AZ64" s="6"/>
      <c r="BA64" s="128"/>
      <c r="BB64" s="14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225"/>
      <c r="CP64" s="225"/>
      <c r="CQ64" s="6"/>
      <c r="CR64" s="6"/>
    </row>
    <row r="65" spans="1:96" s="13" customFormat="1" ht="55.5" hidden="1" customHeight="1">
      <c r="A65" s="5"/>
      <c r="B65" s="12"/>
      <c r="C65" s="6">
        <v>2016</v>
      </c>
      <c r="D65" s="6"/>
      <c r="E65" s="12"/>
      <c r="F65" s="6" t="s">
        <v>1160</v>
      </c>
      <c r="G65" s="66"/>
      <c r="H65" s="6"/>
      <c r="I65" s="6" t="s">
        <v>1312</v>
      </c>
      <c r="J65" s="6" t="s">
        <v>1544</v>
      </c>
      <c r="K65" s="6"/>
      <c r="L65" s="6"/>
      <c r="M65" s="103"/>
      <c r="N65" s="103"/>
      <c r="O65" s="103"/>
      <c r="P65" s="12" t="s">
        <v>1710</v>
      </c>
      <c r="Q65" s="5" t="s">
        <v>1222</v>
      </c>
      <c r="R65" s="6" t="s">
        <v>1695</v>
      </c>
      <c r="S65" s="6" t="s">
        <v>1711</v>
      </c>
      <c r="T65" s="7" t="s">
        <v>1518</v>
      </c>
      <c r="U65" s="203" t="s">
        <v>1687</v>
      </c>
      <c r="V65" s="261">
        <v>2900551.84</v>
      </c>
      <c r="W65" s="261"/>
      <c r="X65" s="261"/>
      <c r="Y65" s="259"/>
      <c r="Z65" s="261"/>
      <c r="AA65" s="261">
        <f t="shared" si="4"/>
        <v>2900551.84</v>
      </c>
      <c r="AB65" s="261"/>
      <c r="AC65" s="532"/>
      <c r="AD65" s="532"/>
      <c r="AE65" s="667"/>
      <c r="AF65" s="266"/>
      <c r="AG65" s="266"/>
      <c r="AH65" s="6" t="s">
        <v>1712</v>
      </c>
      <c r="AI65" s="94"/>
      <c r="AJ65" s="6"/>
      <c r="AK65" s="6">
        <v>0</v>
      </c>
      <c r="AL65" s="94" t="e">
        <f t="shared" si="0"/>
        <v>#DIV/0!</v>
      </c>
      <c r="AM65" s="6">
        <v>1000</v>
      </c>
      <c r="AN65" s="6"/>
      <c r="AO65" s="6"/>
      <c r="AP65" s="6"/>
      <c r="AQ65" s="6"/>
      <c r="AR65" s="119"/>
      <c r="AS65" s="6"/>
      <c r="AT65" s="6"/>
      <c r="AU65" s="6"/>
      <c r="AV65" s="6"/>
      <c r="AW65" s="6"/>
      <c r="AX65" s="6"/>
      <c r="AY65" s="6"/>
      <c r="AZ65" s="6"/>
      <c r="BA65" s="128"/>
      <c r="BB65" s="14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225"/>
      <c r="CP65" s="225"/>
      <c r="CQ65" s="6"/>
      <c r="CR65" s="6"/>
    </row>
    <row r="66" spans="1:96" s="13" customFormat="1" ht="54.75" hidden="1" customHeight="1">
      <c r="A66" s="5"/>
      <c r="B66" s="12"/>
      <c r="C66" s="6">
        <v>2016</v>
      </c>
      <c r="D66" s="6"/>
      <c r="E66" s="12"/>
      <c r="F66" s="6" t="s">
        <v>1160</v>
      </c>
      <c r="G66" s="66"/>
      <c r="H66" s="6"/>
      <c r="I66" s="6" t="s">
        <v>1312</v>
      </c>
      <c r="J66" s="6" t="s">
        <v>1544</v>
      </c>
      <c r="K66" s="6"/>
      <c r="L66" s="6"/>
      <c r="M66" s="103"/>
      <c r="N66" s="103"/>
      <c r="O66" s="103"/>
      <c r="P66" s="12" t="s">
        <v>1713</v>
      </c>
      <c r="Q66" s="5" t="s">
        <v>1222</v>
      </c>
      <c r="R66" s="6" t="s">
        <v>1695</v>
      </c>
      <c r="S66" s="6" t="s">
        <v>1593</v>
      </c>
      <c r="T66" s="7" t="s">
        <v>505</v>
      </c>
      <c r="U66" s="203" t="s">
        <v>1687</v>
      </c>
      <c r="V66" s="261">
        <v>3103857.89</v>
      </c>
      <c r="W66" s="261"/>
      <c r="X66" s="261"/>
      <c r="Y66" s="259"/>
      <c r="Z66" s="261"/>
      <c r="AA66" s="261">
        <f t="shared" si="4"/>
        <v>3103857.89</v>
      </c>
      <c r="AB66" s="261"/>
      <c r="AC66" s="532"/>
      <c r="AD66" s="532"/>
      <c r="AE66" s="667"/>
      <c r="AF66" s="266"/>
      <c r="AG66" s="266"/>
      <c r="AH66" s="6" t="s">
        <v>1714</v>
      </c>
      <c r="AI66" s="94"/>
      <c r="AJ66" s="6"/>
      <c r="AK66" s="6">
        <v>0</v>
      </c>
      <c r="AL66" s="94" t="e">
        <f t="shared" si="0"/>
        <v>#DIV/0!</v>
      </c>
      <c r="AM66" s="6">
        <v>10000</v>
      </c>
      <c r="AN66" s="6"/>
      <c r="AO66" s="6"/>
      <c r="AP66" s="6"/>
      <c r="AQ66" s="6"/>
      <c r="AR66" s="119"/>
      <c r="AS66" s="6"/>
      <c r="AT66" s="6"/>
      <c r="AU66" s="6"/>
      <c r="AV66" s="6"/>
      <c r="AW66" s="6"/>
      <c r="AX66" s="6"/>
      <c r="AY66" s="6"/>
      <c r="AZ66" s="6"/>
      <c r="BA66" s="128"/>
      <c r="BB66" s="14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225"/>
      <c r="CP66" s="225"/>
      <c r="CQ66" s="6"/>
      <c r="CR66" s="6"/>
    </row>
    <row r="67" spans="1:96" s="13" customFormat="1" ht="43.5" hidden="1" customHeight="1">
      <c r="A67" s="5"/>
      <c r="B67" s="12"/>
      <c r="C67" s="6">
        <v>2016</v>
      </c>
      <c r="D67" s="6"/>
      <c r="E67" s="12"/>
      <c r="F67" s="6" t="s">
        <v>1160</v>
      </c>
      <c r="G67" s="66"/>
      <c r="H67" s="6"/>
      <c r="I67" s="6" t="s">
        <v>1312</v>
      </c>
      <c r="J67" s="6" t="s">
        <v>1544</v>
      </c>
      <c r="K67" s="6"/>
      <c r="L67" s="6"/>
      <c r="M67" s="103"/>
      <c r="N67" s="103"/>
      <c r="O67" s="103"/>
      <c r="P67" s="12" t="s">
        <v>1715</v>
      </c>
      <c r="Q67" s="5" t="s">
        <v>1222</v>
      </c>
      <c r="R67" s="6"/>
      <c r="S67" s="6" t="s">
        <v>1716</v>
      </c>
      <c r="T67" s="7" t="s">
        <v>1696</v>
      </c>
      <c r="U67" s="203" t="s">
        <v>1687</v>
      </c>
      <c r="V67" s="261">
        <v>2356514.89</v>
      </c>
      <c r="W67" s="261"/>
      <c r="X67" s="261"/>
      <c r="Y67" s="259"/>
      <c r="Z67" s="261"/>
      <c r="AA67" s="261">
        <f t="shared" si="4"/>
        <v>2356514.89</v>
      </c>
      <c r="AB67" s="261"/>
      <c r="AC67" s="532"/>
      <c r="AD67" s="532"/>
      <c r="AE67" s="667"/>
      <c r="AF67" s="266"/>
      <c r="AG67" s="266"/>
      <c r="AH67" s="6"/>
      <c r="AI67" s="94"/>
      <c r="AJ67" s="6"/>
      <c r="AK67" s="6">
        <v>0</v>
      </c>
      <c r="AL67" s="94" t="e">
        <f t="shared" si="0"/>
        <v>#DIV/0!</v>
      </c>
      <c r="AM67" s="6">
        <v>90</v>
      </c>
      <c r="AN67" s="6"/>
      <c r="AO67" s="6"/>
      <c r="AP67" s="6"/>
      <c r="AQ67" s="6"/>
      <c r="AR67" s="119"/>
      <c r="AS67" s="6"/>
      <c r="AT67" s="6"/>
      <c r="AU67" s="6"/>
      <c r="AV67" s="6"/>
      <c r="AW67" s="6"/>
      <c r="AX67" s="6"/>
      <c r="AY67" s="6"/>
      <c r="AZ67" s="6"/>
      <c r="BA67" s="128"/>
      <c r="BB67" s="14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225"/>
      <c r="CP67" s="225"/>
      <c r="CQ67" s="6"/>
      <c r="CR67" s="6"/>
    </row>
    <row r="68" spans="1:96" s="13" customFormat="1" ht="41.25" hidden="1" customHeight="1">
      <c r="A68" s="5"/>
      <c r="B68" s="12"/>
      <c r="C68" s="6">
        <v>2016</v>
      </c>
      <c r="D68" s="6"/>
      <c r="E68" s="12"/>
      <c r="F68" s="6" t="s">
        <v>1160</v>
      </c>
      <c r="G68" s="66"/>
      <c r="H68" s="6"/>
      <c r="I68" s="6" t="s">
        <v>1312</v>
      </c>
      <c r="J68" s="6" t="s">
        <v>1544</v>
      </c>
      <c r="K68" s="6"/>
      <c r="L68" s="6"/>
      <c r="M68" s="103"/>
      <c r="N68" s="103"/>
      <c r="O68" s="103"/>
      <c r="P68" s="12" t="s">
        <v>1715</v>
      </c>
      <c r="Q68" s="5" t="s">
        <v>1222</v>
      </c>
      <c r="R68" s="6"/>
      <c r="S68" s="6" t="s">
        <v>1717</v>
      </c>
      <c r="T68" s="7" t="s">
        <v>1696</v>
      </c>
      <c r="U68" s="203" t="s">
        <v>1687</v>
      </c>
      <c r="V68" s="261">
        <v>2390072.13</v>
      </c>
      <c r="W68" s="261"/>
      <c r="X68" s="261"/>
      <c r="Y68" s="259"/>
      <c r="Z68" s="261"/>
      <c r="AA68" s="261">
        <f t="shared" si="4"/>
        <v>2390072.13</v>
      </c>
      <c r="AB68" s="261"/>
      <c r="AC68" s="532"/>
      <c r="AD68" s="532"/>
      <c r="AE68" s="667"/>
      <c r="AF68" s="266"/>
      <c r="AG68" s="266"/>
      <c r="AH68" s="6"/>
      <c r="AI68" s="94"/>
      <c r="AJ68" s="6"/>
      <c r="AK68" s="6">
        <v>0</v>
      </c>
      <c r="AL68" s="94" t="e">
        <f t="shared" si="0"/>
        <v>#DIV/0!</v>
      </c>
      <c r="AM68" s="6">
        <v>90</v>
      </c>
      <c r="AN68" s="6"/>
      <c r="AO68" s="6"/>
      <c r="AP68" s="6"/>
      <c r="AQ68" s="6"/>
      <c r="AR68" s="119"/>
      <c r="AS68" s="6"/>
      <c r="AT68" s="6"/>
      <c r="AU68" s="6"/>
      <c r="AV68" s="6"/>
      <c r="AW68" s="6"/>
      <c r="AX68" s="6"/>
      <c r="AY68" s="6"/>
      <c r="AZ68" s="6"/>
      <c r="BA68" s="128"/>
      <c r="BB68" s="14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225"/>
      <c r="CP68" s="225"/>
      <c r="CQ68" s="6"/>
      <c r="CR68" s="6"/>
    </row>
    <row r="69" spans="1:96" s="13" customFormat="1" ht="44.25" hidden="1" customHeight="1">
      <c r="A69" s="5"/>
      <c r="B69" s="12"/>
      <c r="C69" s="6">
        <v>2016</v>
      </c>
      <c r="D69" s="6"/>
      <c r="E69" s="12"/>
      <c r="F69" s="6" t="s">
        <v>1160</v>
      </c>
      <c r="G69" s="66"/>
      <c r="H69" s="6"/>
      <c r="I69" s="6" t="s">
        <v>1312</v>
      </c>
      <c r="J69" s="6" t="s">
        <v>1544</v>
      </c>
      <c r="K69" s="6"/>
      <c r="L69" s="6"/>
      <c r="M69" s="103"/>
      <c r="N69" s="103"/>
      <c r="O69" s="103"/>
      <c r="P69" s="12" t="s">
        <v>1718</v>
      </c>
      <c r="Q69" s="5" t="s">
        <v>1222</v>
      </c>
      <c r="R69" s="6"/>
      <c r="S69" s="6" t="s">
        <v>1719</v>
      </c>
      <c r="T69" s="7" t="s">
        <v>505</v>
      </c>
      <c r="U69" s="203" t="s">
        <v>1687</v>
      </c>
      <c r="V69" s="261">
        <v>2488545.88</v>
      </c>
      <c r="W69" s="261"/>
      <c r="X69" s="261"/>
      <c r="Y69" s="259"/>
      <c r="Z69" s="261"/>
      <c r="AA69" s="261">
        <f t="shared" si="4"/>
        <v>2488545.88</v>
      </c>
      <c r="AB69" s="261"/>
      <c r="AC69" s="532"/>
      <c r="AD69" s="532"/>
      <c r="AE69" s="667"/>
      <c r="AF69" s="266"/>
      <c r="AG69" s="266"/>
      <c r="AH69" s="6"/>
      <c r="AI69" s="94"/>
      <c r="AJ69" s="6"/>
      <c r="AK69" s="6">
        <v>0</v>
      </c>
      <c r="AL69" s="94" t="e">
        <f t="shared" ref="AL69:AL73" si="5">Y69*100/W69</f>
        <v>#DIV/0!</v>
      </c>
      <c r="AM69" s="6">
        <v>350</v>
      </c>
      <c r="AN69" s="6"/>
      <c r="AO69" s="6"/>
      <c r="AP69" s="6"/>
      <c r="AQ69" s="6"/>
      <c r="AR69" s="119"/>
      <c r="AS69" s="6"/>
      <c r="AT69" s="6"/>
      <c r="AU69" s="6"/>
      <c r="AV69" s="6"/>
      <c r="AW69" s="6"/>
      <c r="AX69" s="6"/>
      <c r="AY69" s="6"/>
      <c r="AZ69" s="6"/>
      <c r="BA69" s="128"/>
      <c r="BB69" s="14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225"/>
      <c r="CP69" s="225"/>
      <c r="CQ69" s="6"/>
      <c r="CR69" s="6"/>
    </row>
    <row r="70" spans="1:96" s="13" customFormat="1" ht="39" hidden="1" customHeight="1">
      <c r="A70" s="5"/>
      <c r="B70" s="12"/>
      <c r="C70" s="6">
        <v>2016</v>
      </c>
      <c r="D70" s="6"/>
      <c r="E70" s="12"/>
      <c r="F70" s="6" t="s">
        <v>1160</v>
      </c>
      <c r="G70" s="66"/>
      <c r="H70" s="6"/>
      <c r="I70" s="6" t="s">
        <v>1312</v>
      </c>
      <c r="J70" s="6" t="s">
        <v>1544</v>
      </c>
      <c r="K70" s="6"/>
      <c r="L70" s="6"/>
      <c r="M70" s="103"/>
      <c r="N70" s="103"/>
      <c r="O70" s="103"/>
      <c r="P70" s="12" t="s">
        <v>1715</v>
      </c>
      <c r="Q70" s="5" t="s">
        <v>1222</v>
      </c>
      <c r="R70" s="6"/>
      <c r="S70" s="6" t="s">
        <v>1720</v>
      </c>
      <c r="T70" s="7" t="s">
        <v>1696</v>
      </c>
      <c r="U70" s="203" t="s">
        <v>1687</v>
      </c>
      <c r="V70" s="261">
        <v>1612987.39</v>
      </c>
      <c r="W70" s="261"/>
      <c r="X70" s="261"/>
      <c r="Y70" s="259"/>
      <c r="Z70" s="261"/>
      <c r="AA70" s="261">
        <f t="shared" si="4"/>
        <v>1612987.39</v>
      </c>
      <c r="AB70" s="261"/>
      <c r="AC70" s="532"/>
      <c r="AD70" s="532"/>
      <c r="AE70" s="667"/>
      <c r="AF70" s="266"/>
      <c r="AG70" s="266"/>
      <c r="AH70" s="6"/>
      <c r="AI70" s="94"/>
      <c r="AJ70" s="6"/>
      <c r="AK70" s="6">
        <v>0</v>
      </c>
      <c r="AL70" s="94" t="e">
        <f t="shared" si="5"/>
        <v>#DIV/0!</v>
      </c>
      <c r="AM70" s="6">
        <v>90</v>
      </c>
      <c r="AN70" s="6"/>
      <c r="AO70" s="6"/>
      <c r="AP70" s="6"/>
      <c r="AQ70" s="6"/>
      <c r="AR70" s="119"/>
      <c r="AS70" s="6"/>
      <c r="AT70" s="6"/>
      <c r="AU70" s="6"/>
      <c r="AV70" s="6"/>
      <c r="AW70" s="6"/>
      <c r="AX70" s="6"/>
      <c r="AY70" s="6"/>
      <c r="AZ70" s="6"/>
      <c r="BA70" s="128"/>
      <c r="BB70" s="14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225"/>
      <c r="CP70" s="225"/>
      <c r="CQ70" s="6"/>
      <c r="CR70" s="6"/>
    </row>
    <row r="71" spans="1:96" s="13" customFormat="1" ht="43.5" hidden="1" customHeight="1">
      <c r="A71" s="5"/>
      <c r="B71" s="12"/>
      <c r="C71" s="6">
        <v>2016</v>
      </c>
      <c r="D71" s="6"/>
      <c r="E71" s="12"/>
      <c r="F71" s="6" t="s">
        <v>1160</v>
      </c>
      <c r="G71" s="66"/>
      <c r="H71" s="6"/>
      <c r="I71" s="6" t="s">
        <v>1312</v>
      </c>
      <c r="J71" s="6" t="s">
        <v>1544</v>
      </c>
      <c r="K71" s="6"/>
      <c r="L71" s="6"/>
      <c r="M71" s="103"/>
      <c r="N71" s="103"/>
      <c r="O71" s="103"/>
      <c r="P71" s="12" t="s">
        <v>1715</v>
      </c>
      <c r="Q71" s="5" t="s">
        <v>1222</v>
      </c>
      <c r="R71" s="6"/>
      <c r="S71" s="6" t="s">
        <v>1721</v>
      </c>
      <c r="T71" s="7" t="s">
        <v>1696</v>
      </c>
      <c r="U71" s="203" t="s">
        <v>1687</v>
      </c>
      <c r="V71" s="261">
        <v>826097.27</v>
      </c>
      <c r="W71" s="261"/>
      <c r="X71" s="261"/>
      <c r="Y71" s="259"/>
      <c r="Z71" s="261"/>
      <c r="AA71" s="261">
        <f t="shared" si="4"/>
        <v>826097.27</v>
      </c>
      <c r="AB71" s="261"/>
      <c r="AC71" s="532"/>
      <c r="AD71" s="532"/>
      <c r="AE71" s="667"/>
      <c r="AF71" s="266"/>
      <c r="AG71" s="266"/>
      <c r="AH71" s="6"/>
      <c r="AI71" s="94"/>
      <c r="AJ71" s="6"/>
      <c r="AK71" s="6">
        <v>0</v>
      </c>
      <c r="AL71" s="94" t="e">
        <f t="shared" si="5"/>
        <v>#DIV/0!</v>
      </c>
      <c r="AM71" s="6">
        <v>90</v>
      </c>
      <c r="AN71" s="6"/>
      <c r="AO71" s="6"/>
      <c r="AP71" s="6"/>
      <c r="AQ71" s="6"/>
      <c r="AR71" s="119"/>
      <c r="AS71" s="6"/>
      <c r="AT71" s="6"/>
      <c r="AU71" s="6"/>
      <c r="AV71" s="6"/>
      <c r="AW71" s="6"/>
      <c r="AX71" s="6"/>
      <c r="AY71" s="6"/>
      <c r="AZ71" s="6"/>
      <c r="BA71" s="128"/>
      <c r="BB71" s="14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225"/>
      <c r="CP71" s="225"/>
      <c r="CQ71" s="6"/>
      <c r="CR71" s="6"/>
    </row>
    <row r="72" spans="1:96" s="13" customFormat="1" ht="45" hidden="1" customHeight="1">
      <c r="A72" s="5"/>
      <c r="B72" s="12"/>
      <c r="C72" s="6">
        <v>2016</v>
      </c>
      <c r="D72" s="6"/>
      <c r="E72" s="12"/>
      <c r="F72" s="6" t="s">
        <v>1160</v>
      </c>
      <c r="G72" s="66"/>
      <c r="H72" s="6"/>
      <c r="I72" s="6" t="s">
        <v>1312</v>
      </c>
      <c r="J72" s="6" t="s">
        <v>1544</v>
      </c>
      <c r="K72" s="6"/>
      <c r="L72" s="6"/>
      <c r="M72" s="103"/>
      <c r="N72" s="103"/>
      <c r="O72" s="103"/>
      <c r="P72" s="12" t="s">
        <v>1715</v>
      </c>
      <c r="Q72" s="5" t="s">
        <v>1222</v>
      </c>
      <c r="R72" s="6"/>
      <c r="S72" s="6" t="s">
        <v>1442</v>
      </c>
      <c r="T72" s="7" t="s">
        <v>1501</v>
      </c>
      <c r="U72" s="203" t="s">
        <v>1687</v>
      </c>
      <c r="V72" s="261" t="s">
        <v>2059</v>
      </c>
      <c r="W72" s="261"/>
      <c r="X72" s="261"/>
      <c r="Y72" s="259"/>
      <c r="Z72" s="777"/>
      <c r="AA72" s="261" t="str">
        <f t="shared" si="4"/>
        <v>,</v>
      </c>
      <c r="AB72" s="261"/>
      <c r="AC72" s="532"/>
      <c r="AD72" s="532"/>
      <c r="AE72" s="667"/>
      <c r="AF72" s="266"/>
      <c r="AG72" s="266"/>
      <c r="AH72" s="6" t="s">
        <v>1722</v>
      </c>
      <c r="AI72" s="94"/>
      <c r="AJ72" s="6"/>
      <c r="AK72" s="6">
        <v>0</v>
      </c>
      <c r="AL72" s="94" t="e">
        <f t="shared" si="5"/>
        <v>#DIV/0!</v>
      </c>
      <c r="AM72" s="6">
        <v>3000</v>
      </c>
      <c r="AN72" s="6"/>
      <c r="AO72" s="6"/>
      <c r="AP72" s="6"/>
      <c r="AQ72" s="6"/>
      <c r="AR72" s="119"/>
      <c r="AS72" s="6"/>
      <c r="AT72" s="6"/>
      <c r="AU72" s="6"/>
      <c r="AV72" s="6"/>
      <c r="AW72" s="6"/>
      <c r="AX72" s="6"/>
      <c r="AY72" s="6"/>
      <c r="AZ72" s="6"/>
      <c r="BA72" s="128"/>
      <c r="BB72" s="14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225"/>
      <c r="CP72" s="225"/>
      <c r="CQ72" s="6"/>
      <c r="CR72" s="6"/>
    </row>
    <row r="73" spans="1:96" s="13" customFormat="1" ht="41.25" hidden="1" customHeight="1">
      <c r="A73" s="5"/>
      <c r="B73" s="12"/>
      <c r="C73" s="6">
        <v>2016</v>
      </c>
      <c r="D73" s="6"/>
      <c r="E73" s="12"/>
      <c r="F73" s="6" t="s">
        <v>1160</v>
      </c>
      <c r="G73" s="66"/>
      <c r="H73" s="6"/>
      <c r="I73" s="6" t="s">
        <v>1312</v>
      </c>
      <c r="J73" s="6" t="s">
        <v>1544</v>
      </c>
      <c r="K73" s="6"/>
      <c r="L73" s="6"/>
      <c r="M73" s="103"/>
      <c r="N73" s="103"/>
      <c r="O73" s="103"/>
      <c r="P73" s="12" t="s">
        <v>1715</v>
      </c>
      <c r="Q73" s="5" t="s">
        <v>1222</v>
      </c>
      <c r="R73" s="6"/>
      <c r="S73" s="6" t="s">
        <v>1497</v>
      </c>
      <c r="T73" s="7" t="s">
        <v>1501</v>
      </c>
      <c r="U73" s="203" t="s">
        <v>1687</v>
      </c>
      <c r="V73" s="261">
        <v>1844857.49</v>
      </c>
      <c r="W73" s="261"/>
      <c r="X73" s="261"/>
      <c r="Y73" s="259"/>
      <c r="Z73" s="777"/>
      <c r="AA73" s="261">
        <f t="shared" si="4"/>
        <v>1844857.49</v>
      </c>
      <c r="AB73" s="261"/>
      <c r="AC73" s="532"/>
      <c r="AD73" s="532"/>
      <c r="AE73" s="667"/>
      <c r="AF73" s="266"/>
      <c r="AG73" s="266"/>
      <c r="AH73" s="6"/>
      <c r="AI73" s="94"/>
      <c r="AJ73" s="6"/>
      <c r="AK73" s="6">
        <v>0</v>
      </c>
      <c r="AL73" s="94" t="e">
        <f t="shared" si="5"/>
        <v>#DIV/0!</v>
      </c>
      <c r="AM73" s="6">
        <v>350</v>
      </c>
      <c r="AN73" s="6"/>
      <c r="AO73" s="6"/>
      <c r="AP73" s="6"/>
      <c r="AQ73" s="6"/>
      <c r="AR73" s="119"/>
      <c r="AS73" s="6"/>
      <c r="AT73" s="6"/>
      <c r="AU73" s="6"/>
      <c r="AV73" s="6"/>
      <c r="AW73" s="6"/>
      <c r="AX73" s="6"/>
      <c r="AY73" s="6"/>
      <c r="AZ73" s="6"/>
      <c r="BA73" s="128"/>
      <c r="BB73" s="14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225"/>
      <c r="CP73" s="225"/>
      <c r="CQ73" s="6"/>
      <c r="CR73" s="6"/>
    </row>
    <row r="74" spans="1:96" s="13" customFormat="1" ht="30" hidden="1" customHeight="1">
      <c r="A74" s="5"/>
      <c r="B74" s="12"/>
      <c r="C74" s="6">
        <v>2016</v>
      </c>
      <c r="D74" s="6"/>
      <c r="E74" s="12"/>
      <c r="F74" s="6" t="s">
        <v>2503</v>
      </c>
      <c r="G74" s="6"/>
      <c r="H74" s="6"/>
      <c r="I74" s="6" t="s">
        <v>1221</v>
      </c>
      <c r="J74" s="6" t="s">
        <v>1543</v>
      </c>
      <c r="K74" s="6"/>
      <c r="L74" s="6" t="s">
        <v>539</v>
      </c>
      <c r="M74" s="797"/>
      <c r="N74" s="103"/>
      <c r="O74" s="103"/>
      <c r="P74" s="12" t="s">
        <v>1750</v>
      </c>
      <c r="Q74" s="5" t="s">
        <v>1781</v>
      </c>
      <c r="R74" s="6"/>
      <c r="S74" s="6" t="s">
        <v>113</v>
      </c>
      <c r="T74" s="7" t="s">
        <v>1184</v>
      </c>
      <c r="U74" s="203" t="s">
        <v>206</v>
      </c>
      <c r="V74" s="261">
        <v>0</v>
      </c>
      <c r="W74" s="261">
        <v>0</v>
      </c>
      <c r="X74" s="261">
        <v>0</v>
      </c>
      <c r="Y74" s="259">
        <f>NOM!Q336</f>
        <v>1200</v>
      </c>
      <c r="Z74" s="798">
        <v>0</v>
      </c>
      <c r="AA74" s="261"/>
      <c r="AB74" s="261"/>
      <c r="AC74" s="172"/>
      <c r="AD74" s="172"/>
      <c r="AE74" s="173"/>
      <c r="AF74" s="266">
        <v>42370</v>
      </c>
      <c r="AG74" s="266">
        <v>42735</v>
      </c>
      <c r="AH74" s="6"/>
      <c r="AI74" s="94"/>
      <c r="AJ74" s="6"/>
      <c r="AK74" s="6"/>
      <c r="AL74" s="867"/>
      <c r="AM74" s="6"/>
      <c r="AN74" s="6"/>
      <c r="AO74" s="6"/>
      <c r="AP74" s="6"/>
      <c r="AQ74" s="6"/>
      <c r="AR74" s="119"/>
      <c r="AS74" s="6"/>
      <c r="AT74" s="6"/>
      <c r="AU74" s="6"/>
      <c r="AV74" s="6"/>
      <c r="AW74" s="6"/>
      <c r="AX74" s="6"/>
      <c r="AY74" s="6"/>
      <c r="AZ74" s="6"/>
      <c r="BA74" s="128"/>
      <c r="BB74" s="14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225"/>
      <c r="CP74" s="225"/>
      <c r="CQ74" s="6"/>
      <c r="CR74" s="6"/>
    </row>
    <row r="75" spans="1:96" s="13" customFormat="1" ht="30" hidden="1" customHeight="1">
      <c r="A75" s="5"/>
      <c r="B75" s="12"/>
      <c r="C75" s="6">
        <v>2016</v>
      </c>
      <c r="D75" s="6"/>
      <c r="E75" s="12"/>
      <c r="F75" s="6" t="s">
        <v>2503</v>
      </c>
      <c r="G75" s="6"/>
      <c r="H75" s="6"/>
      <c r="I75" s="6" t="s">
        <v>1168</v>
      </c>
      <c r="J75" s="6" t="s">
        <v>1684</v>
      </c>
      <c r="K75" s="6" t="s">
        <v>113</v>
      </c>
      <c r="L75" s="6" t="s">
        <v>1844</v>
      </c>
      <c r="M75" s="103"/>
      <c r="N75" s="103"/>
      <c r="O75" s="103"/>
      <c r="P75" s="12" t="s">
        <v>1825</v>
      </c>
      <c r="Q75" s="5" t="s">
        <v>1781</v>
      </c>
      <c r="R75" s="6"/>
      <c r="S75" s="6" t="s">
        <v>113</v>
      </c>
      <c r="T75" s="7" t="s">
        <v>1786</v>
      </c>
      <c r="U75" s="203" t="s">
        <v>206</v>
      </c>
      <c r="V75" s="261"/>
      <c r="W75" s="261"/>
      <c r="X75" s="261">
        <v>300000</v>
      </c>
      <c r="Y75" s="259">
        <f>NOM!Q343+FACT!R389</f>
        <v>24318.26</v>
      </c>
      <c r="Z75" s="261">
        <f>X75-Y75</f>
        <v>275681.74</v>
      </c>
      <c r="AA75" s="261"/>
      <c r="AB75" s="261"/>
      <c r="AC75" s="532">
        <f>X75</f>
        <v>300000</v>
      </c>
      <c r="AD75" s="172"/>
      <c r="AE75" s="173"/>
      <c r="AF75" s="266">
        <v>42370</v>
      </c>
      <c r="AG75" s="266">
        <v>42735</v>
      </c>
      <c r="AH75" s="6"/>
      <c r="AI75" s="94" t="s">
        <v>113</v>
      </c>
      <c r="AJ75" s="6"/>
      <c r="AK75" s="6" t="s">
        <v>113</v>
      </c>
      <c r="AL75" s="867"/>
      <c r="AM75" s="6">
        <v>25000</v>
      </c>
      <c r="AN75" s="6"/>
      <c r="AO75" s="6"/>
      <c r="AP75" s="6"/>
      <c r="AQ75" s="6"/>
      <c r="AR75" s="119"/>
      <c r="AS75" s="6"/>
      <c r="AT75" s="6"/>
      <c r="AU75" s="6"/>
      <c r="AV75" s="6"/>
      <c r="AW75" s="6"/>
      <c r="AX75" s="6"/>
      <c r="AY75" s="6"/>
      <c r="AZ75" s="6"/>
      <c r="BA75" s="128"/>
      <c r="BB75" s="14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225"/>
      <c r="CP75" s="225"/>
      <c r="CQ75" s="6"/>
      <c r="CR75" s="6"/>
    </row>
    <row r="76" spans="1:96" s="13" customFormat="1" ht="30" hidden="1" customHeight="1">
      <c r="A76" s="5"/>
      <c r="B76" s="12"/>
      <c r="C76" s="6">
        <v>2016</v>
      </c>
      <c r="D76" s="6"/>
      <c r="E76" s="12"/>
      <c r="F76" s="6" t="s">
        <v>2503</v>
      </c>
      <c r="G76" s="6"/>
      <c r="H76" s="6"/>
      <c r="I76" s="6" t="s">
        <v>1168</v>
      </c>
      <c r="J76" s="6" t="s">
        <v>1543</v>
      </c>
      <c r="K76" s="6"/>
      <c r="L76" s="6" t="s">
        <v>535</v>
      </c>
      <c r="M76" s="797" t="s">
        <v>1258</v>
      </c>
      <c r="N76" s="103"/>
      <c r="O76" s="103"/>
      <c r="P76" s="12" t="s">
        <v>2246</v>
      </c>
      <c r="Q76" s="5" t="s">
        <v>535</v>
      </c>
      <c r="R76" s="6"/>
      <c r="S76" s="6" t="s">
        <v>1216</v>
      </c>
      <c r="T76" s="7" t="s">
        <v>1276</v>
      </c>
      <c r="U76" s="203" t="s">
        <v>206</v>
      </c>
      <c r="V76" s="261"/>
      <c r="W76" s="261"/>
      <c r="X76" s="261"/>
      <c r="Y76" s="259">
        <f>NOM!Q345</f>
        <v>7140</v>
      </c>
      <c r="Z76" s="262"/>
      <c r="AA76" s="261"/>
      <c r="AB76" s="261"/>
      <c r="AC76" s="172"/>
      <c r="AD76" s="172"/>
      <c r="AE76" s="173"/>
      <c r="AF76" s="266">
        <v>42370</v>
      </c>
      <c r="AG76" s="266">
        <v>42735</v>
      </c>
      <c r="AH76" s="6"/>
      <c r="AI76" s="94"/>
      <c r="AJ76" s="6"/>
      <c r="AK76" s="6"/>
      <c r="AL76" s="867"/>
      <c r="AM76" s="6"/>
      <c r="AN76" s="6"/>
      <c r="AO76" s="6"/>
      <c r="AP76" s="6"/>
      <c r="AQ76" s="6"/>
      <c r="AR76" s="119"/>
      <c r="AS76" s="6"/>
      <c r="AT76" s="6"/>
      <c r="AU76" s="6"/>
      <c r="AV76" s="6"/>
      <c r="AW76" s="6"/>
      <c r="AX76" s="6"/>
      <c r="AY76" s="6"/>
      <c r="AZ76" s="6"/>
      <c r="BA76" s="128"/>
      <c r="BB76" s="14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225"/>
      <c r="CP76" s="225"/>
      <c r="CQ76" s="6"/>
      <c r="CR76" s="6"/>
    </row>
    <row r="77" spans="1:96" s="13" customFormat="1" ht="30" hidden="1" customHeight="1">
      <c r="A77" s="5"/>
      <c r="B77" s="12"/>
      <c r="C77" s="6">
        <v>2016</v>
      </c>
      <c r="D77" s="6"/>
      <c r="E77" s="12"/>
      <c r="F77" s="6" t="s">
        <v>2503</v>
      </c>
      <c r="G77" s="6"/>
      <c r="H77" s="6"/>
      <c r="I77" s="6" t="s">
        <v>1168</v>
      </c>
      <c r="J77" s="6" t="s">
        <v>1543</v>
      </c>
      <c r="K77" s="6" t="s">
        <v>113</v>
      </c>
      <c r="L77" s="6" t="s">
        <v>2280</v>
      </c>
      <c r="M77" s="797" t="s">
        <v>1258</v>
      </c>
      <c r="N77" s="103"/>
      <c r="O77" s="103"/>
      <c r="P77" s="12" t="s">
        <v>1787</v>
      </c>
      <c r="Q77" s="5" t="s">
        <v>535</v>
      </c>
      <c r="R77" s="6"/>
      <c r="S77" s="6" t="s">
        <v>1788</v>
      </c>
      <c r="T77" s="7" t="s">
        <v>1576</v>
      </c>
      <c r="U77" s="203" t="s">
        <v>1217</v>
      </c>
      <c r="V77" s="261"/>
      <c r="W77" s="261">
        <v>46400</v>
      </c>
      <c r="X77" s="261"/>
      <c r="Y77" s="261">
        <f>FACT!R365</f>
        <v>23200</v>
      </c>
      <c r="Z77" s="262">
        <f>W77-Y77</f>
        <v>23200</v>
      </c>
      <c r="AA77" s="261"/>
      <c r="AB77" s="261"/>
      <c r="AC77" s="532">
        <f>W77</f>
        <v>46400</v>
      </c>
      <c r="AD77" s="172"/>
      <c r="AE77" s="173"/>
      <c r="AF77" s="266">
        <v>42370</v>
      </c>
      <c r="AG77" s="266">
        <v>42735</v>
      </c>
      <c r="AH77" s="6"/>
      <c r="AI77" s="94" t="s">
        <v>113</v>
      </c>
      <c r="AJ77" s="6"/>
      <c r="AK77" s="6">
        <v>100</v>
      </c>
      <c r="AL77" s="94">
        <f t="shared" ref="AL77:AL129" si="6">Y77*100/W77</f>
        <v>50</v>
      </c>
      <c r="AM77" s="6">
        <v>2800</v>
      </c>
      <c r="AN77" s="6"/>
      <c r="AO77" s="6"/>
      <c r="AP77" s="6"/>
      <c r="AQ77" s="6"/>
      <c r="AR77" s="119"/>
      <c r="AS77" s="6"/>
      <c r="AT77" s="6"/>
      <c r="AU77" s="6"/>
      <c r="AV77" s="6"/>
      <c r="AW77" s="6"/>
      <c r="AX77" s="6"/>
      <c r="AY77" s="6"/>
      <c r="AZ77" s="6"/>
      <c r="BA77" s="128"/>
      <c r="BB77" s="14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225"/>
      <c r="CP77" s="225"/>
      <c r="CQ77" s="6"/>
      <c r="CR77" s="6"/>
    </row>
    <row r="78" spans="1:96" s="13" customFormat="1" ht="30" hidden="1" customHeight="1">
      <c r="A78" s="5"/>
      <c r="B78" s="12"/>
      <c r="C78" s="6">
        <v>2016</v>
      </c>
      <c r="D78" s="6"/>
      <c r="E78" s="12"/>
      <c r="F78" s="6" t="s">
        <v>2503</v>
      </c>
      <c r="G78" s="6"/>
      <c r="H78" s="6"/>
      <c r="I78" s="6" t="s">
        <v>1168</v>
      </c>
      <c r="J78" s="6" t="s">
        <v>1543</v>
      </c>
      <c r="K78" s="6"/>
      <c r="L78" s="6" t="s">
        <v>1844</v>
      </c>
      <c r="M78" s="103"/>
      <c r="N78" s="103"/>
      <c r="O78" s="103"/>
      <c r="P78" s="12" t="s">
        <v>1792</v>
      </c>
      <c r="Q78" s="5" t="s">
        <v>1507</v>
      </c>
      <c r="R78" s="6"/>
      <c r="S78" s="6" t="s">
        <v>1508</v>
      </c>
      <c r="T78" s="7" t="s">
        <v>240</v>
      </c>
      <c r="U78" s="203" t="s">
        <v>1217</v>
      </c>
      <c r="V78" s="261">
        <v>0</v>
      </c>
      <c r="W78" s="261">
        <v>0</v>
      </c>
      <c r="X78" s="261">
        <v>0</v>
      </c>
      <c r="Y78" s="259">
        <f>FACT!R373</f>
        <v>11692.96</v>
      </c>
      <c r="Z78" s="262">
        <v>0</v>
      </c>
      <c r="AA78" s="261"/>
      <c r="AB78" s="261"/>
      <c r="AC78" s="532">
        <f>Y78</f>
        <v>11692.96</v>
      </c>
      <c r="AD78" s="172"/>
      <c r="AE78" s="173"/>
      <c r="AF78" s="266">
        <v>42401</v>
      </c>
      <c r="AG78" s="266">
        <v>42503</v>
      </c>
      <c r="AH78" s="6"/>
      <c r="AI78" s="94"/>
      <c r="AJ78" s="6" t="s">
        <v>750</v>
      </c>
      <c r="AK78" s="6">
        <v>100</v>
      </c>
      <c r="AL78" s="867"/>
      <c r="AM78" s="6">
        <v>180</v>
      </c>
      <c r="AN78" s="6"/>
      <c r="AO78" s="6"/>
      <c r="AP78" s="6"/>
      <c r="AQ78" s="6"/>
      <c r="AR78" s="119"/>
      <c r="AS78" s="6"/>
      <c r="AT78" s="6"/>
      <c r="AU78" s="6"/>
      <c r="AV78" s="6"/>
      <c r="AW78" s="6"/>
      <c r="AX78" s="6"/>
      <c r="AY78" s="6"/>
      <c r="AZ78" s="6"/>
      <c r="BA78" s="128"/>
      <c r="BB78" s="14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225"/>
      <c r="CP78" s="225"/>
      <c r="CQ78" s="6"/>
      <c r="CR78" s="6"/>
    </row>
    <row r="79" spans="1:96" s="13" customFormat="1" ht="30" hidden="1" customHeight="1">
      <c r="A79" s="5"/>
      <c r="B79" s="12"/>
      <c r="C79" s="6">
        <v>2016</v>
      </c>
      <c r="D79" s="6"/>
      <c r="E79" s="12"/>
      <c r="F79" s="6" t="s">
        <v>2503</v>
      </c>
      <c r="G79" s="6"/>
      <c r="H79" s="6"/>
      <c r="I79" s="6" t="s">
        <v>1168</v>
      </c>
      <c r="J79" s="6" t="s">
        <v>1543</v>
      </c>
      <c r="K79" s="6"/>
      <c r="L79" s="6" t="s">
        <v>539</v>
      </c>
      <c r="M79" s="797"/>
      <c r="N79" s="103"/>
      <c r="O79" s="103"/>
      <c r="P79" s="12" t="s">
        <v>1801</v>
      </c>
      <c r="Q79" s="5" t="s">
        <v>1781</v>
      </c>
      <c r="R79" s="6"/>
      <c r="S79" s="6" t="s">
        <v>113</v>
      </c>
      <c r="T79" s="7" t="s">
        <v>1184</v>
      </c>
      <c r="U79" s="203" t="s">
        <v>206</v>
      </c>
      <c r="V79" s="261">
        <v>0</v>
      </c>
      <c r="W79" s="261">
        <v>0</v>
      </c>
      <c r="X79" s="261">
        <v>0</v>
      </c>
      <c r="Y79" s="259">
        <f>FACT!R374</f>
        <v>3233.02</v>
      </c>
      <c r="Z79" s="262">
        <v>0</v>
      </c>
      <c r="AA79" s="261"/>
      <c r="AB79" s="261"/>
      <c r="AC79" s="172"/>
      <c r="AD79" s="172"/>
      <c r="AE79" s="173"/>
      <c r="AF79" s="266">
        <v>42370</v>
      </c>
      <c r="AG79" s="266">
        <v>42735</v>
      </c>
      <c r="AH79" s="6"/>
      <c r="AI79" s="94"/>
      <c r="AJ79" s="6"/>
      <c r="AK79" s="6"/>
      <c r="AL79" s="867"/>
      <c r="AM79" s="6"/>
      <c r="AN79" s="6"/>
      <c r="AO79" s="6"/>
      <c r="AP79" s="6"/>
      <c r="AQ79" s="6"/>
      <c r="AR79" s="119"/>
      <c r="AS79" s="6"/>
      <c r="AT79" s="6"/>
      <c r="AU79" s="6"/>
      <c r="AV79" s="6"/>
      <c r="AW79" s="6"/>
      <c r="AX79" s="6"/>
      <c r="AY79" s="6"/>
      <c r="AZ79" s="6"/>
      <c r="BA79" s="128"/>
      <c r="BB79" s="14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225"/>
      <c r="CP79" s="225"/>
      <c r="CQ79" s="6"/>
      <c r="CR79" s="6"/>
    </row>
    <row r="80" spans="1:96" s="13" customFormat="1" ht="30" hidden="1" customHeight="1">
      <c r="A80" s="5"/>
      <c r="B80" s="12"/>
      <c r="C80" s="6">
        <v>2016</v>
      </c>
      <c r="D80" s="6"/>
      <c r="E80" s="12"/>
      <c r="F80" s="6" t="s">
        <v>2503</v>
      </c>
      <c r="G80" s="66"/>
      <c r="H80" s="6"/>
      <c r="I80" s="6" t="s">
        <v>1168</v>
      </c>
      <c r="J80" s="6" t="s">
        <v>1543</v>
      </c>
      <c r="K80" s="6" t="s">
        <v>113</v>
      </c>
      <c r="L80" s="6" t="s">
        <v>1844</v>
      </c>
      <c r="M80" s="103"/>
      <c r="N80" s="103"/>
      <c r="O80" s="103"/>
      <c r="P80" s="12" t="s">
        <v>1821</v>
      </c>
      <c r="Q80" s="5" t="s">
        <v>241</v>
      </c>
      <c r="R80" s="6"/>
      <c r="S80" s="6" t="s">
        <v>1822</v>
      </c>
      <c r="T80" s="7" t="s">
        <v>1704</v>
      </c>
      <c r="U80" s="203" t="s">
        <v>1217</v>
      </c>
      <c r="V80" s="261"/>
      <c r="W80" s="279"/>
      <c r="X80" s="281"/>
      <c r="Y80" s="259">
        <f>NOM!Q344</f>
        <v>3700</v>
      </c>
      <c r="Z80" s="262"/>
      <c r="AA80" s="261"/>
      <c r="AB80" s="261"/>
      <c r="AC80" s="532">
        <f>Y80</f>
        <v>3700</v>
      </c>
      <c r="AD80" s="172"/>
      <c r="AE80" s="173"/>
      <c r="AF80" s="266">
        <v>42425</v>
      </c>
      <c r="AG80" s="266">
        <v>42494</v>
      </c>
      <c r="AH80" s="6"/>
      <c r="AI80" s="94" t="s">
        <v>113</v>
      </c>
      <c r="AJ80" s="6"/>
      <c r="AK80" s="6">
        <v>100</v>
      </c>
      <c r="AL80" s="867"/>
      <c r="AM80" s="6">
        <v>450</v>
      </c>
      <c r="AN80" s="6"/>
      <c r="AO80" s="6"/>
      <c r="AP80" s="6"/>
      <c r="AQ80" s="6"/>
      <c r="AR80" s="119"/>
      <c r="AS80" s="6"/>
      <c r="AT80" s="6"/>
      <c r="AU80" s="6"/>
      <c r="AV80" s="6"/>
      <c r="AW80" s="6"/>
      <c r="AX80" s="6"/>
      <c r="AY80" s="6"/>
      <c r="AZ80" s="6"/>
      <c r="BA80" s="128"/>
      <c r="BB80" s="14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225"/>
      <c r="CP80" s="225"/>
      <c r="CQ80" s="6"/>
      <c r="CR80" s="6"/>
    </row>
    <row r="81" spans="1:96" s="13" customFormat="1" ht="49.5" hidden="1" customHeight="1">
      <c r="A81" s="5"/>
      <c r="B81" s="12"/>
      <c r="C81" s="6">
        <v>2016</v>
      </c>
      <c r="D81" s="6"/>
      <c r="E81" s="12"/>
      <c r="F81" s="6" t="s">
        <v>2503</v>
      </c>
      <c r="G81" s="6"/>
      <c r="H81" s="6"/>
      <c r="I81" s="6" t="s">
        <v>1168</v>
      </c>
      <c r="J81" s="6" t="s">
        <v>1543</v>
      </c>
      <c r="K81" s="6" t="s">
        <v>113</v>
      </c>
      <c r="L81" s="6" t="s">
        <v>1844</v>
      </c>
      <c r="M81" s="103"/>
      <c r="N81" s="103"/>
      <c r="O81" s="103"/>
      <c r="P81" s="12" t="s">
        <v>1857</v>
      </c>
      <c r="Q81" s="5" t="s">
        <v>1163</v>
      </c>
      <c r="R81" s="6"/>
      <c r="S81" s="6" t="s">
        <v>1858</v>
      </c>
      <c r="T81" s="7" t="s">
        <v>1177</v>
      </c>
      <c r="U81" s="203" t="s">
        <v>1217</v>
      </c>
      <c r="V81" s="261"/>
      <c r="W81" s="279"/>
      <c r="X81" s="281"/>
      <c r="Y81" s="259">
        <f>FACT!R375</f>
        <v>1320.01</v>
      </c>
      <c r="Z81" s="262"/>
      <c r="AA81" s="261"/>
      <c r="AB81" s="261"/>
      <c r="AC81" s="532">
        <f>Y81</f>
        <v>1320.01</v>
      </c>
      <c r="AD81" s="172"/>
      <c r="AE81" s="173"/>
      <c r="AF81" s="266">
        <v>42443</v>
      </c>
      <c r="AG81" s="266">
        <v>42510</v>
      </c>
      <c r="AH81" s="6"/>
      <c r="AI81" s="94"/>
      <c r="AJ81" s="832" t="s">
        <v>2452</v>
      </c>
      <c r="AK81" s="6">
        <v>100</v>
      </c>
      <c r="AL81" s="867"/>
      <c r="AM81" s="6">
        <v>80</v>
      </c>
      <c r="AN81" s="6"/>
      <c r="AO81" s="6"/>
      <c r="AP81" s="6"/>
      <c r="AQ81" s="6"/>
      <c r="AR81" s="119"/>
      <c r="AS81" s="6"/>
      <c r="AT81" s="6"/>
      <c r="AU81" s="6"/>
      <c r="AV81" s="6"/>
      <c r="AW81" s="6"/>
      <c r="AX81" s="6"/>
      <c r="AY81" s="6"/>
      <c r="AZ81" s="6"/>
      <c r="BA81" s="128"/>
      <c r="BB81" s="14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225"/>
      <c r="CP81" s="225"/>
      <c r="CQ81" s="6"/>
      <c r="CR81" s="6"/>
    </row>
    <row r="82" spans="1:96" s="13" customFormat="1" ht="30" hidden="1" customHeight="1">
      <c r="A82" s="5"/>
      <c r="B82" s="12"/>
      <c r="C82" s="6">
        <v>2016</v>
      </c>
      <c r="D82" s="6"/>
      <c r="E82" s="12"/>
      <c r="F82" s="6" t="s">
        <v>2503</v>
      </c>
      <c r="G82" s="66"/>
      <c r="H82" s="6"/>
      <c r="I82" s="6" t="s">
        <v>1221</v>
      </c>
      <c r="J82" s="6" t="s">
        <v>1543</v>
      </c>
      <c r="K82" s="6"/>
      <c r="L82" s="6" t="s">
        <v>1990</v>
      </c>
      <c r="M82" s="103" t="s">
        <v>1258</v>
      </c>
      <c r="N82" s="103"/>
      <c r="O82" s="103"/>
      <c r="P82" s="12" t="s">
        <v>1892</v>
      </c>
      <c r="Q82" s="5" t="s">
        <v>1163</v>
      </c>
      <c r="R82" s="6"/>
      <c r="S82" s="6" t="s">
        <v>1893</v>
      </c>
      <c r="T82" s="7" t="s">
        <v>1501</v>
      </c>
      <c r="U82" s="203" t="s">
        <v>1217</v>
      </c>
      <c r="V82" s="261">
        <v>0</v>
      </c>
      <c r="W82" s="261">
        <v>0</v>
      </c>
      <c r="X82" s="281">
        <v>30000</v>
      </c>
      <c r="Y82" s="259">
        <f>NOM!Q348+FACT!R391</f>
        <v>35658.910000000003</v>
      </c>
      <c r="Z82" s="262">
        <f>X82-Y82</f>
        <v>-5658.9100000000035</v>
      </c>
      <c r="AA82" s="261"/>
      <c r="AB82" s="261"/>
      <c r="AC82" s="532">
        <f>X82</f>
        <v>30000</v>
      </c>
      <c r="AD82" s="172"/>
      <c r="AE82" s="173"/>
      <c r="AF82" s="266">
        <v>42481</v>
      </c>
      <c r="AG82" s="266">
        <v>42515</v>
      </c>
      <c r="AH82" s="6"/>
      <c r="AI82" s="94" t="s">
        <v>113</v>
      </c>
      <c r="AJ82" s="6"/>
      <c r="AK82" s="6">
        <v>100</v>
      </c>
      <c r="AL82" s="94"/>
      <c r="AM82" s="6">
        <v>5500</v>
      </c>
      <c r="AN82" s="6"/>
      <c r="AO82" s="6"/>
      <c r="AP82" s="6"/>
      <c r="AQ82" s="6"/>
      <c r="AR82" s="119"/>
      <c r="AS82" s="6"/>
      <c r="AT82" s="6"/>
      <c r="AU82" s="6"/>
      <c r="AV82" s="6"/>
      <c r="AW82" s="6"/>
      <c r="AX82" s="6"/>
      <c r="AY82" s="6"/>
      <c r="AZ82" s="6"/>
      <c r="BA82" s="128"/>
      <c r="BB82" s="14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225"/>
      <c r="CP82" s="225"/>
      <c r="CQ82" s="6"/>
      <c r="CR82" s="6"/>
    </row>
    <row r="83" spans="1:96" s="13" customFormat="1" ht="35.25" hidden="1" customHeight="1">
      <c r="A83" s="5"/>
      <c r="B83" s="12"/>
      <c r="C83" s="6">
        <v>2016</v>
      </c>
      <c r="D83" s="6"/>
      <c r="E83" s="12"/>
      <c r="F83" s="6"/>
      <c r="G83" s="66">
        <f>CO83</f>
        <v>0</v>
      </c>
      <c r="H83" s="6"/>
      <c r="I83" s="6"/>
      <c r="J83" s="6" t="s">
        <v>1543</v>
      </c>
      <c r="K83" s="6"/>
      <c r="L83" s="6" t="s">
        <v>1990</v>
      </c>
      <c r="M83" s="103"/>
      <c r="N83" s="103"/>
      <c r="O83" s="103"/>
      <c r="P83" s="12" t="s">
        <v>2076</v>
      </c>
      <c r="Q83" s="5" t="s">
        <v>1163</v>
      </c>
      <c r="R83" s="6"/>
      <c r="S83" s="6" t="s">
        <v>1893</v>
      </c>
      <c r="T83" s="7" t="s">
        <v>1501</v>
      </c>
      <c r="U83" s="203" t="s">
        <v>1217</v>
      </c>
      <c r="V83" s="261">
        <v>0</v>
      </c>
      <c r="W83" s="261">
        <v>0</v>
      </c>
      <c r="X83" s="281">
        <v>53724.05</v>
      </c>
      <c r="Y83" s="259">
        <f>NOM!Q349+FACT!R392</f>
        <v>42175.469999999994</v>
      </c>
      <c r="Z83" s="262">
        <f>X83-Y83</f>
        <v>11548.580000000009</v>
      </c>
      <c r="AA83" s="172"/>
      <c r="AB83" s="172"/>
      <c r="AC83" s="172"/>
      <c r="AD83" s="172"/>
      <c r="AE83" s="173"/>
      <c r="AF83" s="266">
        <v>42499</v>
      </c>
      <c r="AG83" s="266">
        <v>42515</v>
      </c>
      <c r="AH83" s="6"/>
      <c r="AI83" s="94" t="s">
        <v>113</v>
      </c>
      <c r="AJ83" s="6"/>
      <c r="AK83" s="6">
        <v>100</v>
      </c>
      <c r="AL83" s="94"/>
      <c r="AM83" s="6">
        <v>5500</v>
      </c>
      <c r="AN83" s="6"/>
      <c r="AO83" s="6"/>
      <c r="AP83" s="6"/>
      <c r="AQ83" s="6"/>
      <c r="AR83" s="119"/>
      <c r="AS83" s="6"/>
      <c r="AT83" s="6"/>
      <c r="AU83" s="6"/>
      <c r="AV83" s="6"/>
      <c r="AW83" s="6"/>
      <c r="AX83" s="6"/>
      <c r="AY83" s="6"/>
      <c r="AZ83" s="6"/>
      <c r="BA83" s="128"/>
      <c r="BB83" s="14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225"/>
      <c r="CP83" s="225"/>
      <c r="CQ83" s="6"/>
      <c r="CR83" s="6"/>
    </row>
    <row r="84" spans="1:96" s="13" customFormat="1" ht="48" hidden="1" customHeight="1">
      <c r="A84" s="5"/>
      <c r="B84" s="12"/>
      <c r="C84" s="6">
        <v>2016</v>
      </c>
      <c r="D84" s="6"/>
      <c r="E84" s="12"/>
      <c r="F84" s="6"/>
      <c r="G84" s="66" t="str">
        <f>CO84</f>
        <v>C.A. 12º S.E. 1ª 2016</v>
      </c>
      <c r="H84" s="6"/>
      <c r="I84" s="6"/>
      <c r="J84" s="6" t="s">
        <v>1543</v>
      </c>
      <c r="K84" s="6"/>
      <c r="L84" s="6" t="s">
        <v>1990</v>
      </c>
      <c r="M84" s="103"/>
      <c r="N84" s="103"/>
      <c r="O84" s="103"/>
      <c r="P84" s="12" t="s">
        <v>2703</v>
      </c>
      <c r="Q84" s="5" t="s">
        <v>1163</v>
      </c>
      <c r="R84" s="6"/>
      <c r="S84" s="6" t="s">
        <v>1893</v>
      </c>
      <c r="T84" s="7" t="s">
        <v>1501</v>
      </c>
      <c r="U84" s="203" t="s">
        <v>1217</v>
      </c>
      <c r="V84" s="261">
        <v>38664.959999999999</v>
      </c>
      <c r="W84" s="261">
        <v>0</v>
      </c>
      <c r="X84" s="281">
        <v>1600000</v>
      </c>
      <c r="Y84" s="259">
        <f>FACT!R413</f>
        <v>38664.959999999999</v>
      </c>
      <c r="Z84" s="262">
        <f>X84-Y84</f>
        <v>1561335.04</v>
      </c>
      <c r="AA84" s="172"/>
      <c r="AB84" s="172"/>
      <c r="AC84" s="172"/>
      <c r="AD84" s="172"/>
      <c r="AE84" s="173"/>
      <c r="AF84" s="266">
        <v>42552</v>
      </c>
      <c r="AG84" s="266">
        <v>42582</v>
      </c>
      <c r="AH84" s="6" t="s">
        <v>2704</v>
      </c>
      <c r="AI84" s="94" t="s">
        <v>113</v>
      </c>
      <c r="AJ84" s="6"/>
      <c r="AK84" s="6">
        <v>100</v>
      </c>
      <c r="AL84" s="94"/>
      <c r="AM84" s="6">
        <v>5500</v>
      </c>
      <c r="AN84" s="6"/>
      <c r="AO84" s="6"/>
      <c r="AP84" s="6"/>
      <c r="AQ84" s="6"/>
      <c r="AR84" s="119"/>
      <c r="AS84" s="6"/>
      <c r="AT84" s="6"/>
      <c r="AU84" s="6"/>
      <c r="AV84" s="6"/>
      <c r="AW84" s="6"/>
      <c r="AX84" s="6"/>
      <c r="AY84" s="6"/>
      <c r="AZ84" s="6"/>
      <c r="BA84" s="128"/>
      <c r="BB84" s="14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225" t="s">
        <v>2705</v>
      </c>
      <c r="CP84" s="225"/>
      <c r="CQ84" s="6"/>
      <c r="CR84" s="6"/>
    </row>
    <row r="85" spans="1:96" s="13" customFormat="1" ht="33" hidden="1" customHeight="1">
      <c r="A85" s="5"/>
      <c r="B85" s="12"/>
      <c r="C85" s="6">
        <v>2016</v>
      </c>
      <c r="D85" s="6"/>
      <c r="E85" s="12"/>
      <c r="F85" s="6"/>
      <c r="G85" s="66">
        <f>CO85</f>
        <v>0</v>
      </c>
      <c r="H85" s="6"/>
      <c r="I85" s="6"/>
      <c r="J85" s="6" t="s">
        <v>113</v>
      </c>
      <c r="K85" s="6"/>
      <c r="L85" s="6" t="s">
        <v>2063</v>
      </c>
      <c r="M85" s="103"/>
      <c r="N85" s="103"/>
      <c r="O85" s="103"/>
      <c r="P85" s="12" t="s">
        <v>1895</v>
      </c>
      <c r="Q85" s="5" t="s">
        <v>1676</v>
      </c>
      <c r="R85" s="6"/>
      <c r="S85" s="6" t="s">
        <v>1893</v>
      </c>
      <c r="T85" s="7" t="s">
        <v>1501</v>
      </c>
      <c r="U85" s="203" t="s">
        <v>1217</v>
      </c>
      <c r="V85" s="261"/>
      <c r="W85" s="279"/>
      <c r="X85" s="281"/>
      <c r="Y85" s="259"/>
      <c r="Z85" s="262"/>
      <c r="AA85" s="172"/>
      <c r="AB85" s="172"/>
      <c r="AC85" s="172"/>
      <c r="AD85" s="172"/>
      <c r="AE85" s="173"/>
      <c r="AF85" s="266"/>
      <c r="AG85" s="266"/>
      <c r="AH85" s="6"/>
      <c r="AI85" s="94"/>
      <c r="AJ85" s="6"/>
      <c r="AK85" s="6">
        <v>100</v>
      </c>
      <c r="AL85" s="94"/>
      <c r="AM85" s="6">
        <v>5500</v>
      </c>
      <c r="AN85" s="6"/>
      <c r="AO85" s="6"/>
      <c r="AP85" s="6"/>
      <c r="AQ85" s="6"/>
      <c r="AR85" s="119"/>
      <c r="AS85" s="6"/>
      <c r="AT85" s="6"/>
      <c r="AU85" s="6"/>
      <c r="AV85" s="6"/>
      <c r="AW85" s="6"/>
      <c r="AX85" s="6"/>
      <c r="AY85" s="6"/>
      <c r="AZ85" s="6"/>
      <c r="BA85" s="128"/>
      <c r="BB85" s="14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225"/>
      <c r="CP85" s="225"/>
      <c r="CQ85" s="6"/>
      <c r="CR85" s="6"/>
    </row>
    <row r="86" spans="1:96" s="13" customFormat="1" ht="60" hidden="1" customHeight="1">
      <c r="A86" s="5"/>
      <c r="B86" s="12"/>
      <c r="C86" s="6">
        <v>2016</v>
      </c>
      <c r="D86" s="6"/>
      <c r="E86" s="12"/>
      <c r="F86" s="6" t="s">
        <v>1540</v>
      </c>
      <c r="G86" s="66"/>
      <c r="H86" s="6"/>
      <c r="I86" s="6" t="s">
        <v>1221</v>
      </c>
      <c r="J86" s="6" t="s">
        <v>1543</v>
      </c>
      <c r="K86" s="6" t="s">
        <v>113</v>
      </c>
      <c r="L86" s="6" t="s">
        <v>1939</v>
      </c>
      <c r="M86" s="103" t="s">
        <v>2030</v>
      </c>
      <c r="N86" s="103"/>
      <c r="O86" s="103"/>
      <c r="P86" s="12" t="s">
        <v>2520</v>
      </c>
      <c r="Q86" s="5" t="s">
        <v>1507</v>
      </c>
      <c r="R86" s="6"/>
      <c r="S86" s="6" t="s">
        <v>1896</v>
      </c>
      <c r="T86" s="7" t="s">
        <v>1518</v>
      </c>
      <c r="U86" s="203" t="s">
        <v>1217</v>
      </c>
      <c r="V86" s="261">
        <v>291113.12</v>
      </c>
      <c r="W86" s="279">
        <v>291113.12</v>
      </c>
      <c r="X86" s="281">
        <v>291113.12</v>
      </c>
      <c r="Y86" s="259">
        <f>NOM!Q352+FACT!R376</f>
        <v>121845.78</v>
      </c>
      <c r="Z86" s="262">
        <f>W86-Y86</f>
        <v>169267.34</v>
      </c>
      <c r="AA86" s="172"/>
      <c r="AB86" s="172"/>
      <c r="AC86" s="172"/>
      <c r="AD86" s="172"/>
      <c r="AE86" s="173"/>
      <c r="AF86" s="266">
        <v>42534</v>
      </c>
      <c r="AG86" s="266">
        <v>42546</v>
      </c>
      <c r="AH86" s="6" t="s">
        <v>1898</v>
      </c>
      <c r="AI86" s="94">
        <v>348</v>
      </c>
      <c r="AJ86" s="6" t="s">
        <v>750</v>
      </c>
      <c r="AK86" s="6">
        <v>100</v>
      </c>
      <c r="AL86" s="94">
        <f t="shared" si="6"/>
        <v>41.855131778327269</v>
      </c>
      <c r="AM86" s="6">
        <v>60000</v>
      </c>
      <c r="AN86" s="6"/>
      <c r="AO86" s="6"/>
      <c r="AP86" s="6"/>
      <c r="AQ86" s="6"/>
      <c r="AR86" s="119"/>
      <c r="AS86" s="6"/>
      <c r="AT86" s="6"/>
      <c r="AU86" s="6"/>
      <c r="AV86" s="6"/>
      <c r="AW86" s="6"/>
      <c r="AX86" s="6"/>
      <c r="AY86" s="6"/>
      <c r="AZ86" s="6"/>
      <c r="BA86" s="128"/>
      <c r="BB86" s="14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225"/>
      <c r="CP86" s="225"/>
      <c r="CQ86" s="6"/>
      <c r="CR86" s="6"/>
    </row>
    <row r="87" spans="1:96" s="13" customFormat="1" ht="38.25" hidden="1" customHeight="1">
      <c r="A87" s="5"/>
      <c r="B87" s="12"/>
      <c r="C87" s="6">
        <v>2016</v>
      </c>
      <c r="D87" s="6"/>
      <c r="E87" s="12"/>
      <c r="F87" s="6" t="s">
        <v>2503</v>
      </c>
      <c r="G87" s="66"/>
      <c r="H87" s="6"/>
      <c r="I87" s="6" t="s">
        <v>1221</v>
      </c>
      <c r="J87" s="6" t="s">
        <v>1973</v>
      </c>
      <c r="K87" s="6" t="s">
        <v>113</v>
      </c>
      <c r="L87" s="6" t="s">
        <v>1940</v>
      </c>
      <c r="M87" s="103" t="s">
        <v>2049</v>
      </c>
      <c r="N87" s="103"/>
      <c r="O87" s="103"/>
      <c r="P87" s="12" t="s">
        <v>2519</v>
      </c>
      <c r="Q87" s="5" t="s">
        <v>1507</v>
      </c>
      <c r="R87" s="6"/>
      <c r="S87" s="6" t="s">
        <v>113</v>
      </c>
      <c r="T87" s="7" t="s">
        <v>1974</v>
      </c>
      <c r="U87" s="203" t="s">
        <v>1217</v>
      </c>
      <c r="V87" s="261"/>
      <c r="W87" s="279">
        <v>426643.27</v>
      </c>
      <c r="X87" s="281">
        <v>426643.27</v>
      </c>
      <c r="Y87" s="259">
        <f>NOM!Q353+FACT!R377</f>
        <v>313036.55000000005</v>
      </c>
      <c r="Z87" s="262">
        <f>W87-Y87</f>
        <v>113606.71999999997</v>
      </c>
      <c r="AA87" s="172"/>
      <c r="AB87" s="172"/>
      <c r="AC87" s="532">
        <f>W87</f>
        <v>426643.27</v>
      </c>
      <c r="AD87" s="172"/>
      <c r="AE87" s="173"/>
      <c r="AF87" s="266">
        <v>42527</v>
      </c>
      <c r="AG87" s="266">
        <v>42581</v>
      </c>
      <c r="AH87" s="6"/>
      <c r="AI87" s="94">
        <v>510</v>
      </c>
      <c r="AJ87" s="6" t="s">
        <v>750</v>
      </c>
      <c r="AK87" s="6">
        <v>100</v>
      </c>
      <c r="AL87" s="94">
        <f t="shared" si="6"/>
        <v>73.371964826727492</v>
      </c>
      <c r="AM87" s="6">
        <v>1270</v>
      </c>
      <c r="AN87" s="6"/>
      <c r="AO87" s="6"/>
      <c r="AP87" s="6"/>
      <c r="AQ87" s="6"/>
      <c r="AR87" s="119"/>
      <c r="AS87" s="6"/>
      <c r="AT87" s="6"/>
      <c r="AU87" s="6"/>
      <c r="AV87" s="6"/>
      <c r="AW87" s="6"/>
      <c r="AX87" s="6"/>
      <c r="AY87" s="6"/>
      <c r="AZ87" s="6"/>
      <c r="BA87" s="128"/>
      <c r="BB87" s="14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225"/>
      <c r="CP87" s="225"/>
      <c r="CQ87" s="6"/>
      <c r="CR87" s="6"/>
    </row>
    <row r="88" spans="1:96" s="13" customFormat="1" ht="30" hidden="1" customHeight="1">
      <c r="A88" s="5"/>
      <c r="B88" s="12"/>
      <c r="C88" s="6">
        <v>2016</v>
      </c>
      <c r="D88" s="6"/>
      <c r="E88" s="12"/>
      <c r="F88" s="6" t="s">
        <v>2503</v>
      </c>
      <c r="G88" s="66"/>
      <c r="H88" s="6"/>
      <c r="I88" s="6" t="s">
        <v>1221</v>
      </c>
      <c r="J88" s="6" t="s">
        <v>1543</v>
      </c>
      <c r="K88" s="6" t="s">
        <v>113</v>
      </c>
      <c r="L88" s="6" t="s">
        <v>1844</v>
      </c>
      <c r="M88" s="103"/>
      <c r="N88" s="103"/>
      <c r="O88" s="103"/>
      <c r="P88" s="12" t="s">
        <v>1975</v>
      </c>
      <c r="Q88" s="5" t="s">
        <v>1691</v>
      </c>
      <c r="R88" s="6"/>
      <c r="S88" s="6" t="s">
        <v>1038</v>
      </c>
      <c r="T88" s="7" t="s">
        <v>1704</v>
      </c>
      <c r="U88" s="203" t="s">
        <v>1217</v>
      </c>
      <c r="V88" s="261"/>
      <c r="W88" s="279"/>
      <c r="X88" s="281"/>
      <c r="Y88" s="259">
        <f>NOM!Q350+FACT!R396</f>
        <v>25017.989999999998</v>
      </c>
      <c r="Z88" s="262"/>
      <c r="AA88" s="172"/>
      <c r="AB88" s="172"/>
      <c r="AC88" s="532">
        <f>Y88</f>
        <v>25017.989999999998</v>
      </c>
      <c r="AD88" s="172"/>
      <c r="AE88" s="173"/>
      <c r="AF88" s="266">
        <v>42432</v>
      </c>
      <c r="AG88" s="266">
        <v>42564</v>
      </c>
      <c r="AH88" s="6"/>
      <c r="AI88" s="94" t="s">
        <v>113</v>
      </c>
      <c r="AJ88" s="6"/>
      <c r="AK88" s="6">
        <v>100</v>
      </c>
      <c r="AL88" s="867"/>
      <c r="AM88" s="6">
        <v>1400</v>
      </c>
      <c r="AN88" s="6"/>
      <c r="AO88" s="6"/>
      <c r="AP88" s="6"/>
      <c r="AQ88" s="6"/>
      <c r="AR88" s="119"/>
      <c r="AS88" s="6"/>
      <c r="AT88" s="6"/>
      <c r="AU88" s="6"/>
      <c r="AV88" s="6"/>
      <c r="AW88" s="6"/>
      <c r="AX88" s="6"/>
      <c r="AY88" s="6"/>
      <c r="AZ88" s="6"/>
      <c r="BA88" s="128"/>
      <c r="BB88" s="14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225"/>
      <c r="CP88" s="225"/>
      <c r="CQ88" s="6"/>
      <c r="CR88" s="6"/>
    </row>
    <row r="89" spans="1:96" s="13" customFormat="1" ht="30" hidden="1" customHeight="1">
      <c r="A89" s="5"/>
      <c r="B89" s="12"/>
      <c r="C89" s="6">
        <v>2016</v>
      </c>
      <c r="D89" s="6"/>
      <c r="E89" s="12" t="s">
        <v>1991</v>
      </c>
      <c r="F89" s="6" t="s">
        <v>2503</v>
      </c>
      <c r="G89" s="6"/>
      <c r="H89" s="6"/>
      <c r="I89" s="6" t="s">
        <v>12</v>
      </c>
      <c r="J89" s="6" t="s">
        <v>1992</v>
      </c>
      <c r="K89" s="6" t="s">
        <v>113</v>
      </c>
      <c r="L89" s="6" t="s">
        <v>113</v>
      </c>
      <c r="M89" s="103" t="s">
        <v>113</v>
      </c>
      <c r="N89" s="103"/>
      <c r="O89" s="103"/>
      <c r="P89" s="12" t="s">
        <v>1993</v>
      </c>
      <c r="Q89" s="5" t="s">
        <v>1170</v>
      </c>
      <c r="R89" s="6"/>
      <c r="S89" s="6" t="s">
        <v>1307</v>
      </c>
      <c r="T89" s="7" t="s">
        <v>505</v>
      </c>
      <c r="U89" s="203" t="s">
        <v>1996</v>
      </c>
      <c r="V89" s="261"/>
      <c r="W89" s="279"/>
      <c r="X89" s="281"/>
      <c r="Y89" s="259">
        <f>NOM!Q363</f>
        <v>24659</v>
      </c>
      <c r="Z89" s="869"/>
      <c r="AA89" s="870"/>
      <c r="AB89" s="870"/>
      <c r="AC89" s="870"/>
      <c r="AD89" s="870"/>
      <c r="AE89" s="871"/>
      <c r="AF89" s="872"/>
      <c r="AG89" s="872"/>
      <c r="AH89" s="6" t="s">
        <v>2243</v>
      </c>
      <c r="AI89" s="866"/>
      <c r="AJ89" s="868"/>
      <c r="AK89" s="868"/>
      <c r="AL89" s="866"/>
      <c r="AM89" s="6"/>
      <c r="AN89" s="6"/>
      <c r="AO89" s="6"/>
      <c r="AP89" s="6"/>
      <c r="AQ89" s="6"/>
      <c r="AR89" s="119"/>
      <c r="AS89" s="6"/>
      <c r="AT89" s="6"/>
      <c r="AU89" s="6"/>
      <c r="AV89" s="6"/>
      <c r="AW89" s="6"/>
      <c r="AX89" s="6"/>
      <c r="AY89" s="6"/>
      <c r="AZ89" s="6"/>
      <c r="BA89" s="128"/>
      <c r="BB89" s="14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225"/>
      <c r="CP89" s="225"/>
      <c r="CQ89" s="6"/>
      <c r="CR89" s="6"/>
    </row>
    <row r="90" spans="1:96" s="13" customFormat="1" ht="25.5" hidden="1" customHeight="1">
      <c r="A90" s="5"/>
      <c r="B90" s="12"/>
      <c r="C90" s="6">
        <v>2016</v>
      </c>
      <c r="D90" s="6"/>
      <c r="E90" s="12" t="s">
        <v>1991</v>
      </c>
      <c r="F90" s="6" t="s">
        <v>1994</v>
      </c>
      <c r="G90" s="6"/>
      <c r="H90" s="6"/>
      <c r="I90" s="6" t="s">
        <v>12</v>
      </c>
      <c r="J90" s="6" t="s">
        <v>1992</v>
      </c>
      <c r="K90" s="6" t="s">
        <v>113</v>
      </c>
      <c r="L90" s="6" t="s">
        <v>113</v>
      </c>
      <c r="M90" s="103" t="s">
        <v>113</v>
      </c>
      <c r="N90" s="103"/>
      <c r="O90" s="103"/>
      <c r="P90" s="12" t="s">
        <v>1995</v>
      </c>
      <c r="Q90" s="5" t="s">
        <v>1170</v>
      </c>
      <c r="R90" s="6"/>
      <c r="S90" s="6" t="s">
        <v>113</v>
      </c>
      <c r="T90" s="7" t="s">
        <v>113</v>
      </c>
      <c r="U90" s="203" t="s">
        <v>1996</v>
      </c>
      <c r="V90" s="261"/>
      <c r="W90" s="279"/>
      <c r="X90" s="281"/>
      <c r="Y90" s="259"/>
      <c r="Z90" s="869"/>
      <c r="AA90" s="870"/>
      <c r="AB90" s="870"/>
      <c r="AC90" s="870"/>
      <c r="AD90" s="870"/>
      <c r="AE90" s="871"/>
      <c r="AF90" s="872"/>
      <c r="AG90" s="872"/>
      <c r="AH90" s="6"/>
      <c r="AI90" s="866"/>
      <c r="AJ90" s="868"/>
      <c r="AK90" s="868"/>
      <c r="AL90" s="866"/>
      <c r="AM90" s="6"/>
      <c r="AN90" s="6"/>
      <c r="AO90" s="6"/>
      <c r="AP90" s="6"/>
      <c r="AQ90" s="6"/>
      <c r="AR90" s="119"/>
      <c r="AS90" s="6"/>
      <c r="AT90" s="6"/>
      <c r="AU90" s="6"/>
      <c r="AV90" s="6"/>
      <c r="AW90" s="6"/>
      <c r="AX90" s="6"/>
      <c r="AY90" s="6"/>
      <c r="AZ90" s="6"/>
      <c r="BA90" s="128"/>
      <c r="BB90" s="14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225"/>
      <c r="CP90" s="225"/>
      <c r="CQ90" s="6"/>
      <c r="CR90" s="6"/>
    </row>
    <row r="91" spans="1:96" s="13" customFormat="1" ht="29.25" hidden="1" customHeight="1">
      <c r="A91" s="5"/>
      <c r="B91" s="12"/>
      <c r="C91" s="6">
        <v>2016</v>
      </c>
      <c r="D91" s="6"/>
      <c r="E91" s="12"/>
      <c r="F91" s="6" t="s">
        <v>754</v>
      </c>
      <c r="G91" s="66" t="str">
        <f>CO91</f>
        <v>C.A. 10º S.E. 1ª 2016</v>
      </c>
      <c r="H91" s="6"/>
      <c r="I91" s="6" t="s">
        <v>1221</v>
      </c>
      <c r="J91" s="6" t="s">
        <v>1973</v>
      </c>
      <c r="K91" s="6" t="s">
        <v>113</v>
      </c>
      <c r="L91" s="6" t="s">
        <v>2431</v>
      </c>
      <c r="M91" s="103" t="s">
        <v>2458</v>
      </c>
      <c r="N91" s="103"/>
      <c r="O91" s="103"/>
      <c r="P91" s="12" t="s">
        <v>2436</v>
      </c>
      <c r="Q91" s="5" t="s">
        <v>1507</v>
      </c>
      <c r="R91" s="6"/>
      <c r="S91" s="6" t="s">
        <v>1685</v>
      </c>
      <c r="T91" s="7" t="s">
        <v>1686</v>
      </c>
      <c r="U91" s="203" t="s">
        <v>206</v>
      </c>
      <c r="V91" s="261">
        <v>3333333.33</v>
      </c>
      <c r="W91" s="279">
        <v>165675.38</v>
      </c>
      <c r="X91" s="261">
        <v>3333333.33</v>
      </c>
      <c r="Y91" s="259">
        <f>NOM!Q371+FACT!R405</f>
        <v>39129.909999999996</v>
      </c>
      <c r="Z91" s="262">
        <f>W91-Y91</f>
        <v>126545.47</v>
      </c>
      <c r="AA91" s="172"/>
      <c r="AB91" s="532">
        <f>W91*0.6</f>
        <v>99405.228000000003</v>
      </c>
      <c r="AC91" s="532">
        <f>W91*0.4</f>
        <v>66270.152000000002</v>
      </c>
      <c r="AD91" s="172"/>
      <c r="AE91" s="173"/>
      <c r="AF91" s="266">
        <v>42618</v>
      </c>
      <c r="AG91" s="266">
        <v>42643</v>
      </c>
      <c r="AH91" s="6" t="s">
        <v>1507</v>
      </c>
      <c r="AI91" s="94">
        <v>200</v>
      </c>
      <c r="AJ91" s="6" t="s">
        <v>750</v>
      </c>
      <c r="AK91" s="6">
        <v>0</v>
      </c>
      <c r="AL91" s="94">
        <f t="shared" si="6"/>
        <v>23.618421759467214</v>
      </c>
      <c r="AM91" s="6">
        <f>AO91+AP91</f>
        <v>2373</v>
      </c>
      <c r="AN91" s="6"/>
      <c r="AO91" s="6">
        <v>1149</v>
      </c>
      <c r="AP91" s="6">
        <v>1224</v>
      </c>
      <c r="AQ91" s="6"/>
      <c r="AR91" s="119" t="s">
        <v>2345</v>
      </c>
      <c r="AS91" s="6" t="s">
        <v>239</v>
      </c>
      <c r="AT91" s="6" t="s">
        <v>239</v>
      </c>
      <c r="AU91" s="6" t="s">
        <v>239</v>
      </c>
      <c r="AV91" s="6"/>
      <c r="AW91" s="6" t="s">
        <v>239</v>
      </c>
      <c r="AX91" s="6" t="s">
        <v>239</v>
      </c>
      <c r="AY91" s="6" t="s">
        <v>239</v>
      </c>
      <c r="AZ91" s="6"/>
      <c r="BA91" s="128" t="s">
        <v>239</v>
      </c>
      <c r="BB91" s="146" t="s">
        <v>239</v>
      </c>
      <c r="BC91" s="6"/>
      <c r="BD91" s="6"/>
      <c r="BE91" s="6" t="s">
        <v>239</v>
      </c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 t="s">
        <v>239</v>
      </c>
      <c r="BQ91" s="6"/>
      <c r="BR91" s="6"/>
      <c r="BS91" s="6"/>
      <c r="BT91" s="6" t="s">
        <v>239</v>
      </c>
      <c r="BU91" s="6"/>
      <c r="BV91" s="6" t="s">
        <v>239</v>
      </c>
      <c r="BW91" s="6"/>
      <c r="BX91" s="6" t="s">
        <v>239</v>
      </c>
      <c r="BY91" s="6"/>
      <c r="BZ91" s="6" t="s">
        <v>239</v>
      </c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225" t="s">
        <v>2347</v>
      </c>
      <c r="CP91" s="225">
        <v>2</v>
      </c>
      <c r="CQ91" s="6"/>
      <c r="CR91" s="6"/>
    </row>
    <row r="92" spans="1:96" s="13" customFormat="1" ht="27.75" hidden="1" customHeight="1">
      <c r="A92" s="5"/>
      <c r="B92" s="12"/>
      <c r="C92" s="6">
        <v>2016</v>
      </c>
      <c r="D92" s="6"/>
      <c r="E92" s="12"/>
      <c r="F92" s="6" t="s">
        <v>754</v>
      </c>
      <c r="G92" s="66" t="str">
        <f>CO92</f>
        <v>C.A. 10º S.E. 1ª 2016</v>
      </c>
      <c r="H92" s="6"/>
      <c r="I92" s="6" t="s">
        <v>1221</v>
      </c>
      <c r="J92" s="6" t="s">
        <v>1973</v>
      </c>
      <c r="K92" s="6" t="s">
        <v>113</v>
      </c>
      <c r="L92" s="6" t="s">
        <v>2432</v>
      </c>
      <c r="M92" s="103"/>
      <c r="N92" s="103"/>
      <c r="O92" s="103"/>
      <c r="P92" s="12" t="s">
        <v>2436</v>
      </c>
      <c r="Q92" s="5" t="s">
        <v>1163</v>
      </c>
      <c r="R92" s="6"/>
      <c r="S92" s="6" t="s">
        <v>1685</v>
      </c>
      <c r="T92" s="7" t="s">
        <v>1686</v>
      </c>
      <c r="U92" s="203" t="s">
        <v>206</v>
      </c>
      <c r="V92" s="261">
        <v>3333333.33</v>
      </c>
      <c r="W92" s="279">
        <v>127975.51</v>
      </c>
      <c r="X92" s="261">
        <v>3333333.33</v>
      </c>
      <c r="Y92" s="259">
        <f>NOM!Q370+FACT!R404</f>
        <v>3039.42</v>
      </c>
      <c r="Z92" s="262">
        <f>W92-Y92</f>
        <v>124936.09</v>
      </c>
      <c r="AA92" s="172"/>
      <c r="AB92" s="532">
        <f>W92*0.6</f>
        <v>76785.305999999997</v>
      </c>
      <c r="AC92" s="532">
        <f>W92*0.4</f>
        <v>51190.203999999998</v>
      </c>
      <c r="AD92" s="172"/>
      <c r="AE92" s="173"/>
      <c r="AF92" s="266">
        <v>42632</v>
      </c>
      <c r="AG92" s="266">
        <v>42651</v>
      </c>
      <c r="AH92" s="6" t="s">
        <v>1163</v>
      </c>
      <c r="AI92" s="94">
        <v>200</v>
      </c>
      <c r="AJ92" s="6" t="s">
        <v>750</v>
      </c>
      <c r="AK92" s="6">
        <v>0</v>
      </c>
      <c r="AL92" s="94">
        <f t="shared" si="6"/>
        <v>2.3750012795416873</v>
      </c>
      <c r="AM92" s="6">
        <f>AO92+AP92</f>
        <v>2373</v>
      </c>
      <c r="AN92" s="6"/>
      <c r="AO92" s="6">
        <v>1149</v>
      </c>
      <c r="AP92" s="6">
        <v>1224</v>
      </c>
      <c r="AQ92" s="6"/>
      <c r="AR92" s="119" t="s">
        <v>2345</v>
      </c>
      <c r="AS92" s="6" t="s">
        <v>239</v>
      </c>
      <c r="AT92" s="6" t="s">
        <v>239</v>
      </c>
      <c r="AU92" s="6" t="s">
        <v>239</v>
      </c>
      <c r="AV92" s="6"/>
      <c r="AW92" s="6" t="s">
        <v>239</v>
      </c>
      <c r="AX92" s="6" t="s">
        <v>239</v>
      </c>
      <c r="AY92" s="6" t="s">
        <v>239</v>
      </c>
      <c r="AZ92" s="6"/>
      <c r="BA92" s="128" t="s">
        <v>239</v>
      </c>
      <c r="BB92" s="146" t="s">
        <v>239</v>
      </c>
      <c r="BC92" s="6"/>
      <c r="BD92" s="6"/>
      <c r="BE92" s="6" t="s">
        <v>239</v>
      </c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 t="s">
        <v>239</v>
      </c>
      <c r="BQ92" s="6"/>
      <c r="BR92" s="6"/>
      <c r="BS92" s="6"/>
      <c r="BT92" s="6" t="s">
        <v>239</v>
      </c>
      <c r="BU92" s="6"/>
      <c r="BV92" s="6" t="s">
        <v>239</v>
      </c>
      <c r="BW92" s="6"/>
      <c r="BX92" s="6" t="s">
        <v>239</v>
      </c>
      <c r="BY92" s="6"/>
      <c r="BZ92" s="6" t="s">
        <v>239</v>
      </c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225" t="s">
        <v>2347</v>
      </c>
      <c r="CP92" s="225">
        <v>2</v>
      </c>
      <c r="CQ92" s="6"/>
      <c r="CR92" s="6"/>
    </row>
    <row r="93" spans="1:96" s="13" customFormat="1" ht="43.5" hidden="1" customHeight="1">
      <c r="A93" s="5"/>
      <c r="B93" s="12"/>
      <c r="C93" s="6">
        <v>2016</v>
      </c>
      <c r="D93" s="6"/>
      <c r="E93" s="12"/>
      <c r="F93" s="6" t="s">
        <v>754</v>
      </c>
      <c r="G93" s="66" t="str">
        <f>CO93</f>
        <v>C.A. 10º S.E. 1ª 2016</v>
      </c>
      <c r="H93" s="6"/>
      <c r="I93" s="6" t="s">
        <v>1221</v>
      </c>
      <c r="J93" s="6" t="s">
        <v>1973</v>
      </c>
      <c r="K93" s="6" t="s">
        <v>113</v>
      </c>
      <c r="L93" s="6" t="s">
        <v>2433</v>
      </c>
      <c r="M93" s="103" t="s">
        <v>2472</v>
      </c>
      <c r="N93" s="103"/>
      <c r="O93" s="103"/>
      <c r="P93" s="12" t="s">
        <v>2437</v>
      </c>
      <c r="Q93" s="5" t="s">
        <v>1699</v>
      </c>
      <c r="R93" s="6"/>
      <c r="S93" s="6" t="s">
        <v>1685</v>
      </c>
      <c r="T93" s="7" t="s">
        <v>1686</v>
      </c>
      <c r="U93" s="203" t="s">
        <v>206</v>
      </c>
      <c r="V93" s="261">
        <v>3333333.33</v>
      </c>
      <c r="W93" s="279">
        <v>2597533.2999999998</v>
      </c>
      <c r="X93" s="261">
        <v>3333333.33</v>
      </c>
      <c r="Y93" s="259">
        <f>NOM!Q369+FACT!R402</f>
        <v>284618.40999999997</v>
      </c>
      <c r="Z93" s="262">
        <f>W93-Y93</f>
        <v>2312914.8899999997</v>
      </c>
      <c r="AA93" s="172"/>
      <c r="AB93" s="532">
        <f>W93*0.6</f>
        <v>1558519.9799999997</v>
      </c>
      <c r="AC93" s="532">
        <f>W93*0.4</f>
        <v>1039013.32</v>
      </c>
      <c r="AD93" s="172"/>
      <c r="AE93" s="173"/>
      <c r="AF93" s="266">
        <v>42592</v>
      </c>
      <c r="AG93" s="266">
        <v>42719</v>
      </c>
      <c r="AH93" s="6"/>
      <c r="AI93" s="94">
        <v>4280.59</v>
      </c>
      <c r="AJ93" s="6" t="s">
        <v>2338</v>
      </c>
      <c r="AK93" s="6">
        <v>5</v>
      </c>
      <c r="AL93" s="94">
        <f t="shared" si="6"/>
        <v>10.957257410328483</v>
      </c>
      <c r="AM93" s="6">
        <f>AO93+AP93</f>
        <v>2373</v>
      </c>
      <c r="AN93" s="6"/>
      <c r="AO93" s="6">
        <v>1149</v>
      </c>
      <c r="AP93" s="6">
        <v>1224</v>
      </c>
      <c r="AQ93" s="6"/>
      <c r="AR93" s="119" t="s">
        <v>2345</v>
      </c>
      <c r="AS93" s="6" t="s">
        <v>239</v>
      </c>
      <c r="AT93" s="6" t="s">
        <v>239</v>
      </c>
      <c r="AU93" s="6" t="s">
        <v>239</v>
      </c>
      <c r="AV93" s="6"/>
      <c r="AW93" s="6" t="s">
        <v>239</v>
      </c>
      <c r="AX93" s="6" t="s">
        <v>239</v>
      </c>
      <c r="AY93" s="6" t="s">
        <v>239</v>
      </c>
      <c r="AZ93" s="6"/>
      <c r="BA93" s="128" t="s">
        <v>239</v>
      </c>
      <c r="BB93" s="146" t="s">
        <v>239</v>
      </c>
      <c r="BC93" s="6"/>
      <c r="BD93" s="6"/>
      <c r="BE93" s="6" t="s">
        <v>239</v>
      </c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 t="s">
        <v>239</v>
      </c>
      <c r="BQ93" s="6"/>
      <c r="BR93" s="6"/>
      <c r="BS93" s="6"/>
      <c r="BT93" s="6" t="s">
        <v>239</v>
      </c>
      <c r="BU93" s="6"/>
      <c r="BV93" s="6" t="s">
        <v>239</v>
      </c>
      <c r="BW93" s="6"/>
      <c r="BX93" s="6" t="s">
        <v>239</v>
      </c>
      <c r="BY93" s="6"/>
      <c r="BZ93" s="6" t="s">
        <v>239</v>
      </c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225" t="s">
        <v>2347</v>
      </c>
      <c r="CP93" s="225">
        <v>4</v>
      </c>
      <c r="CQ93" s="6"/>
      <c r="CR93" s="6"/>
    </row>
    <row r="94" spans="1:96" s="13" customFormat="1" ht="30" hidden="1" customHeight="1">
      <c r="A94" s="5"/>
      <c r="B94" s="12"/>
      <c r="C94" s="6">
        <v>2016</v>
      </c>
      <c r="D94" s="6"/>
      <c r="E94" s="12" t="s">
        <v>1991</v>
      </c>
      <c r="F94" s="6" t="s">
        <v>754</v>
      </c>
      <c r="G94" s="66">
        <f>CO94</f>
        <v>0</v>
      </c>
      <c r="H94" s="6"/>
      <c r="I94" s="6" t="s">
        <v>1997</v>
      </c>
      <c r="J94" s="6" t="s">
        <v>1992</v>
      </c>
      <c r="K94" s="6" t="s">
        <v>113</v>
      </c>
      <c r="L94" s="6" t="s">
        <v>113</v>
      </c>
      <c r="M94" s="103" t="s">
        <v>113</v>
      </c>
      <c r="N94" s="103"/>
      <c r="O94" s="103"/>
      <c r="P94" s="12" t="s">
        <v>1998</v>
      </c>
      <c r="Q94" s="5" t="s">
        <v>1170</v>
      </c>
      <c r="R94" s="6"/>
      <c r="S94" s="6" t="s">
        <v>113</v>
      </c>
      <c r="T94" s="7" t="s">
        <v>113</v>
      </c>
      <c r="U94" s="203" t="s">
        <v>1996</v>
      </c>
      <c r="V94" s="261"/>
      <c r="W94" s="279"/>
      <c r="X94" s="281"/>
      <c r="Y94" s="259"/>
      <c r="Z94" s="869"/>
      <c r="AA94" s="870"/>
      <c r="AB94" s="870"/>
      <c r="AC94" s="870"/>
      <c r="AD94" s="870"/>
      <c r="AE94" s="871"/>
      <c r="AF94" s="872"/>
      <c r="AG94" s="872"/>
      <c r="AH94" s="6"/>
      <c r="AI94" s="866"/>
      <c r="AJ94" s="868"/>
      <c r="AK94" s="868"/>
      <c r="AL94" s="866"/>
      <c r="AM94" s="6"/>
      <c r="AN94" s="6"/>
      <c r="AO94" s="6"/>
      <c r="AP94" s="6"/>
      <c r="AQ94" s="6"/>
      <c r="AR94" s="119"/>
      <c r="AS94" s="6"/>
      <c r="AT94" s="6"/>
      <c r="AU94" s="6"/>
      <c r="AV94" s="6"/>
      <c r="AW94" s="6"/>
      <c r="AX94" s="6"/>
      <c r="AY94" s="6"/>
      <c r="AZ94" s="6"/>
      <c r="BA94" s="128"/>
      <c r="BB94" s="14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225"/>
      <c r="CP94" s="225"/>
      <c r="CQ94" s="6"/>
      <c r="CR94" s="6"/>
    </row>
    <row r="95" spans="1:96" s="13" customFormat="1" ht="15" hidden="1" customHeight="1">
      <c r="A95" s="5"/>
      <c r="B95" s="12"/>
      <c r="C95" s="6">
        <v>2016</v>
      </c>
      <c r="D95" s="6"/>
      <c r="E95" s="12" t="s">
        <v>1991</v>
      </c>
      <c r="F95" s="6" t="s">
        <v>113</v>
      </c>
      <c r="G95" s="6"/>
      <c r="H95" s="6"/>
      <c r="I95" s="6" t="s">
        <v>12</v>
      </c>
      <c r="J95" s="6" t="s">
        <v>1992</v>
      </c>
      <c r="K95" s="6" t="s">
        <v>113</v>
      </c>
      <c r="L95" s="6" t="s">
        <v>113</v>
      </c>
      <c r="M95" s="103" t="s">
        <v>113</v>
      </c>
      <c r="N95" s="103"/>
      <c r="O95" s="103"/>
      <c r="P95" s="12" t="s">
        <v>1995</v>
      </c>
      <c r="Q95" s="5" t="s">
        <v>1170</v>
      </c>
      <c r="R95" s="6"/>
      <c r="S95" s="6" t="s">
        <v>113</v>
      </c>
      <c r="T95" s="7" t="s">
        <v>113</v>
      </c>
      <c r="U95" s="203" t="s">
        <v>1996</v>
      </c>
      <c r="V95" s="261"/>
      <c r="W95" s="279"/>
      <c r="X95" s="281"/>
      <c r="Y95" s="259"/>
      <c r="Z95" s="869"/>
      <c r="AA95" s="870"/>
      <c r="AB95" s="870"/>
      <c r="AC95" s="870"/>
      <c r="AD95" s="870"/>
      <c r="AE95" s="871"/>
      <c r="AF95" s="872"/>
      <c r="AG95" s="872"/>
      <c r="AH95" s="6" t="s">
        <v>1999</v>
      </c>
      <c r="AI95" s="866"/>
      <c r="AJ95" s="868"/>
      <c r="AK95" s="868"/>
      <c r="AL95" s="866"/>
      <c r="AM95" s="6"/>
      <c r="AN95" s="6"/>
      <c r="AO95" s="6"/>
      <c r="AP95" s="6"/>
      <c r="AQ95" s="6"/>
      <c r="AR95" s="119"/>
      <c r="AS95" s="6"/>
      <c r="AT95" s="6"/>
      <c r="AU95" s="6"/>
      <c r="AV95" s="6"/>
      <c r="AW95" s="6"/>
      <c r="AX95" s="6"/>
      <c r="AY95" s="6"/>
      <c r="AZ95" s="6"/>
      <c r="BA95" s="128"/>
      <c r="BB95" s="14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225"/>
      <c r="CP95" s="225"/>
      <c r="CQ95" s="6"/>
      <c r="CR95" s="6"/>
    </row>
    <row r="96" spans="1:96" s="13" customFormat="1" ht="15" hidden="1" customHeight="1">
      <c r="A96" s="5"/>
      <c r="B96" s="12"/>
      <c r="C96" s="6">
        <v>2016</v>
      </c>
      <c r="D96" s="6"/>
      <c r="E96" s="12" t="s">
        <v>1991</v>
      </c>
      <c r="F96" s="6" t="s">
        <v>113</v>
      </c>
      <c r="G96" s="6"/>
      <c r="H96" s="6"/>
      <c r="I96" s="6" t="s">
        <v>2000</v>
      </c>
      <c r="J96" s="6" t="s">
        <v>1992</v>
      </c>
      <c r="K96" s="6" t="s">
        <v>113</v>
      </c>
      <c r="L96" s="6" t="s">
        <v>113</v>
      </c>
      <c r="M96" s="103" t="s">
        <v>113</v>
      </c>
      <c r="N96" s="103"/>
      <c r="O96" s="103"/>
      <c r="P96" s="12" t="s">
        <v>2001</v>
      </c>
      <c r="Q96" s="5" t="s">
        <v>1170</v>
      </c>
      <c r="R96" s="6"/>
      <c r="S96" s="6" t="s">
        <v>113</v>
      </c>
      <c r="T96" s="7" t="s">
        <v>113</v>
      </c>
      <c r="U96" s="203" t="s">
        <v>1996</v>
      </c>
      <c r="V96" s="261"/>
      <c r="W96" s="279"/>
      <c r="X96" s="281"/>
      <c r="Y96" s="259"/>
      <c r="Z96" s="869"/>
      <c r="AA96" s="870"/>
      <c r="AB96" s="870"/>
      <c r="AC96" s="870"/>
      <c r="AD96" s="870"/>
      <c r="AE96" s="871"/>
      <c r="AF96" s="872"/>
      <c r="AG96" s="872"/>
      <c r="AH96" s="6" t="s">
        <v>2002</v>
      </c>
      <c r="AI96" s="866"/>
      <c r="AJ96" s="868"/>
      <c r="AK96" s="868"/>
      <c r="AL96" s="866"/>
      <c r="AM96" s="6"/>
      <c r="AN96" s="6"/>
      <c r="AO96" s="6"/>
      <c r="AP96" s="6"/>
      <c r="AQ96" s="6"/>
      <c r="AR96" s="119"/>
      <c r="AS96" s="6"/>
      <c r="AT96" s="6"/>
      <c r="AU96" s="6"/>
      <c r="AV96" s="6"/>
      <c r="AW96" s="6"/>
      <c r="AX96" s="6"/>
      <c r="AY96" s="6"/>
      <c r="AZ96" s="6"/>
      <c r="BA96" s="128"/>
      <c r="BB96" s="14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225"/>
      <c r="CP96" s="225"/>
      <c r="CQ96" s="6"/>
      <c r="CR96" s="6"/>
    </row>
    <row r="97" spans="1:96" s="13" customFormat="1" ht="15" hidden="1" customHeight="1">
      <c r="A97" s="5"/>
      <c r="B97" s="12"/>
      <c r="C97" s="6">
        <v>2016</v>
      </c>
      <c r="D97" s="6"/>
      <c r="E97" s="12" t="s">
        <v>1991</v>
      </c>
      <c r="F97" s="6" t="s">
        <v>113</v>
      </c>
      <c r="G97" s="6"/>
      <c r="H97" s="6"/>
      <c r="I97" s="6" t="s">
        <v>12</v>
      </c>
      <c r="J97" s="6" t="s">
        <v>1992</v>
      </c>
      <c r="K97" s="6" t="s">
        <v>113</v>
      </c>
      <c r="L97" s="6" t="s">
        <v>113</v>
      </c>
      <c r="M97" s="103" t="s">
        <v>113</v>
      </c>
      <c r="N97" s="103"/>
      <c r="O97" s="103"/>
      <c r="P97" s="12" t="s">
        <v>2003</v>
      </c>
      <c r="Q97" s="5" t="s">
        <v>1170</v>
      </c>
      <c r="R97" s="6"/>
      <c r="S97" s="6" t="s">
        <v>113</v>
      </c>
      <c r="T97" s="7" t="s">
        <v>113</v>
      </c>
      <c r="U97" s="203" t="s">
        <v>1996</v>
      </c>
      <c r="V97" s="261"/>
      <c r="W97" s="279"/>
      <c r="X97" s="281"/>
      <c r="Y97" s="259"/>
      <c r="Z97" s="869"/>
      <c r="AA97" s="870"/>
      <c r="AB97" s="870"/>
      <c r="AC97" s="870"/>
      <c r="AD97" s="870"/>
      <c r="AE97" s="871"/>
      <c r="AF97" s="872"/>
      <c r="AG97" s="872"/>
      <c r="AH97" s="6"/>
      <c r="AI97" s="866"/>
      <c r="AJ97" s="868"/>
      <c r="AK97" s="868"/>
      <c r="AL97" s="866"/>
      <c r="AM97" s="6"/>
      <c r="AN97" s="6"/>
      <c r="AO97" s="6"/>
      <c r="AP97" s="6"/>
      <c r="AQ97" s="6"/>
      <c r="AR97" s="119"/>
      <c r="AS97" s="6"/>
      <c r="AT97" s="6"/>
      <c r="AU97" s="6"/>
      <c r="AV97" s="6"/>
      <c r="AW97" s="6"/>
      <c r="AX97" s="6"/>
      <c r="AY97" s="6"/>
      <c r="AZ97" s="6"/>
      <c r="BA97" s="128"/>
      <c r="BB97" s="14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225"/>
      <c r="CP97" s="225"/>
      <c r="CQ97" s="6"/>
      <c r="CR97" s="6"/>
    </row>
    <row r="98" spans="1:96" s="13" customFormat="1" ht="15" hidden="1" customHeight="1">
      <c r="A98" s="5"/>
      <c r="B98" s="12"/>
      <c r="C98" s="6">
        <v>2016</v>
      </c>
      <c r="D98" s="6"/>
      <c r="E98" s="12" t="s">
        <v>1991</v>
      </c>
      <c r="F98" s="6" t="s">
        <v>113</v>
      </c>
      <c r="G98" s="6"/>
      <c r="H98" s="6"/>
      <c r="I98" s="6" t="s">
        <v>2000</v>
      </c>
      <c r="J98" s="6" t="s">
        <v>1992</v>
      </c>
      <c r="K98" s="6" t="s">
        <v>113</v>
      </c>
      <c r="L98" s="6" t="s">
        <v>113</v>
      </c>
      <c r="M98" s="103" t="s">
        <v>113</v>
      </c>
      <c r="N98" s="103"/>
      <c r="O98" s="103"/>
      <c r="P98" s="12" t="s">
        <v>2004</v>
      </c>
      <c r="Q98" s="5" t="s">
        <v>1170</v>
      </c>
      <c r="R98" s="6"/>
      <c r="S98" s="6" t="s">
        <v>113</v>
      </c>
      <c r="T98" s="7" t="s">
        <v>113</v>
      </c>
      <c r="U98" s="203" t="s">
        <v>1996</v>
      </c>
      <c r="V98" s="261"/>
      <c r="W98" s="279"/>
      <c r="X98" s="281"/>
      <c r="Y98" s="259"/>
      <c r="Z98" s="869"/>
      <c r="AA98" s="870"/>
      <c r="AB98" s="870"/>
      <c r="AC98" s="870"/>
      <c r="AD98" s="870"/>
      <c r="AE98" s="871"/>
      <c r="AF98" s="872"/>
      <c r="AG98" s="872"/>
      <c r="AH98" s="6"/>
      <c r="AI98" s="866"/>
      <c r="AJ98" s="868"/>
      <c r="AK98" s="868"/>
      <c r="AL98" s="866"/>
      <c r="AM98" s="6"/>
      <c r="AN98" s="6"/>
      <c r="AO98" s="6"/>
      <c r="AP98" s="6"/>
      <c r="AQ98" s="6"/>
      <c r="AR98" s="119"/>
      <c r="AS98" s="6"/>
      <c r="AT98" s="6"/>
      <c r="AU98" s="6"/>
      <c r="AV98" s="6"/>
      <c r="AW98" s="6"/>
      <c r="AX98" s="6"/>
      <c r="AY98" s="6"/>
      <c r="AZ98" s="6"/>
      <c r="BA98" s="128"/>
      <c r="BB98" s="14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225"/>
      <c r="CP98" s="225"/>
      <c r="CQ98" s="6"/>
      <c r="CR98" s="6"/>
    </row>
    <row r="99" spans="1:96" s="13" customFormat="1" ht="15" hidden="1" customHeight="1">
      <c r="A99" s="5"/>
      <c r="B99" s="12"/>
      <c r="C99" s="6">
        <v>2016</v>
      </c>
      <c r="D99" s="6"/>
      <c r="E99" s="12" t="s">
        <v>1991</v>
      </c>
      <c r="F99" s="6" t="s">
        <v>113</v>
      </c>
      <c r="G99" s="6"/>
      <c r="H99" s="6"/>
      <c r="I99" s="6" t="s">
        <v>1303</v>
      </c>
      <c r="J99" s="6" t="s">
        <v>1992</v>
      </c>
      <c r="K99" s="6" t="s">
        <v>113</v>
      </c>
      <c r="L99" s="6" t="s">
        <v>113</v>
      </c>
      <c r="M99" s="103" t="s">
        <v>113</v>
      </c>
      <c r="N99" s="103"/>
      <c r="O99" s="103"/>
      <c r="P99" s="12" t="s">
        <v>2005</v>
      </c>
      <c r="Q99" s="5" t="s">
        <v>1170</v>
      </c>
      <c r="R99" s="6"/>
      <c r="S99" s="6" t="s">
        <v>113</v>
      </c>
      <c r="T99" s="7" t="s">
        <v>113</v>
      </c>
      <c r="U99" s="203" t="s">
        <v>1996</v>
      </c>
      <c r="V99" s="261"/>
      <c r="W99" s="279"/>
      <c r="X99" s="281"/>
      <c r="Y99" s="259"/>
      <c r="Z99" s="869"/>
      <c r="AA99" s="870"/>
      <c r="AB99" s="870"/>
      <c r="AC99" s="870"/>
      <c r="AD99" s="870"/>
      <c r="AE99" s="871"/>
      <c r="AF99" s="872"/>
      <c r="AG99" s="872"/>
      <c r="AH99" s="6"/>
      <c r="AI99" s="866"/>
      <c r="AJ99" s="868"/>
      <c r="AK99" s="868"/>
      <c r="AL99" s="866"/>
      <c r="AM99" s="6"/>
      <c r="AN99" s="6"/>
      <c r="AO99" s="6"/>
      <c r="AP99" s="6"/>
      <c r="AQ99" s="6"/>
      <c r="AR99" s="119"/>
      <c r="AS99" s="6"/>
      <c r="AT99" s="6"/>
      <c r="AU99" s="6"/>
      <c r="AV99" s="6"/>
      <c r="AW99" s="6"/>
      <c r="AX99" s="6"/>
      <c r="AY99" s="6"/>
      <c r="AZ99" s="6"/>
      <c r="BA99" s="128"/>
      <c r="BB99" s="14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225"/>
      <c r="CP99" s="225"/>
      <c r="CQ99" s="6"/>
      <c r="CR99" s="6"/>
    </row>
    <row r="100" spans="1:96" s="13" customFormat="1" ht="30" hidden="1" customHeight="1">
      <c r="A100" s="5"/>
      <c r="B100" s="12"/>
      <c r="C100" s="6">
        <v>2016</v>
      </c>
      <c r="D100" s="6"/>
      <c r="E100" s="12" t="s">
        <v>1991</v>
      </c>
      <c r="F100" s="6" t="s">
        <v>754</v>
      </c>
      <c r="G100" s="66">
        <f>CO100</f>
        <v>0</v>
      </c>
      <c r="H100" s="6"/>
      <c r="I100" s="6" t="s">
        <v>1997</v>
      </c>
      <c r="J100" s="6" t="s">
        <v>1992</v>
      </c>
      <c r="K100" s="6" t="s">
        <v>113</v>
      </c>
      <c r="L100" s="6" t="s">
        <v>113</v>
      </c>
      <c r="M100" s="103" t="s">
        <v>113</v>
      </c>
      <c r="N100" s="103"/>
      <c r="O100" s="103"/>
      <c r="P100" s="12" t="s">
        <v>2006</v>
      </c>
      <c r="Q100" s="5" t="s">
        <v>1170</v>
      </c>
      <c r="R100" s="6"/>
      <c r="S100" s="6" t="s">
        <v>113</v>
      </c>
      <c r="T100" s="7" t="s">
        <v>113</v>
      </c>
      <c r="U100" s="203" t="s">
        <v>1996</v>
      </c>
      <c r="V100" s="261"/>
      <c r="W100" s="279"/>
      <c r="X100" s="281"/>
      <c r="Y100" s="259"/>
      <c r="Z100" s="869"/>
      <c r="AA100" s="870"/>
      <c r="AB100" s="870"/>
      <c r="AC100" s="870"/>
      <c r="AD100" s="870"/>
      <c r="AE100" s="871"/>
      <c r="AF100" s="872"/>
      <c r="AG100" s="872"/>
      <c r="AH100" s="6" t="s">
        <v>1556</v>
      </c>
      <c r="AI100" s="866"/>
      <c r="AJ100" s="868"/>
      <c r="AK100" s="868"/>
      <c r="AL100" s="866"/>
      <c r="AM100" s="6"/>
      <c r="AN100" s="6"/>
      <c r="AO100" s="6"/>
      <c r="AP100" s="6"/>
      <c r="AQ100" s="6"/>
      <c r="AR100" s="119"/>
      <c r="AS100" s="6"/>
      <c r="AT100" s="6"/>
      <c r="AU100" s="6"/>
      <c r="AV100" s="6"/>
      <c r="AW100" s="6"/>
      <c r="AX100" s="6"/>
      <c r="AY100" s="6"/>
      <c r="AZ100" s="6"/>
      <c r="BA100" s="128"/>
      <c r="BB100" s="14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225"/>
      <c r="CP100" s="225"/>
      <c r="CQ100" s="6"/>
      <c r="CR100" s="6"/>
    </row>
    <row r="101" spans="1:96" s="13" customFormat="1" ht="30" hidden="1" customHeight="1">
      <c r="A101" s="5"/>
      <c r="B101" s="12"/>
      <c r="C101" s="6">
        <v>2016</v>
      </c>
      <c r="D101" s="6"/>
      <c r="E101" s="12" t="s">
        <v>1991</v>
      </c>
      <c r="F101" s="6" t="s">
        <v>113</v>
      </c>
      <c r="G101" s="6"/>
      <c r="H101" s="6"/>
      <c r="I101" s="6" t="s">
        <v>113</v>
      </c>
      <c r="J101" s="6" t="s">
        <v>1992</v>
      </c>
      <c r="K101" s="6" t="s">
        <v>113</v>
      </c>
      <c r="L101" s="6" t="s">
        <v>113</v>
      </c>
      <c r="M101" s="103" t="s">
        <v>113</v>
      </c>
      <c r="N101" s="103"/>
      <c r="O101" s="103"/>
      <c r="P101" s="12" t="s">
        <v>2007</v>
      </c>
      <c r="Q101" s="5" t="s">
        <v>1170</v>
      </c>
      <c r="R101" s="6"/>
      <c r="S101" s="6" t="s">
        <v>113</v>
      </c>
      <c r="T101" s="7" t="s">
        <v>113</v>
      </c>
      <c r="U101" s="203" t="s">
        <v>1996</v>
      </c>
      <c r="V101" s="261"/>
      <c r="W101" s="279"/>
      <c r="X101" s="281"/>
      <c r="Y101" s="259"/>
      <c r="Z101" s="869"/>
      <c r="AA101" s="870"/>
      <c r="AB101" s="870"/>
      <c r="AC101" s="870"/>
      <c r="AD101" s="870"/>
      <c r="AE101" s="871"/>
      <c r="AF101" s="872"/>
      <c r="AG101" s="872"/>
      <c r="AH101" s="6" t="s">
        <v>2008</v>
      </c>
      <c r="AI101" s="866"/>
      <c r="AJ101" s="868"/>
      <c r="AK101" s="868"/>
      <c r="AL101" s="866"/>
      <c r="AM101" s="6"/>
      <c r="AN101" s="6"/>
      <c r="AO101" s="6"/>
      <c r="AP101" s="6"/>
      <c r="AQ101" s="6"/>
      <c r="AR101" s="119"/>
      <c r="AS101" s="6"/>
      <c r="AT101" s="6"/>
      <c r="AU101" s="6"/>
      <c r="AV101" s="6"/>
      <c r="AW101" s="6"/>
      <c r="AX101" s="6"/>
      <c r="AY101" s="6"/>
      <c r="AZ101" s="6"/>
      <c r="BA101" s="128"/>
      <c r="BB101" s="14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225"/>
      <c r="CP101" s="225"/>
      <c r="CQ101" s="6"/>
      <c r="CR101" s="6"/>
    </row>
    <row r="102" spans="1:96" s="13" customFormat="1" ht="45" hidden="1" customHeight="1">
      <c r="A102" s="5"/>
      <c r="B102" s="12"/>
      <c r="C102" s="6">
        <v>2016</v>
      </c>
      <c r="D102" s="6"/>
      <c r="E102" s="12"/>
      <c r="F102" s="6" t="s">
        <v>2503</v>
      </c>
      <c r="G102" s="66" t="s">
        <v>2012</v>
      </c>
      <c r="H102" s="6"/>
      <c r="I102" s="6" t="s">
        <v>1221</v>
      </c>
      <c r="J102" s="6" t="s">
        <v>1972</v>
      </c>
      <c r="K102" s="6" t="s">
        <v>113</v>
      </c>
      <c r="L102" s="6" t="s">
        <v>2009</v>
      </c>
      <c r="M102" s="103" t="s">
        <v>2010</v>
      </c>
      <c r="N102" s="103"/>
      <c r="O102" s="103"/>
      <c r="P102" s="12" t="s">
        <v>2011</v>
      </c>
      <c r="Q102" s="5" t="s">
        <v>1222</v>
      </c>
      <c r="R102" s="6"/>
      <c r="S102" s="6" t="s">
        <v>2504</v>
      </c>
      <c r="T102" s="7" t="s">
        <v>505</v>
      </c>
      <c r="U102" s="203" t="s">
        <v>206</v>
      </c>
      <c r="V102" s="261">
        <v>409452.81</v>
      </c>
      <c r="W102" s="279">
        <v>550572.48</v>
      </c>
      <c r="X102" s="281">
        <v>550572.48</v>
      </c>
      <c r="Y102" s="259">
        <f>NOM!Q360+FACT!R383</f>
        <v>397570.4</v>
      </c>
      <c r="Z102" s="262">
        <f>W102-Y102</f>
        <v>153002.07999999996</v>
      </c>
      <c r="AA102" s="172"/>
      <c r="AB102" s="172"/>
      <c r="AC102" s="532">
        <f>W102</f>
        <v>550572.48</v>
      </c>
      <c r="AD102" s="172"/>
      <c r="AE102" s="173"/>
      <c r="AF102" s="266">
        <v>42534</v>
      </c>
      <c r="AG102" s="266">
        <v>42582</v>
      </c>
      <c r="AH102" s="6"/>
      <c r="AI102" s="94" t="str">
        <f>AI26</f>
        <v>-</v>
      </c>
      <c r="AJ102" s="6" t="s">
        <v>751</v>
      </c>
      <c r="AK102" s="6"/>
      <c r="AL102" s="94">
        <f t="shared" si="6"/>
        <v>72.210365472680365</v>
      </c>
      <c r="AM102" s="6">
        <v>320</v>
      </c>
      <c r="AN102" s="6"/>
      <c r="AO102" s="6"/>
      <c r="AP102" s="6"/>
      <c r="AQ102" s="6"/>
      <c r="AR102" s="119"/>
      <c r="AS102" s="6"/>
      <c r="AT102" s="6"/>
      <c r="AU102" s="6"/>
      <c r="AV102" s="6"/>
      <c r="AW102" s="6"/>
      <c r="AX102" s="6"/>
      <c r="AY102" s="6"/>
      <c r="AZ102" s="6"/>
      <c r="BA102" s="128"/>
      <c r="BB102" s="14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225"/>
      <c r="CP102" s="225"/>
      <c r="CQ102" s="6"/>
      <c r="CR102" s="6"/>
    </row>
    <row r="103" spans="1:96" s="13" customFormat="1" ht="30" hidden="1" customHeight="1">
      <c r="A103" s="5"/>
      <c r="B103" s="12"/>
      <c r="C103" s="6">
        <v>2016</v>
      </c>
      <c r="D103" s="6"/>
      <c r="E103" s="12"/>
      <c r="F103" s="6" t="s">
        <v>2503</v>
      </c>
      <c r="G103" s="66" t="s">
        <v>2018</v>
      </c>
      <c r="H103" s="774"/>
      <c r="I103" s="6"/>
      <c r="J103" s="6" t="s">
        <v>1973</v>
      </c>
      <c r="K103" s="6" t="s">
        <v>113</v>
      </c>
      <c r="L103" s="6" t="s">
        <v>2022</v>
      </c>
      <c r="M103" s="103" t="s">
        <v>2019</v>
      </c>
      <c r="N103" s="103"/>
      <c r="O103" s="103"/>
      <c r="P103" s="12" t="s">
        <v>2020</v>
      </c>
      <c r="Q103" s="5" t="s">
        <v>1699</v>
      </c>
      <c r="R103" s="6"/>
      <c r="S103" s="6" t="s">
        <v>1896</v>
      </c>
      <c r="T103" s="7" t="s">
        <v>1518</v>
      </c>
      <c r="U103" s="203" t="s">
        <v>206</v>
      </c>
      <c r="V103" s="261">
        <v>192889.77</v>
      </c>
      <c r="W103" s="279">
        <v>192889.77</v>
      </c>
      <c r="X103" s="281">
        <v>192889.77</v>
      </c>
      <c r="Y103" s="259">
        <f>NOM!Q361+FACT!R384</f>
        <v>196393.06000000003</v>
      </c>
      <c r="Z103" s="262">
        <f>W103-Y103</f>
        <v>-3503.2900000000373</v>
      </c>
      <c r="AA103" s="172"/>
      <c r="AB103" s="172"/>
      <c r="AC103" s="532">
        <f>W103</f>
        <v>192889.77</v>
      </c>
      <c r="AD103" s="172"/>
      <c r="AE103" s="173"/>
      <c r="AF103" s="266">
        <v>42499</v>
      </c>
      <c r="AG103" s="266">
        <v>42560</v>
      </c>
      <c r="AH103" s="6"/>
      <c r="AI103" s="94" t="s">
        <v>113</v>
      </c>
      <c r="AJ103" s="6"/>
      <c r="AK103" s="6">
        <v>70</v>
      </c>
      <c r="AL103" s="94">
        <v>100</v>
      </c>
      <c r="AM103" s="6">
        <v>60000</v>
      </c>
      <c r="AN103" s="6"/>
      <c r="AO103" s="6"/>
      <c r="AP103" s="6"/>
      <c r="AQ103" s="6"/>
      <c r="AR103" s="119" t="s">
        <v>2021</v>
      </c>
      <c r="AS103" s="6" t="s">
        <v>239</v>
      </c>
      <c r="AT103" s="6" t="s">
        <v>239</v>
      </c>
      <c r="AU103" s="6" t="s">
        <v>239</v>
      </c>
      <c r="AV103" s="6"/>
      <c r="AW103" s="6" t="s">
        <v>2191</v>
      </c>
      <c r="AX103" s="6" t="s">
        <v>2191</v>
      </c>
      <c r="AY103" s="6" t="s">
        <v>2191</v>
      </c>
      <c r="AZ103" s="6"/>
      <c r="BA103" s="128"/>
      <c r="BB103" s="146"/>
      <c r="BC103" s="6"/>
      <c r="BD103" s="6"/>
      <c r="BE103" s="6"/>
      <c r="BF103" s="6"/>
      <c r="BG103" s="6" t="s">
        <v>239</v>
      </c>
      <c r="BH103" s="6"/>
      <c r="BI103" s="6"/>
      <c r="BJ103" s="6"/>
      <c r="BK103" s="6"/>
      <c r="BL103" s="6"/>
      <c r="BM103" s="6"/>
      <c r="BN103" s="6"/>
      <c r="BO103" s="6"/>
      <c r="BP103" s="6"/>
      <c r="BQ103" s="6" t="s">
        <v>2191</v>
      </c>
      <c r="BR103" s="6" t="s">
        <v>2191</v>
      </c>
      <c r="BS103" s="6"/>
      <c r="BT103" s="6" t="s">
        <v>239</v>
      </c>
      <c r="BU103" s="6"/>
      <c r="BV103" s="6"/>
      <c r="BW103" s="6"/>
      <c r="BX103" s="6"/>
      <c r="BY103" s="6" t="s">
        <v>239</v>
      </c>
      <c r="BZ103" s="6" t="s">
        <v>239</v>
      </c>
      <c r="CA103" s="6"/>
      <c r="CB103" s="6"/>
      <c r="CC103" s="6"/>
      <c r="CD103" s="6"/>
      <c r="CE103" s="6"/>
      <c r="CF103" s="6"/>
      <c r="CG103" s="6"/>
      <c r="CH103" s="6"/>
      <c r="CI103" s="6" t="s">
        <v>239</v>
      </c>
      <c r="CJ103" s="6" t="s">
        <v>2191</v>
      </c>
      <c r="CK103" s="6"/>
      <c r="CL103" s="6" t="s">
        <v>239</v>
      </c>
      <c r="CM103" s="6" t="s">
        <v>2191</v>
      </c>
      <c r="CN103" s="6"/>
      <c r="CO103" s="225"/>
      <c r="CP103" s="225"/>
      <c r="CQ103" s="6"/>
      <c r="CR103" s="6"/>
    </row>
    <row r="104" spans="1:96" s="13" customFormat="1" ht="30" hidden="1" customHeight="1">
      <c r="A104" s="5"/>
      <c r="B104" s="12"/>
      <c r="C104" s="6">
        <v>2016</v>
      </c>
      <c r="D104" s="6"/>
      <c r="E104" s="12"/>
      <c r="F104" s="6" t="s">
        <v>2503</v>
      </c>
      <c r="G104" s="66"/>
      <c r="H104" s="6"/>
      <c r="I104" s="6" t="s">
        <v>1221</v>
      </c>
      <c r="J104" s="6" t="s">
        <v>1543</v>
      </c>
      <c r="K104" s="6"/>
      <c r="L104" s="6" t="s">
        <v>1844</v>
      </c>
      <c r="M104" s="103"/>
      <c r="N104" s="103"/>
      <c r="O104" s="103"/>
      <c r="P104" s="12" t="s">
        <v>2042</v>
      </c>
      <c r="Q104" s="5" t="s">
        <v>1163</v>
      </c>
      <c r="R104" s="6"/>
      <c r="S104" s="6" t="s">
        <v>1553</v>
      </c>
      <c r="T104" s="7" t="s">
        <v>1501</v>
      </c>
      <c r="U104" s="203" t="s">
        <v>1217</v>
      </c>
      <c r="V104" s="261"/>
      <c r="W104" s="279"/>
      <c r="X104" s="281"/>
      <c r="Y104" s="259">
        <f>FACT!R385</f>
        <v>326.98</v>
      </c>
      <c r="Z104" s="262"/>
      <c r="AA104" s="172"/>
      <c r="AB104" s="172"/>
      <c r="AC104" s="532">
        <f>Y104</f>
        <v>326.98</v>
      </c>
      <c r="AD104" s="172"/>
      <c r="AE104" s="173"/>
      <c r="AF104" s="266">
        <v>42527</v>
      </c>
      <c r="AG104" s="266">
        <v>42545</v>
      </c>
      <c r="AH104" s="6"/>
      <c r="AI104" s="94"/>
      <c r="AJ104" s="6" t="s">
        <v>750</v>
      </c>
      <c r="AK104" s="6">
        <v>100</v>
      </c>
      <c r="AL104" s="867"/>
      <c r="AM104" s="6">
        <v>5500</v>
      </c>
      <c r="AN104" s="6"/>
      <c r="AO104" s="6"/>
      <c r="AP104" s="6"/>
      <c r="AQ104" s="6"/>
      <c r="AR104" s="119"/>
      <c r="AS104" s="6"/>
      <c r="AT104" s="6"/>
      <c r="AU104" s="6"/>
      <c r="AV104" s="6"/>
      <c r="AW104" s="6"/>
      <c r="AX104" s="6"/>
      <c r="AY104" s="6"/>
      <c r="AZ104" s="6"/>
      <c r="BA104" s="128"/>
      <c r="BB104" s="14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225"/>
      <c r="CP104" s="225"/>
      <c r="CQ104" s="6"/>
      <c r="CR104" s="6"/>
    </row>
    <row r="105" spans="1:96" s="13" customFormat="1" ht="30" hidden="1" customHeight="1">
      <c r="A105" s="5"/>
      <c r="B105" s="12"/>
      <c r="C105" s="6">
        <v>2016</v>
      </c>
      <c r="D105" s="6"/>
      <c r="E105" s="12"/>
      <c r="F105" s="6" t="s">
        <v>2503</v>
      </c>
      <c r="G105" s="66"/>
      <c r="H105" s="6"/>
      <c r="I105" s="6" t="s">
        <v>1168</v>
      </c>
      <c r="J105" s="6" t="s">
        <v>1543</v>
      </c>
      <c r="K105" s="6"/>
      <c r="L105" s="6" t="s">
        <v>1844</v>
      </c>
      <c r="M105" s="103"/>
      <c r="N105" s="103"/>
      <c r="O105" s="103"/>
      <c r="P105" s="12" t="s">
        <v>2045</v>
      </c>
      <c r="Q105" s="5" t="s">
        <v>1563</v>
      </c>
      <c r="R105" s="6"/>
      <c r="S105" s="6" t="s">
        <v>2046</v>
      </c>
      <c r="T105" s="7" t="s">
        <v>505</v>
      </c>
      <c r="U105" s="203" t="s">
        <v>1217</v>
      </c>
      <c r="V105" s="261">
        <v>0</v>
      </c>
      <c r="W105" s="261">
        <v>0</v>
      </c>
      <c r="X105" s="261">
        <v>0</v>
      </c>
      <c r="Y105" s="259">
        <f>FACT!R388</f>
        <v>30624</v>
      </c>
      <c r="Z105" s="262"/>
      <c r="AA105" s="172"/>
      <c r="AB105" s="172"/>
      <c r="AC105" s="532">
        <f>Y105</f>
        <v>30624</v>
      </c>
      <c r="AD105" s="172"/>
      <c r="AE105" s="173"/>
      <c r="AF105" s="266">
        <v>42529</v>
      </c>
      <c r="AG105" s="266">
        <v>42535</v>
      </c>
      <c r="AH105" s="775" t="s">
        <v>2047</v>
      </c>
      <c r="AI105" s="94"/>
      <c r="AJ105" s="6"/>
      <c r="AK105" s="6">
        <v>100</v>
      </c>
      <c r="AL105" s="867"/>
      <c r="AM105" s="6">
        <v>12000</v>
      </c>
      <c r="AN105" s="6"/>
      <c r="AO105" s="6"/>
      <c r="AP105" s="6"/>
      <c r="AQ105" s="6"/>
      <c r="AR105" s="119"/>
      <c r="AS105" s="6"/>
      <c r="AT105" s="6"/>
      <c r="AU105" s="6"/>
      <c r="AV105" s="6"/>
      <c r="AW105" s="6"/>
      <c r="AX105" s="6"/>
      <c r="AY105" s="6"/>
      <c r="AZ105" s="6"/>
      <c r="BA105" s="128"/>
      <c r="BB105" s="14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225"/>
      <c r="CP105" s="225"/>
      <c r="CQ105" s="6"/>
      <c r="CR105" s="6"/>
    </row>
    <row r="106" spans="1:96" s="13" customFormat="1" ht="30" hidden="1" customHeight="1">
      <c r="A106" s="5"/>
      <c r="B106" s="12"/>
      <c r="C106" s="6">
        <v>2016</v>
      </c>
      <c r="D106" s="6"/>
      <c r="E106" s="12"/>
      <c r="F106" s="6" t="s">
        <v>1540</v>
      </c>
      <c r="G106" s="66"/>
      <c r="H106" s="6"/>
      <c r="I106" s="6" t="s">
        <v>1221</v>
      </c>
      <c r="J106" s="6" t="s">
        <v>1543</v>
      </c>
      <c r="K106" s="6" t="s">
        <v>113</v>
      </c>
      <c r="L106" s="6" t="s">
        <v>2086</v>
      </c>
      <c r="M106" s="103" t="s">
        <v>2087</v>
      </c>
      <c r="N106" s="103"/>
      <c r="O106" s="103"/>
      <c r="P106" s="12" t="s">
        <v>2518</v>
      </c>
      <c r="Q106" s="5" t="s">
        <v>1163</v>
      </c>
      <c r="R106" s="6"/>
      <c r="S106" s="6" t="s">
        <v>1504</v>
      </c>
      <c r="T106" s="7" t="s">
        <v>505</v>
      </c>
      <c r="U106" s="203" t="s">
        <v>206</v>
      </c>
      <c r="V106" s="261"/>
      <c r="W106" s="279">
        <v>93972.47</v>
      </c>
      <c r="X106" s="281">
        <v>93972.47</v>
      </c>
      <c r="Y106" s="259">
        <f>NOM!Q362+FACT!R393</f>
        <v>77736.649999999994</v>
      </c>
      <c r="Z106" s="262">
        <f>W106-Y106</f>
        <v>16235.820000000007</v>
      </c>
      <c r="AA106" s="172"/>
      <c r="AB106" s="172"/>
      <c r="AC106" s="172"/>
      <c r="AD106" s="172"/>
      <c r="AE106" s="173"/>
      <c r="AF106" s="266">
        <v>42555</v>
      </c>
      <c r="AG106" s="266">
        <v>42586</v>
      </c>
      <c r="AH106" s="6"/>
      <c r="AI106" s="94">
        <f>75.57+75.54</f>
        <v>151.11000000000001</v>
      </c>
      <c r="AJ106" s="6" t="s">
        <v>750</v>
      </c>
      <c r="AK106" s="6">
        <v>95</v>
      </c>
      <c r="AL106" s="94">
        <f t="shared" si="6"/>
        <v>82.72279104720775</v>
      </c>
      <c r="AM106" s="6">
        <v>400</v>
      </c>
      <c r="AN106" s="6"/>
      <c r="AO106" s="6"/>
      <c r="AP106" s="6"/>
      <c r="AQ106" s="6"/>
      <c r="AR106" s="119"/>
      <c r="AS106" s="6"/>
      <c r="AT106" s="6"/>
      <c r="AU106" s="6"/>
      <c r="AV106" s="6"/>
      <c r="AW106" s="6"/>
      <c r="AX106" s="6"/>
      <c r="AY106" s="6"/>
      <c r="AZ106" s="6"/>
      <c r="BA106" s="128"/>
      <c r="BB106" s="14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225"/>
      <c r="CP106" s="225"/>
      <c r="CQ106" s="6"/>
      <c r="CR106" s="6"/>
    </row>
    <row r="107" spans="1:96" s="13" customFormat="1" ht="27.75" hidden="1" customHeight="1">
      <c r="A107" s="5"/>
      <c r="B107" s="12"/>
      <c r="C107" s="6">
        <v>2016</v>
      </c>
      <c r="D107" s="6"/>
      <c r="E107" s="12"/>
      <c r="F107" s="6" t="s">
        <v>2503</v>
      </c>
      <c r="G107" s="66"/>
      <c r="H107" s="6"/>
      <c r="I107" s="6" t="s">
        <v>1168</v>
      </c>
      <c r="J107" s="6" t="s">
        <v>113</v>
      </c>
      <c r="K107" s="6" t="s">
        <v>113</v>
      </c>
      <c r="L107" s="6" t="s">
        <v>539</v>
      </c>
      <c r="M107" s="797" t="s">
        <v>1258</v>
      </c>
      <c r="N107" s="103"/>
      <c r="O107" s="103"/>
      <c r="P107" s="841" t="s">
        <v>2248</v>
      </c>
      <c r="Q107" s="796" t="s">
        <v>1276</v>
      </c>
      <c r="R107" s="140"/>
      <c r="S107" s="140" t="s">
        <v>4</v>
      </c>
      <c r="T107" s="139" t="s">
        <v>1704</v>
      </c>
      <c r="U107" s="795" t="s">
        <v>206</v>
      </c>
      <c r="V107" s="261"/>
      <c r="W107" s="279"/>
      <c r="X107" s="281"/>
      <c r="Y107" s="259">
        <f>NOM!Q364</f>
        <v>5400</v>
      </c>
      <c r="Z107" s="262"/>
      <c r="AA107" s="172"/>
      <c r="AB107" s="172"/>
      <c r="AC107" s="172"/>
      <c r="AD107" s="172"/>
      <c r="AE107" s="173"/>
      <c r="AF107" s="266">
        <v>42370</v>
      </c>
      <c r="AG107" s="266">
        <v>42735</v>
      </c>
      <c r="AH107" s="6"/>
      <c r="AI107" s="94"/>
      <c r="AJ107" s="6"/>
      <c r="AK107" s="6"/>
      <c r="AL107" s="867"/>
      <c r="AM107" s="6"/>
      <c r="AN107" s="6"/>
      <c r="AO107" s="6"/>
      <c r="AP107" s="6"/>
      <c r="AQ107" s="6"/>
      <c r="AR107" s="119"/>
      <c r="AS107" s="6"/>
      <c r="AT107" s="6"/>
      <c r="AU107" s="6"/>
      <c r="AV107" s="6"/>
      <c r="AW107" s="6"/>
      <c r="AX107" s="6"/>
      <c r="AY107" s="6"/>
      <c r="AZ107" s="6"/>
      <c r="BA107" s="128"/>
      <c r="BB107" s="14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225"/>
      <c r="CP107" s="225"/>
      <c r="CQ107" s="6"/>
      <c r="CR107" s="6"/>
    </row>
    <row r="108" spans="1:96" s="13" customFormat="1" ht="42.75" hidden="1" customHeight="1">
      <c r="A108" s="5"/>
      <c r="B108" s="12"/>
      <c r="C108" s="6">
        <v>2016</v>
      </c>
      <c r="D108" s="6"/>
      <c r="E108" s="12"/>
      <c r="F108" s="6" t="s">
        <v>2503</v>
      </c>
      <c r="G108" s="66"/>
      <c r="H108" s="6"/>
      <c r="I108" s="6" t="s">
        <v>1168</v>
      </c>
      <c r="J108" s="6" t="s">
        <v>1543</v>
      </c>
      <c r="K108" s="6" t="s">
        <v>113</v>
      </c>
      <c r="L108" s="6" t="s">
        <v>1844</v>
      </c>
      <c r="M108" s="797" t="s">
        <v>2249</v>
      </c>
      <c r="N108" s="103"/>
      <c r="O108" s="103"/>
      <c r="P108" s="12" t="s">
        <v>2250</v>
      </c>
      <c r="Q108" s="5" t="s">
        <v>1673</v>
      </c>
      <c r="R108" s="6"/>
      <c r="S108" s="6" t="s">
        <v>2251</v>
      </c>
      <c r="T108" s="7" t="s">
        <v>240</v>
      </c>
      <c r="U108" s="203" t="s">
        <v>206</v>
      </c>
      <c r="V108" s="261"/>
      <c r="W108" s="279"/>
      <c r="X108" s="281"/>
      <c r="Y108" s="834">
        <f>NOM!Q365</f>
        <v>10800</v>
      </c>
      <c r="Z108" s="262"/>
      <c r="AA108" s="172"/>
      <c r="AB108" s="172"/>
      <c r="AC108" s="532">
        <f>Y108</f>
        <v>10800</v>
      </c>
      <c r="AD108" s="172"/>
      <c r="AE108" s="173"/>
      <c r="AF108" s="266">
        <v>42572</v>
      </c>
      <c r="AG108" s="266">
        <v>42606</v>
      </c>
      <c r="AH108" s="140" t="s">
        <v>2454</v>
      </c>
      <c r="AI108" s="94"/>
      <c r="AJ108" s="6"/>
      <c r="AK108" s="6">
        <v>100</v>
      </c>
      <c r="AL108" s="867"/>
      <c r="AM108" s="6">
        <v>300</v>
      </c>
      <c r="AN108" s="6"/>
      <c r="AO108" s="6"/>
      <c r="AP108" s="6"/>
      <c r="AQ108" s="6"/>
      <c r="AR108" s="119"/>
      <c r="AS108" s="6"/>
      <c r="AT108" s="6"/>
      <c r="AU108" s="6"/>
      <c r="AV108" s="6"/>
      <c r="AW108" s="6"/>
      <c r="AX108" s="6"/>
      <c r="AY108" s="6"/>
      <c r="AZ108" s="6"/>
      <c r="BA108" s="128"/>
      <c r="BB108" s="14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225"/>
      <c r="CP108" s="225"/>
      <c r="CQ108" s="6"/>
      <c r="CR108" s="6"/>
    </row>
    <row r="109" spans="1:96" s="13" customFormat="1" ht="30" hidden="1" customHeight="1">
      <c r="A109" s="5"/>
      <c r="B109" s="12"/>
      <c r="C109" s="6">
        <v>2016</v>
      </c>
      <c r="D109" s="6"/>
      <c r="E109" s="12"/>
      <c r="F109" s="6" t="s">
        <v>2503</v>
      </c>
      <c r="G109" s="66"/>
      <c r="H109" s="6"/>
      <c r="I109" s="6" t="s">
        <v>1168</v>
      </c>
      <c r="J109" s="6" t="s">
        <v>113</v>
      </c>
      <c r="K109" s="6" t="s">
        <v>113</v>
      </c>
      <c r="L109" s="6" t="s">
        <v>539</v>
      </c>
      <c r="M109" s="797" t="s">
        <v>1258</v>
      </c>
      <c r="N109" s="103"/>
      <c r="O109" s="103"/>
      <c r="P109" s="841" t="s">
        <v>2248</v>
      </c>
      <c r="Q109" s="796" t="s">
        <v>1276</v>
      </c>
      <c r="R109" s="140"/>
      <c r="S109" s="140" t="s">
        <v>4</v>
      </c>
      <c r="T109" s="139" t="s">
        <v>1686</v>
      </c>
      <c r="U109" s="795" t="s">
        <v>206</v>
      </c>
      <c r="V109" s="261"/>
      <c r="W109" s="279"/>
      <c r="X109" s="281"/>
      <c r="Y109" s="259">
        <f>NOM!Q367+FACT!R399</f>
        <v>30278.49</v>
      </c>
      <c r="Z109" s="262"/>
      <c r="AA109" s="172"/>
      <c r="AB109" s="172"/>
      <c r="AC109" s="172"/>
      <c r="AD109" s="172"/>
      <c r="AE109" s="173"/>
      <c r="AF109" s="266">
        <v>42370</v>
      </c>
      <c r="AG109" s="266">
        <v>42735</v>
      </c>
      <c r="AH109" s="6"/>
      <c r="AI109" s="94"/>
      <c r="AJ109" s="6"/>
      <c r="AK109" s="6"/>
      <c r="AL109" s="867"/>
      <c r="AM109" s="6"/>
      <c r="AN109" s="6"/>
      <c r="AO109" s="6"/>
      <c r="AP109" s="6"/>
      <c r="AQ109" s="6"/>
      <c r="AR109" s="119"/>
      <c r="AS109" s="6"/>
      <c r="AT109" s="6"/>
      <c r="AU109" s="6"/>
      <c r="AV109" s="6"/>
      <c r="AW109" s="6"/>
      <c r="AX109" s="6"/>
      <c r="AY109" s="6"/>
      <c r="AZ109" s="6"/>
      <c r="BA109" s="128"/>
      <c r="BB109" s="14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225"/>
      <c r="CP109" s="225"/>
      <c r="CQ109" s="6"/>
      <c r="CR109" s="6"/>
    </row>
    <row r="110" spans="1:96" s="13" customFormat="1" ht="29.25" hidden="1" customHeight="1">
      <c r="A110" s="5"/>
      <c r="B110" s="12"/>
      <c r="C110" s="6">
        <v>2016</v>
      </c>
      <c r="D110" s="6"/>
      <c r="E110" s="12"/>
      <c r="F110" s="6" t="s">
        <v>2503</v>
      </c>
      <c r="G110" s="66"/>
      <c r="H110" s="6"/>
      <c r="I110" s="6" t="s">
        <v>1168</v>
      </c>
      <c r="J110" s="6" t="s">
        <v>113</v>
      </c>
      <c r="K110" s="6" t="s">
        <v>113</v>
      </c>
      <c r="L110" s="6" t="s">
        <v>539</v>
      </c>
      <c r="M110" s="797" t="s">
        <v>1258</v>
      </c>
      <c r="N110" s="103"/>
      <c r="O110" s="103"/>
      <c r="P110" s="12" t="s">
        <v>2248</v>
      </c>
      <c r="Q110" s="5" t="s">
        <v>1507</v>
      </c>
      <c r="R110" s="6"/>
      <c r="S110" s="6" t="s">
        <v>1216</v>
      </c>
      <c r="T110" s="7" t="s">
        <v>1184</v>
      </c>
      <c r="U110" s="203" t="s">
        <v>206</v>
      </c>
      <c r="V110" s="261"/>
      <c r="W110" s="279"/>
      <c r="X110" s="281"/>
      <c r="Y110" s="259">
        <f>NOM!Q366</f>
        <v>1500</v>
      </c>
      <c r="Z110" s="262"/>
      <c r="AA110" s="172"/>
      <c r="AB110" s="172"/>
      <c r="AC110" s="172"/>
      <c r="AD110" s="172"/>
      <c r="AE110" s="173"/>
      <c r="AF110" s="266">
        <v>42370</v>
      </c>
      <c r="AG110" s="266">
        <v>42735</v>
      </c>
      <c r="AH110" s="6"/>
      <c r="AI110" s="94"/>
      <c r="AJ110" s="6"/>
      <c r="AK110" s="6"/>
      <c r="AL110" s="867"/>
      <c r="AM110" s="6"/>
      <c r="AN110" s="6"/>
      <c r="AO110" s="6"/>
      <c r="AP110" s="6"/>
      <c r="AQ110" s="6"/>
      <c r="AR110" s="119"/>
      <c r="AS110" s="6"/>
      <c r="AT110" s="6"/>
      <c r="AU110" s="6"/>
      <c r="AV110" s="6"/>
      <c r="AW110" s="6"/>
      <c r="AX110" s="6"/>
      <c r="AY110" s="6"/>
      <c r="AZ110" s="6"/>
      <c r="BA110" s="128"/>
      <c r="BB110" s="14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225"/>
      <c r="CP110" s="225"/>
      <c r="CQ110" s="6"/>
      <c r="CR110" s="6"/>
    </row>
    <row r="111" spans="1:96" s="13" customFormat="1" ht="30.75" hidden="1" customHeight="1">
      <c r="A111" s="5"/>
      <c r="B111" s="12"/>
      <c r="C111" s="6">
        <v>2016</v>
      </c>
      <c r="D111" s="6"/>
      <c r="E111" s="12"/>
      <c r="F111" s="6" t="s">
        <v>2503</v>
      </c>
      <c r="G111" s="66"/>
      <c r="H111" s="6"/>
      <c r="I111" s="6" t="s">
        <v>1168</v>
      </c>
      <c r="J111" s="6" t="s">
        <v>113</v>
      </c>
      <c r="K111" s="6"/>
      <c r="L111" s="6" t="s">
        <v>539</v>
      </c>
      <c r="M111" s="797" t="s">
        <v>1258</v>
      </c>
      <c r="N111" s="103"/>
      <c r="O111" s="103"/>
      <c r="P111" s="12" t="s">
        <v>241</v>
      </c>
      <c r="Q111" s="5" t="s">
        <v>2262</v>
      </c>
      <c r="R111" s="6"/>
      <c r="S111" s="6" t="s">
        <v>1421</v>
      </c>
      <c r="T111" s="7" t="s">
        <v>240</v>
      </c>
      <c r="U111" s="203" t="s">
        <v>206</v>
      </c>
      <c r="V111" s="261"/>
      <c r="W111" s="279"/>
      <c r="X111" s="281"/>
      <c r="Y111" s="259">
        <f>FACT!R400</f>
        <v>502.7</v>
      </c>
      <c r="Z111" s="262"/>
      <c r="AA111" s="172"/>
      <c r="AB111" s="172"/>
      <c r="AC111" s="172"/>
      <c r="AD111" s="172"/>
      <c r="AE111" s="173"/>
      <c r="AF111" s="266">
        <v>42370</v>
      </c>
      <c r="AG111" s="266">
        <v>42735</v>
      </c>
      <c r="AH111" s="6"/>
      <c r="AI111" s="94"/>
      <c r="AJ111" s="6"/>
      <c r="AK111" s="6"/>
      <c r="AL111" s="867"/>
      <c r="AM111" s="6"/>
      <c r="AN111" s="6"/>
      <c r="AO111" s="6"/>
      <c r="AP111" s="6"/>
      <c r="AQ111" s="6"/>
      <c r="AR111" s="119"/>
      <c r="AS111" s="6"/>
      <c r="AT111" s="6"/>
      <c r="AU111" s="6"/>
      <c r="AV111" s="6"/>
      <c r="AW111" s="6"/>
      <c r="AX111" s="6"/>
      <c r="AY111" s="6"/>
      <c r="AZ111" s="6"/>
      <c r="BA111" s="128"/>
      <c r="BB111" s="14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225"/>
      <c r="CP111" s="225"/>
      <c r="CQ111" s="6"/>
      <c r="CR111" s="6"/>
    </row>
    <row r="112" spans="1:96" s="13" customFormat="1" ht="61.5" customHeight="1">
      <c r="A112" s="5"/>
      <c r="B112" s="12"/>
      <c r="C112" s="6">
        <v>2015</v>
      </c>
      <c r="D112" s="6"/>
      <c r="E112" s="12"/>
      <c r="F112" s="6" t="s">
        <v>1540</v>
      </c>
      <c r="G112" s="66">
        <f t="shared" ref="G112:G129" si="7">CO112</f>
        <v>0</v>
      </c>
      <c r="H112" s="6"/>
      <c r="I112" s="6" t="s">
        <v>1221</v>
      </c>
      <c r="J112" s="6" t="s">
        <v>2340</v>
      </c>
      <c r="K112" s="6" t="s">
        <v>2441</v>
      </c>
      <c r="L112" s="6" t="s">
        <v>2623</v>
      </c>
      <c r="M112" s="103"/>
      <c r="N112" s="103"/>
      <c r="O112" s="103"/>
      <c r="P112" s="12" t="s">
        <v>1792</v>
      </c>
      <c r="Q112" s="5" t="s">
        <v>1507</v>
      </c>
      <c r="R112" s="831" t="s">
        <v>1695</v>
      </c>
      <c r="S112" s="6" t="s">
        <v>2287</v>
      </c>
      <c r="T112" s="7" t="s">
        <v>505</v>
      </c>
      <c r="U112" s="203" t="s">
        <v>206</v>
      </c>
      <c r="V112" s="261"/>
      <c r="W112" s="279">
        <v>369433.09</v>
      </c>
      <c r="X112" s="281"/>
      <c r="Y112" s="259"/>
      <c r="Z112" s="262">
        <f t="shared" ref="Z112:Z117" si="8">W112-Y112</f>
        <v>369433.09</v>
      </c>
      <c r="AA112" s="532">
        <f t="shared" ref="AA112:AA117" si="9">W112</f>
        <v>369433.09</v>
      </c>
      <c r="AB112" s="172"/>
      <c r="AC112" s="172"/>
      <c r="AD112" s="172"/>
      <c r="AE112" s="173"/>
      <c r="AF112" s="860">
        <v>42593</v>
      </c>
      <c r="AG112" s="860">
        <v>42704</v>
      </c>
      <c r="AH112" s="861" t="s">
        <v>2442</v>
      </c>
      <c r="AI112" s="94">
        <v>220</v>
      </c>
      <c r="AJ112" s="6" t="s">
        <v>750</v>
      </c>
      <c r="AK112" s="6">
        <v>80</v>
      </c>
      <c r="AL112" s="94">
        <f t="shared" si="6"/>
        <v>0</v>
      </c>
      <c r="AM112" s="6">
        <v>2000</v>
      </c>
      <c r="AN112" s="6"/>
      <c r="AO112" s="6"/>
      <c r="AP112" s="6"/>
      <c r="AQ112" s="6"/>
      <c r="AR112" s="119"/>
      <c r="AS112" s="6"/>
      <c r="AT112" s="6"/>
      <c r="AU112" s="6"/>
      <c r="AV112" s="6"/>
      <c r="AW112" s="6"/>
      <c r="AX112" s="6"/>
      <c r="AY112" s="6"/>
      <c r="AZ112" s="6"/>
      <c r="BA112" s="128"/>
      <c r="BB112" s="14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225"/>
      <c r="CP112" s="225"/>
      <c r="CQ112" s="6"/>
      <c r="CR112" s="6"/>
    </row>
    <row r="113" spans="1:96" s="13" customFormat="1" ht="39.75" customHeight="1">
      <c r="A113" s="5"/>
      <c r="B113" s="12"/>
      <c r="C113" s="6">
        <v>2015</v>
      </c>
      <c r="D113" s="6"/>
      <c r="E113" s="12"/>
      <c r="F113" s="6" t="s">
        <v>1540</v>
      </c>
      <c r="G113" s="66">
        <f t="shared" si="7"/>
        <v>0</v>
      </c>
      <c r="H113" s="6"/>
      <c r="I113" s="6" t="s">
        <v>1221</v>
      </c>
      <c r="J113" s="6" t="s">
        <v>2340</v>
      </c>
      <c r="K113" s="6" t="s">
        <v>2441</v>
      </c>
      <c r="L113" s="6" t="s">
        <v>2622</v>
      </c>
      <c r="M113" s="103"/>
      <c r="N113" s="103"/>
      <c r="O113" s="103"/>
      <c r="P113" s="12" t="s">
        <v>2515</v>
      </c>
      <c r="Q113" s="5" t="s">
        <v>1163</v>
      </c>
      <c r="R113" s="831" t="s">
        <v>1695</v>
      </c>
      <c r="S113" s="6" t="s">
        <v>2287</v>
      </c>
      <c r="T113" s="7" t="s">
        <v>505</v>
      </c>
      <c r="U113" s="203" t="s">
        <v>206</v>
      </c>
      <c r="V113" s="261"/>
      <c r="W113" s="279">
        <v>369433.07</v>
      </c>
      <c r="X113" s="281"/>
      <c r="Y113" s="259"/>
      <c r="Z113" s="262">
        <f t="shared" si="8"/>
        <v>369433.07</v>
      </c>
      <c r="AA113" s="532">
        <f t="shared" si="9"/>
        <v>369433.07</v>
      </c>
      <c r="AB113" s="172"/>
      <c r="AC113" s="172"/>
      <c r="AD113" s="172"/>
      <c r="AE113" s="173"/>
      <c r="AF113" s="860">
        <v>42600</v>
      </c>
      <c r="AG113" s="860">
        <v>42704</v>
      </c>
      <c r="AH113" s="861" t="s">
        <v>2442</v>
      </c>
      <c r="AI113" s="94"/>
      <c r="AJ113" s="6"/>
      <c r="AK113" s="6">
        <v>80</v>
      </c>
      <c r="AL113" s="94">
        <f t="shared" si="6"/>
        <v>0</v>
      </c>
      <c r="AM113" s="6">
        <v>2000</v>
      </c>
      <c r="AN113" s="6"/>
      <c r="AO113" s="6"/>
      <c r="AP113" s="6"/>
      <c r="AQ113" s="6"/>
      <c r="AR113" s="119"/>
      <c r="AS113" s="6"/>
      <c r="AT113" s="6"/>
      <c r="AU113" s="6"/>
      <c r="AV113" s="6"/>
      <c r="AW113" s="6"/>
      <c r="AX113" s="6"/>
      <c r="AY113" s="6"/>
      <c r="AZ113" s="6"/>
      <c r="BA113" s="128"/>
      <c r="BB113" s="14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225"/>
      <c r="CP113" s="225"/>
      <c r="CQ113" s="6"/>
      <c r="CR113" s="6"/>
    </row>
    <row r="114" spans="1:96" s="13" customFormat="1" ht="43.5" hidden="1" customHeight="1">
      <c r="A114" s="5"/>
      <c r="B114" s="12"/>
      <c r="C114" s="6">
        <v>2016</v>
      </c>
      <c r="D114" s="6"/>
      <c r="E114" s="12"/>
      <c r="F114" s="6" t="s">
        <v>1540</v>
      </c>
      <c r="G114" s="66">
        <f t="shared" si="7"/>
        <v>0</v>
      </c>
      <c r="H114" s="6"/>
      <c r="I114" s="6" t="s">
        <v>1221</v>
      </c>
      <c r="J114" s="6" t="s">
        <v>2340</v>
      </c>
      <c r="K114" s="6" t="s">
        <v>2441</v>
      </c>
      <c r="L114" s="6"/>
      <c r="M114" s="103"/>
      <c r="N114" s="103"/>
      <c r="O114" s="103"/>
      <c r="P114" s="12" t="s">
        <v>1792</v>
      </c>
      <c r="Q114" s="5" t="s">
        <v>1507</v>
      </c>
      <c r="R114" s="831" t="s">
        <v>2621</v>
      </c>
      <c r="S114" s="6" t="s">
        <v>2287</v>
      </c>
      <c r="T114" s="7" t="s">
        <v>505</v>
      </c>
      <c r="U114" s="203" t="s">
        <v>206</v>
      </c>
      <c r="V114" s="261"/>
      <c r="W114" s="279" t="s">
        <v>1101</v>
      </c>
      <c r="X114" s="281"/>
      <c r="Y114" s="259"/>
      <c r="Z114" s="262" t="e">
        <f t="shared" si="8"/>
        <v>#VALUE!</v>
      </c>
      <c r="AA114" s="532" t="str">
        <f t="shared" si="9"/>
        <v xml:space="preserve"> </v>
      </c>
      <c r="AB114" s="172"/>
      <c r="AC114" s="172"/>
      <c r="AD114" s="172"/>
      <c r="AE114" s="173"/>
      <c r="AF114" s="266"/>
      <c r="AG114" s="266"/>
      <c r="AH114" s="6" t="s">
        <v>2442</v>
      </c>
      <c r="AI114" s="94"/>
      <c r="AJ114" s="6"/>
      <c r="AK114" s="6">
        <v>0</v>
      </c>
      <c r="AL114" s="94" t="e">
        <f t="shared" si="6"/>
        <v>#VALUE!</v>
      </c>
      <c r="AM114" s="6">
        <v>2000</v>
      </c>
      <c r="AN114" s="6"/>
      <c r="AO114" s="6"/>
      <c r="AP114" s="6"/>
      <c r="AQ114" s="6"/>
      <c r="AR114" s="119"/>
      <c r="AS114" s="6"/>
      <c r="AT114" s="6"/>
      <c r="AU114" s="6"/>
      <c r="AV114" s="6"/>
      <c r="AW114" s="6"/>
      <c r="AX114" s="6"/>
      <c r="AY114" s="6"/>
      <c r="AZ114" s="6"/>
      <c r="BA114" s="128"/>
      <c r="BB114" s="14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225"/>
      <c r="CP114" s="225"/>
      <c r="CQ114" s="6"/>
      <c r="CR114" s="6"/>
    </row>
    <row r="115" spans="1:96" s="13" customFormat="1" ht="44.25" hidden="1" customHeight="1">
      <c r="A115" s="5"/>
      <c r="B115" s="12"/>
      <c r="C115" s="6">
        <v>2016</v>
      </c>
      <c r="D115" s="6"/>
      <c r="E115" s="12"/>
      <c r="F115" s="6" t="s">
        <v>1540</v>
      </c>
      <c r="G115" s="66">
        <f t="shared" si="7"/>
        <v>0</v>
      </c>
      <c r="H115" s="6"/>
      <c r="I115" s="6" t="s">
        <v>1221</v>
      </c>
      <c r="J115" s="6" t="s">
        <v>2340</v>
      </c>
      <c r="K115" s="6" t="s">
        <v>2441</v>
      </c>
      <c r="L115" s="6"/>
      <c r="M115" s="103"/>
      <c r="N115" s="103"/>
      <c r="O115" s="103"/>
      <c r="P115" s="12" t="s">
        <v>2516</v>
      </c>
      <c r="Q115" s="5" t="s">
        <v>1163</v>
      </c>
      <c r="R115" s="831" t="s">
        <v>2621</v>
      </c>
      <c r="S115" s="6" t="s">
        <v>2287</v>
      </c>
      <c r="T115" s="7" t="s">
        <v>505</v>
      </c>
      <c r="U115" s="203" t="s">
        <v>206</v>
      </c>
      <c r="V115" s="261"/>
      <c r="W115" s="279"/>
      <c r="X115" s="281"/>
      <c r="Y115" s="259"/>
      <c r="Z115" s="262">
        <f t="shared" si="8"/>
        <v>0</v>
      </c>
      <c r="AA115" s="532">
        <f t="shared" si="9"/>
        <v>0</v>
      </c>
      <c r="AB115" s="172"/>
      <c r="AC115" s="172"/>
      <c r="AD115" s="172"/>
      <c r="AE115" s="173"/>
      <c r="AF115" s="266"/>
      <c r="AG115" s="266"/>
      <c r="AH115" s="6" t="s">
        <v>2442</v>
      </c>
      <c r="AI115" s="94"/>
      <c r="AJ115" s="6"/>
      <c r="AK115" s="6">
        <v>0</v>
      </c>
      <c r="AL115" s="94" t="e">
        <f t="shared" si="6"/>
        <v>#DIV/0!</v>
      </c>
      <c r="AM115" s="6">
        <v>2000</v>
      </c>
      <c r="AN115" s="6"/>
      <c r="AO115" s="6"/>
      <c r="AP115" s="6"/>
      <c r="AQ115" s="6"/>
      <c r="AR115" s="119"/>
      <c r="AS115" s="6"/>
      <c r="AT115" s="6"/>
      <c r="AU115" s="6"/>
      <c r="AV115" s="6"/>
      <c r="AW115" s="6"/>
      <c r="AX115" s="6"/>
      <c r="AY115" s="6"/>
      <c r="AZ115" s="6"/>
      <c r="BA115" s="128"/>
      <c r="BB115" s="14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225"/>
      <c r="CP115" s="225"/>
      <c r="CQ115" s="6"/>
      <c r="CR115" s="6"/>
    </row>
    <row r="116" spans="1:96" s="13" customFormat="1" ht="60" customHeight="1">
      <c r="A116" s="5"/>
      <c r="B116" s="12"/>
      <c r="C116" s="6">
        <v>2016</v>
      </c>
      <c r="D116" s="6"/>
      <c r="E116" s="12"/>
      <c r="F116" s="6" t="s">
        <v>1540</v>
      </c>
      <c r="G116" s="66">
        <f t="shared" si="7"/>
        <v>0</v>
      </c>
      <c r="H116" s="6"/>
      <c r="I116" s="6" t="s">
        <v>1221</v>
      </c>
      <c r="J116" s="6" t="s">
        <v>2340</v>
      </c>
      <c r="K116" s="6" t="s">
        <v>2443</v>
      </c>
      <c r="L116" s="6" t="s">
        <v>2444</v>
      </c>
      <c r="M116" s="103"/>
      <c r="N116" s="103"/>
      <c r="O116" s="103"/>
      <c r="P116" s="12" t="s">
        <v>1693</v>
      </c>
      <c r="Q116" s="5" t="s">
        <v>1507</v>
      </c>
      <c r="R116" s="6"/>
      <c r="S116" s="6" t="s">
        <v>2445</v>
      </c>
      <c r="T116" s="7" t="s">
        <v>1696</v>
      </c>
      <c r="U116" s="203" t="s">
        <v>206</v>
      </c>
      <c r="V116" s="261"/>
      <c r="W116" s="279">
        <v>410268.05</v>
      </c>
      <c r="X116" s="281"/>
      <c r="Y116" s="259"/>
      <c r="Z116" s="262">
        <f t="shared" si="8"/>
        <v>410268.05</v>
      </c>
      <c r="AA116" s="532">
        <f t="shared" si="9"/>
        <v>410268.05</v>
      </c>
      <c r="AB116" s="172"/>
      <c r="AC116" s="172"/>
      <c r="AD116" s="172"/>
      <c r="AE116" s="173"/>
      <c r="AF116" s="266">
        <v>42597</v>
      </c>
      <c r="AG116" s="266">
        <v>42704</v>
      </c>
      <c r="AH116" s="6" t="s">
        <v>2446</v>
      </c>
      <c r="AI116" s="94">
        <v>196.11</v>
      </c>
      <c r="AJ116" s="6" t="s">
        <v>750</v>
      </c>
      <c r="AK116" s="6">
        <v>5</v>
      </c>
      <c r="AL116" s="94">
        <f t="shared" si="6"/>
        <v>0</v>
      </c>
      <c r="AM116" s="6">
        <v>150</v>
      </c>
      <c r="AN116" s="6"/>
      <c r="AO116" s="6"/>
      <c r="AP116" s="6"/>
      <c r="AQ116" s="6"/>
      <c r="AR116" s="119"/>
      <c r="AS116" s="6"/>
      <c r="AT116" s="6"/>
      <c r="AU116" s="6"/>
      <c r="AV116" s="6"/>
      <c r="AW116" s="6"/>
      <c r="AX116" s="6"/>
      <c r="AY116" s="6"/>
      <c r="AZ116" s="6"/>
      <c r="BA116" s="128"/>
      <c r="BB116" s="14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225"/>
      <c r="CP116" s="225"/>
      <c r="CQ116" s="6"/>
      <c r="CR116" s="6"/>
    </row>
    <row r="117" spans="1:96" s="13" customFormat="1" ht="60" customHeight="1">
      <c r="A117" s="5"/>
      <c r="B117" s="12"/>
      <c r="C117" s="6">
        <v>2016</v>
      </c>
      <c r="D117" s="6"/>
      <c r="E117" s="12"/>
      <c r="F117" s="6" t="s">
        <v>1540</v>
      </c>
      <c r="G117" s="66">
        <f>CO117</f>
        <v>0</v>
      </c>
      <c r="H117" s="6"/>
      <c r="I117" s="6" t="s">
        <v>1221</v>
      </c>
      <c r="J117" s="6" t="s">
        <v>2340</v>
      </c>
      <c r="K117" s="6" t="s">
        <v>2443</v>
      </c>
      <c r="L117" s="6" t="s">
        <v>2590</v>
      </c>
      <c r="M117" s="103"/>
      <c r="N117" s="103"/>
      <c r="O117" s="103"/>
      <c r="P117" s="12" t="s">
        <v>1703</v>
      </c>
      <c r="Q117" s="5" t="s">
        <v>1163</v>
      </c>
      <c r="R117" s="6"/>
      <c r="S117" s="6" t="s">
        <v>2445</v>
      </c>
      <c r="T117" s="7" t="s">
        <v>1696</v>
      </c>
      <c r="U117" s="203" t="s">
        <v>206</v>
      </c>
      <c r="V117" s="261"/>
      <c r="W117" s="279">
        <v>346655.86</v>
      </c>
      <c r="X117" s="281"/>
      <c r="Y117" s="259"/>
      <c r="Z117" s="262">
        <f t="shared" si="8"/>
        <v>346655.86</v>
      </c>
      <c r="AA117" s="532">
        <f t="shared" si="9"/>
        <v>346655.86</v>
      </c>
      <c r="AB117" s="172"/>
      <c r="AC117" s="172"/>
      <c r="AD117" s="172"/>
      <c r="AE117" s="173"/>
      <c r="AF117" s="266"/>
      <c r="AG117" s="266"/>
      <c r="AH117" s="6" t="s">
        <v>2446</v>
      </c>
      <c r="AI117" s="94">
        <v>196.11</v>
      </c>
      <c r="AJ117" s="6" t="s">
        <v>750</v>
      </c>
      <c r="AK117" s="6">
        <v>5</v>
      </c>
      <c r="AL117" s="94">
        <f t="shared" si="6"/>
        <v>0</v>
      </c>
      <c r="AM117" s="6">
        <v>150</v>
      </c>
      <c r="AN117" s="6"/>
      <c r="AO117" s="6"/>
      <c r="AP117" s="6"/>
      <c r="AQ117" s="6"/>
      <c r="AR117" s="119"/>
      <c r="AS117" s="6"/>
      <c r="AT117" s="6"/>
      <c r="AU117" s="6"/>
      <c r="AV117" s="6"/>
      <c r="AW117" s="6"/>
      <c r="AX117" s="6"/>
      <c r="AY117" s="6"/>
      <c r="AZ117" s="6"/>
      <c r="BA117" s="128"/>
      <c r="BB117" s="14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225"/>
      <c r="CP117" s="225"/>
      <c r="CQ117" s="6"/>
      <c r="CR117" s="6"/>
    </row>
    <row r="118" spans="1:96" s="13" customFormat="1" ht="29.25" hidden="1" customHeight="1">
      <c r="A118" s="5"/>
      <c r="B118" s="12"/>
      <c r="C118" s="6">
        <v>2016</v>
      </c>
      <c r="D118" s="6"/>
      <c r="E118" s="12"/>
      <c r="F118" s="6" t="s">
        <v>1540</v>
      </c>
      <c r="G118" s="66">
        <f t="shared" si="7"/>
        <v>0</v>
      </c>
      <c r="H118" s="6"/>
      <c r="I118" s="6" t="s">
        <v>1221</v>
      </c>
      <c r="J118" s="6" t="s">
        <v>1973</v>
      </c>
      <c r="K118" s="6"/>
      <c r="L118" s="6"/>
      <c r="M118" s="103"/>
      <c r="N118" s="103"/>
      <c r="O118" s="103"/>
      <c r="P118" s="12" t="s">
        <v>2512</v>
      </c>
      <c r="Q118" s="5" t="s">
        <v>1676</v>
      </c>
      <c r="R118" s="6"/>
      <c r="S118" s="6" t="s">
        <v>1720</v>
      </c>
      <c r="T118" s="7" t="s">
        <v>1696</v>
      </c>
      <c r="U118" s="203" t="s">
        <v>206</v>
      </c>
      <c r="V118" s="261"/>
      <c r="W118" s="279"/>
      <c r="X118" s="281"/>
      <c r="Y118" s="259"/>
      <c r="Z118" s="262"/>
      <c r="AA118" s="172"/>
      <c r="AB118" s="172"/>
      <c r="AC118" s="172"/>
      <c r="AD118" s="172"/>
      <c r="AE118" s="173"/>
      <c r="AF118" s="266"/>
      <c r="AG118" s="266"/>
      <c r="AH118" s="6"/>
      <c r="AI118" s="94"/>
      <c r="AJ118" s="6"/>
      <c r="AK118" s="6">
        <v>0</v>
      </c>
      <c r="AL118" s="94" t="e">
        <f t="shared" si="6"/>
        <v>#DIV/0!</v>
      </c>
      <c r="AM118" s="6"/>
      <c r="AN118" s="6"/>
      <c r="AO118" s="6"/>
      <c r="AP118" s="6"/>
      <c r="AQ118" s="6"/>
      <c r="AR118" s="119"/>
      <c r="AS118" s="6"/>
      <c r="AT118" s="6"/>
      <c r="AU118" s="6"/>
      <c r="AV118" s="6"/>
      <c r="AW118" s="6"/>
      <c r="AX118" s="6"/>
      <c r="AY118" s="6"/>
      <c r="AZ118" s="6"/>
      <c r="BA118" s="128"/>
      <c r="BB118" s="14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225"/>
      <c r="CP118" s="225"/>
      <c r="CQ118" s="6"/>
      <c r="CR118" s="6"/>
    </row>
    <row r="119" spans="1:96" s="13" customFormat="1" ht="30.75" hidden="1" customHeight="1">
      <c r="A119" s="5"/>
      <c r="B119" s="12"/>
      <c r="C119" s="6">
        <v>2016</v>
      </c>
      <c r="D119" s="6"/>
      <c r="E119" s="12"/>
      <c r="F119" s="6" t="s">
        <v>1540</v>
      </c>
      <c r="G119" s="66">
        <f t="shared" si="7"/>
        <v>0</v>
      </c>
      <c r="H119" s="6"/>
      <c r="I119" s="6" t="s">
        <v>1221</v>
      </c>
      <c r="J119" s="6" t="s">
        <v>1973</v>
      </c>
      <c r="K119" s="6"/>
      <c r="L119" s="6"/>
      <c r="M119" s="103"/>
      <c r="N119" s="103"/>
      <c r="O119" s="103"/>
      <c r="P119" s="12" t="s">
        <v>2512</v>
      </c>
      <c r="Q119" s="5" t="s">
        <v>1676</v>
      </c>
      <c r="R119" s="6"/>
      <c r="S119" s="6" t="s">
        <v>2513</v>
      </c>
      <c r="T119" s="7" t="s">
        <v>1696</v>
      </c>
      <c r="U119" s="203"/>
      <c r="V119" s="261"/>
      <c r="W119" s="279"/>
      <c r="X119" s="281"/>
      <c r="Y119" s="259"/>
      <c r="Z119" s="262"/>
      <c r="AA119" s="172"/>
      <c r="AB119" s="172"/>
      <c r="AC119" s="172"/>
      <c r="AD119" s="172"/>
      <c r="AE119" s="173"/>
      <c r="AF119" s="266"/>
      <c r="AG119" s="266"/>
      <c r="AH119" s="6"/>
      <c r="AI119" s="94"/>
      <c r="AJ119" s="6"/>
      <c r="AK119" s="6"/>
      <c r="AL119" s="94" t="e">
        <f t="shared" si="6"/>
        <v>#DIV/0!</v>
      </c>
      <c r="AM119" s="6"/>
      <c r="AN119" s="6"/>
      <c r="AO119" s="6"/>
      <c r="AP119" s="6"/>
      <c r="AQ119" s="6"/>
      <c r="AR119" s="119"/>
      <c r="AS119" s="6"/>
      <c r="AT119" s="6"/>
      <c r="AU119" s="6"/>
      <c r="AV119" s="6"/>
      <c r="AW119" s="6"/>
      <c r="AX119" s="6"/>
      <c r="AY119" s="6"/>
      <c r="AZ119" s="6"/>
      <c r="BA119" s="128"/>
      <c r="BB119" s="14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225"/>
      <c r="CP119" s="225"/>
      <c r="CQ119" s="6"/>
      <c r="CR119" s="6"/>
    </row>
    <row r="120" spans="1:96" s="13" customFormat="1" ht="30.75" hidden="1" customHeight="1">
      <c r="A120" s="5"/>
      <c r="B120" s="12"/>
      <c r="C120" s="6">
        <v>2016</v>
      </c>
      <c r="D120" s="6"/>
      <c r="E120" s="12"/>
      <c r="F120" s="6" t="s">
        <v>2503</v>
      </c>
      <c r="G120" s="66"/>
      <c r="H120" s="6"/>
      <c r="I120" s="6" t="s">
        <v>1168</v>
      </c>
      <c r="J120" s="6" t="s">
        <v>2600</v>
      </c>
      <c r="K120" s="6" t="s">
        <v>113</v>
      </c>
      <c r="L120" s="6" t="s">
        <v>539</v>
      </c>
      <c r="M120" s="103"/>
      <c r="N120" s="103"/>
      <c r="O120" s="103"/>
      <c r="P120" s="12" t="s">
        <v>1787</v>
      </c>
      <c r="Q120" s="5" t="s">
        <v>241</v>
      </c>
      <c r="R120" s="6"/>
      <c r="S120" s="6" t="s">
        <v>1216</v>
      </c>
      <c r="T120" s="7" t="s">
        <v>240</v>
      </c>
      <c r="U120" s="203" t="s">
        <v>1217</v>
      </c>
      <c r="V120" s="261"/>
      <c r="W120" s="279"/>
      <c r="X120" s="281"/>
      <c r="Y120" s="259">
        <f>NOM!Q372+FACT!R407</f>
        <v>636.4</v>
      </c>
      <c r="Z120" s="262"/>
      <c r="AA120" s="172"/>
      <c r="AB120" s="172"/>
      <c r="AC120" s="172">
        <f>Y120</f>
        <v>636.4</v>
      </c>
      <c r="AD120" s="172"/>
      <c r="AE120" s="173"/>
      <c r="AF120" s="266">
        <v>42614</v>
      </c>
      <c r="AG120" s="266">
        <v>42735</v>
      </c>
      <c r="AH120" s="6" t="s">
        <v>2602</v>
      </c>
      <c r="AI120" s="94"/>
      <c r="AJ120" s="6"/>
      <c r="AK120" s="6"/>
      <c r="AL120" s="867"/>
      <c r="AM120" s="6"/>
      <c r="AN120" s="6"/>
      <c r="AO120" s="6"/>
      <c r="AP120" s="6"/>
      <c r="AQ120" s="6"/>
      <c r="AR120" s="119"/>
      <c r="AS120" s="6"/>
      <c r="AT120" s="6"/>
      <c r="AU120" s="6"/>
      <c r="AV120" s="6"/>
      <c r="AW120" s="6"/>
      <c r="AX120" s="6"/>
      <c r="AY120" s="6"/>
      <c r="AZ120" s="6"/>
      <c r="BA120" s="128"/>
      <c r="BB120" s="14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225"/>
      <c r="CP120" s="225"/>
      <c r="CQ120" s="6"/>
      <c r="CR120" s="6"/>
    </row>
    <row r="121" spans="1:96" s="13" customFormat="1" ht="29.25" hidden="1" customHeight="1">
      <c r="A121" s="5"/>
      <c r="B121" s="12"/>
      <c r="C121" s="6">
        <v>2016</v>
      </c>
      <c r="D121" s="6"/>
      <c r="E121" s="12"/>
      <c r="F121" s="6" t="s">
        <v>2503</v>
      </c>
      <c r="G121" s="66">
        <f t="shared" si="7"/>
        <v>0</v>
      </c>
      <c r="H121" s="6"/>
      <c r="I121" s="6" t="s">
        <v>1168</v>
      </c>
      <c r="J121" s="6" t="s">
        <v>1543</v>
      </c>
      <c r="K121" s="6" t="s">
        <v>113</v>
      </c>
      <c r="L121" s="6" t="s">
        <v>1844</v>
      </c>
      <c r="M121" s="103" t="s">
        <v>2691</v>
      </c>
      <c r="N121" s="103"/>
      <c r="O121" s="103"/>
      <c r="P121" s="12" t="s">
        <v>1701</v>
      </c>
      <c r="Q121" s="5" t="s">
        <v>1507</v>
      </c>
      <c r="R121" s="6"/>
      <c r="S121" s="6" t="s">
        <v>2683</v>
      </c>
      <c r="T121" s="7" t="s">
        <v>505</v>
      </c>
      <c r="U121" s="203" t="s">
        <v>206</v>
      </c>
      <c r="V121" s="261"/>
      <c r="W121" s="279"/>
      <c r="X121" s="281"/>
      <c r="Y121" s="259">
        <f>NOM!P373+FACT!R408</f>
        <v>10478.4</v>
      </c>
      <c r="Z121" s="262"/>
      <c r="AA121" s="172"/>
      <c r="AB121" s="172"/>
      <c r="AC121" s="172"/>
      <c r="AD121" s="172"/>
      <c r="AE121" s="173"/>
      <c r="AF121" s="266">
        <v>42649</v>
      </c>
      <c r="AG121" s="266">
        <v>42676</v>
      </c>
      <c r="AH121" s="6"/>
      <c r="AI121" s="94">
        <v>150</v>
      </c>
      <c r="AJ121" s="6" t="s">
        <v>750</v>
      </c>
      <c r="AK121" s="6">
        <v>90</v>
      </c>
      <c r="AL121" s="867"/>
      <c r="AM121" s="6">
        <v>300</v>
      </c>
      <c r="AN121" s="6"/>
      <c r="AO121" s="6"/>
      <c r="AP121" s="6"/>
      <c r="AQ121" s="6"/>
      <c r="AR121" s="119" t="s">
        <v>1738</v>
      </c>
      <c r="AS121" s="6"/>
      <c r="AT121" s="6"/>
      <c r="AU121" s="6"/>
      <c r="AV121" s="6"/>
      <c r="AW121" s="6"/>
      <c r="AX121" s="6"/>
      <c r="AY121" s="6"/>
      <c r="AZ121" s="6"/>
      <c r="BA121" s="128"/>
      <c r="BB121" s="14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225"/>
      <c r="CP121" s="225"/>
      <c r="CQ121" s="6"/>
      <c r="CR121" s="6"/>
    </row>
    <row r="122" spans="1:96" s="13" customFormat="1" ht="32.25" hidden="1" customHeight="1">
      <c r="A122" s="5"/>
      <c r="B122" s="12"/>
      <c r="C122" s="6">
        <v>2016</v>
      </c>
      <c r="D122" s="6"/>
      <c r="E122" s="12"/>
      <c r="F122" s="6" t="s">
        <v>2503</v>
      </c>
      <c r="G122" s="66">
        <f t="shared" si="7"/>
        <v>0</v>
      </c>
      <c r="H122" s="6"/>
      <c r="I122" s="6" t="s">
        <v>1168</v>
      </c>
      <c r="J122" s="6" t="s">
        <v>1543</v>
      </c>
      <c r="K122" s="6" t="s">
        <v>113</v>
      </c>
      <c r="L122" s="6" t="s">
        <v>539</v>
      </c>
      <c r="M122" s="103"/>
      <c r="N122" s="103"/>
      <c r="O122" s="103"/>
      <c r="P122" s="12" t="s">
        <v>2686</v>
      </c>
      <c r="Q122" s="5" t="s">
        <v>1691</v>
      </c>
      <c r="R122" s="6"/>
      <c r="S122" s="6" t="s">
        <v>243</v>
      </c>
      <c r="T122" s="7" t="s">
        <v>1511</v>
      </c>
      <c r="U122" s="203" t="s">
        <v>206</v>
      </c>
      <c r="V122" s="261"/>
      <c r="W122" s="279"/>
      <c r="X122" s="281"/>
      <c r="Y122" s="259">
        <f>FACT!R409</f>
        <v>1419.97</v>
      </c>
      <c r="Z122" s="262"/>
      <c r="AA122" s="172"/>
      <c r="AB122" s="172"/>
      <c r="AC122" s="172"/>
      <c r="AD122" s="172"/>
      <c r="AE122" s="173"/>
      <c r="AF122" s="266">
        <v>42649</v>
      </c>
      <c r="AG122" s="266">
        <v>42662</v>
      </c>
      <c r="AH122" s="6" t="s">
        <v>2687</v>
      </c>
      <c r="AI122" s="94"/>
      <c r="AJ122" s="6"/>
      <c r="AK122" s="6"/>
      <c r="AL122" s="867"/>
      <c r="AM122" s="6"/>
      <c r="AN122" s="6"/>
      <c r="AO122" s="6"/>
      <c r="AP122" s="6"/>
      <c r="AQ122" s="6"/>
      <c r="AR122" s="119"/>
      <c r="AS122" s="6"/>
      <c r="AT122" s="6"/>
      <c r="AU122" s="6"/>
      <c r="AV122" s="6"/>
      <c r="AW122" s="6"/>
      <c r="AX122" s="6"/>
      <c r="AY122" s="6"/>
      <c r="AZ122" s="6"/>
      <c r="BA122" s="128"/>
      <c r="BB122" s="14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225"/>
      <c r="CP122" s="225"/>
      <c r="CQ122" s="6"/>
      <c r="CR122" s="6"/>
    </row>
    <row r="123" spans="1:96" s="13" customFormat="1" ht="30" hidden="1" customHeight="1">
      <c r="A123" s="5"/>
      <c r="B123" s="12"/>
      <c r="C123" s="6">
        <v>2016</v>
      </c>
      <c r="D123" s="6"/>
      <c r="E123" s="12"/>
      <c r="F123" s="6" t="s">
        <v>2503</v>
      </c>
      <c r="G123" s="66">
        <f t="shared" si="7"/>
        <v>0</v>
      </c>
      <c r="H123" s="6"/>
      <c r="I123" s="6"/>
      <c r="J123" s="6" t="s">
        <v>1543</v>
      </c>
      <c r="K123" s="6" t="s">
        <v>113</v>
      </c>
      <c r="L123" s="6" t="s">
        <v>539</v>
      </c>
      <c r="M123" s="103"/>
      <c r="N123" s="103"/>
      <c r="O123" s="103"/>
      <c r="P123" s="12" t="s">
        <v>2690</v>
      </c>
      <c r="Q123" s="5" t="s">
        <v>241</v>
      </c>
      <c r="R123" s="6"/>
      <c r="S123" s="6" t="s">
        <v>2638</v>
      </c>
      <c r="T123" s="7" t="s">
        <v>240</v>
      </c>
      <c r="U123" s="203" t="s">
        <v>206</v>
      </c>
      <c r="V123" s="261"/>
      <c r="W123" s="279"/>
      <c r="X123" s="281"/>
      <c r="Y123" s="259">
        <f>FACT!R386</f>
        <v>8224.07</v>
      </c>
      <c r="Z123" s="262"/>
      <c r="AA123" s="172"/>
      <c r="AB123" s="172"/>
      <c r="AC123" s="172"/>
      <c r="AD123" s="172"/>
      <c r="AE123" s="173"/>
      <c r="AF123" s="266">
        <v>42558</v>
      </c>
      <c r="AG123" s="266">
        <v>42735</v>
      </c>
      <c r="AH123" s="6"/>
      <c r="AI123" s="94"/>
      <c r="AJ123" s="6"/>
      <c r="AK123" s="6"/>
      <c r="AL123" s="867"/>
      <c r="AM123" s="6"/>
      <c r="AN123" s="6"/>
      <c r="AO123" s="6"/>
      <c r="AP123" s="6"/>
      <c r="AQ123" s="6"/>
      <c r="AR123" s="119"/>
      <c r="AS123" s="6"/>
      <c r="AT123" s="6"/>
      <c r="AU123" s="6"/>
      <c r="AV123" s="6"/>
      <c r="AW123" s="6"/>
      <c r="AX123" s="6"/>
      <c r="AY123" s="6"/>
      <c r="AZ123" s="6"/>
      <c r="BA123" s="128"/>
      <c r="BB123" s="14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225"/>
      <c r="CP123" s="225"/>
      <c r="CQ123" s="6"/>
      <c r="CR123" s="6"/>
    </row>
    <row r="124" spans="1:96" s="13" customFormat="1" ht="30.75" hidden="1" customHeight="1">
      <c r="A124" s="5"/>
      <c r="B124" s="12"/>
      <c r="C124" s="6">
        <v>2016</v>
      </c>
      <c r="D124" s="6"/>
      <c r="E124" s="12"/>
      <c r="F124" s="6" t="s">
        <v>2503</v>
      </c>
      <c r="G124" s="66">
        <f t="shared" si="7"/>
        <v>0</v>
      </c>
      <c r="H124" s="6"/>
      <c r="I124" s="6"/>
      <c r="J124" s="6" t="s">
        <v>2600</v>
      </c>
      <c r="K124" s="6" t="s">
        <v>113</v>
      </c>
      <c r="L124" s="6" t="s">
        <v>539</v>
      </c>
      <c r="M124" s="103"/>
      <c r="N124" s="103"/>
      <c r="O124" s="103"/>
      <c r="P124" s="12" t="s">
        <v>2689</v>
      </c>
      <c r="Q124" s="5" t="s">
        <v>1507</v>
      </c>
      <c r="R124" s="6"/>
      <c r="S124" s="6" t="s">
        <v>1216</v>
      </c>
      <c r="T124" s="7" t="s">
        <v>240</v>
      </c>
      <c r="U124" s="203" t="s">
        <v>206</v>
      </c>
      <c r="V124" s="261"/>
      <c r="W124" s="279"/>
      <c r="X124" s="281"/>
      <c r="Y124" s="259">
        <f>FACT!R411</f>
        <v>1744.4</v>
      </c>
      <c r="Z124" s="262"/>
      <c r="AA124" s="172"/>
      <c r="AB124" s="172"/>
      <c r="AC124" s="172"/>
      <c r="AD124" s="172"/>
      <c r="AE124" s="173"/>
      <c r="AF124" s="266">
        <v>42370</v>
      </c>
      <c r="AG124" s="266">
        <v>42735</v>
      </c>
      <c r="AH124" s="6"/>
      <c r="AI124" s="94"/>
      <c r="AJ124" s="6"/>
      <c r="AK124" s="6"/>
      <c r="AL124" s="867"/>
      <c r="AM124" s="6"/>
      <c r="AN124" s="6"/>
      <c r="AO124" s="6"/>
      <c r="AP124" s="6"/>
      <c r="AQ124" s="6"/>
      <c r="AR124" s="119"/>
      <c r="AS124" s="6"/>
      <c r="AT124" s="6"/>
      <c r="AU124" s="6"/>
      <c r="AV124" s="6"/>
      <c r="AW124" s="6"/>
      <c r="AX124" s="6"/>
      <c r="AY124" s="6"/>
      <c r="AZ124" s="6"/>
      <c r="BA124" s="128"/>
      <c r="BB124" s="14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225"/>
      <c r="CP124" s="225"/>
      <c r="CQ124" s="6"/>
      <c r="CR124" s="6"/>
    </row>
    <row r="125" spans="1:96" s="13" customFormat="1" ht="15" hidden="1" customHeight="1">
      <c r="A125" s="5"/>
      <c r="B125" s="12"/>
      <c r="C125" s="6">
        <v>2016</v>
      </c>
      <c r="D125" s="6"/>
      <c r="E125" s="12"/>
      <c r="F125" s="6"/>
      <c r="G125" s="66">
        <f t="shared" si="7"/>
        <v>0</v>
      </c>
      <c r="H125" s="6"/>
      <c r="I125" s="6"/>
      <c r="J125" s="6" t="s">
        <v>113</v>
      </c>
      <c r="K125" s="6"/>
      <c r="L125" s="6"/>
      <c r="M125" s="103"/>
      <c r="N125" s="103"/>
      <c r="O125" s="103"/>
      <c r="P125" s="12" t="s">
        <v>113</v>
      </c>
      <c r="Q125" s="5"/>
      <c r="R125" s="6"/>
      <c r="S125" s="6"/>
      <c r="T125" s="7"/>
      <c r="U125" s="203"/>
      <c r="V125" s="261"/>
      <c r="W125" s="279"/>
      <c r="X125" s="281"/>
      <c r="Y125" s="259"/>
      <c r="Z125" s="262"/>
      <c r="AA125" s="172"/>
      <c r="AB125" s="172"/>
      <c r="AC125" s="172"/>
      <c r="AD125" s="172"/>
      <c r="AE125" s="173"/>
      <c r="AF125" s="266"/>
      <c r="AG125" s="266"/>
      <c r="AH125" s="6"/>
      <c r="AI125" s="94"/>
      <c r="AJ125" s="6"/>
      <c r="AK125" s="6"/>
      <c r="AL125" s="94" t="e">
        <f t="shared" si="6"/>
        <v>#DIV/0!</v>
      </c>
      <c r="AM125" s="6"/>
      <c r="AN125" s="6"/>
      <c r="AO125" s="6"/>
      <c r="AP125" s="6"/>
      <c r="AQ125" s="6"/>
      <c r="AR125" s="119"/>
      <c r="AS125" s="6"/>
      <c r="AT125" s="6"/>
      <c r="AU125" s="6"/>
      <c r="AV125" s="6"/>
      <c r="AW125" s="6"/>
      <c r="AX125" s="6"/>
      <c r="AY125" s="6"/>
      <c r="AZ125" s="6"/>
      <c r="BA125" s="128"/>
      <c r="BB125" s="14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225"/>
      <c r="CP125" s="225"/>
      <c r="CQ125" s="6"/>
      <c r="CR125" s="6"/>
    </row>
    <row r="126" spans="1:96" s="13" customFormat="1" ht="15" hidden="1" customHeight="1">
      <c r="A126" s="5"/>
      <c r="B126" s="12"/>
      <c r="C126" s="6">
        <v>2016</v>
      </c>
      <c r="D126" s="6"/>
      <c r="E126" s="12"/>
      <c r="F126" s="6"/>
      <c r="G126" s="66">
        <f t="shared" si="7"/>
        <v>0</v>
      </c>
      <c r="H126" s="6"/>
      <c r="I126" s="6"/>
      <c r="J126" s="6" t="s">
        <v>113</v>
      </c>
      <c r="K126" s="6"/>
      <c r="L126" s="6"/>
      <c r="M126" s="103"/>
      <c r="N126" s="103"/>
      <c r="O126" s="103"/>
      <c r="P126" s="12" t="s">
        <v>113</v>
      </c>
      <c r="Q126" s="5"/>
      <c r="R126" s="6"/>
      <c r="S126" s="6"/>
      <c r="T126" s="7"/>
      <c r="U126" s="203"/>
      <c r="V126" s="261"/>
      <c r="W126" s="279"/>
      <c r="X126" s="281"/>
      <c r="Y126" s="259"/>
      <c r="Z126" s="262"/>
      <c r="AA126" s="172"/>
      <c r="AB126" s="172"/>
      <c r="AC126" s="172"/>
      <c r="AD126" s="172"/>
      <c r="AE126" s="173"/>
      <c r="AF126" s="266"/>
      <c r="AG126" s="266"/>
      <c r="AH126" s="6"/>
      <c r="AI126" s="94"/>
      <c r="AJ126" s="6"/>
      <c r="AK126" s="6"/>
      <c r="AL126" s="94" t="e">
        <f t="shared" si="6"/>
        <v>#DIV/0!</v>
      </c>
      <c r="AM126" s="6"/>
      <c r="AN126" s="6"/>
      <c r="AO126" s="6"/>
      <c r="AP126" s="6"/>
      <c r="AQ126" s="6"/>
      <c r="AR126" s="119"/>
      <c r="AS126" s="6"/>
      <c r="AT126" s="6"/>
      <c r="AU126" s="6"/>
      <c r="AV126" s="6"/>
      <c r="AW126" s="6"/>
      <c r="AX126" s="6"/>
      <c r="AY126" s="6"/>
      <c r="AZ126" s="6"/>
      <c r="BA126" s="128"/>
      <c r="BB126" s="14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225"/>
      <c r="CP126" s="225"/>
      <c r="CQ126" s="6"/>
      <c r="CR126" s="6"/>
    </row>
    <row r="127" spans="1:96" s="13" customFormat="1" ht="15" hidden="1" customHeight="1">
      <c r="A127" s="5"/>
      <c r="B127" s="12"/>
      <c r="C127" s="6">
        <v>2016</v>
      </c>
      <c r="D127" s="6"/>
      <c r="E127" s="12"/>
      <c r="F127" s="6"/>
      <c r="G127" s="66">
        <f t="shared" si="7"/>
        <v>0</v>
      </c>
      <c r="H127" s="6"/>
      <c r="I127" s="6"/>
      <c r="J127" s="6" t="s">
        <v>113</v>
      </c>
      <c r="K127" s="6"/>
      <c r="L127" s="6"/>
      <c r="M127" s="103"/>
      <c r="N127" s="103"/>
      <c r="O127" s="103"/>
      <c r="P127" s="12" t="s">
        <v>113</v>
      </c>
      <c r="Q127" s="5"/>
      <c r="R127" s="6"/>
      <c r="S127" s="6"/>
      <c r="T127" s="7"/>
      <c r="U127" s="203"/>
      <c r="V127" s="261"/>
      <c r="W127" s="279"/>
      <c r="X127" s="281"/>
      <c r="Y127" s="259"/>
      <c r="Z127" s="262"/>
      <c r="AA127" s="172"/>
      <c r="AB127" s="172"/>
      <c r="AC127" s="172"/>
      <c r="AD127" s="172"/>
      <c r="AE127" s="173"/>
      <c r="AF127" s="266"/>
      <c r="AG127" s="266"/>
      <c r="AH127" s="6"/>
      <c r="AI127" s="94"/>
      <c r="AJ127" s="6"/>
      <c r="AK127" s="6"/>
      <c r="AL127" s="94" t="e">
        <f t="shared" si="6"/>
        <v>#DIV/0!</v>
      </c>
      <c r="AM127" s="6"/>
      <c r="AN127" s="6"/>
      <c r="AO127" s="6"/>
      <c r="AP127" s="6"/>
      <c r="AQ127" s="6"/>
      <c r="AR127" s="119"/>
      <c r="AS127" s="6"/>
      <c r="AT127" s="6"/>
      <c r="AU127" s="6"/>
      <c r="AV127" s="6"/>
      <c r="AW127" s="6"/>
      <c r="AX127" s="6"/>
      <c r="AY127" s="6"/>
      <c r="AZ127" s="6"/>
      <c r="BA127" s="128"/>
      <c r="BB127" s="14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225"/>
      <c r="CP127" s="225"/>
      <c r="CQ127" s="6"/>
      <c r="CR127" s="6"/>
    </row>
    <row r="128" spans="1:96" s="13" customFormat="1" ht="15" hidden="1" customHeight="1">
      <c r="A128" s="5"/>
      <c r="B128" s="12"/>
      <c r="C128" s="6">
        <v>2016</v>
      </c>
      <c r="D128" s="6"/>
      <c r="E128" s="12"/>
      <c r="F128" s="6"/>
      <c r="G128" s="66">
        <f t="shared" si="7"/>
        <v>0</v>
      </c>
      <c r="H128" s="6"/>
      <c r="I128" s="6"/>
      <c r="J128" s="6" t="s">
        <v>113</v>
      </c>
      <c r="K128" s="6"/>
      <c r="L128" s="6"/>
      <c r="M128" s="103"/>
      <c r="N128" s="103"/>
      <c r="O128" s="103"/>
      <c r="P128" s="12" t="s">
        <v>113</v>
      </c>
      <c r="Q128" s="5"/>
      <c r="R128" s="6"/>
      <c r="S128" s="6"/>
      <c r="T128" s="7"/>
      <c r="U128" s="203"/>
      <c r="V128" s="261"/>
      <c r="W128" s="279"/>
      <c r="X128" s="281"/>
      <c r="Y128" s="259"/>
      <c r="Z128" s="262"/>
      <c r="AA128" s="172"/>
      <c r="AB128" s="172"/>
      <c r="AC128" s="172"/>
      <c r="AD128" s="172"/>
      <c r="AE128" s="173"/>
      <c r="AF128" s="266"/>
      <c r="AG128" s="266"/>
      <c r="AH128" s="6"/>
      <c r="AI128" s="94"/>
      <c r="AJ128" s="6"/>
      <c r="AK128" s="6"/>
      <c r="AL128" s="94" t="e">
        <f t="shared" si="6"/>
        <v>#DIV/0!</v>
      </c>
      <c r="AM128" s="6"/>
      <c r="AN128" s="6"/>
      <c r="AO128" s="6"/>
      <c r="AP128" s="6"/>
      <c r="AQ128" s="6"/>
      <c r="AR128" s="119"/>
      <c r="AS128" s="6"/>
      <c r="AT128" s="6"/>
      <c r="AU128" s="6"/>
      <c r="AV128" s="6"/>
      <c r="AW128" s="6"/>
      <c r="AX128" s="6"/>
      <c r="AY128" s="6"/>
      <c r="AZ128" s="6"/>
      <c r="BA128" s="128"/>
      <c r="BB128" s="14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225"/>
      <c r="CP128" s="225"/>
      <c r="CQ128" s="6"/>
      <c r="CR128" s="6"/>
    </row>
    <row r="129" spans="1:96" s="13" customFormat="1" ht="15" hidden="1" customHeight="1">
      <c r="A129" s="5"/>
      <c r="B129" s="12"/>
      <c r="C129" s="6">
        <v>2016</v>
      </c>
      <c r="D129" s="6"/>
      <c r="E129" s="12"/>
      <c r="F129" s="6"/>
      <c r="G129" s="66">
        <f t="shared" si="7"/>
        <v>0</v>
      </c>
      <c r="H129" s="6"/>
      <c r="I129" s="6"/>
      <c r="J129" s="6" t="s">
        <v>113</v>
      </c>
      <c r="K129" s="6"/>
      <c r="L129" s="6"/>
      <c r="M129" s="103"/>
      <c r="N129" s="103"/>
      <c r="O129" s="103"/>
      <c r="P129" s="12" t="s">
        <v>113</v>
      </c>
      <c r="Q129" s="5"/>
      <c r="R129" s="6"/>
      <c r="S129" s="6"/>
      <c r="T129" s="7"/>
      <c r="U129" s="203"/>
      <c r="V129" s="261"/>
      <c r="W129" s="279"/>
      <c r="X129" s="281"/>
      <c r="Y129" s="259"/>
      <c r="Z129" s="262"/>
      <c r="AA129" s="172"/>
      <c r="AB129" s="172"/>
      <c r="AC129" s="172"/>
      <c r="AD129" s="172"/>
      <c r="AE129" s="173"/>
      <c r="AF129" s="266"/>
      <c r="AG129" s="266"/>
      <c r="AH129" s="6"/>
      <c r="AI129" s="94"/>
      <c r="AJ129" s="6"/>
      <c r="AK129" s="6"/>
      <c r="AL129" s="94" t="e">
        <f t="shared" si="6"/>
        <v>#DIV/0!</v>
      </c>
      <c r="AM129" s="6"/>
      <c r="AN129" s="6"/>
      <c r="AO129" s="6"/>
      <c r="AP129" s="6"/>
      <c r="AQ129" s="6"/>
      <c r="AR129" s="119"/>
      <c r="AS129" s="6"/>
      <c r="AT129" s="6"/>
      <c r="AU129" s="6"/>
      <c r="AV129" s="6"/>
      <c r="AW129" s="6"/>
      <c r="AX129" s="6"/>
      <c r="AY129" s="6"/>
      <c r="AZ129" s="6"/>
      <c r="BA129" s="128"/>
      <c r="BB129" s="14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225"/>
      <c r="CP129" s="225"/>
      <c r="CQ129" s="6"/>
      <c r="CR129" s="6"/>
    </row>
    <row r="130" spans="1:96" s="520" customFormat="1" ht="30.75" hidden="1" customHeight="1">
      <c r="A130" s="495"/>
      <c r="B130" s="433"/>
      <c r="C130" s="495">
        <v>2015</v>
      </c>
      <c r="D130" s="434"/>
      <c r="E130" s="495"/>
      <c r="F130" s="495" t="s">
        <v>2503</v>
      </c>
      <c r="G130" s="496"/>
      <c r="H130" s="496"/>
      <c r="I130" s="495" t="s">
        <v>1292</v>
      </c>
      <c r="J130" s="512" t="s">
        <v>113</v>
      </c>
      <c r="K130" s="495" t="s">
        <v>113</v>
      </c>
      <c r="L130" s="495" t="s">
        <v>539</v>
      </c>
      <c r="M130" s="495" t="str">
        <f>M8</f>
        <v>51350-00351-401-080-0000</v>
      </c>
      <c r="N130" s="495"/>
      <c r="O130" s="495"/>
      <c r="P130" s="495" t="s">
        <v>241</v>
      </c>
      <c r="Q130" s="495" t="s">
        <v>241</v>
      </c>
      <c r="R130" s="495"/>
      <c r="S130" s="513" t="s">
        <v>1218</v>
      </c>
      <c r="T130" s="513" t="s">
        <v>505</v>
      </c>
      <c r="U130" s="514" t="s">
        <v>1217</v>
      </c>
      <c r="V130" s="513"/>
      <c r="W130" s="515"/>
      <c r="X130" s="515"/>
      <c r="Y130" s="516">
        <f>Y8+Y9</f>
        <v>50750</v>
      </c>
      <c r="Z130" s="517"/>
      <c r="AA130" s="513"/>
      <c r="AB130" s="513"/>
      <c r="AC130" s="513"/>
      <c r="AD130" s="513"/>
      <c r="AE130" s="513"/>
      <c r="AF130" s="518">
        <v>42278</v>
      </c>
      <c r="AG130" s="518">
        <v>42369</v>
      </c>
      <c r="AH130" s="495"/>
      <c r="AI130" s="495"/>
      <c r="AJ130" s="495"/>
      <c r="AK130" s="495"/>
      <c r="AL130" s="495"/>
      <c r="AM130" s="495"/>
      <c r="AN130" s="495"/>
      <c r="AO130" s="495"/>
      <c r="AP130" s="495"/>
      <c r="AQ130" s="495"/>
      <c r="AR130" s="495"/>
      <c r="AS130" s="495"/>
      <c r="AT130" s="495"/>
      <c r="AU130" s="495"/>
      <c r="AV130" s="495"/>
      <c r="AW130" s="495"/>
      <c r="AX130" s="495"/>
      <c r="AY130" s="495"/>
      <c r="AZ130" s="495"/>
      <c r="BA130" s="519"/>
      <c r="BB130" s="519"/>
      <c r="BC130" s="495"/>
      <c r="BD130" s="495"/>
      <c r="BE130" s="495"/>
      <c r="BF130" s="495"/>
      <c r="BG130" s="495"/>
      <c r="BH130" s="495"/>
      <c r="BI130" s="495"/>
      <c r="BJ130" s="495"/>
      <c r="BK130" s="495"/>
      <c r="BL130" s="495"/>
      <c r="BM130" s="495"/>
      <c r="BN130" s="495"/>
      <c r="BO130" s="495"/>
      <c r="BP130" s="495"/>
      <c r="BQ130" s="495"/>
      <c r="BR130" s="495"/>
      <c r="BS130" s="495"/>
      <c r="BT130" s="495"/>
      <c r="BU130" s="495"/>
      <c r="BV130" s="495"/>
      <c r="BW130" s="495"/>
      <c r="BX130" s="495"/>
      <c r="BY130" s="495"/>
      <c r="BZ130" s="495"/>
      <c r="CA130" s="495"/>
      <c r="CB130" s="495"/>
      <c r="CC130" s="495"/>
      <c r="CD130" s="495"/>
      <c r="CE130" s="495"/>
      <c r="CF130" s="495"/>
      <c r="CG130" s="495"/>
      <c r="CH130" s="495"/>
      <c r="CI130" s="495"/>
      <c r="CJ130" s="495"/>
      <c r="CK130" s="495"/>
      <c r="CL130" s="495"/>
      <c r="CM130" s="495"/>
      <c r="CN130" s="495"/>
      <c r="CO130" s="495"/>
      <c r="CP130" s="495"/>
      <c r="CQ130" s="495"/>
      <c r="CR130" s="495"/>
    </row>
    <row r="131" spans="1:96" s="520" customFormat="1" ht="32.25" hidden="1" customHeight="1">
      <c r="A131" s="495"/>
      <c r="B131" s="496"/>
      <c r="C131" s="495">
        <v>2015</v>
      </c>
      <c r="D131" s="495"/>
      <c r="E131" s="495"/>
      <c r="F131" s="495" t="s">
        <v>2503</v>
      </c>
      <c r="G131" s="496"/>
      <c r="H131" s="496"/>
      <c r="I131" s="495" t="s">
        <v>1292</v>
      </c>
      <c r="J131" s="512" t="s">
        <v>113</v>
      </c>
      <c r="K131" s="495" t="s">
        <v>113</v>
      </c>
      <c r="L131" s="495" t="s">
        <v>535</v>
      </c>
      <c r="M131" s="495" t="str">
        <f>M5</f>
        <v>51350-00351-401-080-0000</v>
      </c>
      <c r="N131" s="495"/>
      <c r="O131" s="495"/>
      <c r="P131" s="495" t="s">
        <v>1294</v>
      </c>
      <c r="Q131" s="495" t="s">
        <v>535</v>
      </c>
      <c r="R131" s="495"/>
      <c r="S131" s="513" t="s">
        <v>1216</v>
      </c>
      <c r="T131" s="513" t="s">
        <v>1184</v>
      </c>
      <c r="U131" s="514" t="s">
        <v>1217</v>
      </c>
      <c r="V131" s="513"/>
      <c r="W131" s="515"/>
      <c r="X131" s="515"/>
      <c r="Y131" s="516">
        <f>Y5+Y6+Y7</f>
        <v>274616.83</v>
      </c>
      <c r="Z131" s="517"/>
      <c r="AA131" s="513"/>
      <c r="AB131" s="513"/>
      <c r="AC131" s="513"/>
      <c r="AD131" s="513"/>
      <c r="AE131" s="513"/>
      <c r="AF131" s="518"/>
      <c r="AG131" s="518"/>
      <c r="AH131" s="495"/>
      <c r="AI131" s="495"/>
      <c r="AJ131" s="495"/>
      <c r="AK131" s="495"/>
      <c r="AL131" s="495"/>
      <c r="AM131" s="495"/>
      <c r="AN131" s="495"/>
      <c r="AO131" s="495"/>
      <c r="AP131" s="495"/>
      <c r="AQ131" s="495"/>
      <c r="AR131" s="495"/>
      <c r="AS131" s="495"/>
      <c r="AT131" s="495"/>
      <c r="AU131" s="495"/>
      <c r="AV131" s="495"/>
      <c r="AW131" s="495"/>
      <c r="AX131" s="495"/>
      <c r="AY131" s="495"/>
      <c r="AZ131" s="495"/>
      <c r="BA131" s="519"/>
      <c r="BB131" s="519"/>
      <c r="BC131" s="495"/>
      <c r="BD131" s="495"/>
      <c r="BE131" s="495"/>
      <c r="BF131" s="495"/>
      <c r="BG131" s="495"/>
      <c r="BH131" s="495"/>
      <c r="BI131" s="495"/>
      <c r="BJ131" s="495"/>
      <c r="BK131" s="495"/>
      <c r="BL131" s="495"/>
      <c r="BM131" s="495"/>
      <c r="BN131" s="495"/>
      <c r="BO131" s="495"/>
      <c r="BP131" s="495"/>
      <c r="BQ131" s="495"/>
      <c r="BR131" s="495"/>
      <c r="BS131" s="495"/>
      <c r="BT131" s="495"/>
      <c r="BU131" s="495"/>
      <c r="BV131" s="495"/>
      <c r="BW131" s="495"/>
      <c r="BX131" s="495"/>
      <c r="BY131" s="495"/>
      <c r="BZ131" s="495"/>
      <c r="CA131" s="495"/>
      <c r="CB131" s="495"/>
      <c r="CC131" s="495"/>
      <c r="CD131" s="495"/>
      <c r="CE131" s="495"/>
      <c r="CF131" s="495"/>
      <c r="CG131" s="495"/>
      <c r="CH131" s="495"/>
      <c r="CI131" s="495"/>
      <c r="CJ131" s="495"/>
      <c r="CK131" s="495"/>
      <c r="CL131" s="495"/>
      <c r="CM131" s="495"/>
      <c r="CN131" s="495"/>
      <c r="CO131" s="495"/>
      <c r="CP131" s="495"/>
      <c r="CQ131" s="495"/>
      <c r="CR131" s="495"/>
    </row>
    <row r="132" spans="1:96" s="520" customFormat="1" ht="39" hidden="1" customHeight="1">
      <c r="A132" s="495"/>
      <c r="B132" s="496"/>
      <c r="C132" s="495">
        <v>2015</v>
      </c>
      <c r="D132" s="495"/>
      <c r="E132" s="495"/>
      <c r="F132" s="495" t="s">
        <v>113</v>
      </c>
      <c r="G132" s="496"/>
      <c r="H132" s="496"/>
      <c r="I132" s="495" t="s">
        <v>1292</v>
      </c>
      <c r="J132" s="512" t="s">
        <v>1187</v>
      </c>
      <c r="K132" s="495" t="s">
        <v>113</v>
      </c>
      <c r="L132" s="495" t="s">
        <v>1292</v>
      </c>
      <c r="M132" s="495"/>
      <c r="N132" s="495"/>
      <c r="O132" s="495"/>
      <c r="P132" s="495" t="s">
        <v>1314</v>
      </c>
      <c r="Q132" s="495" t="s">
        <v>506</v>
      </c>
      <c r="R132" s="495"/>
      <c r="S132" s="513" t="s">
        <v>1184</v>
      </c>
      <c r="T132" s="513" t="s">
        <v>1184</v>
      </c>
      <c r="U132" s="514" t="s">
        <v>1312</v>
      </c>
      <c r="V132" s="513">
        <f>V15+V16+V17+V18</f>
        <v>183819669.97999999</v>
      </c>
      <c r="W132" s="515"/>
      <c r="X132" s="515"/>
      <c r="Y132" s="516"/>
      <c r="Z132" s="517"/>
      <c r="AA132" s="513"/>
      <c r="AB132" s="513"/>
      <c r="AC132" s="513"/>
      <c r="AD132" s="513"/>
      <c r="AE132" s="513"/>
      <c r="AF132" s="518"/>
      <c r="AG132" s="518"/>
      <c r="AH132" s="495" t="s">
        <v>1319</v>
      </c>
      <c r="AI132" s="521">
        <f>AI15+AI16+AI17+AI18+AI19</f>
        <v>80</v>
      </c>
      <c r="AJ132" s="523" t="s">
        <v>469</v>
      </c>
      <c r="AK132" s="495"/>
      <c r="AL132" s="495"/>
      <c r="AM132" s="495"/>
      <c r="AN132" s="495"/>
      <c r="AO132" s="495"/>
      <c r="AP132" s="495"/>
      <c r="AQ132" s="495"/>
      <c r="AR132" s="495"/>
      <c r="AS132" s="495"/>
      <c r="AT132" s="495"/>
      <c r="AU132" s="495"/>
      <c r="AV132" s="495"/>
      <c r="AW132" s="495"/>
      <c r="AX132" s="495"/>
      <c r="AY132" s="495"/>
      <c r="AZ132" s="495"/>
      <c r="BA132" s="519"/>
      <c r="BB132" s="519"/>
      <c r="BC132" s="495"/>
      <c r="BD132" s="495"/>
      <c r="BE132" s="495"/>
      <c r="BF132" s="495"/>
      <c r="BG132" s="495"/>
      <c r="BH132" s="495"/>
      <c r="BI132" s="495"/>
      <c r="BJ132" s="495"/>
      <c r="BK132" s="495"/>
      <c r="BL132" s="495"/>
      <c r="BM132" s="495"/>
      <c r="BN132" s="495"/>
      <c r="BO132" s="495"/>
      <c r="BP132" s="495"/>
      <c r="BQ132" s="495"/>
      <c r="BR132" s="495"/>
      <c r="BS132" s="495"/>
      <c r="BT132" s="495"/>
      <c r="BU132" s="495"/>
      <c r="BV132" s="495"/>
      <c r="BW132" s="495"/>
      <c r="BX132" s="495"/>
      <c r="BY132" s="495"/>
      <c r="BZ132" s="495"/>
      <c r="CA132" s="495"/>
      <c r="CB132" s="495"/>
      <c r="CC132" s="495"/>
      <c r="CD132" s="495"/>
      <c r="CE132" s="495"/>
      <c r="CF132" s="495"/>
      <c r="CG132" s="495"/>
      <c r="CH132" s="495"/>
      <c r="CI132" s="495"/>
      <c r="CJ132" s="495"/>
      <c r="CK132" s="495"/>
      <c r="CL132" s="495"/>
      <c r="CM132" s="495"/>
      <c r="CN132" s="495"/>
      <c r="CO132" s="495"/>
      <c r="CP132" s="495"/>
      <c r="CQ132" s="495"/>
      <c r="CR132" s="495"/>
    </row>
    <row r="133" spans="1:96" s="508" customFormat="1" ht="37.5" hidden="1" customHeight="1">
      <c r="A133" s="494"/>
      <c r="B133" s="496"/>
      <c r="C133" s="469">
        <v>2015</v>
      </c>
      <c r="D133" s="469"/>
      <c r="E133" s="495"/>
      <c r="F133" s="495"/>
      <c r="G133" s="496"/>
      <c r="H133" s="496"/>
      <c r="I133" s="469" t="s">
        <v>1559</v>
      </c>
      <c r="J133" s="497" t="s">
        <v>1543</v>
      </c>
      <c r="K133" s="469"/>
      <c r="L133" s="469" t="s">
        <v>1327</v>
      </c>
      <c r="M133" s="662" t="str">
        <f>M12</f>
        <v>12365-62500-602-080-0001(Ado) 12364-62400-602-080-0001(Dre) 12363-62300-602-080-0001(Agua)</v>
      </c>
      <c r="N133" s="498"/>
      <c r="O133" s="498"/>
      <c r="P133" s="499" t="s">
        <v>1329</v>
      </c>
      <c r="Q133" s="469" t="s">
        <v>1222</v>
      </c>
      <c r="R133" s="469">
        <v>2</v>
      </c>
      <c r="S133" s="500" t="s">
        <v>1223</v>
      </c>
      <c r="T133" s="500" t="s">
        <v>1177</v>
      </c>
      <c r="U133" s="501" t="s">
        <v>1217</v>
      </c>
      <c r="V133" s="500">
        <f>V12</f>
        <v>2564102.5699999998</v>
      </c>
      <c r="W133" s="502">
        <f>W12</f>
        <v>1538461.54</v>
      </c>
      <c r="X133" s="502">
        <f>X12</f>
        <v>2564102.5699999998</v>
      </c>
      <c r="Y133" s="503">
        <f>Y11+Y12</f>
        <v>1739331.2448</v>
      </c>
      <c r="Z133" s="504">
        <f>Z11+Z12</f>
        <v>1337591.8352000001</v>
      </c>
      <c r="AA133" s="505"/>
      <c r="AB133" s="513">
        <f>AB12</f>
        <v>1538461.54</v>
      </c>
      <c r="AC133" s="513">
        <f>AC12</f>
        <v>1025641.03</v>
      </c>
      <c r="AD133" s="505"/>
      <c r="AE133" s="505"/>
      <c r="AF133" s="506">
        <f>AF12</f>
        <v>42321</v>
      </c>
      <c r="AG133" s="506">
        <f>AG12</f>
        <v>42369</v>
      </c>
      <c r="AH133" s="469"/>
      <c r="AI133" s="469"/>
      <c r="AJ133" s="469"/>
      <c r="AK133" s="469">
        <v>100</v>
      </c>
      <c r="AL133" s="469"/>
      <c r="AM133" s="469"/>
      <c r="AN133" s="469"/>
      <c r="AO133" s="469"/>
      <c r="AP133" s="469"/>
      <c r="AQ133" s="469"/>
      <c r="AR133" s="507"/>
      <c r="AS133" s="469"/>
      <c r="AT133" s="469"/>
      <c r="AU133" s="469"/>
      <c r="AV133" s="469"/>
      <c r="AW133" s="469"/>
      <c r="AX133" s="469"/>
      <c r="AY133" s="469"/>
      <c r="AZ133" s="469"/>
      <c r="BA133" s="435"/>
      <c r="BB133" s="435"/>
      <c r="BC133" s="469"/>
      <c r="BD133" s="469"/>
      <c r="BE133" s="469"/>
      <c r="BF133" s="469"/>
      <c r="BG133" s="469"/>
      <c r="BH133" s="469"/>
      <c r="BI133" s="469"/>
      <c r="BJ133" s="469"/>
      <c r="BK133" s="469"/>
      <c r="BL133" s="469"/>
      <c r="BM133" s="469"/>
      <c r="BN133" s="469"/>
      <c r="BO133" s="469"/>
      <c r="BP133" s="469"/>
      <c r="BQ133" s="469"/>
      <c r="BR133" s="469"/>
      <c r="BS133" s="469"/>
      <c r="BT133" s="469"/>
      <c r="BU133" s="469"/>
      <c r="BV133" s="469"/>
      <c r="BW133" s="469"/>
      <c r="BX133" s="469"/>
      <c r="BY133" s="469"/>
      <c r="BZ133" s="469"/>
      <c r="CA133" s="469"/>
      <c r="CB133" s="469"/>
      <c r="CC133" s="469"/>
      <c r="CD133" s="469"/>
      <c r="CE133" s="469"/>
      <c r="CF133" s="469"/>
      <c r="CG133" s="469"/>
      <c r="CH133" s="469"/>
      <c r="CI133" s="469"/>
      <c r="CJ133" s="469"/>
      <c r="CK133" s="469"/>
      <c r="CL133" s="469"/>
      <c r="CM133" s="469"/>
      <c r="CN133" s="469"/>
      <c r="CO133" s="469"/>
      <c r="CP133" s="469"/>
      <c r="CQ133" s="469"/>
      <c r="CR133" s="469"/>
    </row>
    <row r="134" spans="1:96" s="508" customFormat="1" ht="37.5" hidden="1" customHeight="1">
      <c r="A134" s="494"/>
      <c r="B134" s="496"/>
      <c r="C134" s="469">
        <v>2015</v>
      </c>
      <c r="D134" s="469"/>
      <c r="E134" s="495"/>
      <c r="F134" s="495" t="s">
        <v>2350</v>
      </c>
      <c r="G134" s="496"/>
      <c r="H134" s="496"/>
      <c r="I134" s="469" t="s">
        <v>1292</v>
      </c>
      <c r="J134" s="497" t="s">
        <v>113</v>
      </c>
      <c r="K134" s="469" t="s">
        <v>113</v>
      </c>
      <c r="L134" s="469" t="s">
        <v>1292</v>
      </c>
      <c r="M134" s="662" t="s">
        <v>113</v>
      </c>
      <c r="N134" s="498"/>
      <c r="O134" s="498"/>
      <c r="P134" s="499" t="s">
        <v>2349</v>
      </c>
      <c r="Q134" s="469" t="s">
        <v>1222</v>
      </c>
      <c r="R134" s="469"/>
      <c r="S134" s="500" t="s">
        <v>506</v>
      </c>
      <c r="T134" s="500" t="s">
        <v>1184</v>
      </c>
      <c r="U134" s="501" t="s">
        <v>1217</v>
      </c>
      <c r="V134" s="500">
        <f>V6+V11+V12+V24</f>
        <v>6790892.1399999997</v>
      </c>
      <c r="W134" s="500">
        <f>W6+W11+W12+W24</f>
        <v>4739610.08</v>
      </c>
      <c r="X134" s="500">
        <f>X6+X11+X12+X24</f>
        <v>5858352.1399999997</v>
      </c>
      <c r="Y134" s="500">
        <f>Y6+Y11+Y12+Y24</f>
        <v>3502698.0748000001</v>
      </c>
      <c r="Z134" s="500">
        <f>Z6+Z11+Z12+Z24</f>
        <v>1304372.0052</v>
      </c>
      <c r="AA134" s="500"/>
      <c r="AB134" s="505"/>
      <c r="AC134" s="505"/>
      <c r="AD134" s="505"/>
      <c r="AE134" s="505"/>
      <c r="AF134" s="506"/>
      <c r="AG134" s="506"/>
      <c r="AH134" s="469"/>
      <c r="AI134" s="469"/>
      <c r="AJ134" s="469"/>
      <c r="AK134" s="469"/>
      <c r="AL134" s="469"/>
      <c r="AM134" s="469"/>
      <c r="AN134" s="469"/>
      <c r="AO134" s="469"/>
      <c r="AP134" s="469"/>
      <c r="AQ134" s="469"/>
      <c r="AR134" s="507"/>
      <c r="AS134" s="469"/>
      <c r="AT134" s="469"/>
      <c r="AU134" s="469"/>
      <c r="AV134" s="469"/>
      <c r="AW134" s="469"/>
      <c r="AX134" s="469"/>
      <c r="AY134" s="469"/>
      <c r="AZ134" s="469"/>
      <c r="BA134" s="435"/>
      <c r="BB134" s="435"/>
      <c r="BC134" s="469"/>
      <c r="BD134" s="469"/>
      <c r="BE134" s="469"/>
      <c r="BF134" s="469"/>
      <c r="BG134" s="469"/>
      <c r="BH134" s="469"/>
      <c r="BI134" s="469"/>
      <c r="BJ134" s="469"/>
      <c r="BK134" s="469"/>
      <c r="BL134" s="469"/>
      <c r="BM134" s="469"/>
      <c r="BN134" s="469"/>
      <c r="BO134" s="469"/>
      <c r="BP134" s="469"/>
      <c r="BQ134" s="469"/>
      <c r="BR134" s="469"/>
      <c r="BS134" s="469"/>
      <c r="BT134" s="469"/>
      <c r="BU134" s="469"/>
      <c r="BV134" s="469"/>
      <c r="BW134" s="469"/>
      <c r="BX134" s="469"/>
      <c r="BY134" s="469"/>
      <c r="BZ134" s="469"/>
      <c r="CA134" s="469"/>
      <c r="CB134" s="469"/>
      <c r="CC134" s="469"/>
      <c r="CD134" s="469"/>
      <c r="CE134" s="469"/>
      <c r="CF134" s="469"/>
      <c r="CG134" s="469"/>
      <c r="CH134" s="469"/>
      <c r="CI134" s="469"/>
      <c r="CJ134" s="469"/>
      <c r="CK134" s="469"/>
      <c r="CL134" s="469"/>
      <c r="CM134" s="469"/>
      <c r="CN134" s="469"/>
      <c r="CO134" s="469"/>
      <c r="CP134" s="469"/>
      <c r="CQ134" s="469"/>
      <c r="CR134" s="469"/>
    </row>
    <row r="135" spans="1:96" s="610" customFormat="1" ht="33" hidden="1" customHeight="1">
      <c r="A135" s="602"/>
      <c r="B135" s="603"/>
      <c r="C135" s="604">
        <v>2016</v>
      </c>
      <c r="D135" s="605"/>
      <c r="E135" s="606"/>
      <c r="F135" s="804" t="s">
        <v>2503</v>
      </c>
      <c r="G135" s="805"/>
      <c r="H135" s="805"/>
      <c r="I135" s="604" t="s">
        <v>1168</v>
      </c>
      <c r="J135" s="806" t="s">
        <v>1543</v>
      </c>
      <c r="K135" s="604"/>
      <c r="L135" s="604" t="s">
        <v>535</v>
      </c>
      <c r="M135" s="604" t="s">
        <v>1258</v>
      </c>
      <c r="N135" s="807"/>
      <c r="O135" s="807"/>
      <c r="P135" s="842" t="s">
        <v>1294</v>
      </c>
      <c r="Q135" s="818" t="s">
        <v>535</v>
      </c>
      <c r="R135" s="818"/>
      <c r="S135" s="819" t="s">
        <v>1216</v>
      </c>
      <c r="T135" s="819" t="s">
        <v>1184</v>
      </c>
      <c r="U135" s="820" t="s">
        <v>206</v>
      </c>
      <c r="V135" s="808"/>
      <c r="W135" s="810"/>
      <c r="X135" s="810"/>
      <c r="Y135" s="811">
        <f>Y6+Y36+Y37+Y39+Y76</f>
        <v>430800.45</v>
      </c>
      <c r="Z135" s="812"/>
      <c r="AA135" s="813"/>
      <c r="AB135" s="813"/>
      <c r="AC135" s="813"/>
      <c r="AD135" s="813"/>
      <c r="AE135" s="813"/>
      <c r="AF135" s="814">
        <v>42370</v>
      </c>
      <c r="AG135" s="814">
        <v>42735</v>
      </c>
      <c r="AH135" s="604"/>
      <c r="AI135" s="605"/>
      <c r="AJ135" s="605"/>
      <c r="AK135" s="605"/>
      <c r="AL135" s="605"/>
      <c r="AM135" s="605"/>
      <c r="AN135" s="605"/>
      <c r="AO135" s="605"/>
      <c r="AP135" s="605"/>
      <c r="AQ135" s="605"/>
      <c r="AR135" s="607"/>
      <c r="AS135" s="605"/>
      <c r="AT135" s="605"/>
      <c r="AU135" s="605"/>
      <c r="AV135" s="605"/>
      <c r="AW135" s="605"/>
      <c r="AX135" s="605"/>
      <c r="AY135" s="605"/>
      <c r="AZ135" s="605"/>
      <c r="BA135" s="608"/>
      <c r="BB135" s="609"/>
      <c r="BC135" s="605"/>
      <c r="BD135" s="605"/>
      <c r="BE135" s="605"/>
      <c r="BF135" s="605"/>
      <c r="BG135" s="605"/>
      <c r="BH135" s="605"/>
      <c r="BI135" s="605"/>
      <c r="BJ135" s="605"/>
      <c r="BK135" s="605"/>
      <c r="BL135" s="605"/>
      <c r="BM135" s="605"/>
      <c r="BN135" s="605"/>
      <c r="BO135" s="605"/>
      <c r="BP135" s="605"/>
      <c r="BQ135" s="605"/>
      <c r="BR135" s="605"/>
      <c r="BS135" s="605"/>
      <c r="BT135" s="605"/>
      <c r="BU135" s="605"/>
      <c r="BV135" s="605"/>
      <c r="BW135" s="605"/>
      <c r="BX135" s="605"/>
      <c r="BY135" s="605"/>
      <c r="BZ135" s="605"/>
      <c r="CA135" s="605"/>
      <c r="CB135" s="605"/>
      <c r="CC135" s="605"/>
      <c r="CD135" s="605"/>
      <c r="CE135" s="605"/>
      <c r="CF135" s="605"/>
      <c r="CG135" s="605"/>
      <c r="CH135" s="605"/>
      <c r="CI135" s="605"/>
      <c r="CJ135" s="605"/>
      <c r="CK135" s="605"/>
      <c r="CL135" s="605"/>
      <c r="CM135" s="605"/>
      <c r="CN135" s="605"/>
      <c r="CO135" s="605"/>
      <c r="CP135" s="605"/>
      <c r="CQ135" s="605"/>
      <c r="CR135" s="605"/>
    </row>
    <row r="136" spans="1:96" s="610" customFormat="1" ht="30" hidden="1" customHeight="1">
      <c r="A136" s="602"/>
      <c r="B136" s="603"/>
      <c r="C136" s="604">
        <v>2016</v>
      </c>
      <c r="D136" s="605"/>
      <c r="E136" s="606"/>
      <c r="F136" s="804" t="s">
        <v>2503</v>
      </c>
      <c r="G136" s="805"/>
      <c r="H136" s="805"/>
      <c r="I136" s="604" t="s">
        <v>1292</v>
      </c>
      <c r="J136" s="806" t="s">
        <v>1543</v>
      </c>
      <c r="K136" s="604"/>
      <c r="L136" s="604" t="s">
        <v>539</v>
      </c>
      <c r="M136" s="604" t="s">
        <v>1258</v>
      </c>
      <c r="N136" s="807"/>
      <c r="O136" s="807"/>
      <c r="P136" s="842" t="s">
        <v>241</v>
      </c>
      <c r="Q136" s="818" t="s">
        <v>241</v>
      </c>
      <c r="R136" s="818"/>
      <c r="S136" s="819" t="s">
        <v>1562</v>
      </c>
      <c r="T136" s="819" t="s">
        <v>240</v>
      </c>
      <c r="U136" s="820" t="s">
        <v>206</v>
      </c>
      <c r="V136" s="808"/>
      <c r="W136" s="810"/>
      <c r="X136" s="810"/>
      <c r="Y136" s="810">
        <f>NOM!Q328+FACT!R372</f>
        <v>89276.540000000008</v>
      </c>
      <c r="Z136" s="815"/>
      <c r="AA136" s="813"/>
      <c r="AB136" s="813"/>
      <c r="AC136" s="813"/>
      <c r="AD136" s="813"/>
      <c r="AE136" s="813"/>
      <c r="AF136" s="814">
        <v>42370</v>
      </c>
      <c r="AG136" s="814">
        <v>42735</v>
      </c>
      <c r="AH136" s="604" t="s">
        <v>2041</v>
      </c>
      <c r="AI136" s="605"/>
      <c r="AJ136" s="605"/>
      <c r="AK136" s="605"/>
      <c r="AL136" s="605"/>
      <c r="AM136" s="605"/>
      <c r="AN136" s="605"/>
      <c r="AO136" s="605"/>
      <c r="AP136" s="605"/>
      <c r="AQ136" s="605"/>
      <c r="AR136" s="607"/>
      <c r="AS136" s="605"/>
      <c r="AT136" s="605"/>
      <c r="AU136" s="605"/>
      <c r="AV136" s="605"/>
      <c r="AW136" s="605"/>
      <c r="AX136" s="605"/>
      <c r="AY136" s="605"/>
      <c r="AZ136" s="605"/>
      <c r="BA136" s="608"/>
      <c r="BB136" s="609"/>
      <c r="BC136" s="605"/>
      <c r="BD136" s="605"/>
      <c r="BE136" s="605"/>
      <c r="BF136" s="605"/>
      <c r="BG136" s="605"/>
      <c r="BH136" s="605"/>
      <c r="BI136" s="605"/>
      <c r="BJ136" s="605"/>
      <c r="BK136" s="605"/>
      <c r="BL136" s="605"/>
      <c r="BM136" s="605"/>
      <c r="BN136" s="605"/>
      <c r="BO136" s="605"/>
      <c r="BP136" s="605"/>
      <c r="BQ136" s="605"/>
      <c r="BR136" s="605"/>
      <c r="BS136" s="605"/>
      <c r="BT136" s="605"/>
      <c r="BU136" s="605"/>
      <c r="BV136" s="605"/>
      <c r="BW136" s="605"/>
      <c r="BX136" s="605"/>
      <c r="BY136" s="605"/>
      <c r="BZ136" s="605"/>
      <c r="CA136" s="605"/>
      <c r="CB136" s="605"/>
      <c r="CC136" s="605"/>
      <c r="CD136" s="605"/>
      <c r="CE136" s="605"/>
      <c r="CF136" s="605"/>
      <c r="CG136" s="605"/>
      <c r="CH136" s="605"/>
      <c r="CI136" s="605"/>
      <c r="CJ136" s="605"/>
      <c r="CK136" s="605"/>
      <c r="CL136" s="605"/>
      <c r="CM136" s="605"/>
      <c r="CN136" s="605"/>
      <c r="CO136" s="605"/>
      <c r="CP136" s="605"/>
      <c r="CQ136" s="605"/>
      <c r="CR136" s="605"/>
    </row>
    <row r="137" spans="1:96" s="610" customFormat="1" ht="46.5" hidden="1" customHeight="1">
      <c r="A137" s="602"/>
      <c r="B137" s="603"/>
      <c r="C137" s="604">
        <v>2016</v>
      </c>
      <c r="D137" s="605"/>
      <c r="E137" s="606"/>
      <c r="F137" s="804" t="s">
        <v>2503</v>
      </c>
      <c r="G137" s="816"/>
      <c r="H137" s="805"/>
      <c r="I137" s="604" t="s">
        <v>1292</v>
      </c>
      <c r="J137" s="806" t="s">
        <v>1543</v>
      </c>
      <c r="K137" s="604"/>
      <c r="L137" s="604" t="s">
        <v>539</v>
      </c>
      <c r="M137" s="604" t="s">
        <v>1258</v>
      </c>
      <c r="N137" s="807"/>
      <c r="O137" s="807"/>
      <c r="P137" s="842" t="s">
        <v>1561</v>
      </c>
      <c r="Q137" s="818" t="s">
        <v>241</v>
      </c>
      <c r="R137" s="818"/>
      <c r="S137" s="819" t="s">
        <v>2260</v>
      </c>
      <c r="T137" s="819" t="s">
        <v>1184</v>
      </c>
      <c r="U137" s="820" t="s">
        <v>206</v>
      </c>
      <c r="V137" s="808"/>
      <c r="W137" s="810"/>
      <c r="X137" s="810"/>
      <c r="Y137" s="811">
        <f>Y107+Y109</f>
        <v>35678.490000000005</v>
      </c>
      <c r="Z137" s="812"/>
      <c r="AA137" s="813"/>
      <c r="AB137" s="813"/>
      <c r="AC137" s="813"/>
      <c r="AD137" s="813"/>
      <c r="AE137" s="813"/>
      <c r="AF137" s="814">
        <v>42370</v>
      </c>
      <c r="AG137" s="814">
        <v>42735</v>
      </c>
      <c r="AH137" s="604" t="s">
        <v>2261</v>
      </c>
      <c r="AI137" s="605"/>
      <c r="AJ137" s="605"/>
      <c r="AK137" s="605"/>
      <c r="AL137" s="605"/>
      <c r="AM137" s="605"/>
      <c r="AN137" s="605"/>
      <c r="AO137" s="605"/>
      <c r="AP137" s="605"/>
      <c r="AQ137" s="605"/>
      <c r="AR137" s="607"/>
      <c r="AS137" s="605"/>
      <c r="AT137" s="605"/>
      <c r="AU137" s="605"/>
      <c r="AV137" s="605"/>
      <c r="AW137" s="605"/>
      <c r="AX137" s="605"/>
      <c r="AY137" s="605"/>
      <c r="AZ137" s="605"/>
      <c r="BA137" s="608"/>
      <c r="BB137" s="609"/>
      <c r="BC137" s="605"/>
      <c r="BD137" s="605"/>
      <c r="BE137" s="605"/>
      <c r="BF137" s="605"/>
      <c r="BG137" s="605"/>
      <c r="BH137" s="605"/>
      <c r="BI137" s="605"/>
      <c r="BJ137" s="605"/>
      <c r="BK137" s="605"/>
      <c r="BL137" s="605"/>
      <c r="BM137" s="605"/>
      <c r="BN137" s="605"/>
      <c r="BO137" s="605"/>
      <c r="BP137" s="605"/>
      <c r="BQ137" s="605"/>
      <c r="BR137" s="605"/>
      <c r="BS137" s="605"/>
      <c r="BT137" s="605"/>
      <c r="BU137" s="605"/>
      <c r="BV137" s="605"/>
      <c r="BW137" s="605"/>
      <c r="BX137" s="605"/>
      <c r="BY137" s="605"/>
      <c r="BZ137" s="605"/>
      <c r="CA137" s="605"/>
      <c r="CB137" s="605"/>
      <c r="CC137" s="605"/>
      <c r="CD137" s="605"/>
      <c r="CE137" s="605"/>
      <c r="CF137" s="605"/>
      <c r="CG137" s="605"/>
      <c r="CH137" s="605"/>
      <c r="CI137" s="605"/>
      <c r="CJ137" s="605"/>
      <c r="CK137" s="605"/>
      <c r="CL137" s="605"/>
      <c r="CM137" s="605"/>
      <c r="CN137" s="605"/>
      <c r="CO137" s="605"/>
      <c r="CP137" s="605"/>
      <c r="CQ137" s="605"/>
      <c r="CR137" s="605"/>
    </row>
    <row r="138" spans="1:96" s="610" customFormat="1" ht="46.5" hidden="1" customHeight="1">
      <c r="A138" s="602"/>
      <c r="B138" s="603"/>
      <c r="C138" s="604">
        <v>2016</v>
      </c>
      <c r="D138" s="605"/>
      <c r="E138" s="606"/>
      <c r="F138" s="804" t="s">
        <v>2350</v>
      </c>
      <c r="G138" s="816"/>
      <c r="H138" s="805"/>
      <c r="I138" s="604" t="s">
        <v>1292</v>
      </c>
      <c r="J138" s="806" t="s">
        <v>113</v>
      </c>
      <c r="K138" s="604" t="s">
        <v>113</v>
      </c>
      <c r="L138" s="604" t="s">
        <v>2348</v>
      </c>
      <c r="M138" s="807" t="s">
        <v>113</v>
      </c>
      <c r="N138" s="807"/>
      <c r="O138" s="807"/>
      <c r="P138" s="843" t="s">
        <v>2349</v>
      </c>
      <c r="Q138" s="821" t="s">
        <v>1222</v>
      </c>
      <c r="R138" s="821"/>
      <c r="S138" s="822" t="s">
        <v>1216</v>
      </c>
      <c r="T138" s="822" t="s">
        <v>1184</v>
      </c>
      <c r="U138" s="822" t="s">
        <v>2351</v>
      </c>
      <c r="V138" s="808">
        <f>V27+V40+V41+V42+V43+V44+V45+V46+V50+V75+V77+V78+V80+V81+V82+V83+V85+V86+V87+V88+V102+V103+V104+V105+V106+V108</f>
        <v>8536468.7199999988</v>
      </c>
      <c r="W138" s="808">
        <f>W27+W40+W41+W42+W43+W44+W45+W46+W50+W75+W77+W78+W80+W81+W82+W83+W85+W86+W87+W88+W102+W103+W104+W105+W106+W108</f>
        <v>6420144.330000001</v>
      </c>
      <c r="X138" s="808">
        <f>X27+X40+X41+X42+X43+X44+X45+X46+X50+X75+X77+X78+X80+X81+X82+X83+X85+X86+X87+X88+X102+X103+X104+X105+X106+X108</f>
        <v>8362264.3499999987</v>
      </c>
      <c r="Y138" s="808">
        <f>Y27+Y40+Y41+Y42+Y43+Y44+Y45+Y46+Y50+Y75+Y77+Y78+Y80+Y81+Y82+Y83+Y85+Y86+Y87+Y88+Y102+Y103+Y104+Y105+Y106+Y108</f>
        <v>4011821.7199999997</v>
      </c>
      <c r="Z138" s="808">
        <f>Z27+Z40+Z41+Z42+Z43+Z44+Z45+Z46+Z50+Z75+Z77+Z78+Z80+Z81+Z82+Z83+Z85+Z86+Z87+Z88+Z102+Z103+Z104+Z105+Z106+Z108</f>
        <v>2894728.6</v>
      </c>
      <c r="AA138" s="813"/>
      <c r="AB138" s="813"/>
      <c r="AC138" s="813"/>
      <c r="AD138" s="813"/>
      <c r="AE138" s="813"/>
      <c r="AF138" s="814"/>
      <c r="AG138" s="814"/>
      <c r="AH138" s="604"/>
      <c r="AI138" s="605"/>
      <c r="AJ138" s="605"/>
      <c r="AK138" s="605" t="s">
        <v>113</v>
      </c>
      <c r="AL138" s="605"/>
      <c r="AM138" s="605"/>
      <c r="AN138" s="605"/>
      <c r="AO138" s="605"/>
      <c r="AP138" s="605"/>
      <c r="AQ138" s="605"/>
      <c r="AR138" s="607"/>
      <c r="AS138" s="605"/>
      <c r="AT138" s="605"/>
      <c r="AU138" s="605"/>
      <c r="AV138" s="605"/>
      <c r="AW138" s="605"/>
      <c r="AX138" s="605"/>
      <c r="AY138" s="605"/>
      <c r="AZ138" s="605"/>
      <c r="BA138" s="608"/>
      <c r="BB138" s="609"/>
      <c r="BC138" s="605"/>
      <c r="BD138" s="605"/>
      <c r="BE138" s="605"/>
      <c r="BF138" s="605"/>
      <c r="BG138" s="605"/>
      <c r="BH138" s="605"/>
      <c r="BI138" s="605"/>
      <c r="BJ138" s="605"/>
      <c r="BK138" s="605"/>
      <c r="BL138" s="605"/>
      <c r="BM138" s="605"/>
      <c r="BN138" s="605"/>
      <c r="BO138" s="605"/>
      <c r="BP138" s="605"/>
      <c r="BQ138" s="605"/>
      <c r="BR138" s="605"/>
      <c r="BS138" s="605"/>
      <c r="BT138" s="605"/>
      <c r="BU138" s="605"/>
      <c r="BV138" s="605"/>
      <c r="BW138" s="605"/>
      <c r="BX138" s="605"/>
      <c r="BY138" s="605"/>
      <c r="BZ138" s="605"/>
      <c r="CA138" s="605"/>
      <c r="CB138" s="605"/>
      <c r="CC138" s="605"/>
      <c r="CD138" s="605"/>
      <c r="CE138" s="605"/>
      <c r="CF138" s="605"/>
      <c r="CG138" s="605"/>
      <c r="CH138" s="605"/>
      <c r="CI138" s="605"/>
      <c r="CJ138" s="605"/>
      <c r="CK138" s="605"/>
      <c r="CL138" s="605"/>
      <c r="CM138" s="605"/>
      <c r="CN138" s="605"/>
      <c r="CO138" s="605"/>
      <c r="CP138" s="605"/>
      <c r="CQ138" s="605"/>
      <c r="CR138" s="605"/>
    </row>
    <row r="139" spans="1:96" s="610" customFormat="1" ht="42" hidden="1" customHeight="1">
      <c r="A139" s="602"/>
      <c r="B139" s="603"/>
      <c r="C139" s="604">
        <v>2016</v>
      </c>
      <c r="D139" s="605"/>
      <c r="E139" s="606"/>
      <c r="F139" s="804" t="s">
        <v>2503</v>
      </c>
      <c r="G139" s="816"/>
      <c r="H139" s="805"/>
      <c r="I139" s="604" t="s">
        <v>1292</v>
      </c>
      <c r="J139" s="806" t="s">
        <v>113</v>
      </c>
      <c r="K139" s="604"/>
      <c r="L139" s="604" t="s">
        <v>539</v>
      </c>
      <c r="M139" s="604" t="s">
        <v>1258</v>
      </c>
      <c r="N139" s="807"/>
      <c r="O139" s="807"/>
      <c r="P139" s="804" t="s">
        <v>2352</v>
      </c>
      <c r="Q139" s="604" t="s">
        <v>241</v>
      </c>
      <c r="R139" s="604"/>
      <c r="S139" s="808" t="s">
        <v>506</v>
      </c>
      <c r="T139" s="808" t="s">
        <v>1184</v>
      </c>
      <c r="U139" s="809" t="s">
        <v>206</v>
      </c>
      <c r="V139" s="808"/>
      <c r="W139" s="810"/>
      <c r="X139" s="810"/>
      <c r="Y139" s="817">
        <f>Y135+Y136+Y137+Y28+Y38+Y74+Y79+Y110+Y111</f>
        <v>791269.34999999986</v>
      </c>
      <c r="Z139" s="815"/>
      <c r="AA139" s="813"/>
      <c r="AB139" s="813"/>
      <c r="AC139" s="813"/>
      <c r="AD139" s="813"/>
      <c r="AE139" s="813"/>
      <c r="AF139" s="814"/>
      <c r="AG139" s="814"/>
      <c r="AH139" s="604"/>
      <c r="AI139" s="605"/>
      <c r="AJ139" s="605"/>
      <c r="AK139" s="605"/>
      <c r="AL139" s="605"/>
      <c r="AM139" s="605"/>
      <c r="AN139" s="605"/>
      <c r="AO139" s="605"/>
      <c r="AP139" s="605"/>
      <c r="AQ139" s="605"/>
      <c r="AR139" s="607"/>
      <c r="AS139" s="605"/>
      <c r="AT139" s="605"/>
      <c r="AU139" s="605"/>
      <c r="AV139" s="605"/>
      <c r="AW139" s="605"/>
      <c r="AX139" s="605"/>
      <c r="AY139" s="605"/>
      <c r="AZ139" s="605"/>
      <c r="BA139" s="608"/>
      <c r="BB139" s="609"/>
      <c r="BC139" s="605"/>
      <c r="BD139" s="605"/>
      <c r="BE139" s="605"/>
      <c r="BF139" s="605"/>
      <c r="BG139" s="605"/>
      <c r="BH139" s="605"/>
      <c r="BI139" s="605"/>
      <c r="BJ139" s="605"/>
      <c r="BK139" s="605"/>
      <c r="BL139" s="605"/>
      <c r="BM139" s="605"/>
      <c r="BN139" s="605"/>
      <c r="BO139" s="605"/>
      <c r="BP139" s="605"/>
      <c r="BQ139" s="605"/>
      <c r="BR139" s="605"/>
      <c r="BS139" s="605"/>
      <c r="BT139" s="605"/>
      <c r="BU139" s="605"/>
      <c r="BV139" s="605"/>
      <c r="BW139" s="605"/>
      <c r="BX139" s="605"/>
      <c r="BY139" s="605"/>
      <c r="BZ139" s="605"/>
      <c r="CA139" s="605"/>
      <c r="CB139" s="605"/>
      <c r="CC139" s="605"/>
      <c r="CD139" s="605"/>
      <c r="CE139" s="605"/>
      <c r="CF139" s="605"/>
      <c r="CG139" s="605"/>
      <c r="CH139" s="605"/>
      <c r="CI139" s="605"/>
      <c r="CJ139" s="605"/>
      <c r="CK139" s="605"/>
      <c r="CL139" s="605"/>
      <c r="CM139" s="605"/>
      <c r="CN139" s="605"/>
      <c r="CO139" s="605"/>
      <c r="CP139" s="605"/>
      <c r="CQ139" s="605"/>
      <c r="CR139" s="605"/>
    </row>
    <row r="140" spans="1:96" s="610" customFormat="1" ht="110.25" hidden="1" customHeight="1">
      <c r="A140" s="602"/>
      <c r="B140" s="603"/>
      <c r="C140" s="604">
        <v>2016</v>
      </c>
      <c r="D140" s="605"/>
      <c r="E140" s="606"/>
      <c r="F140" s="804" t="s">
        <v>754</v>
      </c>
      <c r="G140" s="816" t="str">
        <f>G44</f>
        <v>C.A. 10º S.E. 1ª 2016</v>
      </c>
      <c r="H140" s="805"/>
      <c r="I140" s="604" t="s">
        <v>1559</v>
      </c>
      <c r="J140" s="806" t="str">
        <f>J44</f>
        <v>ING. RIGOBERTO OLMEDO R.</v>
      </c>
      <c r="K140" s="604" t="str">
        <f>K44</f>
        <v>ENERGIAS RENOVABLES DE LA RIVERA S.A. DE C.V</v>
      </c>
      <c r="L140" s="604" t="s">
        <v>2348</v>
      </c>
      <c r="M140" s="807"/>
      <c r="N140" s="807"/>
      <c r="O140" s="807"/>
      <c r="P140" s="804" t="s">
        <v>2514</v>
      </c>
      <c r="Q140" s="604" t="s">
        <v>1222</v>
      </c>
      <c r="R140" s="604"/>
      <c r="S140" s="808" t="s">
        <v>1685</v>
      </c>
      <c r="T140" s="808" t="s">
        <v>1686</v>
      </c>
      <c r="U140" s="809" t="s">
        <v>206</v>
      </c>
      <c r="V140" s="808">
        <f>V44</f>
        <v>3333333.33</v>
      </c>
      <c r="W140" s="810">
        <f>W44+W91+W92+W93</f>
        <v>3332572.3099999996</v>
      </c>
      <c r="X140" s="810">
        <f>X91</f>
        <v>3333333.33</v>
      </c>
      <c r="Y140" s="811">
        <f>Y44+Y91+Y92+Y93</f>
        <v>326787.74</v>
      </c>
      <c r="Z140" s="815">
        <f>W140-Y140</f>
        <v>3005784.5699999994</v>
      </c>
      <c r="AA140" s="813"/>
      <c r="AB140" s="829">
        <f>X140*0.6</f>
        <v>1999999.9979999999</v>
      </c>
      <c r="AC140" s="829">
        <f>X140*0.4</f>
        <v>1333333.3320000002</v>
      </c>
      <c r="AD140" s="813"/>
      <c r="AE140" s="813"/>
      <c r="AF140" s="814">
        <v>42592</v>
      </c>
      <c r="AG140" s="814">
        <v>42719</v>
      </c>
      <c r="AH140" s="604" t="s">
        <v>2346</v>
      </c>
      <c r="AI140" s="605" t="s">
        <v>113</v>
      </c>
      <c r="AJ140" s="605" t="s">
        <v>113</v>
      </c>
      <c r="AK140" s="605" t="s">
        <v>113</v>
      </c>
      <c r="AL140" s="605"/>
      <c r="AM140" s="605">
        <f>AO140+AP140</f>
        <v>2373</v>
      </c>
      <c r="AN140" s="605"/>
      <c r="AO140" s="605">
        <v>1149</v>
      </c>
      <c r="AP140" s="605">
        <v>1224</v>
      </c>
      <c r="AQ140" s="605"/>
      <c r="AR140" s="607" t="s">
        <v>2345</v>
      </c>
      <c r="AS140" s="605" t="s">
        <v>239</v>
      </c>
      <c r="AT140" s="605" t="s">
        <v>239</v>
      </c>
      <c r="AU140" s="605" t="s">
        <v>239</v>
      </c>
      <c r="AV140" s="605"/>
      <c r="AW140" s="605" t="s">
        <v>239</v>
      </c>
      <c r="AX140" s="605" t="s">
        <v>239</v>
      </c>
      <c r="AY140" s="605" t="s">
        <v>239</v>
      </c>
      <c r="AZ140" s="605"/>
      <c r="BA140" s="608" t="s">
        <v>239</v>
      </c>
      <c r="BB140" s="609" t="s">
        <v>239</v>
      </c>
      <c r="BC140" s="605"/>
      <c r="BD140" s="605"/>
      <c r="BE140" s="605" t="s">
        <v>239</v>
      </c>
      <c r="BF140" s="605"/>
      <c r="BG140" s="605"/>
      <c r="BH140" s="605"/>
      <c r="BI140" s="605"/>
      <c r="BJ140" s="605"/>
      <c r="BK140" s="605"/>
      <c r="BL140" s="605"/>
      <c r="BM140" s="605"/>
      <c r="BN140" s="605"/>
      <c r="BO140" s="605"/>
      <c r="BP140" s="605" t="s">
        <v>239</v>
      </c>
      <c r="BQ140" s="605"/>
      <c r="BR140" s="605"/>
      <c r="BS140" s="605"/>
      <c r="BT140" s="605" t="s">
        <v>239</v>
      </c>
      <c r="BU140" s="605"/>
      <c r="BV140" s="605" t="s">
        <v>239</v>
      </c>
      <c r="BW140" s="605"/>
      <c r="BX140" s="605" t="s">
        <v>239</v>
      </c>
      <c r="BY140" s="605"/>
      <c r="BZ140" s="605" t="s">
        <v>239</v>
      </c>
      <c r="CA140" s="605"/>
      <c r="CB140" s="605"/>
      <c r="CC140" s="605"/>
      <c r="CD140" s="605"/>
      <c r="CE140" s="605"/>
      <c r="CF140" s="605"/>
      <c r="CG140" s="605"/>
      <c r="CH140" s="605"/>
      <c r="CI140" s="605"/>
      <c r="CJ140" s="605"/>
      <c r="CK140" s="605"/>
      <c r="CL140" s="605" t="s">
        <v>2440</v>
      </c>
      <c r="CM140" s="605"/>
      <c r="CN140" s="605"/>
      <c r="CO140" s="605" t="str">
        <f>CO44</f>
        <v>C.A. 10º S.E. 1ª 2016</v>
      </c>
      <c r="CP140" s="605"/>
      <c r="CQ140" s="605"/>
      <c r="CR140" s="605"/>
    </row>
    <row r="141" spans="1:96" s="610" customFormat="1" ht="15" hidden="1" customHeight="1">
      <c r="A141" s="602"/>
      <c r="B141" s="603"/>
      <c r="C141" s="604">
        <v>2016</v>
      </c>
      <c r="D141" s="605"/>
      <c r="E141" s="606"/>
      <c r="F141" s="804"/>
      <c r="G141" s="816"/>
      <c r="H141" s="805"/>
      <c r="I141" s="604"/>
      <c r="J141" s="806"/>
      <c r="K141" s="604"/>
      <c r="L141" s="604"/>
      <c r="M141" s="807"/>
      <c r="N141" s="807"/>
      <c r="O141" s="807"/>
      <c r="P141" s="804"/>
      <c r="Q141" s="604"/>
      <c r="R141" s="604"/>
      <c r="S141" s="808"/>
      <c r="T141" s="808"/>
      <c r="U141" s="809"/>
      <c r="V141" s="808"/>
      <c r="W141" s="810"/>
      <c r="X141" s="810"/>
      <c r="Y141" s="604"/>
      <c r="Z141" s="815"/>
      <c r="AA141" s="813"/>
      <c r="AB141" s="813"/>
      <c r="AC141" s="813"/>
      <c r="AD141" s="813"/>
      <c r="AE141" s="813"/>
      <c r="AF141" s="814"/>
      <c r="AG141" s="814"/>
      <c r="AH141" s="604"/>
      <c r="AI141" s="605"/>
      <c r="AJ141" s="605"/>
      <c r="AK141" s="605"/>
      <c r="AL141" s="605"/>
      <c r="AM141" s="605"/>
      <c r="AN141" s="605"/>
      <c r="AO141" s="605"/>
      <c r="AP141" s="605"/>
      <c r="AQ141" s="605"/>
      <c r="AR141" s="607"/>
      <c r="AS141" s="605"/>
      <c r="AT141" s="605"/>
      <c r="AU141" s="605"/>
      <c r="AV141" s="605"/>
      <c r="AW141" s="605"/>
      <c r="AX141" s="605"/>
      <c r="AY141" s="605"/>
      <c r="AZ141" s="605"/>
      <c r="BA141" s="608"/>
      <c r="BB141" s="609"/>
      <c r="BC141" s="605"/>
      <c r="BD141" s="605"/>
      <c r="BE141" s="605"/>
      <c r="BF141" s="605"/>
      <c r="BG141" s="605"/>
      <c r="BH141" s="605"/>
      <c r="BI141" s="605"/>
      <c r="BJ141" s="605"/>
      <c r="BK141" s="605"/>
      <c r="BL141" s="605"/>
      <c r="BM141" s="605"/>
      <c r="BN141" s="605"/>
      <c r="BO141" s="605"/>
      <c r="BP141" s="605"/>
      <c r="BQ141" s="605"/>
      <c r="BR141" s="605"/>
      <c r="BS141" s="605"/>
      <c r="BT141" s="605"/>
      <c r="BU141" s="605"/>
      <c r="BV141" s="605"/>
      <c r="BW141" s="605"/>
      <c r="BX141" s="605"/>
      <c r="BY141" s="605"/>
      <c r="BZ141" s="605"/>
      <c r="CA141" s="605"/>
      <c r="CB141" s="605"/>
      <c r="CC141" s="605"/>
      <c r="CD141" s="605"/>
      <c r="CE141" s="605"/>
      <c r="CF141" s="605"/>
      <c r="CG141" s="605"/>
      <c r="CH141" s="605"/>
      <c r="CI141" s="605"/>
      <c r="CJ141" s="605"/>
      <c r="CK141" s="605"/>
      <c r="CL141" s="605"/>
      <c r="CM141" s="605"/>
      <c r="CN141" s="605"/>
      <c r="CO141" s="605"/>
      <c r="CP141" s="605"/>
      <c r="CQ141" s="605"/>
      <c r="CR141" s="605"/>
    </row>
    <row r="142" spans="1:96" s="320" customFormat="1" ht="15" hidden="1" customHeight="1">
      <c r="A142" s="230"/>
      <c r="B142" s="305"/>
      <c r="C142" s="241" t="s">
        <v>113</v>
      </c>
      <c r="D142" s="241"/>
      <c r="E142" s="305"/>
      <c r="F142" s="305"/>
      <c r="G142" s="329"/>
      <c r="H142" s="305"/>
      <c r="I142" s="241"/>
      <c r="J142" s="152"/>
      <c r="K142" s="241"/>
      <c r="L142" s="241"/>
      <c r="M142" s="306"/>
      <c r="N142" s="306"/>
      <c r="O142" s="306"/>
      <c r="P142" s="305"/>
      <c r="Q142" s="241"/>
      <c r="R142" s="241"/>
      <c r="S142" s="308"/>
      <c r="T142" s="308"/>
      <c r="U142" s="309"/>
      <c r="V142" s="310"/>
      <c r="W142" s="311"/>
      <c r="X142" s="312"/>
      <c r="Y142" s="313"/>
      <c r="Z142" s="314"/>
      <c r="AA142" s="315"/>
      <c r="AB142" s="316"/>
      <c r="AC142" s="316"/>
      <c r="AD142" s="316"/>
      <c r="AE142" s="316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317"/>
      <c r="AS142" s="241"/>
      <c r="AT142" s="241"/>
      <c r="AU142" s="241"/>
      <c r="AV142" s="241"/>
      <c r="AW142" s="241"/>
      <c r="AX142" s="241"/>
      <c r="AY142" s="241"/>
      <c r="AZ142" s="241"/>
      <c r="BA142" s="318"/>
      <c r="BB142" s="319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</row>
    <row r="143" spans="1:96">
      <c r="A143" s="40"/>
      <c r="B143" s="35"/>
      <c r="C143" s="14"/>
      <c r="D143" s="14"/>
      <c r="E143" s="35"/>
      <c r="F143" s="14"/>
      <c r="G143" s="770"/>
      <c r="H143" s="14"/>
      <c r="I143" s="14"/>
      <c r="J143" s="204"/>
      <c r="K143" s="117"/>
      <c r="L143" s="14" t="s">
        <v>1101</v>
      </c>
      <c r="M143" s="182"/>
      <c r="N143" s="182"/>
      <c r="O143" s="182"/>
      <c r="P143" s="35"/>
      <c r="Q143" s="182"/>
      <c r="R143" s="182"/>
      <c r="S143" s="182"/>
      <c r="T143" s="353"/>
      <c r="U143" s="354"/>
      <c r="V143" s="41"/>
      <c r="W143" s="41"/>
      <c r="X143" s="263"/>
      <c r="Y143" s="263"/>
      <c r="Z143" s="263"/>
      <c r="AA143" s="14"/>
      <c r="AB143" s="14"/>
      <c r="AC143" s="14"/>
      <c r="AD143" s="14"/>
      <c r="AE143" s="14"/>
      <c r="AF143" s="14"/>
      <c r="AG143" s="260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20"/>
      <c r="AS143" s="14"/>
      <c r="AT143" s="14"/>
      <c r="AU143" s="14"/>
      <c r="AV143" s="14"/>
      <c r="AW143" s="14"/>
      <c r="AX143" s="14"/>
      <c r="AY143" s="14"/>
      <c r="AZ143" s="14"/>
      <c r="BA143" s="148"/>
      <c r="BB143" s="147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5"/>
    </row>
    <row r="144" spans="1:96" ht="18.75">
      <c r="A144" s="16"/>
      <c r="B144" s="36"/>
      <c r="C144" s="17"/>
      <c r="D144" s="17"/>
      <c r="E144" s="36"/>
      <c r="F144" s="874" t="s">
        <v>2752</v>
      </c>
      <c r="G144" s="771"/>
      <c r="H144" s="17"/>
      <c r="I144" s="17"/>
      <c r="J144" s="23"/>
      <c r="K144" s="29"/>
      <c r="L144" s="17"/>
      <c r="M144" s="18"/>
      <c r="N144" s="18"/>
      <c r="O144" s="18"/>
      <c r="P144" s="36"/>
      <c r="Q144" s="18"/>
      <c r="R144" s="18"/>
      <c r="S144" s="18"/>
      <c r="T144" s="42"/>
      <c r="U144" s="355"/>
      <c r="V144" s="159"/>
      <c r="W144" s="159"/>
      <c r="X144" s="304"/>
      <c r="Y144" s="282"/>
      <c r="Z144" s="229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21"/>
      <c r="AS144" s="17"/>
      <c r="AT144" s="17"/>
      <c r="AU144" s="17"/>
      <c r="AV144" s="17"/>
      <c r="AW144" s="17"/>
      <c r="AX144" s="17"/>
      <c r="AY144" s="17"/>
      <c r="AZ144" s="17"/>
      <c r="BA144" s="148"/>
      <c r="BB144" s="148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21"/>
    </row>
    <row r="145" spans="1:96" ht="18.75">
      <c r="A145" s="16"/>
      <c r="B145" s="36"/>
      <c r="C145" s="17"/>
      <c r="D145" s="17"/>
      <c r="E145" s="333"/>
      <c r="F145" s="875"/>
      <c r="G145" s="771"/>
      <c r="H145" s="17"/>
      <c r="I145" s="17"/>
      <c r="J145" s="23"/>
      <c r="K145" s="29"/>
      <c r="L145" s="17"/>
      <c r="M145" s="18"/>
      <c r="N145" s="18"/>
      <c r="O145" s="18"/>
      <c r="P145" s="36"/>
      <c r="Q145" s="18"/>
      <c r="R145" s="18"/>
      <c r="S145" s="18"/>
      <c r="T145" s="42"/>
      <c r="U145" s="355"/>
      <c r="V145" s="159"/>
      <c r="W145" s="159"/>
      <c r="X145" s="304"/>
      <c r="Y145" s="282"/>
      <c r="Z145" s="282"/>
      <c r="AA145" s="17"/>
      <c r="AB145" s="17"/>
      <c r="AC145" s="17"/>
      <c r="AD145" s="17"/>
      <c r="AE145" s="17"/>
      <c r="AF145" s="17"/>
      <c r="AG145" s="17"/>
      <c r="AH145" s="17"/>
      <c r="AI145" s="509"/>
      <c r="AJ145" s="17"/>
      <c r="AK145" s="17"/>
      <c r="AL145" s="17"/>
      <c r="AM145" s="509"/>
      <c r="AN145" s="17"/>
      <c r="AO145" s="17"/>
      <c r="AP145" s="17"/>
      <c r="AQ145" s="17"/>
      <c r="AR145" s="121"/>
      <c r="AS145" s="17"/>
      <c r="AT145" s="17"/>
      <c r="AU145" s="17"/>
      <c r="AV145" s="17"/>
      <c r="AW145" s="17"/>
      <c r="AX145" s="17"/>
      <c r="AY145" s="17"/>
      <c r="AZ145" s="17"/>
      <c r="BA145" s="148"/>
      <c r="BB145" s="148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21"/>
    </row>
    <row r="146" spans="1:96" ht="18.75">
      <c r="A146" s="16"/>
      <c r="B146" s="36"/>
      <c r="C146" s="17"/>
      <c r="D146" s="17"/>
      <c r="E146" s="36"/>
      <c r="F146" s="875" t="s">
        <v>2753</v>
      </c>
      <c r="G146" s="771"/>
      <c r="H146" s="17"/>
      <c r="I146" s="17"/>
      <c r="J146" s="23"/>
      <c r="K146" s="29"/>
      <c r="L146" s="17"/>
      <c r="M146" s="18"/>
      <c r="N146" s="18"/>
      <c r="O146" s="18"/>
      <c r="P146" s="36"/>
      <c r="Q146" s="18"/>
      <c r="R146" s="18"/>
      <c r="S146" s="18"/>
      <c r="T146" s="42"/>
      <c r="U146" s="355"/>
      <c r="V146" s="159"/>
      <c r="W146" s="159"/>
      <c r="X146" s="304"/>
      <c r="Y146" s="282"/>
      <c r="Z146" s="282"/>
      <c r="AA146" s="17"/>
      <c r="AB146" s="17"/>
      <c r="AC146" s="17"/>
      <c r="AD146" s="17"/>
      <c r="AE146" s="17"/>
      <c r="AF146" s="17"/>
      <c r="AG146" s="17"/>
      <c r="AH146" s="17"/>
      <c r="AI146" s="509"/>
      <c r="AJ146" s="17"/>
      <c r="AK146" s="17"/>
      <c r="AL146" s="17"/>
      <c r="AM146" s="509"/>
      <c r="AN146" s="17"/>
      <c r="AO146" s="17"/>
      <c r="AP146" s="17"/>
      <c r="AQ146" s="17"/>
      <c r="AR146" s="121"/>
      <c r="AS146" s="17"/>
      <c r="AT146" s="17"/>
      <c r="AU146" s="17"/>
      <c r="AV146" s="17"/>
      <c r="AW146" s="17"/>
      <c r="AX146" s="17"/>
      <c r="AY146" s="17"/>
      <c r="AZ146" s="17"/>
      <c r="BA146" s="148"/>
      <c r="BB146" s="148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21"/>
    </row>
    <row r="147" spans="1:96" ht="18.75">
      <c r="A147" s="16"/>
      <c r="B147" s="36"/>
      <c r="C147" s="17"/>
      <c r="D147" s="17"/>
      <c r="E147" s="36"/>
      <c r="F147" s="876" t="s">
        <v>2754</v>
      </c>
      <c r="G147" s="771"/>
      <c r="H147" s="17"/>
      <c r="I147" s="17"/>
      <c r="J147" s="23"/>
      <c r="K147" s="29"/>
      <c r="L147" s="17"/>
      <c r="M147" s="18"/>
      <c r="N147" s="18"/>
      <c r="O147" s="18"/>
      <c r="P147" s="36"/>
      <c r="Q147" s="18"/>
      <c r="R147" s="18"/>
      <c r="S147" s="18"/>
      <c r="T147" s="42"/>
      <c r="U147" s="355"/>
      <c r="V147" s="159"/>
      <c r="W147" s="159"/>
      <c r="X147" s="304"/>
      <c r="Y147" s="282"/>
      <c r="Z147" s="282"/>
      <c r="AA147" s="17"/>
      <c r="AB147" s="17"/>
      <c r="AC147" s="17"/>
      <c r="AD147" s="17"/>
      <c r="AE147" s="17"/>
      <c r="AF147" s="17"/>
      <c r="AG147" s="17"/>
      <c r="AH147" s="17"/>
      <c r="AI147" s="509"/>
      <c r="AJ147" s="17"/>
      <c r="AK147" s="17"/>
      <c r="AL147" s="17"/>
      <c r="AM147" s="509"/>
      <c r="AN147" s="17"/>
      <c r="AO147" s="17"/>
      <c r="AP147" s="17"/>
      <c r="AQ147" s="17"/>
      <c r="AR147" s="121"/>
      <c r="AS147" s="17"/>
      <c r="AT147" s="17"/>
      <c r="AU147" s="17"/>
      <c r="AV147" s="17"/>
      <c r="AW147" s="17"/>
      <c r="AX147" s="17"/>
      <c r="AY147" s="17"/>
      <c r="AZ147" s="17"/>
      <c r="BA147" s="148"/>
      <c r="BB147" s="148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21"/>
    </row>
    <row r="148" spans="1:96" ht="18.75">
      <c r="A148" s="16"/>
      <c r="B148" s="36"/>
      <c r="C148" s="17"/>
      <c r="D148" s="17"/>
      <c r="E148" s="36"/>
      <c r="F148" s="876" t="s">
        <v>2755</v>
      </c>
      <c r="G148" s="771"/>
      <c r="H148" s="17"/>
      <c r="I148" s="17"/>
      <c r="J148" s="23"/>
      <c r="K148" s="29"/>
      <c r="L148" s="17"/>
      <c r="M148" s="18"/>
      <c r="N148" s="18"/>
      <c r="O148" s="18"/>
      <c r="P148" s="36"/>
      <c r="Q148" s="18"/>
      <c r="R148" s="18"/>
      <c r="S148" s="18"/>
      <c r="T148" s="42"/>
      <c r="U148" s="355"/>
      <c r="V148" s="159"/>
      <c r="W148" s="159"/>
      <c r="X148" s="304"/>
      <c r="Y148" s="282"/>
      <c r="Z148" s="282"/>
      <c r="AA148" s="17"/>
      <c r="AB148" s="17"/>
      <c r="AC148" s="17"/>
      <c r="AD148" s="17"/>
      <c r="AE148" s="17"/>
      <c r="AF148" s="17"/>
      <c r="AG148" s="17"/>
      <c r="AH148" s="17"/>
      <c r="AI148" s="282"/>
      <c r="AJ148" s="17"/>
      <c r="AK148" s="17"/>
      <c r="AL148" s="17"/>
      <c r="AM148" s="282"/>
      <c r="AN148" s="17"/>
      <c r="AO148" s="17"/>
      <c r="AP148" s="17"/>
      <c r="AQ148" s="17"/>
      <c r="AR148" s="121"/>
      <c r="AS148" s="17"/>
      <c r="AT148" s="17"/>
      <c r="AU148" s="17"/>
      <c r="AV148" s="17"/>
      <c r="AW148" s="17"/>
      <c r="AX148" s="17"/>
      <c r="AY148" s="17"/>
      <c r="AZ148" s="17"/>
      <c r="BA148" s="148"/>
      <c r="BB148" s="148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21"/>
    </row>
    <row r="149" spans="1:96" ht="18.75">
      <c r="A149" s="16"/>
      <c r="B149" s="36"/>
      <c r="C149" s="17"/>
      <c r="D149" s="17"/>
      <c r="E149" s="36"/>
      <c r="F149" s="876" t="s">
        <v>2756</v>
      </c>
      <c r="G149" s="771"/>
      <c r="H149" s="17"/>
      <c r="I149" s="17"/>
      <c r="J149" s="23"/>
      <c r="K149" s="29"/>
      <c r="L149" s="17"/>
      <c r="M149" s="18"/>
      <c r="N149" s="18"/>
      <c r="O149" s="18"/>
      <c r="P149" s="36"/>
      <c r="Q149" s="18"/>
      <c r="R149" s="18"/>
      <c r="S149" s="18"/>
      <c r="T149" s="42"/>
      <c r="U149" s="355"/>
      <c r="V149" s="159"/>
      <c r="W149" s="159"/>
      <c r="X149" s="304"/>
      <c r="Y149" s="282"/>
      <c r="Z149" s="282"/>
      <c r="AA149" s="17"/>
      <c r="AB149" s="17"/>
      <c r="AC149" s="17"/>
      <c r="AD149" s="17"/>
      <c r="AE149" s="17"/>
      <c r="AF149" s="17"/>
      <c r="AG149" s="17"/>
      <c r="AH149" s="17"/>
      <c r="AI149" s="509"/>
      <c r="AJ149" s="17"/>
      <c r="AK149" s="17"/>
      <c r="AL149" s="17"/>
      <c r="AM149" s="509"/>
      <c r="AN149" s="17"/>
      <c r="AO149" s="17"/>
      <c r="AP149" s="17"/>
      <c r="AQ149" s="17"/>
      <c r="AR149" s="121"/>
      <c r="AS149" s="17"/>
      <c r="AT149" s="17"/>
      <c r="AU149" s="17"/>
      <c r="AV149" s="17"/>
      <c r="AW149" s="17"/>
      <c r="AX149" s="17"/>
      <c r="AY149" s="17"/>
      <c r="AZ149" s="17"/>
      <c r="BA149" s="148"/>
      <c r="BB149" s="148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21"/>
    </row>
    <row r="150" spans="1:96">
      <c r="A150" s="16"/>
      <c r="B150" s="36"/>
      <c r="C150" s="17"/>
      <c r="D150" s="17"/>
      <c r="E150" s="36"/>
      <c r="F150" s="17"/>
      <c r="G150" s="771"/>
      <c r="H150" s="17"/>
      <c r="I150" s="17"/>
      <c r="J150" s="23"/>
      <c r="K150" s="29"/>
      <c r="L150" s="17"/>
      <c r="M150" s="18"/>
      <c r="N150" s="18"/>
      <c r="O150" s="18"/>
      <c r="P150" s="36"/>
      <c r="Q150" s="18"/>
      <c r="R150" s="18"/>
      <c r="S150" s="18"/>
      <c r="T150" s="42"/>
      <c r="U150" s="355"/>
      <c r="V150" s="159"/>
      <c r="W150" s="159"/>
      <c r="X150" s="304"/>
      <c r="Y150" s="282"/>
      <c r="Z150" s="282"/>
      <c r="AA150" s="17"/>
      <c r="AB150" s="17"/>
      <c r="AC150" s="17"/>
      <c r="AD150" s="17"/>
      <c r="AE150" s="17"/>
      <c r="AF150" s="17"/>
      <c r="AG150" s="17"/>
      <c r="AH150" s="17"/>
      <c r="AI150" s="509"/>
      <c r="AJ150" s="17"/>
      <c r="AK150" s="17"/>
      <c r="AL150" s="17"/>
      <c r="AM150" s="509"/>
      <c r="AN150" s="17"/>
      <c r="AO150" s="17"/>
      <c r="AP150" s="17"/>
      <c r="AQ150" s="17"/>
      <c r="AR150" s="121"/>
      <c r="AS150" s="17"/>
      <c r="AT150" s="17"/>
      <c r="AU150" s="17"/>
      <c r="AV150" s="17"/>
      <c r="AW150" s="17"/>
      <c r="AX150" s="17"/>
      <c r="AY150" s="17"/>
      <c r="AZ150" s="17"/>
      <c r="BA150" s="148"/>
      <c r="BB150" s="148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21"/>
    </row>
    <row r="151" spans="1:96">
      <c r="A151" s="16"/>
      <c r="B151" s="36"/>
      <c r="C151" s="17"/>
      <c r="D151" s="17"/>
      <c r="E151" s="36"/>
      <c r="F151" s="17"/>
      <c r="G151" s="771"/>
      <c r="H151" s="17"/>
      <c r="I151" s="17"/>
      <c r="J151" s="23"/>
      <c r="K151" s="29"/>
      <c r="L151" s="17"/>
      <c r="M151" s="18"/>
      <c r="N151" s="18"/>
      <c r="O151" s="18"/>
      <c r="P151" s="36"/>
      <c r="Q151" s="18"/>
      <c r="R151" s="18"/>
      <c r="S151" s="18"/>
      <c r="T151" s="42"/>
      <c r="U151" s="355"/>
      <c r="V151" s="159"/>
      <c r="W151" s="159"/>
      <c r="X151" s="304"/>
      <c r="Y151" s="282"/>
      <c r="Z151" s="282"/>
      <c r="AA151" s="17"/>
      <c r="AB151" s="17"/>
      <c r="AC151" s="17"/>
      <c r="AD151" s="17"/>
      <c r="AE151" s="17"/>
      <c r="AF151" s="17"/>
      <c r="AG151" s="17"/>
      <c r="AH151" s="17"/>
      <c r="AI151" s="509"/>
      <c r="AJ151" s="17"/>
      <c r="AK151" s="17"/>
      <c r="AL151" s="17"/>
      <c r="AM151" s="509"/>
      <c r="AN151" s="17"/>
      <c r="AO151" s="17"/>
      <c r="AP151" s="17"/>
      <c r="AQ151" s="17"/>
      <c r="AR151" s="121"/>
      <c r="AS151" s="17"/>
      <c r="AT151" s="17"/>
      <c r="AU151" s="17"/>
      <c r="AV151" s="17"/>
      <c r="AW151" s="17"/>
      <c r="AX151" s="17"/>
      <c r="AY151" s="17"/>
      <c r="AZ151" s="17"/>
      <c r="BA151" s="148"/>
      <c r="BB151" s="148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21"/>
    </row>
    <row r="152" spans="1:96">
      <c r="A152" s="378"/>
      <c r="B152" s="36"/>
      <c r="C152" s="17"/>
      <c r="D152" s="17"/>
      <c r="E152" s="36"/>
      <c r="F152" s="17"/>
      <c r="G152" s="771"/>
      <c r="H152" s="17"/>
      <c r="I152" s="17"/>
      <c r="J152" s="23"/>
      <c r="K152" s="29"/>
      <c r="L152" s="17"/>
      <c r="M152" s="18"/>
      <c r="N152" s="18"/>
      <c r="O152" s="18"/>
      <c r="P152" s="36"/>
      <c r="Q152" s="18"/>
      <c r="R152" s="18"/>
      <c r="S152" s="18"/>
      <c r="T152" s="42"/>
      <c r="U152" s="355"/>
      <c r="V152" s="159"/>
      <c r="W152" s="159"/>
      <c r="X152" s="304"/>
      <c r="Y152" s="282"/>
      <c r="Z152" s="229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21"/>
      <c r="AS152" s="17"/>
      <c r="AT152" s="17"/>
      <c r="AU152" s="17"/>
      <c r="AV152" s="17"/>
      <c r="AW152" s="17"/>
      <c r="AX152" s="17"/>
      <c r="AY152" s="17"/>
      <c r="AZ152" s="17"/>
      <c r="BA152" s="148"/>
      <c r="BB152" s="148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21"/>
    </row>
    <row r="153" spans="1:96" hidden="1">
      <c r="A153" s="378"/>
      <c r="B153" s="36"/>
      <c r="C153" s="17"/>
      <c r="D153" s="17"/>
      <c r="E153" s="36"/>
      <c r="F153" s="17"/>
      <c r="G153" s="771"/>
      <c r="H153" s="17"/>
      <c r="I153" s="17"/>
      <c r="J153" s="23"/>
      <c r="K153" s="29"/>
      <c r="L153" s="17"/>
      <c r="M153" s="18"/>
      <c r="N153" s="18"/>
      <c r="O153" s="18"/>
      <c r="P153" s="36"/>
      <c r="Q153" s="18"/>
      <c r="R153" s="18"/>
      <c r="S153" s="18"/>
      <c r="T153" s="42"/>
      <c r="U153" s="355"/>
      <c r="V153" s="159"/>
      <c r="W153" s="159"/>
      <c r="X153" s="346"/>
      <c r="Y153" s="347"/>
      <c r="Z153" s="229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21"/>
      <c r="AS153" s="17"/>
      <c r="AT153" s="17"/>
      <c r="AU153" s="17"/>
      <c r="AV153" s="17"/>
      <c r="AW153" s="17"/>
      <c r="AX153" s="17"/>
      <c r="AY153" s="17"/>
      <c r="AZ153" s="17"/>
      <c r="BA153" s="148"/>
      <c r="BB153" s="148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21"/>
    </row>
    <row r="154" spans="1:96" hidden="1">
      <c r="A154" s="379"/>
      <c r="B154" s="380"/>
      <c r="C154" s="116"/>
      <c r="D154" s="116"/>
      <c r="E154" s="380"/>
      <c r="F154" s="116"/>
      <c r="G154" s="771"/>
      <c r="H154" s="17"/>
      <c r="I154" s="17"/>
      <c r="J154" s="23"/>
      <c r="K154" s="29"/>
      <c r="L154" s="17"/>
      <c r="M154" s="18"/>
      <c r="N154" s="18"/>
      <c r="O154" s="18"/>
      <c r="P154" s="36"/>
      <c r="Q154" s="18"/>
      <c r="R154" s="18"/>
      <c r="S154" s="18"/>
      <c r="T154" s="42"/>
      <c r="U154" s="355"/>
      <c r="V154" s="159"/>
      <c r="W154" s="159"/>
      <c r="X154" s="402"/>
      <c r="Y154" s="403"/>
      <c r="Z154" s="431" t="s">
        <v>1155</v>
      </c>
      <c r="AA154" s="403"/>
      <c r="AB154" s="404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21"/>
      <c r="AS154" s="17"/>
      <c r="AT154" s="17"/>
      <c r="AU154" s="17"/>
      <c r="AV154" s="17"/>
      <c r="AW154" s="17"/>
      <c r="AX154" s="17"/>
      <c r="AY154" s="17"/>
      <c r="AZ154" s="17"/>
      <c r="BA154" s="148"/>
      <c r="BB154" s="148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21"/>
    </row>
    <row r="155" spans="1:96" hidden="1">
      <c r="A155" s="385"/>
      <c r="B155" s="386"/>
      <c r="C155" s="116"/>
      <c r="D155" s="116"/>
      <c r="E155" s="380"/>
      <c r="F155" s="116"/>
      <c r="G155" s="771"/>
      <c r="H155" s="17"/>
      <c r="I155" s="17"/>
      <c r="J155" s="23"/>
      <c r="K155" s="29"/>
      <c r="L155" s="17"/>
      <c r="M155" s="18"/>
      <c r="N155" s="18"/>
      <c r="O155" s="18"/>
      <c r="P155" s="36"/>
      <c r="Q155" s="18"/>
      <c r="R155" s="18"/>
      <c r="S155" s="18"/>
      <c r="T155" s="42"/>
      <c r="U155" s="355"/>
      <c r="V155" s="159"/>
      <c r="W155" s="159"/>
      <c r="X155" s="432"/>
      <c r="Y155" s="17"/>
      <c r="Z155" s="229"/>
      <c r="AA155" s="17"/>
      <c r="AB155" s="21"/>
      <c r="AC155" s="531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21"/>
      <c r="AS155" s="17"/>
      <c r="AT155" s="17"/>
      <c r="AU155" s="17"/>
      <c r="AV155" s="17"/>
      <c r="AW155" s="17"/>
      <c r="AX155" s="17"/>
      <c r="AY155" s="17"/>
      <c r="AZ155" s="17"/>
      <c r="BA155" s="148"/>
      <c r="BB155" s="148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21"/>
    </row>
    <row r="156" spans="1:96" ht="15.75" hidden="1">
      <c r="A156" s="49"/>
      <c r="B156" s="17"/>
      <c r="C156" s="17"/>
      <c r="D156" s="17"/>
      <c r="E156" s="363"/>
      <c r="F156" s="17"/>
      <c r="G156" s="771"/>
      <c r="H156" s="17"/>
      <c r="I156" s="24"/>
      <c r="J156" s="142"/>
      <c r="K156" s="142"/>
      <c r="L156" s="24"/>
      <c r="M156" s="396"/>
      <c r="N156" s="22"/>
      <c r="O156" s="22"/>
      <c r="P156" s="396"/>
      <c r="Q156" s="18"/>
      <c r="R156" s="356"/>
      <c r="S156" s="18"/>
      <c r="T156" s="333"/>
      <c r="U156" s="22"/>
      <c r="V156" s="20"/>
      <c r="W156" s="20"/>
      <c r="X156" s="405">
        <v>2010</v>
      </c>
      <c r="Y156" s="20"/>
      <c r="Z156" s="388" t="s">
        <v>762</v>
      </c>
      <c r="AA156" s="382"/>
      <c r="AB156" s="406"/>
      <c r="AC156" s="382"/>
      <c r="AD156" s="530"/>
      <c r="AE156" s="20"/>
      <c r="AF156" s="17"/>
      <c r="AG156" s="17"/>
      <c r="AH156" s="39" t="s">
        <v>43</v>
      </c>
      <c r="AI156" s="39"/>
      <c r="AJ156" s="39"/>
      <c r="AK156" s="39"/>
      <c r="AL156" s="39"/>
      <c r="AM156" s="39"/>
      <c r="AN156" s="39"/>
      <c r="AO156" s="39"/>
      <c r="AP156" s="17"/>
      <c r="AQ156" s="17"/>
      <c r="AR156" s="121"/>
      <c r="AS156" s="17"/>
      <c r="AT156" s="17"/>
      <c r="AU156" s="17"/>
      <c r="AV156" s="17"/>
      <c r="AW156" s="17"/>
      <c r="AX156" s="17"/>
      <c r="AY156" s="17"/>
      <c r="AZ156" s="17"/>
      <c r="BA156" s="129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21"/>
    </row>
    <row r="157" spans="1:96" ht="15.75" hidden="1">
      <c r="A157" s="378" t="s">
        <v>803</v>
      </c>
      <c r="B157" s="17"/>
      <c r="C157" s="17"/>
      <c r="D157" s="17"/>
      <c r="E157" s="363"/>
      <c r="F157" s="17"/>
      <c r="G157" s="771"/>
      <c r="H157" s="17"/>
      <c r="I157" s="24"/>
      <c r="J157" s="142"/>
      <c r="K157" s="142"/>
      <c r="L157" s="24"/>
      <c r="M157" s="397" t="s">
        <v>29</v>
      </c>
      <c r="N157" s="22"/>
      <c r="O157" s="22"/>
      <c r="P157" s="333"/>
      <c r="Q157" s="18"/>
      <c r="R157" s="356"/>
      <c r="S157" s="18"/>
      <c r="T157" s="333" t="s">
        <v>20</v>
      </c>
      <c r="U157" s="265"/>
      <c r="V157" s="20"/>
      <c r="W157" s="20"/>
      <c r="X157" s="407">
        <v>2011</v>
      </c>
      <c r="Y157" s="20"/>
      <c r="Z157" s="389" t="s">
        <v>1103</v>
      </c>
      <c r="AA157" s="383"/>
      <c r="AB157" s="408"/>
      <c r="AC157" s="527"/>
      <c r="AD157" s="528"/>
      <c r="AE157" s="529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21"/>
      <c r="AS157" s="17"/>
      <c r="AT157" s="17"/>
      <c r="AU157" s="17"/>
      <c r="AV157" s="17"/>
      <c r="AW157" s="17"/>
      <c r="AX157" s="17"/>
      <c r="AY157" s="17"/>
      <c r="AZ157" s="17"/>
      <c r="BA157" s="129"/>
      <c r="BB157" s="148"/>
      <c r="BC157" s="17"/>
      <c r="BD157" s="17"/>
      <c r="BE157" s="17"/>
      <c r="BF157" s="17"/>
      <c r="BG157" s="17"/>
      <c r="BH157" s="17"/>
      <c r="BI157" s="17"/>
      <c r="BJ157" s="17"/>
      <c r="BK157" s="17" t="s">
        <v>812</v>
      </c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21"/>
    </row>
    <row r="158" spans="1:96" ht="15.75" hidden="1">
      <c r="A158" s="379" t="s">
        <v>48</v>
      </c>
      <c r="B158" s="17"/>
      <c r="C158" s="17"/>
      <c r="D158" s="17"/>
      <c r="E158" s="363"/>
      <c r="F158" s="17"/>
      <c r="G158" s="771"/>
      <c r="H158" s="17"/>
      <c r="I158" s="24"/>
      <c r="J158" s="142"/>
      <c r="K158" s="142"/>
      <c r="L158" s="24"/>
      <c r="M158" s="36" t="s">
        <v>27</v>
      </c>
      <c r="N158" s="22"/>
      <c r="O158" s="22"/>
      <c r="P158" s="397"/>
      <c r="Q158" s="18"/>
      <c r="R158" s="356"/>
      <c r="S158" s="18"/>
      <c r="T158" s="36" t="s">
        <v>38</v>
      </c>
      <c r="U158" s="265"/>
      <c r="V158" s="20"/>
      <c r="W158" s="20"/>
      <c r="X158" s="409">
        <v>2012</v>
      </c>
      <c r="Y158" s="20"/>
      <c r="Z158" s="427" t="s">
        <v>1142</v>
      </c>
      <c r="AA158" s="384"/>
      <c r="AB158" s="410"/>
      <c r="AC158" s="20"/>
      <c r="AD158" s="20"/>
      <c r="AE158" s="20"/>
      <c r="AF158" s="17"/>
      <c r="AG158" s="17"/>
      <c r="AH158" s="29" t="s">
        <v>50</v>
      </c>
      <c r="AI158" s="29"/>
      <c r="AJ158" s="29"/>
      <c r="AK158" s="17"/>
      <c r="AL158" s="17"/>
      <c r="AM158" s="17"/>
      <c r="AN158" s="17"/>
      <c r="AO158" s="17"/>
      <c r="AP158" s="17"/>
      <c r="AQ158" s="17"/>
      <c r="AR158" s="121"/>
      <c r="AS158" s="17"/>
      <c r="AT158" s="17"/>
      <c r="AU158" s="17"/>
      <c r="AV158" s="17"/>
      <c r="AW158" s="17"/>
      <c r="AX158" s="17"/>
      <c r="AY158" s="17"/>
      <c r="AZ158" s="17"/>
      <c r="BA158" s="129"/>
      <c r="BB158" s="148"/>
      <c r="BC158" s="17"/>
      <c r="BD158" s="17"/>
      <c r="BE158" s="17"/>
      <c r="BF158" s="17"/>
      <c r="BG158" s="17"/>
      <c r="BH158" s="17"/>
      <c r="BI158" s="17"/>
      <c r="BJ158" s="17"/>
      <c r="BK158" s="17" t="s">
        <v>813</v>
      </c>
      <c r="BL158" s="17"/>
      <c r="BM158" s="17"/>
      <c r="BN158" s="17"/>
      <c r="BO158" s="17"/>
      <c r="BP158" s="17"/>
      <c r="BQ158" s="17"/>
      <c r="BR158" s="17"/>
      <c r="BS158" s="17"/>
      <c r="BT158" s="17"/>
      <c r="BU158" s="17" t="s">
        <v>800</v>
      </c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21"/>
    </row>
    <row r="159" spans="1:96" ht="15.75" hidden="1">
      <c r="A159" s="378" t="s">
        <v>16</v>
      </c>
      <c r="B159" s="17"/>
      <c r="C159" s="17"/>
      <c r="D159" s="17"/>
      <c r="E159" s="363"/>
      <c r="F159" s="17"/>
      <c r="G159" s="771"/>
      <c r="H159" s="17"/>
      <c r="I159" s="24"/>
      <c r="J159" s="142"/>
      <c r="K159" s="142"/>
      <c r="L159" s="24"/>
      <c r="M159" s="36" t="s">
        <v>1146</v>
      </c>
      <c r="N159" s="22"/>
      <c r="O159" s="22"/>
      <c r="P159" s="36"/>
      <c r="Q159" s="18"/>
      <c r="R159" s="356"/>
      <c r="S159" s="18"/>
      <c r="T159" s="397" t="s">
        <v>30</v>
      </c>
      <c r="U159" s="22"/>
      <c r="V159" s="23"/>
      <c r="W159" s="23"/>
      <c r="X159" s="411">
        <v>2013</v>
      </c>
      <c r="Y159" s="23"/>
      <c r="Z159" s="428" t="s">
        <v>1140</v>
      </c>
      <c r="AA159" s="23"/>
      <c r="AB159" s="412"/>
      <c r="AC159" s="23"/>
      <c r="AD159" s="23"/>
      <c r="AE159" s="23"/>
      <c r="AF159" s="23"/>
      <c r="AG159" s="17"/>
      <c r="AH159" s="17" t="s">
        <v>51</v>
      </c>
      <c r="AI159" s="17"/>
      <c r="AJ159" s="17"/>
      <c r="AK159" s="17"/>
      <c r="AL159" s="17"/>
      <c r="AM159" s="17"/>
      <c r="AN159" s="17"/>
      <c r="AO159" s="17"/>
      <c r="AP159" s="17"/>
      <c r="AQ159" s="17"/>
      <c r="AR159" s="121"/>
      <c r="AS159" s="17"/>
      <c r="AT159" s="17"/>
      <c r="AU159" s="17"/>
      <c r="AV159" s="17"/>
      <c r="AW159" s="17"/>
      <c r="AX159" s="17"/>
      <c r="AY159" s="17"/>
      <c r="AZ159" s="17"/>
      <c r="BA159" s="129"/>
      <c r="BB159" s="148"/>
      <c r="BC159" s="17"/>
      <c r="BD159" s="17"/>
      <c r="BE159" s="17"/>
      <c r="BF159" s="17"/>
      <c r="BG159" s="17"/>
      <c r="BH159" s="17"/>
      <c r="BI159" s="17"/>
      <c r="BJ159" s="17"/>
      <c r="BK159" s="17" t="s">
        <v>814</v>
      </c>
      <c r="BL159" s="17"/>
      <c r="BM159" s="17"/>
      <c r="BN159" s="17"/>
      <c r="BO159" s="17"/>
      <c r="BP159" s="17"/>
      <c r="BQ159" s="17"/>
      <c r="BR159" s="17"/>
      <c r="BS159" s="17"/>
      <c r="BT159" s="17"/>
      <c r="BU159" s="17" t="s">
        <v>801</v>
      </c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21"/>
    </row>
    <row r="160" spans="1:96" ht="15.75" hidden="1">
      <c r="A160" s="50" t="s">
        <v>1149</v>
      </c>
      <c r="B160" s="23"/>
      <c r="C160" s="23"/>
      <c r="D160" s="23"/>
      <c r="E160" s="23"/>
      <c r="F160" s="17"/>
      <c r="G160" s="771"/>
      <c r="H160" s="17"/>
      <c r="I160" s="24"/>
      <c r="J160" s="142"/>
      <c r="K160" s="142"/>
      <c r="L160" s="24"/>
      <c r="M160" s="36" t="s">
        <v>1143</v>
      </c>
      <c r="N160" s="22"/>
      <c r="O160" s="22"/>
      <c r="P160" s="36"/>
      <c r="Q160" s="18"/>
      <c r="R160" s="356"/>
      <c r="S160" s="18"/>
      <c r="T160" s="333" t="s">
        <v>18</v>
      </c>
      <c r="U160" s="265"/>
      <c r="V160" s="20"/>
      <c r="W160" s="20"/>
      <c r="X160" s="413">
        <v>2014</v>
      </c>
      <c r="Y160" s="20"/>
      <c r="Z160" s="429" t="s">
        <v>17</v>
      </c>
      <c r="AA160" s="390"/>
      <c r="AB160" s="416"/>
      <c r="AC160" s="20"/>
      <c r="AD160" s="20"/>
      <c r="AE160" s="20"/>
      <c r="AF160" s="17"/>
      <c r="AG160" s="17"/>
      <c r="AH160" s="116" t="s">
        <v>483</v>
      </c>
      <c r="AI160" s="116"/>
      <c r="AJ160" s="116"/>
      <c r="AK160" s="17"/>
      <c r="AL160" s="17"/>
      <c r="AM160" s="17"/>
      <c r="AN160" s="17"/>
      <c r="AO160" s="17"/>
      <c r="AP160" s="17"/>
      <c r="AQ160" s="17"/>
      <c r="AR160" s="121"/>
      <c r="AS160" s="17"/>
      <c r="AT160" s="17"/>
      <c r="AU160" s="17"/>
      <c r="AV160" s="17"/>
      <c r="AW160" s="17"/>
      <c r="AX160" s="17"/>
      <c r="AY160" s="17"/>
      <c r="AZ160" s="17"/>
      <c r="BA160" s="129"/>
      <c r="BB160" s="148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 t="s">
        <v>802</v>
      </c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21"/>
    </row>
    <row r="161" spans="1:96" ht="15.75" hidden="1">
      <c r="A161" s="50" t="s">
        <v>37</v>
      </c>
      <c r="B161" s="23"/>
      <c r="C161" s="23"/>
      <c r="D161" s="23"/>
      <c r="E161" s="23"/>
      <c r="F161" s="17"/>
      <c r="G161" s="771"/>
      <c r="H161" s="17"/>
      <c r="I161" s="24"/>
      <c r="J161" s="142"/>
      <c r="K161" s="142"/>
      <c r="L161" s="24"/>
      <c r="M161" s="36" t="s">
        <v>28</v>
      </c>
      <c r="N161" s="22"/>
      <c r="O161" s="22"/>
      <c r="P161" s="36"/>
      <c r="Q161" s="18"/>
      <c r="R161" s="356"/>
      <c r="S161" s="18"/>
      <c r="T161" s="36" t="s">
        <v>21</v>
      </c>
      <c r="U161" s="265"/>
      <c r="V161" s="20"/>
      <c r="W161" s="20"/>
      <c r="X161" s="414">
        <v>2015</v>
      </c>
      <c r="Y161" s="20"/>
      <c r="Z161" s="398" t="s">
        <v>1141</v>
      </c>
      <c r="AA161" s="391"/>
      <c r="AB161" s="416"/>
      <c r="AC161" s="20"/>
      <c r="AD161" s="20"/>
      <c r="AE161" s="20"/>
      <c r="AF161" s="17"/>
      <c r="AG161" s="17"/>
      <c r="AH161" s="116" t="s">
        <v>796</v>
      </c>
      <c r="AI161" s="17"/>
      <c r="AJ161" s="17"/>
      <c r="AK161" s="17"/>
      <c r="AL161" s="17"/>
      <c r="AM161" s="17"/>
      <c r="AN161" s="17"/>
      <c r="AO161" s="17"/>
      <c r="AP161" s="17"/>
      <c r="AQ161" s="17"/>
      <c r="AR161" s="121"/>
      <c r="AS161" s="17"/>
      <c r="AT161" s="17"/>
      <c r="AU161" s="17"/>
      <c r="AV161" s="17"/>
      <c r="AW161" s="17"/>
      <c r="AX161" s="17"/>
      <c r="AY161" s="17"/>
      <c r="AZ161" s="17"/>
      <c r="BA161" s="129"/>
      <c r="BB161" s="148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21"/>
    </row>
    <row r="162" spans="1:96" ht="15.75" hidden="1">
      <c r="A162" s="379" t="s">
        <v>49</v>
      </c>
      <c r="B162" s="17"/>
      <c r="C162" s="17"/>
      <c r="D162" s="17"/>
      <c r="E162" s="363"/>
      <c r="F162" s="17"/>
      <c r="G162" s="771"/>
      <c r="H162" s="17"/>
      <c r="I162" s="24"/>
      <c r="J162" s="142"/>
      <c r="K162" s="142"/>
      <c r="L162" s="776"/>
      <c r="M162" s="36" t="s">
        <v>538</v>
      </c>
      <c r="N162" s="22"/>
      <c r="O162" s="22"/>
      <c r="P162" s="36"/>
      <c r="Q162" s="18"/>
      <c r="R162" s="356"/>
      <c r="S162" s="18"/>
      <c r="T162" s="333" t="s">
        <v>32</v>
      </c>
      <c r="U162" s="265"/>
      <c r="V162" s="20"/>
      <c r="W162" s="20"/>
      <c r="X162" s="600">
        <v>2016</v>
      </c>
      <c r="Y162" s="20"/>
      <c r="Z162" s="398" t="s">
        <v>535</v>
      </c>
      <c r="AA162" s="20"/>
      <c r="AB162" s="416"/>
      <c r="AC162" s="20"/>
      <c r="AD162" s="20"/>
      <c r="AE162" s="20"/>
      <c r="AF162" s="17"/>
      <c r="AG162" s="17"/>
      <c r="AH162" s="116"/>
      <c r="AI162" s="17"/>
      <c r="AJ162" s="17"/>
      <c r="AK162" s="17"/>
      <c r="AL162" s="17"/>
      <c r="AM162" s="17"/>
      <c r="AN162" s="17"/>
      <c r="AO162" s="17"/>
      <c r="AP162" s="17"/>
      <c r="AQ162" s="17"/>
      <c r="AR162" s="121"/>
      <c r="AS162" s="17"/>
      <c r="AT162" s="17"/>
      <c r="AU162" s="17"/>
      <c r="AV162" s="17"/>
      <c r="AW162" s="17"/>
      <c r="AX162" s="17"/>
      <c r="AY162" s="17"/>
      <c r="AZ162" s="17"/>
      <c r="BA162" s="129"/>
      <c r="BB162" s="148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21"/>
    </row>
    <row r="163" spans="1:96" s="3" customFormat="1" ht="15.75" hidden="1">
      <c r="A163" s="378" t="s">
        <v>33</v>
      </c>
      <c r="B163" s="377"/>
      <c r="C163" s="377"/>
      <c r="D163" s="377"/>
      <c r="E163" s="26"/>
      <c r="F163" s="18"/>
      <c r="G163" s="265"/>
      <c r="H163" s="18"/>
      <c r="I163" s="18"/>
      <c r="J163" s="23"/>
      <c r="K163" s="29"/>
      <c r="L163" s="18"/>
      <c r="M163" s="36" t="s">
        <v>245</v>
      </c>
      <c r="N163" s="18"/>
      <c r="O163" s="18"/>
      <c r="P163" s="333"/>
      <c r="Q163" s="18"/>
      <c r="R163" s="18"/>
      <c r="S163" s="18"/>
      <c r="T163" s="36" t="s">
        <v>44</v>
      </c>
      <c r="U163" s="381"/>
      <c r="V163" s="27"/>
      <c r="W163" s="27"/>
      <c r="X163" s="601">
        <v>2017</v>
      </c>
      <c r="Y163" s="27"/>
      <c r="Z163" s="430" t="s">
        <v>36</v>
      </c>
      <c r="AA163" s="393"/>
      <c r="AB163" s="420"/>
      <c r="AC163" s="27"/>
      <c r="AD163" s="27"/>
      <c r="AE163" s="2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21"/>
      <c r="AS163" s="18"/>
      <c r="AT163" s="18"/>
      <c r="AU163" s="18"/>
      <c r="AV163" s="18"/>
      <c r="AW163" s="18"/>
      <c r="AX163" s="18"/>
      <c r="AY163" s="18"/>
      <c r="AZ163" s="18"/>
      <c r="BA163" s="130"/>
      <c r="BB163" s="149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28"/>
    </row>
    <row r="164" spans="1:96" ht="15.75" hidden="1">
      <c r="A164" s="378" t="s">
        <v>1145</v>
      </c>
      <c r="B164" s="18"/>
      <c r="C164" s="18"/>
      <c r="D164" s="18"/>
      <c r="E164" s="26"/>
      <c r="F164" s="18"/>
      <c r="G164" s="265"/>
      <c r="H164" s="18"/>
      <c r="I164" s="18"/>
      <c r="J164" s="23"/>
      <c r="K164" s="29"/>
      <c r="L164" s="18"/>
      <c r="M164" s="36" t="s">
        <v>486</v>
      </c>
      <c r="N164" s="18"/>
      <c r="O164" s="18"/>
      <c r="P164" s="396"/>
      <c r="Q164" s="18"/>
      <c r="R164" s="18"/>
      <c r="S164" s="19"/>
      <c r="T164" s="36" t="s">
        <v>474</v>
      </c>
      <c r="U164" s="265"/>
      <c r="V164" s="27"/>
      <c r="W164" s="27"/>
      <c r="X164" s="415">
        <v>2018</v>
      </c>
      <c r="Y164" s="27"/>
      <c r="Z164" s="394" t="s">
        <v>31</v>
      </c>
      <c r="AA164" s="395"/>
      <c r="AB164" s="419"/>
      <c r="AC164" s="27"/>
      <c r="AD164" s="27"/>
      <c r="AE164" s="27"/>
      <c r="AF164" s="18"/>
      <c r="AG164" s="18"/>
      <c r="AH164" s="18" t="s">
        <v>635</v>
      </c>
      <c r="AI164" s="18"/>
      <c r="AJ164" s="18"/>
      <c r="AK164" s="18"/>
      <c r="AL164" s="18"/>
      <c r="AM164" s="18"/>
      <c r="AN164" s="18"/>
      <c r="AO164" s="18"/>
      <c r="AP164" s="17"/>
      <c r="AQ164" s="17"/>
      <c r="AR164" s="121"/>
      <c r="AS164" s="17"/>
      <c r="AT164" s="17"/>
      <c r="AU164" s="17"/>
      <c r="AV164" s="17"/>
      <c r="AW164" s="17"/>
      <c r="AX164" s="17"/>
      <c r="AY164" s="17"/>
      <c r="AZ164" s="17"/>
      <c r="BA164" s="129"/>
      <c r="BB164" s="148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21"/>
    </row>
    <row r="165" spans="1:96" ht="15.75" hidden="1">
      <c r="A165" s="378" t="s">
        <v>26</v>
      </c>
      <c r="B165" s="18"/>
      <c r="C165" s="18"/>
      <c r="D165" s="18"/>
      <c r="E165" s="26"/>
      <c r="F165" s="18"/>
      <c r="G165" s="265"/>
      <c r="H165" s="18"/>
      <c r="I165" s="18"/>
      <c r="J165" s="23"/>
      <c r="K165" s="29"/>
      <c r="L165" s="18"/>
      <c r="M165" s="36" t="s">
        <v>485</v>
      </c>
      <c r="N165" s="18"/>
      <c r="O165" s="18"/>
      <c r="P165" s="36"/>
      <c r="Q165" s="18"/>
      <c r="R165" s="18"/>
      <c r="S165" s="18"/>
      <c r="T165" s="36" t="s">
        <v>246</v>
      </c>
      <c r="U165" s="265"/>
      <c r="V165" s="27"/>
      <c r="W165" s="27"/>
      <c r="X165" s="417"/>
      <c r="Y165" s="27"/>
      <c r="Z165" s="399" t="s">
        <v>754</v>
      </c>
      <c r="AA165" s="27"/>
      <c r="AB165" s="420"/>
      <c r="AC165" s="27"/>
      <c r="AD165" s="27"/>
      <c r="AE165" s="27"/>
      <c r="AF165" s="18"/>
      <c r="AG165" s="18"/>
      <c r="AH165" s="18" t="s">
        <v>636</v>
      </c>
      <c r="AI165" s="18"/>
      <c r="AJ165" s="18"/>
      <c r="AK165" s="18"/>
      <c r="AL165" s="18"/>
      <c r="AM165" s="18"/>
      <c r="AN165" s="18"/>
      <c r="AO165" s="18"/>
      <c r="AP165" s="17"/>
      <c r="AQ165" s="17"/>
      <c r="AR165" s="121"/>
      <c r="AS165" s="17"/>
      <c r="AT165" s="17"/>
      <c r="AU165" s="17"/>
      <c r="AV165" s="17"/>
      <c r="AW165" s="17"/>
      <c r="AX165" s="17"/>
      <c r="AY165" s="17"/>
      <c r="AZ165" s="17"/>
      <c r="BA165" s="129"/>
      <c r="BB165" s="148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21"/>
    </row>
    <row r="166" spans="1:96" s="3" customFormat="1" ht="15.75" hidden="1">
      <c r="A166" s="396" t="s">
        <v>22</v>
      </c>
      <c r="B166" s="18"/>
      <c r="C166" s="18"/>
      <c r="D166" s="18"/>
      <c r="E166" s="26"/>
      <c r="F166" s="18"/>
      <c r="G166" s="265"/>
      <c r="H166" s="18"/>
      <c r="I166" s="18"/>
      <c r="J166" s="23"/>
      <c r="K166" s="29"/>
      <c r="L166" s="18"/>
      <c r="M166" s="36" t="s">
        <v>25</v>
      </c>
      <c r="N166" s="18"/>
      <c r="O166" s="18"/>
      <c r="P166" s="396"/>
      <c r="Q166" s="18"/>
      <c r="R166" s="18"/>
      <c r="S166" s="18"/>
      <c r="T166" s="36"/>
      <c r="U166" s="265"/>
      <c r="V166" s="27"/>
      <c r="W166" s="27"/>
      <c r="X166" s="417"/>
      <c r="Y166" s="27"/>
      <c r="Z166" s="388" t="s">
        <v>808</v>
      </c>
      <c r="AA166" s="27"/>
      <c r="AB166" s="420"/>
      <c r="AC166" s="27"/>
      <c r="AD166" s="27"/>
      <c r="AE166" s="2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21"/>
      <c r="AS166" s="18"/>
      <c r="AT166" s="18"/>
      <c r="AU166" s="18"/>
      <c r="AV166" s="18"/>
      <c r="AW166" s="18"/>
      <c r="AX166" s="18"/>
      <c r="AY166" s="18"/>
      <c r="AZ166" s="18"/>
      <c r="BA166" s="130"/>
      <c r="BB166" s="149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28"/>
    </row>
    <row r="167" spans="1:96" s="3" customFormat="1" ht="15.75" hidden="1">
      <c r="A167" s="333" t="s">
        <v>19</v>
      </c>
      <c r="B167" s="18"/>
      <c r="C167" s="18"/>
      <c r="D167" s="18"/>
      <c r="E167" s="26"/>
      <c r="F167" s="18"/>
      <c r="G167" s="265"/>
      <c r="H167" s="18"/>
      <c r="I167" s="18"/>
      <c r="J167" s="23"/>
      <c r="K167" s="29"/>
      <c r="L167" s="18"/>
      <c r="M167" s="333" t="s">
        <v>1144</v>
      </c>
      <c r="N167" s="18"/>
      <c r="O167" s="18"/>
      <c r="P167" s="333"/>
      <c r="Q167" s="18"/>
      <c r="R167" s="18"/>
      <c r="S167" s="19"/>
      <c r="T167" s="36"/>
      <c r="U167" s="265"/>
      <c r="V167" s="27"/>
      <c r="W167" s="27"/>
      <c r="X167" s="417"/>
      <c r="Y167" s="27"/>
      <c r="Z167" s="388" t="s">
        <v>1134</v>
      </c>
      <c r="AA167" s="27"/>
      <c r="AB167" s="420"/>
      <c r="AC167" s="27"/>
      <c r="AD167" s="27"/>
      <c r="AE167" s="2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21"/>
      <c r="AS167" s="18"/>
      <c r="AT167" s="18"/>
      <c r="AU167" s="18"/>
      <c r="AV167" s="18"/>
      <c r="AW167" s="18"/>
      <c r="AX167" s="18"/>
      <c r="AY167" s="18"/>
      <c r="AZ167" s="18"/>
      <c r="BA167" s="130"/>
      <c r="BB167" s="149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28"/>
    </row>
    <row r="168" spans="1:96" s="3" customFormat="1" ht="12.75" hidden="1">
      <c r="A168" s="36" t="s">
        <v>1151</v>
      </c>
      <c r="B168" s="18"/>
      <c r="C168" s="18"/>
      <c r="D168" s="18"/>
      <c r="E168" s="26"/>
      <c r="F168" s="18"/>
      <c r="G168" s="265"/>
      <c r="H168" s="18"/>
      <c r="I168" s="29"/>
      <c r="J168" s="23"/>
      <c r="K168" s="29"/>
      <c r="L168" s="29"/>
      <c r="M168" s="396" t="s">
        <v>34</v>
      </c>
      <c r="N168" s="18"/>
      <c r="O168" s="18"/>
      <c r="P168" s="36"/>
      <c r="Q168" s="18"/>
      <c r="R168" s="18"/>
      <c r="S168" s="18"/>
      <c r="T168" s="36"/>
      <c r="U168" s="265"/>
      <c r="V168" s="27"/>
      <c r="W168" s="27"/>
      <c r="X168" s="421"/>
      <c r="Y168" s="27"/>
      <c r="Z168" s="400" t="s">
        <v>1152</v>
      </c>
      <c r="AA168" s="401"/>
      <c r="AB168" s="420"/>
      <c r="AC168" s="27"/>
      <c r="AD168" s="27"/>
      <c r="AE168" s="2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21"/>
      <c r="AS168" s="18"/>
      <c r="AT168" s="18"/>
      <c r="AU168" s="18"/>
      <c r="AV168" s="18"/>
      <c r="AW168" s="18"/>
      <c r="AX168" s="18"/>
      <c r="AY168" s="18"/>
      <c r="AZ168" s="18"/>
      <c r="BA168" s="130"/>
      <c r="BB168" s="149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28"/>
    </row>
    <row r="169" spans="1:96" s="3" customFormat="1" ht="12.75" hidden="1">
      <c r="A169" s="392" t="s">
        <v>1147</v>
      </c>
      <c r="B169" s="18"/>
      <c r="C169" s="18"/>
      <c r="D169" s="18"/>
      <c r="E169" s="26"/>
      <c r="F169" s="18"/>
      <c r="G169" s="265"/>
      <c r="H169" s="18"/>
      <c r="I169" s="29"/>
      <c r="J169" s="23"/>
      <c r="K169" s="29"/>
      <c r="L169" s="29"/>
      <c r="M169" s="36" t="s">
        <v>1156</v>
      </c>
      <c r="N169" s="18"/>
      <c r="O169" s="18"/>
      <c r="P169" s="36"/>
      <c r="Q169" s="18"/>
      <c r="R169" s="18"/>
      <c r="S169" s="18"/>
      <c r="T169" s="36"/>
      <c r="U169" s="265"/>
      <c r="V169" s="27"/>
      <c r="W169" s="27"/>
      <c r="X169" s="421"/>
      <c r="Y169" s="27"/>
      <c r="Z169" s="400" t="s">
        <v>1153</v>
      </c>
      <c r="AA169" s="401"/>
      <c r="AB169" s="420"/>
      <c r="AC169" s="27"/>
      <c r="AD169" s="27"/>
      <c r="AE169" s="2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21"/>
      <c r="AS169" s="18"/>
      <c r="AT169" s="18"/>
      <c r="AU169" s="18"/>
      <c r="AV169" s="18"/>
      <c r="AW169" s="18"/>
      <c r="AX169" s="18"/>
      <c r="AY169" s="18"/>
      <c r="AZ169" s="18"/>
      <c r="BA169" s="130"/>
      <c r="BB169" s="149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28"/>
    </row>
    <row r="170" spans="1:96" s="3" customFormat="1" ht="12.75" hidden="1">
      <c r="A170" s="378" t="s">
        <v>1148</v>
      </c>
      <c r="B170" s="18"/>
      <c r="C170" s="18"/>
      <c r="D170" s="18"/>
      <c r="E170" s="26"/>
      <c r="F170" s="18"/>
      <c r="G170" s="265"/>
      <c r="H170" s="18"/>
      <c r="I170" s="29"/>
      <c r="J170" s="23"/>
      <c r="K170" s="29"/>
      <c r="L170" s="29"/>
      <c r="M170" s="36" t="s">
        <v>24</v>
      </c>
      <c r="N170" s="18"/>
      <c r="O170" s="18"/>
      <c r="P170" s="36"/>
      <c r="Q170" s="18"/>
      <c r="R170" s="18"/>
      <c r="S170" s="18"/>
      <c r="T170" s="36"/>
      <c r="U170" s="265"/>
      <c r="V170" s="27"/>
      <c r="W170" s="27"/>
      <c r="X170" s="421"/>
      <c r="Y170" s="27"/>
      <c r="Z170" s="426" t="s">
        <v>1154</v>
      </c>
      <c r="AA170" s="393"/>
      <c r="AB170" s="418"/>
      <c r="AC170" s="27"/>
      <c r="AD170" s="27"/>
      <c r="AE170" s="2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21"/>
      <c r="AS170" s="18"/>
      <c r="AT170" s="18"/>
      <c r="AU170" s="18"/>
      <c r="AV170" s="18"/>
      <c r="AW170" s="18"/>
      <c r="AX170" s="18"/>
      <c r="AY170" s="18"/>
      <c r="AZ170" s="18"/>
      <c r="BA170" s="130"/>
      <c r="BB170" s="149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28"/>
    </row>
    <row r="171" spans="1:96" s="3" customFormat="1" ht="12.75" hidden="1">
      <c r="A171" s="392" t="s">
        <v>1150</v>
      </c>
      <c r="B171" s="18"/>
      <c r="C171" s="18"/>
      <c r="D171" s="18"/>
      <c r="E171" s="26"/>
      <c r="F171" s="18"/>
      <c r="G171" s="265"/>
      <c r="H171" s="18"/>
      <c r="I171" s="29"/>
      <c r="J171" s="23"/>
      <c r="K171" s="29"/>
      <c r="L171" s="29"/>
      <c r="M171" s="396" t="s">
        <v>23</v>
      </c>
      <c r="N171" s="18"/>
      <c r="O171" s="18"/>
      <c r="P171" s="36"/>
      <c r="Q171" s="18"/>
      <c r="R171" s="18"/>
      <c r="S171" s="18"/>
      <c r="T171" s="36"/>
      <c r="U171" s="265"/>
      <c r="V171" s="27"/>
      <c r="W171" s="27"/>
      <c r="X171" s="421"/>
      <c r="Y171" s="27"/>
      <c r="Z171" s="426" t="s">
        <v>1315</v>
      </c>
      <c r="AA171" s="426"/>
      <c r="AB171" s="426"/>
      <c r="AC171" s="524"/>
      <c r="AD171" s="27"/>
      <c r="AE171" s="2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21"/>
      <c r="AS171" s="18"/>
      <c r="AT171" s="18"/>
      <c r="AU171" s="18"/>
      <c r="AV171" s="18"/>
      <c r="AW171" s="18"/>
      <c r="AX171" s="18"/>
      <c r="AY171" s="18"/>
      <c r="AZ171" s="18"/>
      <c r="BA171" s="130"/>
      <c r="BB171" s="149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28"/>
    </row>
    <row r="172" spans="1:96" s="3" customFormat="1" hidden="1">
      <c r="A172" s="378"/>
      <c r="B172" s="18"/>
      <c r="C172" s="18"/>
      <c r="D172" s="18"/>
      <c r="E172" s="26"/>
      <c r="F172" s="18"/>
      <c r="G172" s="265"/>
      <c r="H172" s="18"/>
      <c r="I172" s="29"/>
      <c r="J172" s="23"/>
      <c r="K172" s="29"/>
      <c r="L172" s="29"/>
      <c r="M172" s="36" t="s">
        <v>2048</v>
      </c>
      <c r="N172" s="18"/>
      <c r="O172" s="18"/>
      <c r="P172" s="36"/>
      <c r="Q172" s="18"/>
      <c r="R172" s="18"/>
      <c r="S172" s="18"/>
      <c r="T172" s="36"/>
      <c r="U172" s="265"/>
      <c r="V172" s="27"/>
      <c r="W172" s="27"/>
      <c r="X172" s="421"/>
      <c r="Y172" s="27"/>
      <c r="Z172" s="510" t="s">
        <v>1117</v>
      </c>
      <c r="AA172" s="393"/>
      <c r="AB172" s="418"/>
      <c r="AC172" s="526"/>
      <c r="AD172" s="524"/>
      <c r="AE172" s="2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21"/>
      <c r="AS172" s="18"/>
      <c r="AT172" s="18"/>
      <c r="AU172" s="18"/>
      <c r="AV172" s="18"/>
      <c r="AW172" s="18"/>
      <c r="AX172" s="18"/>
      <c r="AY172" s="18"/>
      <c r="AZ172" s="18"/>
      <c r="BA172" s="130"/>
      <c r="BB172" s="149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28"/>
    </row>
    <row r="173" spans="1:96" s="3" customFormat="1" ht="12.75" hidden="1">
      <c r="A173" s="44"/>
      <c r="B173" s="18"/>
      <c r="C173" s="18"/>
      <c r="D173" s="18"/>
      <c r="E173" s="26"/>
      <c r="F173" s="18"/>
      <c r="G173" s="265"/>
      <c r="H173" s="18"/>
      <c r="I173" s="29"/>
      <c r="J173" s="23"/>
      <c r="K173" s="29"/>
      <c r="L173" s="29"/>
      <c r="M173" s="396"/>
      <c r="N173" s="18"/>
      <c r="O173" s="18"/>
      <c r="P173" s="36"/>
      <c r="Q173" s="18"/>
      <c r="R173" s="18"/>
      <c r="S173" s="18"/>
      <c r="T173" s="36"/>
      <c r="U173" s="265"/>
      <c r="V173" s="27"/>
      <c r="W173" s="27"/>
      <c r="X173" s="421"/>
      <c r="Y173" s="27"/>
      <c r="Z173" s="387"/>
      <c r="AA173" s="27"/>
      <c r="AB173" s="420"/>
      <c r="AC173" s="525"/>
      <c r="AD173" s="27"/>
      <c r="AE173" s="2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21"/>
      <c r="AS173" s="18"/>
      <c r="AT173" s="18"/>
      <c r="AU173" s="18"/>
      <c r="AV173" s="18"/>
      <c r="AW173" s="18"/>
      <c r="AX173" s="18"/>
      <c r="AY173" s="18"/>
      <c r="AZ173" s="18"/>
      <c r="BA173" s="130"/>
      <c r="BB173" s="149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28"/>
    </row>
    <row r="174" spans="1:96" s="3" customFormat="1" ht="12.75" hidden="1">
      <c r="A174" s="44"/>
      <c r="B174" s="18"/>
      <c r="C174" s="18"/>
      <c r="D174" s="18"/>
      <c r="E174" s="26"/>
      <c r="F174" s="18"/>
      <c r="G174" s="265"/>
      <c r="H174" s="18"/>
      <c r="I174" s="29"/>
      <c r="J174" s="23"/>
      <c r="K174" s="29"/>
      <c r="L174" s="29"/>
      <c r="M174" s="333"/>
      <c r="N174" s="18"/>
      <c r="O174" s="18"/>
      <c r="P174" s="36"/>
      <c r="Q174" s="18"/>
      <c r="R174" s="18"/>
      <c r="S174" s="18"/>
      <c r="T174" s="36"/>
      <c r="U174" s="265"/>
      <c r="V174" s="27"/>
      <c r="W174" s="27"/>
      <c r="X174" s="422"/>
      <c r="Y174" s="423"/>
      <c r="Z174" s="424"/>
      <c r="AA174" s="423"/>
      <c r="AB174" s="425"/>
      <c r="AC174" s="27"/>
      <c r="AD174" s="27"/>
      <c r="AE174" s="2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21"/>
      <c r="AS174" s="18"/>
      <c r="AT174" s="18"/>
      <c r="AU174" s="18"/>
      <c r="AV174" s="18"/>
      <c r="AW174" s="18"/>
      <c r="AX174" s="18"/>
      <c r="AY174" s="18"/>
      <c r="AZ174" s="18"/>
      <c r="BA174" s="130"/>
      <c r="BB174" s="149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28"/>
    </row>
    <row r="175" spans="1:96" s="3" customFormat="1" ht="12.75" hidden="1">
      <c r="A175" s="16"/>
      <c r="B175" s="36"/>
      <c r="C175" s="18"/>
      <c r="D175" s="18"/>
      <c r="E175" s="36"/>
      <c r="F175" s="18"/>
      <c r="G175" s="265"/>
      <c r="H175" s="18"/>
      <c r="I175" s="18"/>
      <c r="J175" s="23"/>
      <c r="K175" s="29"/>
      <c r="L175" s="18"/>
      <c r="M175" s="18"/>
      <c r="N175" s="18"/>
      <c r="O175" s="18"/>
      <c r="P175" s="36"/>
      <c r="Q175" s="18"/>
      <c r="R175" s="18"/>
      <c r="S175" s="18"/>
      <c r="T175" s="377"/>
      <c r="U175" s="355"/>
      <c r="V175" s="42"/>
      <c r="W175" s="42"/>
      <c r="X175" s="190"/>
      <c r="Y175" s="18"/>
      <c r="Z175" s="18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21"/>
      <c r="AS175" s="18"/>
      <c r="AT175" s="18"/>
      <c r="AU175" s="18"/>
      <c r="AV175" s="18"/>
      <c r="AW175" s="18"/>
      <c r="AX175" s="18"/>
      <c r="AY175" s="18"/>
      <c r="AZ175" s="18"/>
      <c r="BA175" s="130"/>
      <c r="BB175" s="149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28"/>
    </row>
    <row r="176" spans="1:96" hidden="1">
      <c r="A176" s="138" t="s">
        <v>540</v>
      </c>
      <c r="B176" s="37"/>
      <c r="C176" s="30"/>
      <c r="D176" s="30"/>
      <c r="E176" s="37"/>
      <c r="F176" s="30"/>
      <c r="G176" s="772"/>
      <c r="H176" s="30"/>
      <c r="I176" s="30"/>
      <c r="J176" s="205"/>
      <c r="K176" s="118"/>
      <c r="L176" s="30"/>
      <c r="M176" s="31"/>
      <c r="N176" s="31"/>
      <c r="O176" s="31"/>
      <c r="P176" s="37"/>
      <c r="Q176" s="31"/>
      <c r="R176" s="31"/>
      <c r="S176" s="31"/>
      <c r="T176" s="357"/>
      <c r="U176" s="358"/>
      <c r="V176" s="43"/>
      <c r="W176" s="43"/>
      <c r="X176" s="191"/>
      <c r="Y176" s="30"/>
      <c r="Z176" s="189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122"/>
      <c r="AS176" s="30"/>
      <c r="AT176" s="30"/>
      <c r="AU176" s="30"/>
      <c r="AV176" s="30"/>
      <c r="AW176" s="30"/>
      <c r="AX176" s="30"/>
      <c r="AY176" s="30"/>
      <c r="AZ176" s="30"/>
      <c r="BA176" s="131"/>
      <c r="BB176" s="15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2"/>
    </row>
    <row r="177" hidden="1"/>
    <row r="178" hidden="1"/>
    <row r="179" hidden="1"/>
  </sheetData>
  <autoFilter ref="A3:CR142">
    <filterColumn colId="1"/>
    <filterColumn colId="2"/>
    <filterColumn colId="3"/>
    <filterColumn colId="4"/>
    <filterColumn colId="5"/>
    <filterColumn colId="8"/>
    <filterColumn colId="9"/>
    <filterColumn colId="10"/>
    <filterColumn colId="11">
      <filters>
        <filter val="GMJ 001C OP/2016"/>
        <filter val="GMJ 002C OP/2016"/>
        <filter val="GMJ 003C OP/2016"/>
        <filter val="GMJ 004C OP/2016"/>
        <filter val="GMJ 005C OP/2016"/>
        <filter val="GMJ 006C OP/2016"/>
        <filter val="GMJ 007C OP/2016"/>
        <filter val="GMJC001OP-2015"/>
      </filters>
    </filterColumn>
    <filterColumn colId="13"/>
    <filterColumn colId="14"/>
    <filterColumn colId="15"/>
    <filterColumn colId="16"/>
    <filterColumn colId="18"/>
    <filterColumn colId="19"/>
    <filterColumn colId="20"/>
    <filterColumn colId="24"/>
    <filterColumn colId="31"/>
    <filterColumn colId="37"/>
    <filterColumn colId="70"/>
    <sortState ref="A4:CQ92">
      <sortCondition ref="E3:E92"/>
    </sortState>
  </autoFilter>
  <dataConsolidate/>
  <mergeCells count="7">
    <mergeCell ref="CH2:CJ2"/>
    <mergeCell ref="AS2:AZ2"/>
    <mergeCell ref="V2:Z2"/>
    <mergeCell ref="CF2:CG2"/>
    <mergeCell ref="AA2:AE2"/>
    <mergeCell ref="AM2:AP2"/>
    <mergeCell ref="CC2:CE2"/>
  </mergeCells>
  <pageMargins left="0.62992125984251968" right="0.35433070866141736" top="0.51181102362204722" bottom="1.1811023622047245" header="0.31496062992125984" footer="0.31496062992125984"/>
  <pageSetup scale="21" orientation="portrait" r:id="rId1"/>
  <colBreaks count="1" manualBreakCount="1">
    <brk id="96" max="1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12"/>
  <sheetViews>
    <sheetView view="pageBreakPreview" zoomScale="70" zoomScaleSheetLayoutView="70" workbookViewId="0">
      <selection activeCell="E8" sqref="E8"/>
    </sheetView>
  </sheetViews>
  <sheetFormatPr baseColWidth="10" defaultRowHeight="15"/>
  <cols>
    <col min="1" max="1" width="12.28515625" style="8" customWidth="1"/>
    <col min="2" max="2" width="5.7109375" style="8" customWidth="1"/>
    <col min="3" max="3" width="8.7109375" style="8" customWidth="1"/>
    <col min="4" max="4" width="23.7109375" style="8" customWidth="1"/>
    <col min="5" max="5" width="21.28515625" style="8" customWidth="1"/>
    <col min="6" max="6" width="54.28515625" style="8" customWidth="1"/>
    <col min="7" max="7" width="52.28515625" style="8" customWidth="1"/>
  </cols>
  <sheetData>
    <row r="1" spans="1:7" s="325" customFormat="1" ht="26.25" customHeight="1" thickBot="1">
      <c r="A1" s="321" t="s">
        <v>13</v>
      </c>
      <c r="B1" s="322" t="s">
        <v>1</v>
      </c>
      <c r="C1" s="322" t="s">
        <v>35</v>
      </c>
      <c r="D1" s="323" t="s">
        <v>2</v>
      </c>
      <c r="E1" s="323" t="s">
        <v>15</v>
      </c>
      <c r="F1" s="323" t="s">
        <v>14</v>
      </c>
      <c r="G1" s="324" t="s">
        <v>9</v>
      </c>
    </row>
    <row r="2" spans="1:7">
      <c r="A2" s="6"/>
      <c r="B2" s="6">
        <v>2015</v>
      </c>
      <c r="C2" s="6"/>
      <c r="D2" s="6"/>
      <c r="E2" s="6"/>
      <c r="F2" s="6"/>
      <c r="G2" s="6"/>
    </row>
    <row r="3" spans="1:7">
      <c r="A3" s="6"/>
      <c r="B3" s="6">
        <v>2015</v>
      </c>
      <c r="C3" s="6"/>
      <c r="D3" s="6"/>
      <c r="E3" s="6"/>
      <c r="F3" s="6"/>
      <c r="G3" s="6"/>
    </row>
    <row r="4" spans="1:7">
      <c r="A4" s="6"/>
      <c r="B4" s="6">
        <v>2015</v>
      </c>
      <c r="C4" s="6"/>
      <c r="D4" s="6"/>
      <c r="E4" s="6"/>
      <c r="F4" s="6"/>
      <c r="G4" s="6"/>
    </row>
    <row r="5" spans="1:7">
      <c r="A5" s="6"/>
      <c r="B5" s="6">
        <v>2015</v>
      </c>
      <c r="C5" s="6"/>
      <c r="D5" s="6"/>
      <c r="E5" s="6"/>
      <c r="F5" s="6"/>
      <c r="G5" s="6"/>
    </row>
    <row r="6" spans="1:7">
      <c r="A6" s="6"/>
      <c r="B6" s="6">
        <v>2015</v>
      </c>
      <c r="C6" s="6"/>
      <c r="D6" s="6"/>
      <c r="E6" s="6"/>
      <c r="F6" s="6"/>
      <c r="G6" s="6"/>
    </row>
    <row r="7" spans="1:7">
      <c r="A7" s="6"/>
      <c r="B7" s="6">
        <v>2015</v>
      </c>
      <c r="C7" s="6"/>
      <c r="D7" s="6"/>
      <c r="E7" s="6"/>
      <c r="F7" s="6"/>
      <c r="G7" s="6"/>
    </row>
    <row r="8" spans="1:7">
      <c r="A8" s="6"/>
      <c r="B8" s="6">
        <v>2015</v>
      </c>
      <c r="C8" s="6"/>
      <c r="D8" s="6"/>
      <c r="E8" s="6"/>
      <c r="F8" s="6"/>
      <c r="G8" s="6"/>
    </row>
    <row r="9" spans="1:7">
      <c r="A9" s="6"/>
      <c r="B9" s="6">
        <v>2015</v>
      </c>
      <c r="C9" s="6"/>
      <c r="D9" s="6"/>
      <c r="E9" s="6"/>
      <c r="F9" s="6"/>
      <c r="G9" s="6"/>
    </row>
    <row r="10" spans="1:7">
      <c r="A10" s="6"/>
      <c r="B10" s="6">
        <v>2015</v>
      </c>
      <c r="C10" s="6"/>
      <c r="D10" s="6"/>
      <c r="E10" s="6"/>
      <c r="F10" s="6"/>
      <c r="G10" s="6"/>
    </row>
    <row r="11" spans="1:7">
      <c r="A11" s="6"/>
      <c r="B11" s="6">
        <v>2015</v>
      </c>
      <c r="C11" s="6"/>
      <c r="D11" s="6"/>
      <c r="E11" s="6"/>
      <c r="F11" s="6"/>
      <c r="G11" s="6"/>
    </row>
    <row r="12" spans="1:7">
      <c r="A12" s="6"/>
      <c r="B12" s="6">
        <v>2015</v>
      </c>
      <c r="C12" s="6"/>
      <c r="D12" s="6"/>
      <c r="E12" s="6"/>
      <c r="F12" s="6"/>
      <c r="G12" s="6"/>
    </row>
  </sheetData>
  <autoFilter ref="A1:G12">
    <filterColumn colId="1"/>
    <filterColumn colId="2"/>
    <filterColumn colId="3"/>
    <filterColumn colId="6"/>
  </autoFilter>
  <pageMargins left="0.7" right="0.7" top="0.75" bottom="0.75" header="0.3" footer="0.3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 filterMode="1"/>
  <dimension ref="A1:X391"/>
  <sheetViews>
    <sheetView view="pageBreakPreview" topLeftCell="G1" zoomScale="85" zoomScaleSheetLayoutView="85" workbookViewId="0">
      <selection activeCell="K385" sqref="K385"/>
    </sheetView>
  </sheetViews>
  <sheetFormatPr baseColWidth="10" defaultRowHeight="15"/>
  <cols>
    <col min="1" max="1" width="7" customWidth="1"/>
    <col min="2" max="2" width="2.85546875" customWidth="1"/>
    <col min="3" max="3" width="13.5703125" customWidth="1"/>
    <col min="4" max="4" width="5" customWidth="1"/>
    <col min="5" max="5" width="11" customWidth="1"/>
    <col min="6" max="6" width="5" style="186" customWidth="1"/>
    <col min="7" max="7" width="9.5703125" style="186" customWidth="1"/>
    <col min="8" max="8" width="27.42578125" customWidth="1"/>
    <col min="9" max="9" width="14" customWidth="1"/>
    <col min="10" max="10" width="25.7109375" customWidth="1"/>
    <col min="11" max="11" width="28.140625" customWidth="1"/>
    <col min="12" max="12" width="8.140625" customWidth="1"/>
    <col min="13" max="13" width="7.85546875" customWidth="1"/>
    <col min="14" max="14" width="7.140625" style="488" customWidth="1"/>
    <col min="15" max="15" width="9.85546875" style="270" customWidth="1"/>
    <col min="16" max="16" width="12.85546875" style="270" customWidth="1"/>
    <col min="17" max="17" width="12.85546875" style="210" customWidth="1"/>
    <col min="18" max="18" width="12.42578125" style="186" customWidth="1"/>
    <col min="19" max="19" width="3.140625" customWidth="1"/>
    <col min="20" max="20" width="3" customWidth="1"/>
    <col min="21" max="21" width="3.140625" customWidth="1"/>
    <col min="22" max="22" width="2.85546875" style="9" customWidth="1"/>
    <col min="23" max="23" width="15.5703125" customWidth="1"/>
    <col min="24" max="24" width="4.85546875" customWidth="1"/>
  </cols>
  <sheetData>
    <row r="1" spans="1:24" ht="39" customHeight="1" thickBot="1">
      <c r="A1" s="220"/>
      <c r="B1" s="221"/>
      <c r="C1" s="221"/>
      <c r="D1" s="221"/>
      <c r="E1" s="221"/>
      <c r="F1" s="330"/>
      <c r="G1" s="330"/>
      <c r="H1" s="887" t="s">
        <v>790</v>
      </c>
      <c r="I1" s="887"/>
      <c r="J1" s="887"/>
      <c r="K1" s="887"/>
      <c r="L1" s="221"/>
      <c r="M1" s="221"/>
      <c r="N1" s="481"/>
      <c r="O1" s="267"/>
      <c r="P1" s="267"/>
      <c r="Q1" s="342"/>
      <c r="R1" s="330"/>
      <c r="S1" s="221"/>
      <c r="T1" s="221"/>
      <c r="U1" s="221"/>
      <c r="V1" s="222"/>
      <c r="W1" s="221"/>
      <c r="X1" s="223"/>
    </row>
    <row r="2" spans="1:24" s="738" customFormat="1" ht="19.5" customHeight="1" thickBot="1">
      <c r="A2" s="730"/>
      <c r="B2" s="731"/>
      <c r="C2" s="731"/>
      <c r="D2" s="731"/>
      <c r="E2" s="731"/>
      <c r="F2" s="732"/>
      <c r="G2" s="732"/>
      <c r="H2" s="888"/>
      <c r="I2" s="888"/>
      <c r="J2" s="888"/>
      <c r="K2" s="888"/>
      <c r="L2" s="731"/>
      <c r="M2" s="731"/>
      <c r="N2" s="733"/>
      <c r="O2" s="734"/>
      <c r="P2" s="734"/>
      <c r="Q2" s="735"/>
      <c r="R2" s="732"/>
      <c r="S2" s="731"/>
      <c r="T2" s="731"/>
      <c r="U2" s="731"/>
      <c r="V2" s="736"/>
      <c r="W2" s="731"/>
      <c r="X2" s="737"/>
    </row>
    <row r="3" spans="1:24" s="10" customFormat="1" ht="63.75" customHeight="1">
      <c r="A3" s="289" t="s">
        <v>1126</v>
      </c>
      <c r="B3" s="284" t="s">
        <v>82</v>
      </c>
      <c r="C3" s="676" t="s">
        <v>80</v>
      </c>
      <c r="D3" s="677" t="s">
        <v>1</v>
      </c>
      <c r="E3" s="285" t="s">
        <v>2</v>
      </c>
      <c r="F3" s="334" t="s">
        <v>763</v>
      </c>
      <c r="G3" s="675" t="s">
        <v>594</v>
      </c>
      <c r="H3" s="676" t="s">
        <v>62</v>
      </c>
      <c r="I3" s="677" t="s">
        <v>67</v>
      </c>
      <c r="J3" s="677" t="s">
        <v>534</v>
      </c>
      <c r="K3" s="674" t="s">
        <v>1125</v>
      </c>
      <c r="L3" s="671" t="s">
        <v>8</v>
      </c>
      <c r="M3" s="671" t="s">
        <v>58</v>
      </c>
      <c r="N3" s="669" t="s">
        <v>1135</v>
      </c>
      <c r="O3" s="670" t="s">
        <v>1114</v>
      </c>
      <c r="P3" s="678" t="s">
        <v>1116</v>
      </c>
      <c r="Q3" s="672" t="s">
        <v>1112</v>
      </c>
      <c r="R3" s="673" t="s">
        <v>763</v>
      </c>
      <c r="S3" s="286" t="s">
        <v>247</v>
      </c>
      <c r="T3" s="286" t="s">
        <v>248</v>
      </c>
      <c r="U3" s="286" t="s">
        <v>249</v>
      </c>
      <c r="V3" s="287" t="s">
        <v>728</v>
      </c>
      <c r="W3" s="677" t="s">
        <v>47</v>
      </c>
      <c r="X3" s="288"/>
    </row>
    <row r="4" spans="1:24" s="46" customFormat="1" ht="12" hidden="1" customHeight="1">
      <c r="A4" s="153" t="s">
        <v>1235</v>
      </c>
      <c r="B4" s="45"/>
      <c r="C4" s="45" t="s">
        <v>1256</v>
      </c>
      <c r="D4" s="471">
        <v>2015</v>
      </c>
      <c r="E4" s="45" t="s">
        <v>1167</v>
      </c>
      <c r="F4" s="746"/>
      <c r="G4" s="747"/>
      <c r="H4" s="293"/>
      <c r="I4" s="45" t="s">
        <v>1255</v>
      </c>
      <c r="J4" s="45" t="s">
        <v>1233</v>
      </c>
      <c r="K4" s="45" t="s">
        <v>1233</v>
      </c>
      <c r="L4" s="52">
        <v>42278</v>
      </c>
      <c r="M4" s="52">
        <v>42284</v>
      </c>
      <c r="N4" s="482">
        <v>0</v>
      </c>
      <c r="O4" s="280">
        <f>Q4*N4</f>
        <v>0</v>
      </c>
      <c r="P4" s="278">
        <f t="shared" ref="P4:P16" si="0">Q4-O4</f>
        <v>4450</v>
      </c>
      <c r="Q4" s="126">
        <v>4450</v>
      </c>
      <c r="R4" s="175"/>
      <c r="S4" s="48" t="s">
        <v>239</v>
      </c>
      <c r="T4" s="48" t="s">
        <v>239</v>
      </c>
      <c r="U4" s="48" t="s">
        <v>239</v>
      </c>
      <c r="V4" s="178" t="s">
        <v>239</v>
      </c>
      <c r="W4" s="344" t="s">
        <v>1284</v>
      </c>
      <c r="X4" s="345"/>
    </row>
    <row r="5" spans="1:24" s="46" customFormat="1" ht="12" hidden="1" customHeight="1">
      <c r="A5" s="153" t="s">
        <v>1235</v>
      </c>
      <c r="B5" s="45"/>
      <c r="C5" s="45" t="s">
        <v>1256</v>
      </c>
      <c r="D5" s="471">
        <v>2015</v>
      </c>
      <c r="E5" s="45" t="s">
        <v>1167</v>
      </c>
      <c r="F5" s="746"/>
      <c r="G5" s="747"/>
      <c r="H5" s="293"/>
      <c r="I5" s="45" t="s">
        <v>1257</v>
      </c>
      <c r="J5" s="45" t="s">
        <v>1233</v>
      </c>
      <c r="K5" s="45" t="s">
        <v>1233</v>
      </c>
      <c r="L5" s="52">
        <v>42285</v>
      </c>
      <c r="M5" s="52">
        <v>42291</v>
      </c>
      <c r="N5" s="482">
        <v>0</v>
      </c>
      <c r="O5" s="280">
        <f t="shared" ref="O5:O39" si="1">Q5*N5</f>
        <v>0</v>
      </c>
      <c r="P5" s="278">
        <f t="shared" si="0"/>
        <v>7200</v>
      </c>
      <c r="Q5" s="126">
        <v>7200</v>
      </c>
      <c r="R5" s="175"/>
      <c r="S5" s="48" t="s">
        <v>239</v>
      </c>
      <c r="T5" s="48" t="s">
        <v>239</v>
      </c>
      <c r="U5" s="48"/>
      <c r="V5" s="178" t="s">
        <v>239</v>
      </c>
      <c r="W5" s="344" t="s">
        <v>1285</v>
      </c>
      <c r="X5" s="345"/>
    </row>
    <row r="6" spans="1:24" s="46" customFormat="1" ht="12" hidden="1" customHeight="1">
      <c r="A6" s="153" t="s">
        <v>1239</v>
      </c>
      <c r="B6" s="45"/>
      <c r="C6" s="45" t="s">
        <v>535</v>
      </c>
      <c r="D6" s="471">
        <v>2015</v>
      </c>
      <c r="E6" s="45" t="s">
        <v>1167</v>
      </c>
      <c r="F6" s="201">
        <v>8348</v>
      </c>
      <c r="G6" s="202">
        <v>42300</v>
      </c>
      <c r="H6" s="53" t="s">
        <v>1212</v>
      </c>
      <c r="I6" s="45" t="s">
        <v>1263</v>
      </c>
      <c r="J6" s="45" t="s">
        <v>1264</v>
      </c>
      <c r="K6" s="45" t="s">
        <v>1241</v>
      </c>
      <c r="L6" s="52">
        <v>42292</v>
      </c>
      <c r="M6" s="52">
        <v>42298</v>
      </c>
      <c r="N6" s="482">
        <v>0</v>
      </c>
      <c r="O6" s="280">
        <f t="shared" si="1"/>
        <v>0</v>
      </c>
      <c r="P6" s="278">
        <f t="shared" si="0"/>
        <v>3750</v>
      </c>
      <c r="Q6" s="126">
        <v>3750</v>
      </c>
      <c r="R6" s="175">
        <v>3750</v>
      </c>
      <c r="S6" s="48" t="s">
        <v>239</v>
      </c>
      <c r="T6" s="48" t="s">
        <v>239</v>
      </c>
      <c r="U6" s="48"/>
      <c r="V6" s="178" t="s">
        <v>239</v>
      </c>
      <c r="W6" s="344" t="s">
        <v>1265</v>
      </c>
      <c r="X6" s="345"/>
    </row>
    <row r="7" spans="1:24" s="46" customFormat="1" ht="12" hidden="1" customHeight="1">
      <c r="A7" s="153" t="s">
        <v>1266</v>
      </c>
      <c r="B7" s="45"/>
      <c r="C7" s="45" t="s">
        <v>539</v>
      </c>
      <c r="D7" s="471">
        <v>2015</v>
      </c>
      <c r="E7" s="45" t="s">
        <v>1167</v>
      </c>
      <c r="F7" s="201">
        <v>8349</v>
      </c>
      <c r="G7" s="202">
        <v>42300</v>
      </c>
      <c r="H7" s="53" t="s">
        <v>1212</v>
      </c>
      <c r="I7" s="45" t="s">
        <v>1263</v>
      </c>
      <c r="J7" s="45" t="s">
        <v>1267</v>
      </c>
      <c r="K7" s="45" t="s">
        <v>1220</v>
      </c>
      <c r="L7" s="52">
        <v>42292</v>
      </c>
      <c r="M7" s="52">
        <v>42298</v>
      </c>
      <c r="N7" s="482">
        <v>0</v>
      </c>
      <c r="O7" s="280">
        <f t="shared" si="1"/>
        <v>0</v>
      </c>
      <c r="P7" s="278">
        <f t="shared" si="0"/>
        <v>1000</v>
      </c>
      <c r="Q7" s="126">
        <v>1000</v>
      </c>
      <c r="R7" s="175">
        <v>1000</v>
      </c>
      <c r="S7" s="48" t="s">
        <v>239</v>
      </c>
      <c r="T7" s="48" t="s">
        <v>239</v>
      </c>
      <c r="U7" s="48"/>
      <c r="V7" s="178" t="s">
        <v>239</v>
      </c>
      <c r="W7" s="344" t="s">
        <v>1268</v>
      </c>
      <c r="X7" s="345"/>
    </row>
    <row r="8" spans="1:24" s="46" customFormat="1" ht="12" hidden="1" customHeight="1">
      <c r="A8" s="153" t="s">
        <v>1192</v>
      </c>
      <c r="B8" s="45"/>
      <c r="C8" s="45" t="s">
        <v>539</v>
      </c>
      <c r="D8" s="471">
        <v>2015</v>
      </c>
      <c r="E8" s="45" t="s">
        <v>1167</v>
      </c>
      <c r="F8" s="201">
        <v>8350</v>
      </c>
      <c r="G8" s="202">
        <v>42300</v>
      </c>
      <c r="H8" s="53" t="s">
        <v>1212</v>
      </c>
      <c r="I8" s="45" t="s">
        <v>1263</v>
      </c>
      <c r="J8" s="45" t="s">
        <v>1280</v>
      </c>
      <c r="K8" s="45" t="s">
        <v>1191</v>
      </c>
      <c r="L8" s="52">
        <v>42292</v>
      </c>
      <c r="M8" s="52">
        <v>42298</v>
      </c>
      <c r="N8" s="482">
        <v>0</v>
      </c>
      <c r="O8" s="280">
        <f t="shared" si="1"/>
        <v>0</v>
      </c>
      <c r="P8" s="278">
        <f t="shared" si="0"/>
        <v>1500</v>
      </c>
      <c r="Q8" s="126">
        <v>1500</v>
      </c>
      <c r="R8" s="175"/>
      <c r="S8" s="48" t="s">
        <v>239</v>
      </c>
      <c r="T8" s="48" t="s">
        <v>239</v>
      </c>
      <c r="U8" s="48"/>
      <c r="V8" s="178" t="s">
        <v>239</v>
      </c>
      <c r="W8" s="344" t="s">
        <v>1282</v>
      </c>
      <c r="X8" s="345"/>
    </row>
    <row r="9" spans="1:24" s="46" customFormat="1" ht="12" hidden="1" customHeight="1">
      <c r="A9" s="153" t="s">
        <v>1192</v>
      </c>
      <c r="B9" s="45"/>
      <c r="C9" s="45" t="s">
        <v>539</v>
      </c>
      <c r="D9" s="471">
        <v>2015</v>
      </c>
      <c r="E9" s="45" t="s">
        <v>1167</v>
      </c>
      <c r="F9" s="201">
        <v>8350</v>
      </c>
      <c r="G9" s="202">
        <v>42300</v>
      </c>
      <c r="H9" s="53" t="s">
        <v>1212</v>
      </c>
      <c r="I9" s="45" t="s">
        <v>1263</v>
      </c>
      <c r="J9" s="45" t="s">
        <v>1283</v>
      </c>
      <c r="K9" s="45" t="s">
        <v>1191</v>
      </c>
      <c r="L9" s="52">
        <v>42292</v>
      </c>
      <c r="M9" s="52">
        <v>42298</v>
      </c>
      <c r="N9" s="482">
        <v>0</v>
      </c>
      <c r="O9" s="280">
        <f t="shared" si="1"/>
        <v>0</v>
      </c>
      <c r="P9" s="278">
        <f t="shared" si="0"/>
        <v>1200</v>
      </c>
      <c r="Q9" s="126">
        <v>1200</v>
      </c>
      <c r="R9" s="175"/>
      <c r="S9" s="48" t="s">
        <v>239</v>
      </c>
      <c r="T9" s="48" t="s">
        <v>239</v>
      </c>
      <c r="U9" s="48"/>
      <c r="V9" s="178" t="s">
        <v>239</v>
      </c>
      <c r="W9" s="344" t="s">
        <v>1282</v>
      </c>
      <c r="X9" s="345"/>
    </row>
    <row r="10" spans="1:24" s="480" customFormat="1" ht="12" hidden="1" customHeight="1">
      <c r="A10" s="473" t="s">
        <v>763</v>
      </c>
      <c r="B10" s="201"/>
      <c r="C10" s="201" t="s">
        <v>763</v>
      </c>
      <c r="D10" s="474">
        <v>2015</v>
      </c>
      <c r="E10" s="201" t="s">
        <v>1167</v>
      </c>
      <c r="F10" s="201">
        <v>8350</v>
      </c>
      <c r="G10" s="202">
        <v>42300</v>
      </c>
      <c r="H10" s="475" t="s">
        <v>1212</v>
      </c>
      <c r="I10" s="201" t="s">
        <v>1263</v>
      </c>
      <c r="J10" s="201" t="s">
        <v>763</v>
      </c>
      <c r="K10" s="201" t="s">
        <v>763</v>
      </c>
      <c r="L10" s="476">
        <v>42292</v>
      </c>
      <c r="M10" s="476">
        <v>42298</v>
      </c>
      <c r="N10" s="483">
        <v>0</v>
      </c>
      <c r="O10" s="280">
        <f t="shared" si="1"/>
        <v>0</v>
      </c>
      <c r="P10" s="280">
        <f t="shared" si="0"/>
        <v>0</v>
      </c>
      <c r="Q10" s="175"/>
      <c r="R10" s="175">
        <v>2700</v>
      </c>
      <c r="S10" s="175"/>
      <c r="T10" s="175"/>
      <c r="U10" s="175"/>
      <c r="V10" s="477"/>
      <c r="W10" s="478" t="s">
        <v>1282</v>
      </c>
      <c r="X10" s="479"/>
    </row>
    <row r="11" spans="1:24" s="46" customFormat="1" ht="12" hidden="1" customHeight="1">
      <c r="A11" s="153" t="s">
        <v>1269</v>
      </c>
      <c r="B11" s="45"/>
      <c r="C11" s="45" t="s">
        <v>539</v>
      </c>
      <c r="D11" s="471">
        <v>2015</v>
      </c>
      <c r="E11" s="45" t="s">
        <v>1167</v>
      </c>
      <c r="F11" s="201">
        <v>8351</v>
      </c>
      <c r="G11" s="202">
        <v>42300</v>
      </c>
      <c r="H11" s="53" t="s">
        <v>1212</v>
      </c>
      <c r="I11" s="45" t="s">
        <v>1263</v>
      </c>
      <c r="J11" s="45" t="s">
        <v>1219</v>
      </c>
      <c r="K11" s="45" t="s">
        <v>1220</v>
      </c>
      <c r="L11" s="52">
        <v>42292</v>
      </c>
      <c r="M11" s="52">
        <v>42298</v>
      </c>
      <c r="N11" s="482">
        <v>0</v>
      </c>
      <c r="O11" s="280">
        <f t="shared" si="1"/>
        <v>0</v>
      </c>
      <c r="P11" s="278">
        <f t="shared" si="0"/>
        <v>1250</v>
      </c>
      <c r="Q11" s="126">
        <v>1250</v>
      </c>
      <c r="R11" s="175">
        <v>1250</v>
      </c>
      <c r="S11" s="48" t="s">
        <v>239</v>
      </c>
      <c r="T11" s="48" t="s">
        <v>239</v>
      </c>
      <c r="U11" s="48"/>
      <c r="V11" s="178" t="s">
        <v>239</v>
      </c>
      <c r="W11" s="344" t="s">
        <v>1279</v>
      </c>
      <c r="X11" s="345"/>
    </row>
    <row r="12" spans="1:24" s="46" customFormat="1" ht="12" hidden="1" customHeight="1">
      <c r="A12" s="153" t="s">
        <v>1192</v>
      </c>
      <c r="B12" s="45"/>
      <c r="C12" s="45" t="s">
        <v>539</v>
      </c>
      <c r="D12" s="471">
        <v>2015</v>
      </c>
      <c r="E12" s="45" t="s">
        <v>1167</v>
      </c>
      <c r="F12" s="201">
        <v>8521</v>
      </c>
      <c r="G12" s="202">
        <v>42306</v>
      </c>
      <c r="H12" s="53" t="s">
        <v>1259</v>
      </c>
      <c r="I12" s="45" t="s">
        <v>1260</v>
      </c>
      <c r="J12" s="45" t="s">
        <v>1280</v>
      </c>
      <c r="K12" s="45" t="s">
        <v>1191</v>
      </c>
      <c r="L12" s="52">
        <v>42299</v>
      </c>
      <c r="M12" s="52">
        <v>42305</v>
      </c>
      <c r="N12" s="482">
        <v>0</v>
      </c>
      <c r="O12" s="280">
        <f t="shared" si="1"/>
        <v>0</v>
      </c>
      <c r="P12" s="278">
        <f t="shared" si="0"/>
        <v>1500</v>
      </c>
      <c r="Q12" s="126">
        <v>1500</v>
      </c>
      <c r="R12" s="175"/>
      <c r="S12" s="48" t="s">
        <v>239</v>
      </c>
      <c r="T12" s="48" t="s">
        <v>239</v>
      </c>
      <c r="U12" s="48"/>
      <c r="V12" s="178" t="s">
        <v>239</v>
      </c>
      <c r="W12" s="344" t="s">
        <v>1281</v>
      </c>
      <c r="X12" s="345"/>
    </row>
    <row r="13" spans="1:24" s="46" customFormat="1" ht="12" hidden="1" customHeight="1">
      <c r="A13" s="153" t="s">
        <v>1192</v>
      </c>
      <c r="B13" s="45"/>
      <c r="C13" s="45" t="s">
        <v>539</v>
      </c>
      <c r="D13" s="471">
        <v>2015</v>
      </c>
      <c r="E13" s="45" t="s">
        <v>1167</v>
      </c>
      <c r="F13" s="201">
        <v>8521</v>
      </c>
      <c r="G13" s="202">
        <v>42306</v>
      </c>
      <c r="H13" s="53" t="s">
        <v>1259</v>
      </c>
      <c r="I13" s="45" t="s">
        <v>1260</v>
      </c>
      <c r="J13" s="45" t="s">
        <v>1283</v>
      </c>
      <c r="K13" s="45" t="s">
        <v>1191</v>
      </c>
      <c r="L13" s="52">
        <v>42299</v>
      </c>
      <c r="M13" s="52">
        <v>42305</v>
      </c>
      <c r="N13" s="482">
        <v>0</v>
      </c>
      <c r="O13" s="280">
        <f t="shared" si="1"/>
        <v>0</v>
      </c>
      <c r="P13" s="278">
        <f t="shared" si="0"/>
        <v>1200</v>
      </c>
      <c r="Q13" s="126">
        <v>1200</v>
      </c>
      <c r="R13" s="175"/>
      <c r="S13" s="48" t="s">
        <v>239</v>
      </c>
      <c r="T13" s="48" t="s">
        <v>239</v>
      </c>
      <c r="U13" s="48"/>
      <c r="V13" s="178" t="s">
        <v>239</v>
      </c>
      <c r="W13" s="344" t="s">
        <v>1281</v>
      </c>
      <c r="X13" s="345"/>
    </row>
    <row r="14" spans="1:24" s="480" customFormat="1" ht="12" hidden="1" customHeight="1">
      <c r="A14" s="473" t="s">
        <v>763</v>
      </c>
      <c r="B14" s="201"/>
      <c r="C14" s="201" t="s">
        <v>763</v>
      </c>
      <c r="D14" s="474">
        <v>2015</v>
      </c>
      <c r="E14" s="201" t="s">
        <v>1167</v>
      </c>
      <c r="F14" s="201">
        <v>8521</v>
      </c>
      <c r="G14" s="202">
        <v>42306</v>
      </c>
      <c r="H14" s="475" t="s">
        <v>1259</v>
      </c>
      <c r="I14" s="201" t="s">
        <v>1260</v>
      </c>
      <c r="J14" s="201" t="s">
        <v>763</v>
      </c>
      <c r="K14" s="201" t="s">
        <v>763</v>
      </c>
      <c r="L14" s="476">
        <v>42299</v>
      </c>
      <c r="M14" s="476">
        <v>42305</v>
      </c>
      <c r="N14" s="483">
        <v>0</v>
      </c>
      <c r="O14" s="280">
        <f t="shared" si="1"/>
        <v>0</v>
      </c>
      <c r="P14" s="280">
        <f t="shared" si="0"/>
        <v>0</v>
      </c>
      <c r="Q14" s="175"/>
      <c r="R14" s="175">
        <v>2700</v>
      </c>
      <c r="S14" s="175"/>
      <c r="T14" s="175"/>
      <c r="U14" s="175"/>
      <c r="V14" s="477"/>
      <c r="W14" s="478" t="s">
        <v>1281</v>
      </c>
      <c r="X14" s="479"/>
    </row>
    <row r="15" spans="1:24" s="46" customFormat="1" ht="12" hidden="1" customHeight="1">
      <c r="A15" s="153" t="s">
        <v>1269</v>
      </c>
      <c r="B15" s="45"/>
      <c r="C15" s="45" t="s">
        <v>539</v>
      </c>
      <c r="D15" s="471">
        <v>2015</v>
      </c>
      <c r="E15" s="45" t="s">
        <v>1167</v>
      </c>
      <c r="F15" s="201">
        <v>8522</v>
      </c>
      <c r="G15" s="202">
        <v>42306</v>
      </c>
      <c r="H15" s="53" t="s">
        <v>1259</v>
      </c>
      <c r="I15" s="45" t="s">
        <v>1260</v>
      </c>
      <c r="J15" s="45" t="s">
        <v>1219</v>
      </c>
      <c r="K15" s="45" t="s">
        <v>1220</v>
      </c>
      <c r="L15" s="52">
        <v>42299</v>
      </c>
      <c r="M15" s="52">
        <v>42305</v>
      </c>
      <c r="N15" s="482">
        <v>0</v>
      </c>
      <c r="O15" s="280">
        <f t="shared" si="1"/>
        <v>0</v>
      </c>
      <c r="P15" s="278">
        <f t="shared" si="0"/>
        <v>5000</v>
      </c>
      <c r="Q15" s="126">
        <v>5000</v>
      </c>
      <c r="R15" s="175">
        <v>5000</v>
      </c>
      <c r="S15" s="48" t="s">
        <v>239</v>
      </c>
      <c r="T15" s="48" t="s">
        <v>239</v>
      </c>
      <c r="U15" s="48"/>
      <c r="V15" s="178" t="s">
        <v>239</v>
      </c>
      <c r="W15" s="344" t="s">
        <v>1278</v>
      </c>
      <c r="X15" s="345"/>
    </row>
    <row r="16" spans="1:24" s="46" customFormat="1" ht="12" hidden="1" customHeight="1">
      <c r="A16" s="153" t="s">
        <v>1239</v>
      </c>
      <c r="B16" s="45"/>
      <c r="C16" s="45" t="s">
        <v>535</v>
      </c>
      <c r="D16" s="471">
        <v>2015</v>
      </c>
      <c r="E16" s="45" t="s">
        <v>1167</v>
      </c>
      <c r="F16" s="201">
        <v>8523</v>
      </c>
      <c r="G16" s="202">
        <v>42306</v>
      </c>
      <c r="H16" s="53" t="s">
        <v>1259</v>
      </c>
      <c r="I16" s="45" t="s">
        <v>1260</v>
      </c>
      <c r="J16" s="45" t="s">
        <v>1261</v>
      </c>
      <c r="K16" s="45" t="s">
        <v>1241</v>
      </c>
      <c r="L16" s="52">
        <v>42299</v>
      </c>
      <c r="M16" s="52">
        <v>42305</v>
      </c>
      <c r="N16" s="482">
        <v>0</v>
      </c>
      <c r="O16" s="280">
        <f t="shared" si="1"/>
        <v>0</v>
      </c>
      <c r="P16" s="278">
        <f t="shared" si="0"/>
        <v>1000</v>
      </c>
      <c r="Q16" s="126">
        <v>1000</v>
      </c>
      <c r="R16" s="175">
        <v>1000</v>
      </c>
      <c r="S16" s="48" t="s">
        <v>239</v>
      </c>
      <c r="T16" s="48" t="s">
        <v>239</v>
      </c>
      <c r="U16" s="48"/>
      <c r="V16" s="178" t="s">
        <v>239</v>
      </c>
      <c r="W16" s="344" t="s">
        <v>1262</v>
      </c>
      <c r="X16" s="345"/>
    </row>
    <row r="17" spans="1:24" s="46" customFormat="1" ht="12" hidden="1" customHeight="1">
      <c r="A17" s="153" t="s">
        <v>1269</v>
      </c>
      <c r="B17" s="45"/>
      <c r="C17" s="45" t="s">
        <v>539</v>
      </c>
      <c r="D17" s="471">
        <v>2015</v>
      </c>
      <c r="E17" s="45" t="s">
        <v>1167</v>
      </c>
      <c r="F17" s="201">
        <v>8595</v>
      </c>
      <c r="G17" s="202">
        <v>42313</v>
      </c>
      <c r="H17" s="53" t="s">
        <v>1212</v>
      </c>
      <c r="I17" s="45" t="s">
        <v>1242</v>
      </c>
      <c r="J17" s="45" t="s">
        <v>1219</v>
      </c>
      <c r="K17" s="45" t="s">
        <v>1220</v>
      </c>
      <c r="L17" s="52">
        <v>42306</v>
      </c>
      <c r="M17" s="52">
        <v>42312</v>
      </c>
      <c r="N17" s="482">
        <v>0</v>
      </c>
      <c r="O17" s="280">
        <f t="shared" si="1"/>
        <v>0</v>
      </c>
      <c r="P17" s="278">
        <f t="shared" ref="P17:P23" si="2">Q17-O17</f>
        <v>4250</v>
      </c>
      <c r="Q17" s="126">
        <v>4250</v>
      </c>
      <c r="R17" s="175">
        <v>4250</v>
      </c>
      <c r="S17" s="48" t="s">
        <v>239</v>
      </c>
      <c r="T17" s="48" t="s">
        <v>239</v>
      </c>
      <c r="U17" s="48"/>
      <c r="V17" s="178" t="s">
        <v>239</v>
      </c>
      <c r="W17" s="344" t="s">
        <v>1243</v>
      </c>
      <c r="X17" s="345"/>
    </row>
    <row r="18" spans="1:24" s="46" customFormat="1" ht="12" hidden="1" customHeight="1">
      <c r="A18" s="153" t="s">
        <v>1210</v>
      </c>
      <c r="B18" s="45"/>
      <c r="C18" s="45" t="s">
        <v>535</v>
      </c>
      <c r="D18" s="471">
        <v>2015</v>
      </c>
      <c r="E18" s="45" t="s">
        <v>1167</v>
      </c>
      <c r="F18" s="201">
        <v>8596</v>
      </c>
      <c r="G18" s="202">
        <v>42313</v>
      </c>
      <c r="H18" s="53" t="s">
        <v>1212</v>
      </c>
      <c r="I18" s="45" t="s">
        <v>1242</v>
      </c>
      <c r="J18" s="45" t="s">
        <v>1244</v>
      </c>
      <c r="K18" s="45" t="s">
        <v>1203</v>
      </c>
      <c r="L18" s="52">
        <v>42306</v>
      </c>
      <c r="M18" s="52">
        <v>42312</v>
      </c>
      <c r="N18" s="482">
        <v>0</v>
      </c>
      <c r="O18" s="280">
        <f t="shared" si="1"/>
        <v>0</v>
      </c>
      <c r="P18" s="278">
        <f t="shared" si="2"/>
        <v>1000</v>
      </c>
      <c r="Q18" s="126">
        <v>1000</v>
      </c>
      <c r="R18" s="175"/>
      <c r="S18" s="48" t="s">
        <v>239</v>
      </c>
      <c r="T18" s="48" t="s">
        <v>239</v>
      </c>
      <c r="U18" s="48"/>
      <c r="V18" s="178" t="s">
        <v>239</v>
      </c>
      <c r="W18" s="344" t="s">
        <v>1245</v>
      </c>
      <c r="X18" s="345"/>
    </row>
    <row r="19" spans="1:24" s="46" customFormat="1" ht="12" hidden="1" customHeight="1">
      <c r="A19" s="153" t="s">
        <v>1192</v>
      </c>
      <c r="B19" s="45"/>
      <c r="C19" s="45" t="s">
        <v>539</v>
      </c>
      <c r="D19" s="471">
        <v>2015</v>
      </c>
      <c r="E19" s="45" t="s">
        <v>1167</v>
      </c>
      <c r="F19" s="201">
        <v>8596</v>
      </c>
      <c r="G19" s="202">
        <v>42313</v>
      </c>
      <c r="H19" s="53" t="s">
        <v>1212</v>
      </c>
      <c r="I19" s="45" t="s">
        <v>1242</v>
      </c>
      <c r="J19" s="45" t="s">
        <v>1191</v>
      </c>
      <c r="K19" s="45" t="s">
        <v>1191</v>
      </c>
      <c r="L19" s="52">
        <v>42306</v>
      </c>
      <c r="M19" s="52">
        <v>42312</v>
      </c>
      <c r="N19" s="482">
        <v>0</v>
      </c>
      <c r="O19" s="280">
        <f t="shared" si="1"/>
        <v>0</v>
      </c>
      <c r="P19" s="278">
        <f t="shared" si="2"/>
        <v>1200</v>
      </c>
      <c r="Q19" s="126">
        <v>1200</v>
      </c>
      <c r="R19" s="175"/>
      <c r="S19" s="48" t="s">
        <v>239</v>
      </c>
      <c r="T19" s="48" t="s">
        <v>239</v>
      </c>
      <c r="U19" s="48"/>
      <c r="V19" s="178"/>
      <c r="W19" s="344" t="s">
        <v>1246</v>
      </c>
      <c r="X19" s="345"/>
    </row>
    <row r="20" spans="1:24" s="46" customFormat="1" ht="12" hidden="1" customHeight="1">
      <c r="A20" s="153" t="s">
        <v>1192</v>
      </c>
      <c r="B20" s="45"/>
      <c r="C20" s="45" t="s">
        <v>539</v>
      </c>
      <c r="D20" s="471">
        <v>2015</v>
      </c>
      <c r="E20" s="45" t="s">
        <v>1167</v>
      </c>
      <c r="F20" s="201">
        <v>8596</v>
      </c>
      <c r="G20" s="202">
        <v>42313</v>
      </c>
      <c r="H20" s="53" t="s">
        <v>1212</v>
      </c>
      <c r="I20" s="45" t="s">
        <v>1242</v>
      </c>
      <c r="J20" s="45" t="s">
        <v>1191</v>
      </c>
      <c r="K20" s="45" t="s">
        <v>1191</v>
      </c>
      <c r="L20" s="52">
        <v>42306</v>
      </c>
      <c r="M20" s="52">
        <v>42312</v>
      </c>
      <c r="N20" s="482">
        <v>0</v>
      </c>
      <c r="O20" s="280">
        <f t="shared" si="1"/>
        <v>0</v>
      </c>
      <c r="P20" s="278">
        <f t="shared" si="2"/>
        <v>1500</v>
      </c>
      <c r="Q20" s="126">
        <v>1500</v>
      </c>
      <c r="R20" s="175"/>
      <c r="S20" s="48" t="s">
        <v>239</v>
      </c>
      <c r="T20" s="48" t="s">
        <v>239</v>
      </c>
      <c r="U20" s="48"/>
      <c r="V20" s="178"/>
      <c r="W20" s="344" t="s">
        <v>1247</v>
      </c>
      <c r="X20" s="345"/>
    </row>
    <row r="21" spans="1:24" s="46" customFormat="1" ht="12" hidden="1" customHeight="1">
      <c r="A21" s="153" t="s">
        <v>1239</v>
      </c>
      <c r="B21" s="45"/>
      <c r="C21" s="45" t="s">
        <v>535</v>
      </c>
      <c r="D21" s="471">
        <v>2015</v>
      </c>
      <c r="E21" s="45" t="s">
        <v>1167</v>
      </c>
      <c r="F21" s="201">
        <v>8596</v>
      </c>
      <c r="G21" s="202">
        <v>42313</v>
      </c>
      <c r="H21" s="53" t="s">
        <v>1212</v>
      </c>
      <c r="I21" s="45" t="s">
        <v>1242</v>
      </c>
      <c r="J21" s="45" t="s">
        <v>1248</v>
      </c>
      <c r="K21" s="45" t="s">
        <v>1241</v>
      </c>
      <c r="L21" s="52">
        <v>42306</v>
      </c>
      <c r="M21" s="52">
        <v>42312</v>
      </c>
      <c r="N21" s="482">
        <v>0</v>
      </c>
      <c r="O21" s="280">
        <f t="shared" si="1"/>
        <v>0</v>
      </c>
      <c r="P21" s="278">
        <f>Q21-O21</f>
        <v>750</v>
      </c>
      <c r="Q21" s="126">
        <v>750</v>
      </c>
      <c r="R21" s="175"/>
      <c r="S21" s="48" t="s">
        <v>239</v>
      </c>
      <c r="T21" s="48" t="s">
        <v>239</v>
      </c>
      <c r="U21" s="48"/>
      <c r="V21" s="178" t="s">
        <v>239</v>
      </c>
      <c r="W21" s="344" t="s">
        <v>1249</v>
      </c>
      <c r="X21" s="345"/>
    </row>
    <row r="22" spans="1:24" s="480" customFormat="1" ht="12" hidden="1" customHeight="1">
      <c r="A22" s="473" t="s">
        <v>763</v>
      </c>
      <c r="B22" s="201"/>
      <c r="C22" s="201" t="s">
        <v>763</v>
      </c>
      <c r="D22" s="474">
        <v>2015</v>
      </c>
      <c r="E22" s="201" t="s">
        <v>1167</v>
      </c>
      <c r="F22" s="201">
        <v>8596</v>
      </c>
      <c r="G22" s="202">
        <v>42313</v>
      </c>
      <c r="H22" s="475" t="s">
        <v>1212</v>
      </c>
      <c r="I22" s="201" t="s">
        <v>1242</v>
      </c>
      <c r="J22" s="201" t="s">
        <v>763</v>
      </c>
      <c r="K22" s="201" t="s">
        <v>763</v>
      </c>
      <c r="L22" s="476">
        <v>42306</v>
      </c>
      <c r="M22" s="476">
        <v>42312</v>
      </c>
      <c r="N22" s="483">
        <v>0</v>
      </c>
      <c r="O22" s="280">
        <f t="shared" si="1"/>
        <v>0</v>
      </c>
      <c r="P22" s="280">
        <f t="shared" si="2"/>
        <v>0</v>
      </c>
      <c r="Q22" s="175"/>
      <c r="R22" s="175">
        <v>4450</v>
      </c>
      <c r="S22" s="175"/>
      <c r="T22" s="175"/>
      <c r="U22" s="175"/>
      <c r="V22" s="477"/>
      <c r="W22" s="478" t="s">
        <v>763</v>
      </c>
      <c r="X22" s="479"/>
    </row>
    <row r="23" spans="1:24" s="480" customFormat="1" ht="12" hidden="1" customHeight="1">
      <c r="A23" s="153" t="s">
        <v>1269</v>
      </c>
      <c r="B23" s="45"/>
      <c r="C23" s="45" t="s">
        <v>539</v>
      </c>
      <c r="D23" s="471">
        <v>2015</v>
      </c>
      <c r="E23" s="45" t="s">
        <v>1167</v>
      </c>
      <c r="F23" s="746"/>
      <c r="G23" s="747"/>
      <c r="H23" s="293"/>
      <c r="I23" s="45" t="s">
        <v>1286</v>
      </c>
      <c r="J23" s="45" t="s">
        <v>1219</v>
      </c>
      <c r="K23" s="45" t="s">
        <v>1220</v>
      </c>
      <c r="L23" s="52">
        <v>42313</v>
      </c>
      <c r="M23" s="52">
        <v>42319</v>
      </c>
      <c r="N23" s="482">
        <v>0</v>
      </c>
      <c r="O23" s="280">
        <f t="shared" si="1"/>
        <v>0</v>
      </c>
      <c r="P23" s="278">
        <f t="shared" si="2"/>
        <v>6250</v>
      </c>
      <c r="Q23" s="126">
        <v>6250</v>
      </c>
      <c r="R23" s="175"/>
      <c r="S23" s="48" t="s">
        <v>239</v>
      </c>
      <c r="T23" s="48" t="s">
        <v>239</v>
      </c>
      <c r="U23" s="48"/>
      <c r="V23" s="178" t="s">
        <v>239</v>
      </c>
      <c r="W23" s="344" t="s">
        <v>1291</v>
      </c>
      <c r="X23" s="479"/>
    </row>
    <row r="24" spans="1:24" s="480" customFormat="1" ht="12" hidden="1" customHeight="1">
      <c r="A24" s="153" t="s">
        <v>1239</v>
      </c>
      <c r="B24" s="45"/>
      <c r="C24" s="45" t="s">
        <v>535</v>
      </c>
      <c r="D24" s="471">
        <v>2015</v>
      </c>
      <c r="E24" s="45" t="s">
        <v>1167</v>
      </c>
      <c r="F24" s="201">
        <v>8783</v>
      </c>
      <c r="G24" s="202">
        <v>42319</v>
      </c>
      <c r="H24" s="53" t="s">
        <v>1212</v>
      </c>
      <c r="I24" s="45" t="s">
        <v>1286</v>
      </c>
      <c r="J24" s="45" t="s">
        <v>1287</v>
      </c>
      <c r="K24" s="45" t="s">
        <v>1241</v>
      </c>
      <c r="L24" s="52">
        <v>42313</v>
      </c>
      <c r="M24" s="52">
        <v>42319</v>
      </c>
      <c r="N24" s="482">
        <v>0</v>
      </c>
      <c r="O24" s="280">
        <f t="shared" si="1"/>
        <v>0</v>
      </c>
      <c r="P24" s="278">
        <f t="shared" ref="P24:P71" si="3">Q24-O24</f>
        <v>1250</v>
      </c>
      <c r="Q24" s="126">
        <v>1250</v>
      </c>
      <c r="R24" s="175"/>
      <c r="S24" s="491" t="s">
        <v>1234</v>
      </c>
      <c r="T24" s="48" t="s">
        <v>239</v>
      </c>
      <c r="U24" s="48"/>
      <c r="V24" s="491" t="s">
        <v>1234</v>
      </c>
      <c r="W24" s="344" t="s">
        <v>1288</v>
      </c>
      <c r="X24" s="479"/>
    </row>
    <row r="25" spans="1:24" s="480" customFormat="1" ht="12" hidden="1" customHeight="1">
      <c r="A25" s="153" t="s">
        <v>1192</v>
      </c>
      <c r="B25" s="45"/>
      <c r="C25" s="45" t="s">
        <v>539</v>
      </c>
      <c r="D25" s="471">
        <v>2015</v>
      </c>
      <c r="E25" s="45" t="s">
        <v>1167</v>
      </c>
      <c r="F25" s="201">
        <v>8783</v>
      </c>
      <c r="G25" s="202">
        <v>42319</v>
      </c>
      <c r="H25" s="53" t="s">
        <v>1212</v>
      </c>
      <c r="I25" s="45" t="s">
        <v>1286</v>
      </c>
      <c r="J25" s="45" t="s">
        <v>1191</v>
      </c>
      <c r="K25" s="45" t="s">
        <v>1191</v>
      </c>
      <c r="L25" s="52">
        <v>42313</v>
      </c>
      <c r="M25" s="52">
        <v>42319</v>
      </c>
      <c r="N25" s="482">
        <v>0</v>
      </c>
      <c r="O25" s="280">
        <f t="shared" si="1"/>
        <v>0</v>
      </c>
      <c r="P25" s="278">
        <f t="shared" si="3"/>
        <v>1200</v>
      </c>
      <c r="Q25" s="126">
        <v>1200</v>
      </c>
      <c r="R25" s="175"/>
      <c r="S25" s="490" t="s">
        <v>239</v>
      </c>
      <c r="T25" s="48" t="s">
        <v>239</v>
      </c>
      <c r="U25" s="48"/>
      <c r="V25" s="491"/>
      <c r="W25" s="344" t="s">
        <v>1289</v>
      </c>
      <c r="X25" s="479"/>
    </row>
    <row r="26" spans="1:24" s="480" customFormat="1" ht="12" hidden="1" customHeight="1">
      <c r="A26" s="153" t="s">
        <v>1192</v>
      </c>
      <c r="B26" s="45"/>
      <c r="C26" s="45" t="s">
        <v>539</v>
      </c>
      <c r="D26" s="471">
        <v>2015</v>
      </c>
      <c r="E26" s="45" t="s">
        <v>1167</v>
      </c>
      <c r="F26" s="201">
        <v>8783</v>
      </c>
      <c r="G26" s="202">
        <v>42319</v>
      </c>
      <c r="H26" s="53" t="s">
        <v>1212</v>
      </c>
      <c r="I26" s="45" t="s">
        <v>1286</v>
      </c>
      <c r="J26" s="45" t="s">
        <v>1195</v>
      </c>
      <c r="K26" s="45" t="s">
        <v>1191</v>
      </c>
      <c r="L26" s="52">
        <v>42313</v>
      </c>
      <c r="M26" s="52">
        <v>42319</v>
      </c>
      <c r="N26" s="482">
        <v>0</v>
      </c>
      <c r="O26" s="280">
        <f t="shared" si="1"/>
        <v>0</v>
      </c>
      <c r="P26" s="278">
        <f t="shared" si="3"/>
        <v>1500</v>
      </c>
      <c r="Q26" s="126">
        <v>1500</v>
      </c>
      <c r="R26" s="175"/>
      <c r="S26" s="490" t="s">
        <v>239</v>
      </c>
      <c r="T26" s="48" t="s">
        <v>239</v>
      </c>
      <c r="U26" s="48"/>
      <c r="V26" s="491"/>
      <c r="W26" s="344" t="s">
        <v>1290</v>
      </c>
      <c r="X26" s="479"/>
    </row>
    <row r="27" spans="1:24" s="480" customFormat="1" ht="12" hidden="1" customHeight="1">
      <c r="A27" s="473" t="s">
        <v>763</v>
      </c>
      <c r="B27" s="201"/>
      <c r="C27" s="201" t="s">
        <v>763</v>
      </c>
      <c r="D27" s="474">
        <v>2015</v>
      </c>
      <c r="E27" s="201" t="s">
        <v>1167</v>
      </c>
      <c r="F27" s="201">
        <v>8783</v>
      </c>
      <c r="G27" s="202">
        <v>42319</v>
      </c>
      <c r="H27" s="475" t="s">
        <v>1212</v>
      </c>
      <c r="I27" s="201" t="s">
        <v>1286</v>
      </c>
      <c r="J27" s="201" t="s">
        <v>763</v>
      </c>
      <c r="K27" s="201" t="s">
        <v>763</v>
      </c>
      <c r="L27" s="476">
        <v>42313</v>
      </c>
      <c r="M27" s="476">
        <v>42319</v>
      </c>
      <c r="N27" s="483">
        <v>0</v>
      </c>
      <c r="O27" s="280">
        <f t="shared" si="1"/>
        <v>0</v>
      </c>
      <c r="P27" s="280">
        <f t="shared" si="3"/>
        <v>0</v>
      </c>
      <c r="Q27" s="175"/>
      <c r="R27" s="175">
        <v>3950</v>
      </c>
      <c r="S27" s="175"/>
      <c r="T27" s="175"/>
      <c r="U27" s="175"/>
      <c r="V27" s="493"/>
      <c r="W27" s="478" t="s">
        <v>763</v>
      </c>
      <c r="X27" s="479"/>
    </row>
    <row r="28" spans="1:24" s="46" customFormat="1" ht="12" hidden="1" customHeight="1">
      <c r="A28" s="153" t="s">
        <v>1269</v>
      </c>
      <c r="B28" s="45"/>
      <c r="C28" s="45" t="s">
        <v>539</v>
      </c>
      <c r="D28" s="471">
        <v>2015</v>
      </c>
      <c r="E28" s="45" t="s">
        <v>1167</v>
      </c>
      <c r="F28" s="201">
        <v>8789</v>
      </c>
      <c r="G28" s="202">
        <v>42326</v>
      </c>
      <c r="H28" s="53" t="s">
        <v>1212</v>
      </c>
      <c r="I28" s="45" t="s">
        <v>1296</v>
      </c>
      <c r="J28" s="45" t="s">
        <v>1219</v>
      </c>
      <c r="K28" s="45" t="s">
        <v>1220</v>
      </c>
      <c r="L28" s="52">
        <v>42320</v>
      </c>
      <c r="M28" s="52">
        <v>42326</v>
      </c>
      <c r="N28" s="482">
        <v>0</v>
      </c>
      <c r="O28" s="280">
        <f t="shared" si="1"/>
        <v>0</v>
      </c>
      <c r="P28" s="278">
        <f t="shared" si="3"/>
        <v>7500</v>
      </c>
      <c r="Q28" s="126">
        <v>7500</v>
      </c>
      <c r="R28" s="175">
        <v>7500</v>
      </c>
      <c r="S28" s="48" t="s">
        <v>239</v>
      </c>
      <c r="T28" s="48" t="s">
        <v>239</v>
      </c>
      <c r="U28" s="48"/>
      <c r="V28" s="178" t="s">
        <v>239</v>
      </c>
      <c r="W28" s="344" t="s">
        <v>1300</v>
      </c>
      <c r="X28" s="345"/>
    </row>
    <row r="29" spans="1:24" s="46" customFormat="1" ht="12" hidden="1" customHeight="1">
      <c r="A29" s="153" t="s">
        <v>1269</v>
      </c>
      <c r="B29" s="45"/>
      <c r="C29" s="45" t="s">
        <v>539</v>
      </c>
      <c r="D29" s="471">
        <v>2015</v>
      </c>
      <c r="E29" s="45" t="s">
        <v>1167</v>
      </c>
      <c r="F29" s="201">
        <v>8791</v>
      </c>
      <c r="G29" s="202">
        <v>42326</v>
      </c>
      <c r="H29" s="53" t="s">
        <v>1212</v>
      </c>
      <c r="I29" s="45" t="s">
        <v>1296</v>
      </c>
      <c r="J29" s="45" t="s">
        <v>1219</v>
      </c>
      <c r="K29" s="45" t="s">
        <v>1220</v>
      </c>
      <c r="L29" s="52">
        <v>42320</v>
      </c>
      <c r="M29" s="52">
        <v>42326</v>
      </c>
      <c r="N29" s="482">
        <v>0</v>
      </c>
      <c r="O29" s="280">
        <f t="shared" si="1"/>
        <v>0</v>
      </c>
      <c r="P29" s="278">
        <f t="shared" si="3"/>
        <v>1250</v>
      </c>
      <c r="Q29" s="126">
        <v>1250</v>
      </c>
      <c r="R29" s="175"/>
      <c r="S29" s="48" t="s">
        <v>239</v>
      </c>
      <c r="T29" s="48" t="s">
        <v>239</v>
      </c>
      <c r="U29" s="48"/>
      <c r="V29" s="178"/>
      <c r="W29" s="344" t="s">
        <v>1297</v>
      </c>
      <c r="X29" s="345"/>
    </row>
    <row r="30" spans="1:24" s="46" customFormat="1" ht="12" hidden="1" customHeight="1">
      <c r="A30" s="153" t="s">
        <v>1192</v>
      </c>
      <c r="B30" s="45"/>
      <c r="C30" s="45" t="s">
        <v>539</v>
      </c>
      <c r="D30" s="471">
        <v>2015</v>
      </c>
      <c r="E30" s="45" t="s">
        <v>1167</v>
      </c>
      <c r="F30" s="201">
        <v>8791</v>
      </c>
      <c r="G30" s="202">
        <v>42326</v>
      </c>
      <c r="H30" s="53" t="s">
        <v>1212</v>
      </c>
      <c r="I30" s="45" t="s">
        <v>1296</v>
      </c>
      <c r="J30" s="45" t="s">
        <v>1191</v>
      </c>
      <c r="K30" s="45" t="s">
        <v>1191</v>
      </c>
      <c r="L30" s="52">
        <v>42320</v>
      </c>
      <c r="M30" s="52">
        <v>42326</v>
      </c>
      <c r="N30" s="482">
        <v>0</v>
      </c>
      <c r="O30" s="280">
        <f t="shared" si="1"/>
        <v>0</v>
      </c>
      <c r="P30" s="278">
        <f t="shared" si="3"/>
        <v>1200</v>
      </c>
      <c r="Q30" s="126">
        <v>1200</v>
      </c>
      <c r="R30" s="175"/>
      <c r="S30" s="48" t="s">
        <v>239</v>
      </c>
      <c r="T30" s="48" t="s">
        <v>239</v>
      </c>
      <c r="U30" s="48"/>
      <c r="V30" s="178"/>
      <c r="W30" s="344" t="s">
        <v>1298</v>
      </c>
      <c r="X30" s="345"/>
    </row>
    <row r="31" spans="1:24" s="46" customFormat="1" ht="12" hidden="1" customHeight="1">
      <c r="A31" s="153" t="s">
        <v>1192</v>
      </c>
      <c r="B31" s="45"/>
      <c r="C31" s="45" t="s">
        <v>539</v>
      </c>
      <c r="D31" s="471">
        <v>2015</v>
      </c>
      <c r="E31" s="45" t="s">
        <v>1167</v>
      </c>
      <c r="F31" s="201">
        <v>8791</v>
      </c>
      <c r="G31" s="202">
        <v>42326</v>
      </c>
      <c r="H31" s="53" t="s">
        <v>1212</v>
      </c>
      <c r="I31" s="45" t="s">
        <v>1296</v>
      </c>
      <c r="J31" s="45" t="s">
        <v>1195</v>
      </c>
      <c r="K31" s="45" t="s">
        <v>1191</v>
      </c>
      <c r="L31" s="52">
        <v>42320</v>
      </c>
      <c r="M31" s="52">
        <v>42326</v>
      </c>
      <c r="N31" s="482">
        <v>0</v>
      </c>
      <c r="O31" s="280">
        <f t="shared" si="1"/>
        <v>0</v>
      </c>
      <c r="P31" s="278">
        <f t="shared" si="3"/>
        <v>1500</v>
      </c>
      <c r="Q31" s="126">
        <v>1500</v>
      </c>
      <c r="R31" s="175"/>
      <c r="S31" s="48" t="s">
        <v>239</v>
      </c>
      <c r="T31" s="48" t="s">
        <v>239</v>
      </c>
      <c r="U31" s="48"/>
      <c r="V31" s="178"/>
      <c r="W31" s="344" t="s">
        <v>1299</v>
      </c>
      <c r="X31" s="345"/>
    </row>
    <row r="32" spans="1:24" s="480" customFormat="1" ht="12" hidden="1" customHeight="1">
      <c r="A32" s="473" t="s">
        <v>763</v>
      </c>
      <c r="B32" s="201"/>
      <c r="C32" s="201" t="s">
        <v>763</v>
      </c>
      <c r="D32" s="474">
        <v>2015</v>
      </c>
      <c r="E32" s="201" t="s">
        <v>1167</v>
      </c>
      <c r="F32" s="201">
        <v>8791</v>
      </c>
      <c r="G32" s="202">
        <v>42326</v>
      </c>
      <c r="H32" s="475" t="s">
        <v>1212</v>
      </c>
      <c r="I32" s="201" t="s">
        <v>1296</v>
      </c>
      <c r="J32" s="201" t="s">
        <v>763</v>
      </c>
      <c r="K32" s="201" t="s">
        <v>763</v>
      </c>
      <c r="L32" s="476">
        <v>42320</v>
      </c>
      <c r="M32" s="476">
        <v>42326</v>
      </c>
      <c r="N32" s="483">
        <v>0</v>
      </c>
      <c r="O32" s="280">
        <f t="shared" si="1"/>
        <v>0</v>
      </c>
      <c r="P32" s="280">
        <f t="shared" si="3"/>
        <v>0</v>
      </c>
      <c r="Q32" s="175"/>
      <c r="R32" s="175">
        <v>3950</v>
      </c>
      <c r="S32" s="175"/>
      <c r="T32" s="175"/>
      <c r="U32" s="175"/>
      <c r="V32" s="477"/>
      <c r="W32" s="478" t="s">
        <v>763</v>
      </c>
      <c r="X32" s="479"/>
    </row>
    <row r="33" spans="1:24" s="46" customFormat="1" ht="12" hidden="1" customHeight="1">
      <c r="A33" s="153" t="s">
        <v>1224</v>
      </c>
      <c r="B33" s="45"/>
      <c r="C33" s="45" t="s">
        <v>1327</v>
      </c>
      <c r="D33" s="471">
        <v>2015</v>
      </c>
      <c r="E33" s="45" t="s">
        <v>754</v>
      </c>
      <c r="F33" s="201">
        <v>1011</v>
      </c>
      <c r="G33" s="202">
        <v>42338</v>
      </c>
      <c r="H33" s="53" t="s">
        <v>1193</v>
      </c>
      <c r="I33" s="45" t="s">
        <v>1355</v>
      </c>
      <c r="J33" s="45" t="s">
        <v>1363</v>
      </c>
      <c r="K33" s="45" t="s">
        <v>1339</v>
      </c>
      <c r="L33" s="52">
        <v>42324</v>
      </c>
      <c r="M33" s="52">
        <v>42329</v>
      </c>
      <c r="N33" s="482">
        <v>2E-3</v>
      </c>
      <c r="O33" s="280">
        <f>Q33*N33</f>
        <v>23.6</v>
      </c>
      <c r="P33" s="278">
        <f t="shared" si="3"/>
        <v>11776.4</v>
      </c>
      <c r="Q33" s="126">
        <v>11800</v>
      </c>
      <c r="R33" s="175">
        <v>11776.4</v>
      </c>
      <c r="S33" s="48" t="s">
        <v>239</v>
      </c>
      <c r="T33" s="48" t="s">
        <v>239</v>
      </c>
      <c r="U33" s="48" t="s">
        <v>239</v>
      </c>
      <c r="V33" s="178" t="s">
        <v>239</v>
      </c>
      <c r="W33" s="344" t="s">
        <v>1375</v>
      </c>
      <c r="X33" s="345"/>
    </row>
    <row r="34" spans="1:24" s="46" customFormat="1" ht="12" hidden="1" customHeight="1">
      <c r="A34" s="153" t="s">
        <v>1224</v>
      </c>
      <c r="B34" s="45"/>
      <c r="C34" s="45" t="s">
        <v>1327</v>
      </c>
      <c r="D34" s="471">
        <v>2015</v>
      </c>
      <c r="E34" s="45" t="s">
        <v>754</v>
      </c>
      <c r="F34" s="201">
        <v>1013</v>
      </c>
      <c r="G34" s="202">
        <v>42338</v>
      </c>
      <c r="H34" s="53" t="s">
        <v>1193</v>
      </c>
      <c r="I34" s="45" t="s">
        <v>1355</v>
      </c>
      <c r="J34" s="45" t="s">
        <v>1354</v>
      </c>
      <c r="K34" s="45" t="s">
        <v>1339</v>
      </c>
      <c r="L34" s="52">
        <v>42324</v>
      </c>
      <c r="M34" s="52">
        <v>42329</v>
      </c>
      <c r="N34" s="482">
        <v>2E-3</v>
      </c>
      <c r="O34" s="280">
        <f t="shared" si="1"/>
        <v>18.400000000000002</v>
      </c>
      <c r="P34" s="278">
        <f t="shared" si="3"/>
        <v>9181.6</v>
      </c>
      <c r="Q34" s="126">
        <v>9200</v>
      </c>
      <c r="R34" s="175">
        <v>9180.6</v>
      </c>
      <c r="S34" s="48" t="s">
        <v>239</v>
      </c>
      <c r="T34" s="48" t="s">
        <v>239</v>
      </c>
      <c r="U34" s="48" t="s">
        <v>239</v>
      </c>
      <c r="V34" s="178" t="s">
        <v>239</v>
      </c>
      <c r="W34" s="344" t="s">
        <v>1356</v>
      </c>
      <c r="X34" s="345"/>
    </row>
    <row r="35" spans="1:24" s="46" customFormat="1" ht="12" hidden="1" customHeight="1">
      <c r="A35" s="153" t="s">
        <v>1192</v>
      </c>
      <c r="B35" s="45"/>
      <c r="C35" s="45" t="s">
        <v>539</v>
      </c>
      <c r="D35" s="471">
        <v>2015</v>
      </c>
      <c r="E35" s="45" t="s">
        <v>1167</v>
      </c>
      <c r="F35" s="201">
        <v>8890</v>
      </c>
      <c r="G35" s="202">
        <v>42334</v>
      </c>
      <c r="H35" s="53" t="s">
        <v>1212</v>
      </c>
      <c r="I35" s="45" t="s">
        <v>1213</v>
      </c>
      <c r="J35" s="45" t="s">
        <v>1191</v>
      </c>
      <c r="K35" s="45" t="s">
        <v>1191</v>
      </c>
      <c r="L35" s="52">
        <v>42327</v>
      </c>
      <c r="M35" s="52">
        <v>42333</v>
      </c>
      <c r="N35" s="482">
        <v>0</v>
      </c>
      <c r="O35" s="280">
        <f t="shared" si="1"/>
        <v>0</v>
      </c>
      <c r="P35" s="278">
        <f t="shared" si="3"/>
        <v>1500</v>
      </c>
      <c r="Q35" s="126">
        <v>1500</v>
      </c>
      <c r="R35" s="175"/>
      <c r="S35" s="48" t="s">
        <v>239</v>
      </c>
      <c r="T35" s="48" t="s">
        <v>239</v>
      </c>
      <c r="U35" s="48"/>
      <c r="V35" s="178"/>
      <c r="W35" s="344" t="s">
        <v>1214</v>
      </c>
      <c r="X35" s="345"/>
    </row>
    <row r="36" spans="1:24" s="46" customFormat="1" ht="12" hidden="1" customHeight="1">
      <c r="A36" s="153" t="s">
        <v>1192</v>
      </c>
      <c r="B36" s="45"/>
      <c r="C36" s="45" t="s">
        <v>539</v>
      </c>
      <c r="D36" s="471">
        <v>2015</v>
      </c>
      <c r="E36" s="45" t="s">
        <v>1167</v>
      </c>
      <c r="F36" s="201">
        <v>8890</v>
      </c>
      <c r="G36" s="202">
        <v>42334</v>
      </c>
      <c r="H36" s="53" t="s">
        <v>1212</v>
      </c>
      <c r="I36" s="45" t="s">
        <v>1213</v>
      </c>
      <c r="J36" s="45" t="s">
        <v>1191</v>
      </c>
      <c r="K36" s="45" t="s">
        <v>1191</v>
      </c>
      <c r="L36" s="52">
        <v>42327</v>
      </c>
      <c r="M36" s="52">
        <v>42333</v>
      </c>
      <c r="N36" s="482">
        <v>0</v>
      </c>
      <c r="O36" s="280">
        <f t="shared" si="1"/>
        <v>0</v>
      </c>
      <c r="P36" s="278">
        <f t="shared" si="3"/>
        <v>1200</v>
      </c>
      <c r="Q36" s="126">
        <v>1200</v>
      </c>
      <c r="R36" s="175"/>
      <c r="S36" s="48" t="s">
        <v>239</v>
      </c>
      <c r="T36" s="48" t="s">
        <v>239</v>
      </c>
      <c r="U36" s="48"/>
      <c r="V36" s="178"/>
      <c r="W36" s="344" t="s">
        <v>1225</v>
      </c>
      <c r="X36" s="345"/>
    </row>
    <row r="37" spans="1:24" s="46" customFormat="1" ht="12" hidden="1" customHeight="1">
      <c r="A37" s="153" t="s">
        <v>1192</v>
      </c>
      <c r="B37" s="45"/>
      <c r="C37" s="45" t="s">
        <v>539</v>
      </c>
      <c r="D37" s="471">
        <v>2015</v>
      </c>
      <c r="E37" s="45" t="s">
        <v>1167</v>
      </c>
      <c r="F37" s="201">
        <v>8890</v>
      </c>
      <c r="G37" s="202">
        <v>42334</v>
      </c>
      <c r="H37" s="53" t="s">
        <v>1212</v>
      </c>
      <c r="I37" s="45" t="s">
        <v>1213</v>
      </c>
      <c r="J37" s="45" t="s">
        <v>1205</v>
      </c>
      <c r="K37" s="45" t="s">
        <v>1191</v>
      </c>
      <c r="L37" s="52">
        <v>42327</v>
      </c>
      <c r="M37" s="52">
        <v>42333</v>
      </c>
      <c r="N37" s="482">
        <v>0</v>
      </c>
      <c r="O37" s="280">
        <f t="shared" si="1"/>
        <v>0</v>
      </c>
      <c r="P37" s="278">
        <f t="shared" si="3"/>
        <v>1500</v>
      </c>
      <c r="Q37" s="126">
        <v>1500</v>
      </c>
      <c r="R37" s="175"/>
      <c r="S37" s="48" t="s">
        <v>239</v>
      </c>
      <c r="T37" s="48" t="s">
        <v>239</v>
      </c>
      <c r="U37" s="48"/>
      <c r="V37" s="178"/>
      <c r="W37" s="344" t="s">
        <v>1226</v>
      </c>
      <c r="X37" s="345"/>
    </row>
    <row r="38" spans="1:24" s="480" customFormat="1" ht="12" hidden="1" customHeight="1">
      <c r="A38" s="473" t="s">
        <v>763</v>
      </c>
      <c r="B38" s="201"/>
      <c r="C38" s="201" t="s">
        <v>763</v>
      </c>
      <c r="D38" s="474">
        <v>2015</v>
      </c>
      <c r="E38" s="201" t="s">
        <v>1167</v>
      </c>
      <c r="F38" s="201">
        <v>8890</v>
      </c>
      <c r="G38" s="202">
        <v>42334</v>
      </c>
      <c r="H38" s="475" t="s">
        <v>1212</v>
      </c>
      <c r="I38" s="201" t="s">
        <v>1213</v>
      </c>
      <c r="J38" s="201" t="s">
        <v>763</v>
      </c>
      <c r="K38" s="201" t="s">
        <v>763</v>
      </c>
      <c r="L38" s="476">
        <v>42327</v>
      </c>
      <c r="M38" s="476">
        <v>42333</v>
      </c>
      <c r="N38" s="483">
        <v>0</v>
      </c>
      <c r="O38" s="280">
        <f t="shared" si="1"/>
        <v>0</v>
      </c>
      <c r="P38" s="280">
        <f t="shared" si="3"/>
        <v>0</v>
      </c>
      <c r="Q38" s="175"/>
      <c r="R38" s="175">
        <v>4200</v>
      </c>
      <c r="S38" s="175" t="s">
        <v>239</v>
      </c>
      <c r="T38" s="175" t="s">
        <v>239</v>
      </c>
      <c r="U38" s="175"/>
      <c r="V38" s="477"/>
      <c r="W38" s="478" t="s">
        <v>1226</v>
      </c>
      <c r="X38" s="479"/>
    </row>
    <row r="39" spans="1:24" s="46" customFormat="1" ht="12" hidden="1" customHeight="1">
      <c r="A39" s="153" t="s">
        <v>1269</v>
      </c>
      <c r="B39" s="45"/>
      <c r="C39" s="45" t="s">
        <v>539</v>
      </c>
      <c r="D39" s="471">
        <v>2015</v>
      </c>
      <c r="E39" s="45" t="s">
        <v>1167</v>
      </c>
      <c r="F39" s="201">
        <v>8891</v>
      </c>
      <c r="G39" s="202">
        <v>42334</v>
      </c>
      <c r="H39" s="53" t="s">
        <v>1212</v>
      </c>
      <c r="I39" s="45" t="s">
        <v>1213</v>
      </c>
      <c r="J39" s="45" t="s">
        <v>1219</v>
      </c>
      <c r="K39" s="45" t="s">
        <v>1220</v>
      </c>
      <c r="L39" s="52">
        <v>42327</v>
      </c>
      <c r="M39" s="52">
        <v>42333</v>
      </c>
      <c r="N39" s="482">
        <v>0</v>
      </c>
      <c r="O39" s="280">
        <f t="shared" si="1"/>
        <v>0</v>
      </c>
      <c r="P39" s="278">
        <f t="shared" si="3"/>
        <v>7500</v>
      </c>
      <c r="Q39" s="126">
        <v>7500</v>
      </c>
      <c r="R39" s="175">
        <v>7500</v>
      </c>
      <c r="S39" s="48" t="s">
        <v>239</v>
      </c>
      <c r="T39" s="48" t="s">
        <v>239</v>
      </c>
      <c r="U39" s="48"/>
      <c r="V39" s="178" t="s">
        <v>239</v>
      </c>
      <c r="W39" s="344" t="s">
        <v>1201</v>
      </c>
      <c r="X39" s="345"/>
    </row>
    <row r="40" spans="1:24" s="46" customFormat="1" ht="12" hidden="1" customHeight="1">
      <c r="A40" s="153" t="s">
        <v>1224</v>
      </c>
      <c r="B40" s="45"/>
      <c r="C40" s="45" t="s">
        <v>1327</v>
      </c>
      <c r="D40" s="471">
        <v>2015</v>
      </c>
      <c r="E40" s="45" t="s">
        <v>754</v>
      </c>
      <c r="F40" s="201">
        <v>1008</v>
      </c>
      <c r="G40" s="202">
        <v>42335</v>
      </c>
      <c r="H40" s="53" t="s">
        <v>1193</v>
      </c>
      <c r="I40" s="45" t="s">
        <v>1213</v>
      </c>
      <c r="J40" s="45" t="s">
        <v>1351</v>
      </c>
      <c r="K40" s="45" t="s">
        <v>1339</v>
      </c>
      <c r="L40" s="52">
        <v>42327</v>
      </c>
      <c r="M40" s="52">
        <v>42333</v>
      </c>
      <c r="N40" s="482">
        <v>2E-3</v>
      </c>
      <c r="O40" s="280">
        <f t="shared" ref="O40:O47" si="4">Q40*N40</f>
        <v>6.4</v>
      </c>
      <c r="P40" s="278">
        <f t="shared" si="3"/>
        <v>3193.6</v>
      </c>
      <c r="Q40" s="126">
        <v>3200</v>
      </c>
      <c r="R40" s="175">
        <v>3193.6</v>
      </c>
      <c r="S40" s="491" t="s">
        <v>1234</v>
      </c>
      <c r="T40" s="491" t="s">
        <v>1234</v>
      </c>
      <c r="U40" s="48"/>
      <c r="V40" s="178" t="s">
        <v>239</v>
      </c>
      <c r="W40" s="344" t="s">
        <v>1345</v>
      </c>
      <c r="X40" s="345"/>
    </row>
    <row r="41" spans="1:24" s="46" customFormat="1" ht="12" hidden="1" customHeight="1">
      <c r="A41" s="153" t="s">
        <v>1224</v>
      </c>
      <c r="B41" s="45" t="s">
        <v>1337</v>
      </c>
      <c r="C41" s="45" t="s">
        <v>1327</v>
      </c>
      <c r="D41" s="471">
        <v>2015</v>
      </c>
      <c r="E41" s="45" t="s">
        <v>754</v>
      </c>
      <c r="F41" s="201">
        <v>1012</v>
      </c>
      <c r="G41" s="202">
        <v>42338</v>
      </c>
      <c r="H41" s="53" t="s">
        <v>1193</v>
      </c>
      <c r="I41" s="45" t="s">
        <v>1296</v>
      </c>
      <c r="J41" s="45" t="s">
        <v>1351</v>
      </c>
      <c r="K41" s="45" t="s">
        <v>1339</v>
      </c>
      <c r="L41" s="52">
        <v>42320</v>
      </c>
      <c r="M41" s="52">
        <v>42327</v>
      </c>
      <c r="N41" s="482">
        <v>2E-3</v>
      </c>
      <c r="O41" s="280">
        <f t="shared" si="4"/>
        <v>4.8</v>
      </c>
      <c r="P41" s="278">
        <f t="shared" si="3"/>
        <v>2395.1999999999998</v>
      </c>
      <c r="Q41" s="126">
        <v>2400</v>
      </c>
      <c r="R41" s="175">
        <v>2395.1999999999998</v>
      </c>
      <c r="S41" s="48" t="s">
        <v>239</v>
      </c>
      <c r="T41" s="48" t="s">
        <v>239</v>
      </c>
      <c r="U41" s="48" t="s">
        <v>239</v>
      </c>
      <c r="V41" s="178" t="s">
        <v>239</v>
      </c>
      <c r="W41" s="344" t="s">
        <v>1340</v>
      </c>
      <c r="X41" s="345"/>
    </row>
    <row r="42" spans="1:24" s="46" customFormat="1" ht="12" hidden="1" customHeight="1">
      <c r="A42" s="153" t="s">
        <v>1224</v>
      </c>
      <c r="B42" s="45" t="s">
        <v>1337</v>
      </c>
      <c r="C42" s="45" t="s">
        <v>1327</v>
      </c>
      <c r="D42" s="471">
        <v>2015</v>
      </c>
      <c r="E42" s="45" t="s">
        <v>754</v>
      </c>
      <c r="F42" s="201">
        <v>1006</v>
      </c>
      <c r="G42" s="202">
        <v>42335</v>
      </c>
      <c r="H42" s="53" t="s">
        <v>1193</v>
      </c>
      <c r="I42" s="45" t="s">
        <v>1357</v>
      </c>
      <c r="J42" s="45" t="s">
        <v>1363</v>
      </c>
      <c r="K42" s="45" t="s">
        <v>1339</v>
      </c>
      <c r="L42" s="52">
        <v>42331</v>
      </c>
      <c r="M42" s="52">
        <v>42336</v>
      </c>
      <c r="N42" s="482">
        <v>2E-3</v>
      </c>
      <c r="O42" s="280">
        <f t="shared" si="4"/>
        <v>23.35998</v>
      </c>
      <c r="P42" s="278">
        <f t="shared" si="3"/>
        <v>11656.630020000001</v>
      </c>
      <c r="Q42" s="126">
        <v>11679.99</v>
      </c>
      <c r="R42" s="175"/>
      <c r="S42" s="48" t="s">
        <v>239</v>
      </c>
      <c r="T42" s="48" t="s">
        <v>239</v>
      </c>
      <c r="U42" s="48" t="s">
        <v>239</v>
      </c>
      <c r="V42" s="178" t="s">
        <v>239</v>
      </c>
      <c r="W42" s="344" t="s">
        <v>1376</v>
      </c>
      <c r="X42" s="345"/>
    </row>
    <row r="43" spans="1:24" s="46" customFormat="1" ht="12" hidden="1" customHeight="1">
      <c r="A43" s="153" t="s">
        <v>1224</v>
      </c>
      <c r="B43" s="45" t="s">
        <v>1337</v>
      </c>
      <c r="C43" s="45" t="s">
        <v>1327</v>
      </c>
      <c r="D43" s="471">
        <v>2015</v>
      </c>
      <c r="E43" s="45" t="s">
        <v>754</v>
      </c>
      <c r="F43" s="201">
        <v>1006</v>
      </c>
      <c r="G43" s="202">
        <v>42335</v>
      </c>
      <c r="H43" s="53" t="s">
        <v>1193</v>
      </c>
      <c r="I43" s="45" t="s">
        <v>1357</v>
      </c>
      <c r="J43" s="45" t="s">
        <v>1363</v>
      </c>
      <c r="K43" s="45" t="s">
        <v>1339</v>
      </c>
      <c r="L43" s="52">
        <v>42331</v>
      </c>
      <c r="M43" s="52">
        <v>42336</v>
      </c>
      <c r="N43" s="482">
        <v>2E-3</v>
      </c>
      <c r="O43" s="280">
        <f t="shared" si="4"/>
        <v>22.800040000000003</v>
      </c>
      <c r="P43" s="278">
        <f t="shared" si="3"/>
        <v>11377.21996</v>
      </c>
      <c r="Q43" s="126">
        <v>11400.02</v>
      </c>
      <c r="R43" s="175"/>
      <c r="S43" s="48" t="s">
        <v>239</v>
      </c>
      <c r="T43" s="48" t="s">
        <v>239</v>
      </c>
      <c r="U43" s="48" t="s">
        <v>239</v>
      </c>
      <c r="V43" s="178" t="s">
        <v>239</v>
      </c>
      <c r="W43" s="344" t="s">
        <v>1376</v>
      </c>
      <c r="X43" s="345"/>
    </row>
    <row r="44" spans="1:24" s="480" customFormat="1" ht="12" hidden="1" customHeight="1">
      <c r="A44" s="473" t="s">
        <v>763</v>
      </c>
      <c r="B44" s="201" t="s">
        <v>1337</v>
      </c>
      <c r="C44" s="201" t="s">
        <v>1327</v>
      </c>
      <c r="D44" s="474">
        <v>2015</v>
      </c>
      <c r="E44" s="201" t="s">
        <v>754</v>
      </c>
      <c r="F44" s="201">
        <v>1006</v>
      </c>
      <c r="G44" s="202">
        <v>42335</v>
      </c>
      <c r="H44" s="475" t="s">
        <v>1193</v>
      </c>
      <c r="I44" s="201" t="s">
        <v>1357</v>
      </c>
      <c r="J44" s="201" t="s">
        <v>763</v>
      </c>
      <c r="K44" s="201" t="s">
        <v>763</v>
      </c>
      <c r="L44" s="476">
        <v>42331</v>
      </c>
      <c r="M44" s="476">
        <v>42336</v>
      </c>
      <c r="N44" s="483">
        <v>2E-3</v>
      </c>
      <c r="O44" s="280">
        <f t="shared" si="4"/>
        <v>0</v>
      </c>
      <c r="P44" s="280">
        <f t="shared" si="3"/>
        <v>0</v>
      </c>
      <c r="Q44" s="175"/>
      <c r="R44" s="175">
        <v>23033.84</v>
      </c>
      <c r="S44" s="175" t="s">
        <v>239</v>
      </c>
      <c r="T44" s="175" t="s">
        <v>239</v>
      </c>
      <c r="U44" s="175" t="s">
        <v>239</v>
      </c>
      <c r="V44" s="477" t="s">
        <v>239</v>
      </c>
      <c r="W44" s="478" t="s">
        <v>1376</v>
      </c>
      <c r="X44" s="479"/>
    </row>
    <row r="45" spans="1:24" s="46" customFormat="1" ht="12" hidden="1" customHeight="1">
      <c r="A45" s="153" t="s">
        <v>1224</v>
      </c>
      <c r="B45" s="45" t="s">
        <v>1337</v>
      </c>
      <c r="C45" s="45" t="s">
        <v>1327</v>
      </c>
      <c r="D45" s="471">
        <v>2015</v>
      </c>
      <c r="E45" s="45" t="s">
        <v>754</v>
      </c>
      <c r="F45" s="201">
        <v>1007</v>
      </c>
      <c r="G45" s="202">
        <v>42335</v>
      </c>
      <c r="H45" s="53" t="s">
        <v>1193</v>
      </c>
      <c r="I45" s="45" t="s">
        <v>1357</v>
      </c>
      <c r="J45" s="45" t="s">
        <v>1354</v>
      </c>
      <c r="K45" s="45" t="s">
        <v>1339</v>
      </c>
      <c r="L45" s="52">
        <v>42331</v>
      </c>
      <c r="M45" s="52">
        <v>42336</v>
      </c>
      <c r="N45" s="482">
        <v>2E-3</v>
      </c>
      <c r="O45" s="280">
        <f t="shared" si="4"/>
        <v>18.693339999999999</v>
      </c>
      <c r="P45" s="278">
        <f t="shared" si="3"/>
        <v>9327.9766600000003</v>
      </c>
      <c r="Q45" s="126">
        <v>9346.67</v>
      </c>
      <c r="R45" s="175"/>
      <c r="S45" s="48" t="s">
        <v>239</v>
      </c>
      <c r="T45" s="48" t="s">
        <v>239</v>
      </c>
      <c r="U45" s="48" t="s">
        <v>239</v>
      </c>
      <c r="V45" s="178" t="s">
        <v>239</v>
      </c>
      <c r="W45" s="344" t="s">
        <v>1358</v>
      </c>
      <c r="X45" s="345"/>
    </row>
    <row r="46" spans="1:24" s="46" customFormat="1" ht="12" hidden="1" customHeight="1">
      <c r="A46" s="153" t="s">
        <v>1224</v>
      </c>
      <c r="B46" s="45" t="s">
        <v>1337</v>
      </c>
      <c r="C46" s="45" t="s">
        <v>1327</v>
      </c>
      <c r="D46" s="471">
        <v>2015</v>
      </c>
      <c r="E46" s="45" t="s">
        <v>754</v>
      </c>
      <c r="F46" s="201">
        <v>1007</v>
      </c>
      <c r="G46" s="202">
        <v>42335</v>
      </c>
      <c r="H46" s="53" t="s">
        <v>1193</v>
      </c>
      <c r="I46" s="45" t="s">
        <v>1357</v>
      </c>
      <c r="J46" s="45" t="s">
        <v>1354</v>
      </c>
      <c r="K46" s="45" t="s">
        <v>1339</v>
      </c>
      <c r="L46" s="52">
        <v>42331</v>
      </c>
      <c r="M46" s="52">
        <v>42336</v>
      </c>
      <c r="N46" s="482">
        <v>2E-3</v>
      </c>
      <c r="O46" s="280">
        <f t="shared" si="4"/>
        <v>20.533339999999999</v>
      </c>
      <c r="P46" s="278">
        <f t="shared" si="3"/>
        <v>10246.13666</v>
      </c>
      <c r="Q46" s="126">
        <v>10266.67</v>
      </c>
      <c r="R46" s="175"/>
      <c r="S46" s="48" t="s">
        <v>239</v>
      </c>
      <c r="T46" s="48" t="s">
        <v>239</v>
      </c>
      <c r="U46" s="48" t="s">
        <v>239</v>
      </c>
      <c r="V46" s="178" t="s">
        <v>239</v>
      </c>
      <c r="W46" s="344" t="s">
        <v>1358</v>
      </c>
      <c r="X46" s="345"/>
    </row>
    <row r="47" spans="1:24" s="480" customFormat="1" ht="12" hidden="1" customHeight="1">
      <c r="A47" s="473" t="s">
        <v>763</v>
      </c>
      <c r="B47" s="201" t="s">
        <v>1337</v>
      </c>
      <c r="C47" s="201" t="s">
        <v>1327</v>
      </c>
      <c r="D47" s="474">
        <v>2015</v>
      </c>
      <c r="E47" s="201" t="s">
        <v>754</v>
      </c>
      <c r="F47" s="201">
        <v>1007</v>
      </c>
      <c r="G47" s="202">
        <v>42335</v>
      </c>
      <c r="H47" s="475" t="s">
        <v>1193</v>
      </c>
      <c r="I47" s="201" t="s">
        <v>1357</v>
      </c>
      <c r="J47" s="201" t="s">
        <v>763</v>
      </c>
      <c r="K47" s="201" t="s">
        <v>763</v>
      </c>
      <c r="L47" s="476">
        <v>42331</v>
      </c>
      <c r="M47" s="476">
        <v>42336</v>
      </c>
      <c r="N47" s="483">
        <v>2E-3</v>
      </c>
      <c r="O47" s="280">
        <f t="shared" si="4"/>
        <v>0</v>
      </c>
      <c r="P47" s="280">
        <f t="shared" si="3"/>
        <v>0</v>
      </c>
      <c r="Q47" s="175"/>
      <c r="R47" s="175">
        <v>19574.099999999999</v>
      </c>
      <c r="S47" s="175" t="s">
        <v>239</v>
      </c>
      <c r="T47" s="175" t="s">
        <v>239</v>
      </c>
      <c r="U47" s="175" t="s">
        <v>239</v>
      </c>
      <c r="V47" s="477" t="s">
        <v>239</v>
      </c>
      <c r="W47" s="478" t="s">
        <v>1358</v>
      </c>
      <c r="X47" s="479"/>
    </row>
    <row r="48" spans="1:24" s="46" customFormat="1" ht="12" hidden="1" customHeight="1">
      <c r="A48" s="153" t="s">
        <v>1224</v>
      </c>
      <c r="B48" s="45" t="s">
        <v>1337</v>
      </c>
      <c r="C48" s="45" t="s">
        <v>1327</v>
      </c>
      <c r="D48" s="471">
        <v>2015</v>
      </c>
      <c r="E48" s="45" t="s">
        <v>754</v>
      </c>
      <c r="F48" s="201">
        <v>1014</v>
      </c>
      <c r="G48" s="202">
        <v>42341</v>
      </c>
      <c r="H48" s="53" t="s">
        <v>1193</v>
      </c>
      <c r="I48" s="45" t="s">
        <v>1360</v>
      </c>
      <c r="J48" s="45" t="s">
        <v>1351</v>
      </c>
      <c r="K48" s="45" t="s">
        <v>1339</v>
      </c>
      <c r="L48" s="52">
        <v>42334</v>
      </c>
      <c r="M48" s="52">
        <v>42340</v>
      </c>
      <c r="N48" s="482">
        <v>2E-3</v>
      </c>
      <c r="O48" s="280">
        <f t="shared" ref="O48:O54" si="5">Q48*N48</f>
        <v>7</v>
      </c>
      <c r="P48" s="278">
        <f t="shared" si="3"/>
        <v>3493</v>
      </c>
      <c r="Q48" s="126">
        <v>3500</v>
      </c>
      <c r="R48" s="175">
        <v>3493</v>
      </c>
      <c r="S48" s="48" t="s">
        <v>239</v>
      </c>
      <c r="T48" s="48" t="s">
        <v>239</v>
      </c>
      <c r="U48" s="48" t="s">
        <v>239</v>
      </c>
      <c r="V48" s="178" t="s">
        <v>239</v>
      </c>
      <c r="W48" s="344" t="s">
        <v>1361</v>
      </c>
      <c r="X48" s="345"/>
    </row>
    <row r="49" spans="1:24" s="46" customFormat="1" ht="12" hidden="1" customHeight="1">
      <c r="A49" s="153" t="s">
        <v>1626</v>
      </c>
      <c r="B49" s="45"/>
      <c r="C49" s="45" t="s">
        <v>539</v>
      </c>
      <c r="D49" s="471">
        <v>2015</v>
      </c>
      <c r="E49" s="45" t="s">
        <v>1167</v>
      </c>
      <c r="F49" s="757">
        <v>8915</v>
      </c>
      <c r="G49" s="758">
        <v>42341</v>
      </c>
      <c r="H49" s="53" t="s">
        <v>1193</v>
      </c>
      <c r="I49" s="45" t="s">
        <v>1360</v>
      </c>
      <c r="J49" s="45" t="s">
        <v>1219</v>
      </c>
      <c r="K49" s="45" t="s">
        <v>1220</v>
      </c>
      <c r="L49" s="52">
        <v>42334</v>
      </c>
      <c r="M49" s="52">
        <v>42340</v>
      </c>
      <c r="N49" s="482">
        <v>0</v>
      </c>
      <c r="O49" s="280">
        <f t="shared" si="5"/>
        <v>0</v>
      </c>
      <c r="P49" s="278">
        <f t="shared" si="3"/>
        <v>6000</v>
      </c>
      <c r="Q49" s="126">
        <v>6000</v>
      </c>
      <c r="R49" s="657">
        <v>6000</v>
      </c>
      <c r="S49" s="48"/>
      <c r="T49" s="48" t="s">
        <v>2191</v>
      </c>
      <c r="U49" s="48"/>
      <c r="V49" s="178" t="s">
        <v>239</v>
      </c>
      <c r="W49" s="344" t="s">
        <v>2482</v>
      </c>
      <c r="X49" s="345"/>
    </row>
    <row r="50" spans="1:24" s="46" customFormat="1" ht="12" hidden="1" customHeight="1">
      <c r="A50" s="153" t="s">
        <v>1613</v>
      </c>
      <c r="B50" s="45"/>
      <c r="C50" s="45" t="s">
        <v>535</v>
      </c>
      <c r="D50" s="471">
        <v>2015</v>
      </c>
      <c r="E50" s="45" t="s">
        <v>1167</v>
      </c>
      <c r="F50" s="757">
        <v>8916</v>
      </c>
      <c r="G50" s="758">
        <v>42341</v>
      </c>
      <c r="H50" s="759" t="s">
        <v>1193</v>
      </c>
      <c r="I50" s="45" t="s">
        <v>1360</v>
      </c>
      <c r="J50" s="45" t="s">
        <v>1202</v>
      </c>
      <c r="K50" s="45" t="s">
        <v>1203</v>
      </c>
      <c r="L50" s="52">
        <v>42334</v>
      </c>
      <c r="M50" s="52">
        <v>42340</v>
      </c>
      <c r="N50" s="482">
        <v>0</v>
      </c>
      <c r="O50" s="280">
        <f t="shared" si="5"/>
        <v>0</v>
      </c>
      <c r="P50" s="278">
        <f t="shared" si="3"/>
        <v>1500</v>
      </c>
      <c r="Q50" s="126">
        <v>1500</v>
      </c>
      <c r="R50" s="657"/>
      <c r="S50" s="48" t="s">
        <v>239</v>
      </c>
      <c r="T50" s="48" t="s">
        <v>239</v>
      </c>
      <c r="U50" s="48"/>
      <c r="V50" s="178" t="s">
        <v>239</v>
      </c>
      <c r="W50" s="344" t="s">
        <v>2483</v>
      </c>
      <c r="X50" s="345"/>
    </row>
    <row r="51" spans="1:24" s="46" customFormat="1" ht="12" hidden="1" customHeight="1">
      <c r="A51" s="153" t="s">
        <v>1589</v>
      </c>
      <c r="B51" s="45"/>
      <c r="C51" s="45" t="s">
        <v>539</v>
      </c>
      <c r="D51" s="471">
        <v>2015</v>
      </c>
      <c r="E51" s="45" t="s">
        <v>1167</v>
      </c>
      <c r="F51" s="757">
        <v>8916</v>
      </c>
      <c r="G51" s="758">
        <v>42341</v>
      </c>
      <c r="H51" s="759" t="s">
        <v>1193</v>
      </c>
      <c r="I51" s="45" t="s">
        <v>1360</v>
      </c>
      <c r="J51" s="45" t="s">
        <v>1729</v>
      </c>
      <c r="K51" s="45" t="s">
        <v>1191</v>
      </c>
      <c r="L51" s="52">
        <v>42334</v>
      </c>
      <c r="M51" s="52">
        <v>42340</v>
      </c>
      <c r="N51" s="482">
        <v>0</v>
      </c>
      <c r="O51" s="280">
        <f t="shared" si="5"/>
        <v>0</v>
      </c>
      <c r="P51" s="278">
        <f t="shared" si="3"/>
        <v>1500</v>
      </c>
      <c r="Q51" s="126">
        <v>1500</v>
      </c>
      <c r="R51" s="657"/>
      <c r="S51" s="48" t="s">
        <v>239</v>
      </c>
      <c r="T51" s="48" t="s">
        <v>239</v>
      </c>
      <c r="U51" s="48"/>
      <c r="V51" s="178"/>
      <c r="W51" s="344" t="s">
        <v>2484</v>
      </c>
      <c r="X51" s="345"/>
    </row>
    <row r="52" spans="1:24" s="46" customFormat="1" ht="12" hidden="1" customHeight="1">
      <c r="A52" s="153" t="s">
        <v>1589</v>
      </c>
      <c r="B52" s="45"/>
      <c r="C52" s="45" t="s">
        <v>539</v>
      </c>
      <c r="D52" s="471">
        <v>2015</v>
      </c>
      <c r="E52" s="45" t="s">
        <v>1167</v>
      </c>
      <c r="F52" s="757">
        <v>8916</v>
      </c>
      <c r="G52" s="758">
        <v>42341</v>
      </c>
      <c r="H52" s="759" t="s">
        <v>1193</v>
      </c>
      <c r="I52" s="45" t="s">
        <v>1360</v>
      </c>
      <c r="J52" s="45" t="s">
        <v>1729</v>
      </c>
      <c r="K52" s="45" t="s">
        <v>1191</v>
      </c>
      <c r="L52" s="52">
        <v>42334</v>
      </c>
      <c r="M52" s="52">
        <v>42340</v>
      </c>
      <c r="N52" s="482">
        <v>0</v>
      </c>
      <c r="O52" s="280">
        <f t="shared" si="5"/>
        <v>0</v>
      </c>
      <c r="P52" s="278">
        <f t="shared" si="3"/>
        <v>1200</v>
      </c>
      <c r="Q52" s="126">
        <v>1200</v>
      </c>
      <c r="R52" s="657"/>
      <c r="S52" s="48" t="s">
        <v>239</v>
      </c>
      <c r="T52" s="48" t="s">
        <v>239</v>
      </c>
      <c r="U52" s="48"/>
      <c r="V52" s="178"/>
      <c r="W52" s="344" t="s">
        <v>2486</v>
      </c>
      <c r="X52" s="345"/>
    </row>
    <row r="53" spans="1:24" s="46" customFormat="1" ht="12" hidden="1" customHeight="1">
      <c r="A53" s="153" t="s">
        <v>1626</v>
      </c>
      <c r="B53" s="45"/>
      <c r="C53" s="45" t="s">
        <v>539</v>
      </c>
      <c r="D53" s="471">
        <v>2015</v>
      </c>
      <c r="E53" s="45" t="s">
        <v>1167</v>
      </c>
      <c r="F53" s="757">
        <v>8916</v>
      </c>
      <c r="G53" s="758">
        <v>42341</v>
      </c>
      <c r="H53" s="759" t="s">
        <v>1193</v>
      </c>
      <c r="I53" s="45" t="s">
        <v>1495</v>
      </c>
      <c r="J53" s="45" t="s">
        <v>1205</v>
      </c>
      <c r="K53" s="45" t="s">
        <v>1191</v>
      </c>
      <c r="L53" s="52">
        <v>42338</v>
      </c>
      <c r="M53" s="52">
        <v>42343</v>
      </c>
      <c r="N53" s="482">
        <v>0</v>
      </c>
      <c r="O53" s="280">
        <f t="shared" si="5"/>
        <v>0</v>
      </c>
      <c r="P53" s="278">
        <f t="shared" si="3"/>
        <v>1500</v>
      </c>
      <c r="Q53" s="126">
        <v>1500</v>
      </c>
      <c r="R53" s="657"/>
      <c r="S53" s="48" t="s">
        <v>239</v>
      </c>
      <c r="T53" s="48" t="s">
        <v>239</v>
      </c>
      <c r="U53" s="48"/>
      <c r="V53" s="178"/>
      <c r="W53" s="344" t="s">
        <v>2487</v>
      </c>
      <c r="X53" s="345"/>
    </row>
    <row r="54" spans="1:24" s="480" customFormat="1" ht="12" hidden="1" customHeight="1">
      <c r="A54" s="473" t="s">
        <v>763</v>
      </c>
      <c r="B54" s="201"/>
      <c r="C54" s="201" t="s">
        <v>763</v>
      </c>
      <c r="D54" s="474">
        <v>2015</v>
      </c>
      <c r="E54" s="201" t="s">
        <v>1167</v>
      </c>
      <c r="F54" s="757">
        <v>8916</v>
      </c>
      <c r="G54" s="758">
        <v>42341</v>
      </c>
      <c r="H54" s="835" t="s">
        <v>1193</v>
      </c>
      <c r="I54" s="201" t="s">
        <v>2485</v>
      </c>
      <c r="J54" s="201" t="s">
        <v>763</v>
      </c>
      <c r="K54" s="201" t="s">
        <v>763</v>
      </c>
      <c r="L54" s="476">
        <v>42334</v>
      </c>
      <c r="M54" s="476">
        <v>42343</v>
      </c>
      <c r="N54" s="483">
        <v>0</v>
      </c>
      <c r="O54" s="280">
        <f t="shared" si="5"/>
        <v>0</v>
      </c>
      <c r="P54" s="280">
        <f t="shared" si="3"/>
        <v>0</v>
      </c>
      <c r="Q54" s="175"/>
      <c r="R54" s="657">
        <v>5700</v>
      </c>
      <c r="S54" s="175"/>
      <c r="T54" s="175"/>
      <c r="U54" s="175"/>
      <c r="V54" s="477"/>
      <c r="W54" s="478"/>
      <c r="X54" s="479"/>
    </row>
    <row r="55" spans="1:24" s="46" customFormat="1" ht="12" hidden="1" customHeight="1">
      <c r="A55" s="153" t="s">
        <v>1224</v>
      </c>
      <c r="B55" s="45" t="s">
        <v>1337</v>
      </c>
      <c r="C55" s="45" t="s">
        <v>1327</v>
      </c>
      <c r="D55" s="471">
        <v>2015</v>
      </c>
      <c r="E55" s="45" t="s">
        <v>754</v>
      </c>
      <c r="F55" s="201">
        <v>1016</v>
      </c>
      <c r="G55" s="202">
        <v>42341</v>
      </c>
      <c r="H55" s="53" t="s">
        <v>1193</v>
      </c>
      <c r="I55" s="45" t="s">
        <v>1359</v>
      </c>
      <c r="J55" s="45" t="s">
        <v>1354</v>
      </c>
      <c r="K55" s="45" t="s">
        <v>1339</v>
      </c>
      <c r="L55" s="52">
        <v>42338</v>
      </c>
      <c r="M55" s="52">
        <v>42344</v>
      </c>
      <c r="N55" s="482">
        <v>2E-3</v>
      </c>
      <c r="O55" s="280">
        <f t="shared" ref="O55:O71" si="6">Q55*N55</f>
        <v>19.2</v>
      </c>
      <c r="P55" s="278">
        <f t="shared" si="3"/>
        <v>9580.7999999999993</v>
      </c>
      <c r="Q55" s="126">
        <v>9600</v>
      </c>
      <c r="R55" s="175"/>
      <c r="S55" s="48" t="s">
        <v>239</v>
      </c>
      <c r="T55" s="48" t="s">
        <v>239</v>
      </c>
      <c r="U55" s="48" t="s">
        <v>239</v>
      </c>
      <c r="V55" s="178" t="s">
        <v>239</v>
      </c>
      <c r="W55" s="344" t="s">
        <v>1344</v>
      </c>
      <c r="X55" s="345"/>
    </row>
    <row r="56" spans="1:24" s="46" customFormat="1" ht="12" hidden="1" customHeight="1">
      <c r="A56" s="153" t="s">
        <v>1224</v>
      </c>
      <c r="B56" s="45" t="s">
        <v>1337</v>
      </c>
      <c r="C56" s="45" t="s">
        <v>1327</v>
      </c>
      <c r="D56" s="471">
        <v>2015</v>
      </c>
      <c r="E56" s="45" t="s">
        <v>754</v>
      </c>
      <c r="F56" s="201">
        <v>1016</v>
      </c>
      <c r="G56" s="202">
        <v>42341</v>
      </c>
      <c r="H56" s="53" t="s">
        <v>1193</v>
      </c>
      <c r="I56" s="45" t="s">
        <v>1359</v>
      </c>
      <c r="J56" s="45" t="s">
        <v>1354</v>
      </c>
      <c r="K56" s="45" t="s">
        <v>1339</v>
      </c>
      <c r="L56" s="52">
        <v>42338</v>
      </c>
      <c r="M56" s="52">
        <v>42344</v>
      </c>
      <c r="N56" s="482">
        <v>2E-3</v>
      </c>
      <c r="O56" s="280">
        <f t="shared" si="6"/>
        <v>19.2</v>
      </c>
      <c r="P56" s="278">
        <f t="shared" si="3"/>
        <v>9580.7999999999993</v>
      </c>
      <c r="Q56" s="126">
        <v>9600</v>
      </c>
      <c r="R56" s="175"/>
      <c r="S56" s="48" t="s">
        <v>239</v>
      </c>
      <c r="T56" s="48" t="s">
        <v>239</v>
      </c>
      <c r="U56" s="48" t="s">
        <v>239</v>
      </c>
      <c r="V56" s="178" t="s">
        <v>239</v>
      </c>
      <c r="W56" s="344" t="s">
        <v>1344</v>
      </c>
      <c r="X56" s="345"/>
    </row>
    <row r="57" spans="1:24" s="480" customFormat="1" ht="12" hidden="1" customHeight="1">
      <c r="A57" s="473" t="s">
        <v>763</v>
      </c>
      <c r="B57" s="201" t="s">
        <v>1337</v>
      </c>
      <c r="C57" s="201" t="s">
        <v>1327</v>
      </c>
      <c r="D57" s="474">
        <v>2015</v>
      </c>
      <c r="E57" s="201" t="s">
        <v>754</v>
      </c>
      <c r="F57" s="201">
        <v>1016</v>
      </c>
      <c r="G57" s="202">
        <v>42341</v>
      </c>
      <c r="H57" s="475" t="s">
        <v>1193</v>
      </c>
      <c r="I57" s="201" t="s">
        <v>1359</v>
      </c>
      <c r="J57" s="201" t="s">
        <v>763</v>
      </c>
      <c r="K57" s="201" t="s">
        <v>763</v>
      </c>
      <c r="L57" s="476">
        <v>42338</v>
      </c>
      <c r="M57" s="476">
        <v>42344</v>
      </c>
      <c r="N57" s="483">
        <v>2E-3</v>
      </c>
      <c r="O57" s="280">
        <f t="shared" si="6"/>
        <v>0</v>
      </c>
      <c r="P57" s="280">
        <f t="shared" si="3"/>
        <v>0</v>
      </c>
      <c r="Q57" s="175"/>
      <c r="R57" s="175">
        <v>19161.599999999999</v>
      </c>
      <c r="S57" s="175" t="s">
        <v>239</v>
      </c>
      <c r="T57" s="175" t="s">
        <v>239</v>
      </c>
      <c r="U57" s="175" t="s">
        <v>239</v>
      </c>
      <c r="V57" s="477" t="s">
        <v>239</v>
      </c>
      <c r="W57" s="478" t="s">
        <v>1344</v>
      </c>
      <c r="X57" s="479"/>
    </row>
    <row r="58" spans="1:24" s="46" customFormat="1" ht="12" hidden="1" customHeight="1">
      <c r="A58" s="153" t="s">
        <v>1224</v>
      </c>
      <c r="B58" s="45" t="s">
        <v>1337</v>
      </c>
      <c r="C58" s="45" t="s">
        <v>1327</v>
      </c>
      <c r="D58" s="471">
        <v>2015</v>
      </c>
      <c r="E58" s="45" t="s">
        <v>754</v>
      </c>
      <c r="F58" s="201">
        <v>1017</v>
      </c>
      <c r="G58" s="202">
        <v>42341</v>
      </c>
      <c r="H58" s="53" t="s">
        <v>1193</v>
      </c>
      <c r="I58" s="45" t="s">
        <v>1359</v>
      </c>
      <c r="J58" s="45" t="s">
        <v>1363</v>
      </c>
      <c r="K58" s="45" t="s">
        <v>1339</v>
      </c>
      <c r="L58" s="52">
        <v>42338</v>
      </c>
      <c r="M58" s="52">
        <v>42344</v>
      </c>
      <c r="N58" s="482">
        <v>2E-3</v>
      </c>
      <c r="O58" s="280">
        <f t="shared" si="6"/>
        <v>17.600000000000001</v>
      </c>
      <c r="P58" s="278">
        <f t="shared" si="3"/>
        <v>8782.4</v>
      </c>
      <c r="Q58" s="126">
        <v>8800</v>
      </c>
      <c r="R58" s="175"/>
      <c r="S58" s="48" t="s">
        <v>239</v>
      </c>
      <c r="T58" s="48" t="s">
        <v>239</v>
      </c>
      <c r="U58" s="48" t="s">
        <v>239</v>
      </c>
      <c r="V58" s="178" t="s">
        <v>239</v>
      </c>
      <c r="W58" s="344" t="s">
        <v>1374</v>
      </c>
      <c r="X58" s="345"/>
    </row>
    <row r="59" spans="1:24" s="46" customFormat="1" ht="12" hidden="1" customHeight="1">
      <c r="A59" s="153" t="s">
        <v>1224</v>
      </c>
      <c r="B59" s="45" t="s">
        <v>1337</v>
      </c>
      <c r="C59" s="45" t="s">
        <v>1327</v>
      </c>
      <c r="D59" s="471">
        <v>2015</v>
      </c>
      <c r="E59" s="45" t="s">
        <v>754</v>
      </c>
      <c r="F59" s="201">
        <v>1017</v>
      </c>
      <c r="G59" s="202">
        <v>42341</v>
      </c>
      <c r="H59" s="53" t="s">
        <v>1193</v>
      </c>
      <c r="I59" s="45" t="s">
        <v>1359</v>
      </c>
      <c r="J59" s="45" t="s">
        <v>1363</v>
      </c>
      <c r="K59" s="45" t="s">
        <v>1339</v>
      </c>
      <c r="L59" s="52">
        <v>42338</v>
      </c>
      <c r="M59" s="52">
        <v>42344</v>
      </c>
      <c r="N59" s="482">
        <v>2E-3</v>
      </c>
      <c r="O59" s="280">
        <f t="shared" si="6"/>
        <v>23.200040000000001</v>
      </c>
      <c r="P59" s="278">
        <f t="shared" si="3"/>
        <v>11576.819960000001</v>
      </c>
      <c r="Q59" s="126">
        <v>11600.02</v>
      </c>
      <c r="R59" s="175"/>
      <c r="S59" s="48" t="s">
        <v>239</v>
      </c>
      <c r="T59" s="48" t="s">
        <v>239</v>
      </c>
      <c r="U59" s="48" t="s">
        <v>239</v>
      </c>
      <c r="V59" s="178" t="s">
        <v>239</v>
      </c>
      <c r="W59" s="344" t="s">
        <v>1374</v>
      </c>
      <c r="X59" s="345"/>
    </row>
    <row r="60" spans="1:24" s="480" customFormat="1" ht="12" hidden="1" customHeight="1">
      <c r="A60" s="473" t="s">
        <v>763</v>
      </c>
      <c r="B60" s="201" t="s">
        <v>1337</v>
      </c>
      <c r="C60" s="201" t="s">
        <v>1327</v>
      </c>
      <c r="D60" s="474">
        <v>2015</v>
      </c>
      <c r="E60" s="201" t="s">
        <v>754</v>
      </c>
      <c r="F60" s="201">
        <v>1017</v>
      </c>
      <c r="G60" s="202">
        <v>42341</v>
      </c>
      <c r="H60" s="475" t="s">
        <v>1193</v>
      </c>
      <c r="I60" s="201" t="s">
        <v>1359</v>
      </c>
      <c r="J60" s="201" t="s">
        <v>763</v>
      </c>
      <c r="K60" s="201" t="s">
        <v>763</v>
      </c>
      <c r="L60" s="476">
        <v>42338</v>
      </c>
      <c r="M60" s="476">
        <v>42344</v>
      </c>
      <c r="N60" s="483">
        <v>2E-3</v>
      </c>
      <c r="O60" s="280">
        <f t="shared" si="6"/>
        <v>0</v>
      </c>
      <c r="P60" s="280">
        <f t="shared" si="3"/>
        <v>0</v>
      </c>
      <c r="Q60" s="175"/>
      <c r="R60" s="175">
        <v>20359.22</v>
      </c>
      <c r="S60" s="175" t="s">
        <v>239</v>
      </c>
      <c r="T60" s="175" t="s">
        <v>239</v>
      </c>
      <c r="U60" s="175" t="s">
        <v>239</v>
      </c>
      <c r="V60" s="477" t="s">
        <v>239</v>
      </c>
      <c r="W60" s="478" t="s">
        <v>1374</v>
      </c>
      <c r="X60" s="479"/>
    </row>
    <row r="61" spans="1:24" s="46" customFormat="1" ht="12" hidden="1" customHeight="1">
      <c r="A61" s="153" t="s">
        <v>1224</v>
      </c>
      <c r="B61" s="45"/>
      <c r="C61" s="45" t="s">
        <v>1327</v>
      </c>
      <c r="D61" s="471">
        <v>2015</v>
      </c>
      <c r="E61" s="45" t="s">
        <v>1540</v>
      </c>
      <c r="F61" s="201">
        <v>468</v>
      </c>
      <c r="G61" s="202">
        <v>42369</v>
      </c>
      <c r="H61" s="53" t="s">
        <v>1193</v>
      </c>
      <c r="I61" s="45" t="s">
        <v>1495</v>
      </c>
      <c r="J61" s="45" t="s">
        <v>1351</v>
      </c>
      <c r="K61" s="45" t="s">
        <v>1339</v>
      </c>
      <c r="L61" s="52">
        <v>42338</v>
      </c>
      <c r="M61" s="52">
        <v>42343</v>
      </c>
      <c r="N61" s="482">
        <v>2E-3</v>
      </c>
      <c r="O61" s="280">
        <f t="shared" si="6"/>
        <v>34.079440000000005</v>
      </c>
      <c r="P61" s="278">
        <f t="shared" si="3"/>
        <v>17005.64056</v>
      </c>
      <c r="Q61" s="126">
        <v>17039.72</v>
      </c>
      <c r="R61" s="175">
        <v>17005.64</v>
      </c>
      <c r="S61" s="48" t="s">
        <v>239</v>
      </c>
      <c r="T61" s="48" t="s">
        <v>239</v>
      </c>
      <c r="U61" s="48" t="s">
        <v>239</v>
      </c>
      <c r="V61" s="178" t="s">
        <v>239</v>
      </c>
      <c r="W61" s="344" t="s">
        <v>1496</v>
      </c>
      <c r="X61" s="345"/>
    </row>
    <row r="62" spans="1:24" s="46" customFormat="1" ht="12" hidden="1" customHeight="1">
      <c r="A62" s="153" t="s">
        <v>1224</v>
      </c>
      <c r="B62" s="45"/>
      <c r="C62" s="45" t="s">
        <v>1327</v>
      </c>
      <c r="D62" s="471">
        <v>2015</v>
      </c>
      <c r="E62" s="45" t="s">
        <v>754</v>
      </c>
      <c r="F62" s="201">
        <v>1021</v>
      </c>
      <c r="G62" s="202">
        <v>42349</v>
      </c>
      <c r="H62" s="53" t="s">
        <v>1193</v>
      </c>
      <c r="I62" s="45" t="s">
        <v>1198</v>
      </c>
      <c r="J62" s="45" t="s">
        <v>1351</v>
      </c>
      <c r="K62" s="45" t="s">
        <v>1339</v>
      </c>
      <c r="L62" s="52">
        <v>42341</v>
      </c>
      <c r="M62" s="52">
        <v>42347</v>
      </c>
      <c r="N62" s="482">
        <v>2E-3</v>
      </c>
      <c r="O62" s="280">
        <f t="shared" si="6"/>
        <v>13.9</v>
      </c>
      <c r="P62" s="278">
        <f t="shared" si="3"/>
        <v>6936.1</v>
      </c>
      <c r="Q62" s="126">
        <v>6950</v>
      </c>
      <c r="R62" s="175">
        <v>6936.1</v>
      </c>
      <c r="S62" s="490" t="s">
        <v>239</v>
      </c>
      <c r="T62" s="490" t="s">
        <v>239</v>
      </c>
      <c r="U62" s="490" t="s">
        <v>239</v>
      </c>
      <c r="V62" s="647" t="s">
        <v>239</v>
      </c>
      <c r="W62" s="344" t="s">
        <v>1526</v>
      </c>
      <c r="X62" s="345"/>
    </row>
    <row r="63" spans="1:24" s="46" customFormat="1" ht="12" hidden="1" customHeight="1">
      <c r="A63" s="153" t="s">
        <v>1224</v>
      </c>
      <c r="B63" s="45"/>
      <c r="C63" s="45" t="s">
        <v>1327</v>
      </c>
      <c r="D63" s="471">
        <v>2015</v>
      </c>
      <c r="E63" s="45" t="s">
        <v>1540</v>
      </c>
      <c r="F63" s="201">
        <v>442</v>
      </c>
      <c r="G63" s="202">
        <v>42362</v>
      </c>
      <c r="H63" s="53" t="s">
        <v>1193</v>
      </c>
      <c r="I63" s="45" t="s">
        <v>1198</v>
      </c>
      <c r="J63" s="45" t="s">
        <v>1351</v>
      </c>
      <c r="K63" s="45" t="s">
        <v>1339</v>
      </c>
      <c r="L63" s="52">
        <v>42341</v>
      </c>
      <c r="M63" s="52">
        <v>42347</v>
      </c>
      <c r="N63" s="482">
        <v>2E-3</v>
      </c>
      <c r="O63" s="280">
        <f t="shared" si="6"/>
        <v>6</v>
      </c>
      <c r="P63" s="278">
        <f t="shared" si="3"/>
        <v>2994</v>
      </c>
      <c r="Q63" s="126">
        <v>3000</v>
      </c>
      <c r="R63" s="175"/>
      <c r="S63" s="490" t="s">
        <v>239</v>
      </c>
      <c r="T63" s="490" t="s">
        <v>239</v>
      </c>
      <c r="U63" s="490" t="s">
        <v>239</v>
      </c>
      <c r="V63" s="647" t="s">
        <v>239</v>
      </c>
      <c r="W63" s="344" t="s">
        <v>1485</v>
      </c>
      <c r="X63" s="345"/>
    </row>
    <row r="64" spans="1:24" s="46" customFormat="1" ht="12" hidden="1" customHeight="1">
      <c r="A64" s="153" t="s">
        <v>1269</v>
      </c>
      <c r="B64" s="45"/>
      <c r="C64" s="45" t="s">
        <v>539</v>
      </c>
      <c r="D64" s="471">
        <v>2015</v>
      </c>
      <c r="E64" s="45" t="s">
        <v>1167</v>
      </c>
      <c r="F64" s="201">
        <v>39</v>
      </c>
      <c r="G64" s="202">
        <v>42349</v>
      </c>
      <c r="H64" s="53" t="s">
        <v>1193</v>
      </c>
      <c r="I64" s="45" t="s">
        <v>1198</v>
      </c>
      <c r="J64" s="45" t="s">
        <v>1219</v>
      </c>
      <c r="K64" s="45" t="s">
        <v>1220</v>
      </c>
      <c r="L64" s="52">
        <v>42341</v>
      </c>
      <c r="M64" s="52">
        <v>42347</v>
      </c>
      <c r="N64" s="482">
        <v>0</v>
      </c>
      <c r="O64" s="280">
        <f t="shared" si="6"/>
        <v>0</v>
      </c>
      <c r="P64" s="278">
        <f t="shared" si="3"/>
        <v>4250</v>
      </c>
      <c r="Q64" s="126">
        <v>4250</v>
      </c>
      <c r="R64" s="175">
        <v>4250</v>
      </c>
      <c r="S64" s="48" t="s">
        <v>239</v>
      </c>
      <c r="T64" s="48" t="s">
        <v>239</v>
      </c>
      <c r="U64" s="48"/>
      <c r="V64" s="178" t="s">
        <v>239</v>
      </c>
      <c r="W64" s="344" t="s">
        <v>1295</v>
      </c>
      <c r="X64" s="345"/>
    </row>
    <row r="65" spans="1:24" s="46" customFormat="1" ht="12" hidden="1" customHeight="1">
      <c r="A65" s="153" t="s">
        <v>1192</v>
      </c>
      <c r="B65" s="45"/>
      <c r="C65" s="45" t="s">
        <v>539</v>
      </c>
      <c r="D65" s="471">
        <v>2015</v>
      </c>
      <c r="E65" s="45" t="s">
        <v>1167</v>
      </c>
      <c r="F65" s="201">
        <v>40</v>
      </c>
      <c r="G65" s="202">
        <v>42349</v>
      </c>
      <c r="H65" s="53" t="s">
        <v>1193</v>
      </c>
      <c r="I65" s="45" t="s">
        <v>1198</v>
      </c>
      <c r="J65" s="45" t="s">
        <v>1199</v>
      </c>
      <c r="K65" s="45" t="s">
        <v>1191</v>
      </c>
      <c r="L65" s="52">
        <v>42341</v>
      </c>
      <c r="M65" s="52">
        <v>42347</v>
      </c>
      <c r="N65" s="482">
        <v>0</v>
      </c>
      <c r="O65" s="280">
        <f t="shared" si="6"/>
        <v>0</v>
      </c>
      <c r="P65" s="278">
        <f t="shared" si="3"/>
        <v>1500</v>
      </c>
      <c r="Q65" s="126">
        <v>1500</v>
      </c>
      <c r="R65" s="175"/>
      <c r="S65" s="48" t="s">
        <v>239</v>
      </c>
      <c r="T65" s="48" t="s">
        <v>239</v>
      </c>
      <c r="U65" s="48"/>
      <c r="V65" s="178"/>
      <c r="W65" s="344" t="s">
        <v>1201</v>
      </c>
      <c r="X65" s="345"/>
    </row>
    <row r="66" spans="1:24" s="46" customFormat="1" ht="12" hidden="1" customHeight="1">
      <c r="A66" s="153" t="s">
        <v>1210</v>
      </c>
      <c r="B66" s="45"/>
      <c r="C66" s="45" t="s">
        <v>535</v>
      </c>
      <c r="D66" s="471">
        <v>2015</v>
      </c>
      <c r="E66" s="45" t="s">
        <v>1167</v>
      </c>
      <c r="F66" s="201">
        <v>40</v>
      </c>
      <c r="G66" s="202">
        <v>42349</v>
      </c>
      <c r="H66" s="53" t="s">
        <v>1193</v>
      </c>
      <c r="I66" s="45" t="s">
        <v>1198</v>
      </c>
      <c r="J66" s="45" t="s">
        <v>1202</v>
      </c>
      <c r="K66" s="45" t="s">
        <v>1203</v>
      </c>
      <c r="L66" s="52">
        <v>42341</v>
      </c>
      <c r="M66" s="52">
        <v>42347</v>
      </c>
      <c r="N66" s="482">
        <v>0</v>
      </c>
      <c r="O66" s="280">
        <f t="shared" si="6"/>
        <v>0</v>
      </c>
      <c r="P66" s="278">
        <f t="shared" si="3"/>
        <v>1000</v>
      </c>
      <c r="Q66" s="126">
        <v>1000</v>
      </c>
      <c r="R66" s="175"/>
      <c r="S66" s="48" t="s">
        <v>239</v>
      </c>
      <c r="T66" s="48" t="s">
        <v>239</v>
      </c>
      <c r="U66" s="48" t="s">
        <v>239</v>
      </c>
      <c r="V66" s="178" t="s">
        <v>239</v>
      </c>
      <c r="W66" s="344" t="s">
        <v>1204</v>
      </c>
      <c r="X66" s="345"/>
    </row>
    <row r="67" spans="1:24" s="46" customFormat="1" ht="12" hidden="1" customHeight="1">
      <c r="A67" s="153" t="s">
        <v>1192</v>
      </c>
      <c r="B67" s="45"/>
      <c r="C67" s="45" t="s">
        <v>539</v>
      </c>
      <c r="D67" s="471">
        <v>2015</v>
      </c>
      <c r="E67" s="45" t="s">
        <v>1167</v>
      </c>
      <c r="F67" s="201">
        <v>40</v>
      </c>
      <c r="G67" s="202">
        <v>42349</v>
      </c>
      <c r="H67" s="53" t="s">
        <v>1193</v>
      </c>
      <c r="I67" s="45" t="s">
        <v>1198</v>
      </c>
      <c r="J67" s="45" t="s">
        <v>1205</v>
      </c>
      <c r="K67" s="45" t="s">
        <v>1191</v>
      </c>
      <c r="L67" s="52">
        <v>42341</v>
      </c>
      <c r="M67" s="52">
        <v>42347</v>
      </c>
      <c r="N67" s="482">
        <v>0</v>
      </c>
      <c r="O67" s="280">
        <f t="shared" si="6"/>
        <v>0</v>
      </c>
      <c r="P67" s="278">
        <f t="shared" si="3"/>
        <v>1500</v>
      </c>
      <c r="Q67" s="126">
        <v>1500</v>
      </c>
      <c r="R67" s="175"/>
      <c r="S67" s="48" t="s">
        <v>239</v>
      </c>
      <c r="T67" s="48" t="s">
        <v>239</v>
      </c>
      <c r="U67" s="48"/>
      <c r="V67" s="178"/>
      <c r="W67" s="344" t="s">
        <v>1200</v>
      </c>
      <c r="X67" s="345"/>
    </row>
    <row r="68" spans="1:24" s="480" customFormat="1" ht="12" hidden="1" customHeight="1">
      <c r="A68" s="473" t="s">
        <v>763</v>
      </c>
      <c r="B68" s="201"/>
      <c r="C68" s="201" t="s">
        <v>763</v>
      </c>
      <c r="D68" s="474">
        <v>2015</v>
      </c>
      <c r="E68" s="201" t="s">
        <v>1167</v>
      </c>
      <c r="F68" s="201">
        <v>40</v>
      </c>
      <c r="G68" s="202">
        <v>42349</v>
      </c>
      <c r="H68" s="475" t="s">
        <v>1193</v>
      </c>
      <c r="I68" s="201" t="s">
        <v>1198</v>
      </c>
      <c r="J68" s="201" t="s">
        <v>763</v>
      </c>
      <c r="K68" s="201" t="s">
        <v>763</v>
      </c>
      <c r="L68" s="476">
        <v>42341</v>
      </c>
      <c r="M68" s="476">
        <v>42347</v>
      </c>
      <c r="N68" s="483">
        <v>0</v>
      </c>
      <c r="O68" s="280">
        <f t="shared" si="6"/>
        <v>0</v>
      </c>
      <c r="P68" s="280">
        <f t="shared" si="3"/>
        <v>0</v>
      </c>
      <c r="Q68" s="175"/>
      <c r="R68" s="175">
        <v>4000</v>
      </c>
      <c r="S68" s="175"/>
      <c r="T68" s="175"/>
      <c r="U68" s="175"/>
      <c r="V68" s="477"/>
      <c r="W68" s="478" t="s">
        <v>763</v>
      </c>
      <c r="X68" s="479"/>
    </row>
    <row r="69" spans="1:24" s="46" customFormat="1" ht="12" hidden="1" customHeight="1">
      <c r="A69" s="153" t="s">
        <v>1224</v>
      </c>
      <c r="B69" s="45"/>
      <c r="C69" s="45" t="s">
        <v>1327</v>
      </c>
      <c r="D69" s="471">
        <v>2015</v>
      </c>
      <c r="E69" s="45" t="s">
        <v>754</v>
      </c>
      <c r="F69" s="201">
        <v>1024</v>
      </c>
      <c r="G69" s="202">
        <v>42349</v>
      </c>
      <c r="H69" s="53" t="s">
        <v>1193</v>
      </c>
      <c r="I69" s="45" t="s">
        <v>1341</v>
      </c>
      <c r="J69" s="45" t="s">
        <v>1351</v>
      </c>
      <c r="K69" s="45" t="s">
        <v>1339</v>
      </c>
      <c r="L69" s="52">
        <v>42345</v>
      </c>
      <c r="M69" s="52">
        <v>42351</v>
      </c>
      <c r="N69" s="482">
        <v>2E-3</v>
      </c>
      <c r="O69" s="280">
        <f t="shared" si="6"/>
        <v>31.115759999999998</v>
      </c>
      <c r="P69" s="278">
        <f t="shared" si="3"/>
        <v>15526.764239999999</v>
      </c>
      <c r="Q69" s="126">
        <v>15557.88</v>
      </c>
      <c r="R69" s="175">
        <v>15526.76</v>
      </c>
      <c r="S69" s="490" t="s">
        <v>239</v>
      </c>
      <c r="T69" s="490" t="s">
        <v>239</v>
      </c>
      <c r="U69" s="490" t="s">
        <v>239</v>
      </c>
      <c r="V69" s="492" t="s">
        <v>1234</v>
      </c>
      <c r="W69" s="344" t="s">
        <v>1525</v>
      </c>
      <c r="X69" s="345"/>
    </row>
    <row r="70" spans="1:24" s="46" customFormat="1" ht="12" hidden="1" customHeight="1">
      <c r="A70" s="153" t="s">
        <v>1224</v>
      </c>
      <c r="B70" s="45"/>
      <c r="C70" s="45" t="s">
        <v>1327</v>
      </c>
      <c r="D70" s="471">
        <v>2015</v>
      </c>
      <c r="E70" s="45" t="s">
        <v>754</v>
      </c>
      <c r="F70" s="201">
        <v>1023</v>
      </c>
      <c r="G70" s="202">
        <v>42349</v>
      </c>
      <c r="H70" s="53" t="s">
        <v>1193</v>
      </c>
      <c r="I70" s="45" t="s">
        <v>1341</v>
      </c>
      <c r="J70" s="45" t="s">
        <v>1354</v>
      </c>
      <c r="K70" s="45" t="s">
        <v>1339</v>
      </c>
      <c r="L70" s="52">
        <v>42345</v>
      </c>
      <c r="M70" s="52">
        <v>42351</v>
      </c>
      <c r="N70" s="482">
        <v>2E-3</v>
      </c>
      <c r="O70" s="280">
        <f t="shared" si="6"/>
        <v>19.2</v>
      </c>
      <c r="P70" s="278">
        <f t="shared" si="3"/>
        <v>9580.7999999999993</v>
      </c>
      <c r="Q70" s="126">
        <v>9600</v>
      </c>
      <c r="R70" s="175"/>
      <c r="S70" s="490" t="s">
        <v>239</v>
      </c>
      <c r="T70" s="490" t="s">
        <v>239</v>
      </c>
      <c r="U70" s="490" t="s">
        <v>239</v>
      </c>
      <c r="V70" s="647" t="s">
        <v>239</v>
      </c>
      <c r="W70" s="344" t="s">
        <v>1534</v>
      </c>
      <c r="X70" s="345"/>
    </row>
    <row r="71" spans="1:24" s="46" customFormat="1" ht="12" hidden="1" customHeight="1">
      <c r="A71" s="153" t="s">
        <v>1224</v>
      </c>
      <c r="B71" s="45"/>
      <c r="C71" s="45" t="s">
        <v>1327</v>
      </c>
      <c r="D71" s="471">
        <v>2015</v>
      </c>
      <c r="E71" s="45" t="s">
        <v>754</v>
      </c>
      <c r="F71" s="201">
        <v>1023</v>
      </c>
      <c r="G71" s="202">
        <v>42349</v>
      </c>
      <c r="H71" s="53" t="s">
        <v>1193</v>
      </c>
      <c r="I71" s="45" t="s">
        <v>1341</v>
      </c>
      <c r="J71" s="45" t="s">
        <v>1354</v>
      </c>
      <c r="K71" s="45" t="s">
        <v>1339</v>
      </c>
      <c r="L71" s="52">
        <v>42345</v>
      </c>
      <c r="M71" s="52">
        <v>42351</v>
      </c>
      <c r="N71" s="482">
        <v>2E-3</v>
      </c>
      <c r="O71" s="280">
        <f t="shared" si="6"/>
        <v>21.6</v>
      </c>
      <c r="P71" s="278">
        <f t="shared" si="3"/>
        <v>10778.4</v>
      </c>
      <c r="Q71" s="126">
        <v>10800</v>
      </c>
      <c r="R71" s="175"/>
      <c r="S71" s="490" t="s">
        <v>239</v>
      </c>
      <c r="T71" s="490" t="s">
        <v>239</v>
      </c>
      <c r="U71" s="490" t="s">
        <v>239</v>
      </c>
      <c r="V71" s="647" t="s">
        <v>239</v>
      </c>
      <c r="W71" s="344" t="s">
        <v>1534</v>
      </c>
      <c r="X71" s="345"/>
    </row>
    <row r="72" spans="1:24" s="480" customFormat="1" ht="12" hidden="1" customHeight="1">
      <c r="A72" s="473" t="s">
        <v>763</v>
      </c>
      <c r="B72" s="201"/>
      <c r="C72" s="201" t="s">
        <v>763</v>
      </c>
      <c r="D72" s="474">
        <v>2015</v>
      </c>
      <c r="E72" s="201" t="s">
        <v>754</v>
      </c>
      <c r="F72" s="201">
        <v>1023</v>
      </c>
      <c r="G72" s="202">
        <v>42349</v>
      </c>
      <c r="H72" s="475" t="s">
        <v>1193</v>
      </c>
      <c r="I72" s="201" t="s">
        <v>1341</v>
      </c>
      <c r="J72" s="201" t="s">
        <v>763</v>
      </c>
      <c r="K72" s="201" t="s">
        <v>763</v>
      </c>
      <c r="L72" s="476">
        <v>42345</v>
      </c>
      <c r="M72" s="476">
        <v>42351</v>
      </c>
      <c r="N72" s="483">
        <v>2E-3</v>
      </c>
      <c r="O72" s="280" t="s">
        <v>113</v>
      </c>
      <c r="P72" s="280" t="s">
        <v>113</v>
      </c>
      <c r="Q72" s="175"/>
      <c r="R72" s="175">
        <v>20359.2</v>
      </c>
      <c r="S72" s="175"/>
      <c r="T72" s="175"/>
      <c r="U72" s="175"/>
      <c r="V72" s="477"/>
      <c r="W72" s="478" t="s">
        <v>1534</v>
      </c>
      <c r="X72" s="479"/>
    </row>
    <row r="73" spans="1:24" s="46" customFormat="1" ht="12" hidden="1" customHeight="1">
      <c r="A73" s="153" t="s">
        <v>1224</v>
      </c>
      <c r="B73" s="45"/>
      <c r="C73" s="45" t="s">
        <v>1327</v>
      </c>
      <c r="D73" s="471">
        <v>2015</v>
      </c>
      <c r="E73" s="45" t="s">
        <v>754</v>
      </c>
      <c r="F73" s="201">
        <v>1022</v>
      </c>
      <c r="G73" s="202">
        <v>42319</v>
      </c>
      <c r="H73" s="53" t="s">
        <v>1193</v>
      </c>
      <c r="I73" s="45" t="s">
        <v>1341</v>
      </c>
      <c r="J73" s="45" t="s">
        <v>1363</v>
      </c>
      <c r="K73" s="45" t="s">
        <v>1339</v>
      </c>
      <c r="L73" s="52">
        <v>42345</v>
      </c>
      <c r="M73" s="52">
        <v>42351</v>
      </c>
      <c r="N73" s="482">
        <v>2E-3</v>
      </c>
      <c r="O73" s="280">
        <f>Q73*N73</f>
        <v>18.080000000000002</v>
      </c>
      <c r="P73" s="278">
        <f>Q73-O73</f>
        <v>9021.92</v>
      </c>
      <c r="Q73" s="126">
        <v>9040</v>
      </c>
      <c r="R73" s="175"/>
      <c r="S73" s="490" t="s">
        <v>239</v>
      </c>
      <c r="T73" s="490" t="s">
        <v>239</v>
      </c>
      <c r="U73" s="490" t="s">
        <v>239</v>
      </c>
      <c r="V73" s="647" t="s">
        <v>239</v>
      </c>
      <c r="W73" s="344" t="s">
        <v>1530</v>
      </c>
      <c r="X73" s="345"/>
    </row>
    <row r="74" spans="1:24" s="46" customFormat="1" ht="12" hidden="1" customHeight="1">
      <c r="A74" s="153" t="s">
        <v>1224</v>
      </c>
      <c r="B74" s="45"/>
      <c r="C74" s="45" t="s">
        <v>1327</v>
      </c>
      <c r="D74" s="471">
        <v>2015</v>
      </c>
      <c r="E74" s="45" t="s">
        <v>754</v>
      </c>
      <c r="F74" s="201">
        <v>1022</v>
      </c>
      <c r="G74" s="202">
        <v>42319</v>
      </c>
      <c r="H74" s="53" t="s">
        <v>1193</v>
      </c>
      <c r="I74" s="45" t="s">
        <v>1341</v>
      </c>
      <c r="J74" s="45" t="s">
        <v>1363</v>
      </c>
      <c r="K74" s="45" t="s">
        <v>1339</v>
      </c>
      <c r="L74" s="52">
        <v>42345</v>
      </c>
      <c r="M74" s="52">
        <v>42351</v>
      </c>
      <c r="N74" s="482">
        <v>2E-3</v>
      </c>
      <c r="O74" s="280">
        <f>Q74*N74</f>
        <v>21.30002</v>
      </c>
      <c r="P74" s="278">
        <f>Q74-O74</f>
        <v>10628.70998</v>
      </c>
      <c r="Q74" s="126">
        <v>10650.01</v>
      </c>
      <c r="R74" s="175"/>
      <c r="S74" s="490" t="s">
        <v>239</v>
      </c>
      <c r="T74" s="490" t="s">
        <v>239</v>
      </c>
      <c r="U74" s="490" t="s">
        <v>239</v>
      </c>
      <c r="V74" s="647" t="s">
        <v>239</v>
      </c>
      <c r="W74" s="344" t="s">
        <v>1530</v>
      </c>
      <c r="X74" s="345"/>
    </row>
    <row r="75" spans="1:24" s="480" customFormat="1" ht="12" hidden="1" customHeight="1">
      <c r="A75" s="473" t="s">
        <v>763</v>
      </c>
      <c r="B75" s="201"/>
      <c r="C75" s="201" t="s">
        <v>763</v>
      </c>
      <c r="D75" s="474">
        <v>2015</v>
      </c>
      <c r="E75" s="201" t="s">
        <v>754</v>
      </c>
      <c r="F75" s="201">
        <v>1022</v>
      </c>
      <c r="G75" s="202">
        <v>42319</v>
      </c>
      <c r="H75" s="475" t="s">
        <v>1193</v>
      </c>
      <c r="I75" s="201" t="s">
        <v>1341</v>
      </c>
      <c r="J75" s="201" t="s">
        <v>763</v>
      </c>
      <c r="K75" s="201" t="s">
        <v>763</v>
      </c>
      <c r="L75" s="476">
        <v>42345</v>
      </c>
      <c r="M75" s="476">
        <v>42351</v>
      </c>
      <c r="N75" s="483">
        <v>2E-3</v>
      </c>
      <c r="O75" s="280" t="s">
        <v>113</v>
      </c>
      <c r="P75" s="280" t="s">
        <v>113</v>
      </c>
      <c r="Q75" s="175"/>
      <c r="R75" s="175">
        <v>19658.63</v>
      </c>
      <c r="S75" s="175"/>
      <c r="T75" s="175"/>
      <c r="U75" s="175"/>
      <c r="V75" s="477"/>
      <c r="W75" s="478" t="s">
        <v>1530</v>
      </c>
      <c r="X75" s="479"/>
    </row>
    <row r="76" spans="1:24" s="46" customFormat="1" ht="12" hidden="1" customHeight="1">
      <c r="A76" s="153" t="s">
        <v>1224</v>
      </c>
      <c r="B76" s="45"/>
      <c r="C76" s="45" t="s">
        <v>1327</v>
      </c>
      <c r="D76" s="471">
        <v>2015</v>
      </c>
      <c r="E76" s="45" t="s">
        <v>754</v>
      </c>
      <c r="F76" s="201">
        <v>1031</v>
      </c>
      <c r="G76" s="202">
        <v>42355</v>
      </c>
      <c r="H76" s="53" t="s">
        <v>1193</v>
      </c>
      <c r="I76" s="45" t="s">
        <v>1207</v>
      </c>
      <c r="J76" s="45" t="s">
        <v>1351</v>
      </c>
      <c r="K76" s="45" t="s">
        <v>1339</v>
      </c>
      <c r="L76" s="52">
        <v>42348</v>
      </c>
      <c r="M76" s="52">
        <v>42354</v>
      </c>
      <c r="N76" s="482">
        <v>2E-3</v>
      </c>
      <c r="O76" s="280">
        <f t="shared" ref="O76:O84" si="7">Q76*N76</f>
        <v>10.6</v>
      </c>
      <c r="P76" s="278">
        <f t="shared" ref="P76:P84" si="8">Q76-O76</f>
        <v>5289.4</v>
      </c>
      <c r="Q76" s="126">
        <v>5300</v>
      </c>
      <c r="R76" s="175">
        <v>5289.4</v>
      </c>
      <c r="S76" s="491" t="s">
        <v>1234</v>
      </c>
      <c r="T76" s="490" t="s">
        <v>239</v>
      </c>
      <c r="U76" s="48" t="s">
        <v>239</v>
      </c>
      <c r="V76" s="178" t="s">
        <v>239</v>
      </c>
      <c r="W76" s="344" t="s">
        <v>1528</v>
      </c>
      <c r="X76" s="345"/>
    </row>
    <row r="77" spans="1:24" s="46" customFormat="1" ht="12" hidden="1" customHeight="1">
      <c r="A77" s="153" t="s">
        <v>1224</v>
      </c>
      <c r="B77" s="45"/>
      <c r="C77" s="45" t="s">
        <v>1327</v>
      </c>
      <c r="D77" s="471">
        <v>2015</v>
      </c>
      <c r="E77" s="45" t="s">
        <v>754</v>
      </c>
      <c r="F77" s="201">
        <v>443</v>
      </c>
      <c r="G77" s="202">
        <v>42362</v>
      </c>
      <c r="H77" s="53" t="s">
        <v>1193</v>
      </c>
      <c r="I77" s="45" t="s">
        <v>1207</v>
      </c>
      <c r="J77" s="45" t="s">
        <v>1351</v>
      </c>
      <c r="K77" s="45" t="s">
        <v>1339</v>
      </c>
      <c r="L77" s="52">
        <v>42348</v>
      </c>
      <c r="M77" s="52">
        <v>42354</v>
      </c>
      <c r="N77" s="482">
        <v>2E-3</v>
      </c>
      <c r="O77" s="280">
        <f t="shared" si="7"/>
        <v>6</v>
      </c>
      <c r="P77" s="278">
        <f t="shared" si="8"/>
        <v>2994</v>
      </c>
      <c r="Q77" s="126">
        <v>3000</v>
      </c>
      <c r="R77" s="175"/>
      <c r="S77" s="490" t="s">
        <v>239</v>
      </c>
      <c r="T77" s="490" t="s">
        <v>239</v>
      </c>
      <c r="U77" s="48" t="s">
        <v>239</v>
      </c>
      <c r="V77" s="178" t="s">
        <v>239</v>
      </c>
      <c r="W77" s="344" t="s">
        <v>1486</v>
      </c>
      <c r="X77" s="345"/>
    </row>
    <row r="78" spans="1:24" s="46" customFormat="1" ht="12" hidden="1" customHeight="1">
      <c r="A78" s="153" t="s">
        <v>1269</v>
      </c>
      <c r="B78" s="45"/>
      <c r="C78" s="45" t="s">
        <v>539</v>
      </c>
      <c r="D78" s="471">
        <v>2015</v>
      </c>
      <c r="E78" s="45" t="s">
        <v>1167</v>
      </c>
      <c r="F78" s="201">
        <v>9016</v>
      </c>
      <c r="G78" s="202">
        <v>42355</v>
      </c>
      <c r="H78" s="53" t="s">
        <v>1193</v>
      </c>
      <c r="I78" s="45" t="s">
        <v>1207</v>
      </c>
      <c r="J78" s="45" t="s">
        <v>1219</v>
      </c>
      <c r="K78" s="45" t="s">
        <v>1220</v>
      </c>
      <c r="L78" s="52">
        <v>42348</v>
      </c>
      <c r="M78" s="52">
        <v>42354</v>
      </c>
      <c r="N78" s="482">
        <v>0</v>
      </c>
      <c r="O78" s="280">
        <f t="shared" si="7"/>
        <v>0</v>
      </c>
      <c r="P78" s="278">
        <f t="shared" si="8"/>
        <v>2000</v>
      </c>
      <c r="Q78" s="126">
        <v>2000</v>
      </c>
      <c r="R78" s="175"/>
      <c r="S78" s="48" t="s">
        <v>239</v>
      </c>
      <c r="T78" s="48" t="s">
        <v>239</v>
      </c>
      <c r="U78" s="48"/>
      <c r="V78" s="178" t="s">
        <v>239</v>
      </c>
      <c r="W78" s="344" t="s">
        <v>1208</v>
      </c>
      <c r="X78" s="345"/>
    </row>
    <row r="79" spans="1:24" s="46" customFormat="1" ht="12" hidden="1" customHeight="1">
      <c r="A79" s="153" t="s">
        <v>1192</v>
      </c>
      <c r="B79" s="45"/>
      <c r="C79" s="45" t="s">
        <v>539</v>
      </c>
      <c r="D79" s="471">
        <v>2015</v>
      </c>
      <c r="E79" s="45" t="s">
        <v>1167</v>
      </c>
      <c r="F79" s="201">
        <v>9016</v>
      </c>
      <c r="G79" s="202">
        <v>42355</v>
      </c>
      <c r="H79" s="53" t="s">
        <v>1193</v>
      </c>
      <c r="I79" s="45" t="s">
        <v>1207</v>
      </c>
      <c r="J79" s="45" t="s">
        <v>1195</v>
      </c>
      <c r="K79" s="45" t="s">
        <v>1191</v>
      </c>
      <c r="L79" s="52">
        <v>42348</v>
      </c>
      <c r="M79" s="52">
        <v>42354</v>
      </c>
      <c r="N79" s="482">
        <v>0</v>
      </c>
      <c r="O79" s="280">
        <f t="shared" si="7"/>
        <v>0</v>
      </c>
      <c r="P79" s="278">
        <f t="shared" si="8"/>
        <v>1500</v>
      </c>
      <c r="Q79" s="126">
        <v>1500</v>
      </c>
      <c r="R79" s="175"/>
      <c r="S79" s="48" t="s">
        <v>239</v>
      </c>
      <c r="T79" s="48" t="s">
        <v>239</v>
      </c>
      <c r="U79" s="48"/>
      <c r="V79" s="178"/>
      <c r="W79" s="344" t="s">
        <v>1209</v>
      </c>
      <c r="X79" s="345"/>
    </row>
    <row r="80" spans="1:24" s="46" customFormat="1" ht="12" hidden="1" customHeight="1">
      <c r="A80" s="153" t="s">
        <v>1210</v>
      </c>
      <c r="B80" s="45"/>
      <c r="C80" s="45" t="s">
        <v>535</v>
      </c>
      <c r="D80" s="471">
        <v>2015</v>
      </c>
      <c r="E80" s="45" t="s">
        <v>1167</v>
      </c>
      <c r="F80" s="201">
        <v>9016</v>
      </c>
      <c r="G80" s="202">
        <v>42355</v>
      </c>
      <c r="H80" s="53" t="s">
        <v>1193</v>
      </c>
      <c r="I80" s="45" t="s">
        <v>1207</v>
      </c>
      <c r="J80" s="45" t="s">
        <v>1202</v>
      </c>
      <c r="K80" s="45" t="s">
        <v>1203</v>
      </c>
      <c r="L80" s="52">
        <v>42348</v>
      </c>
      <c r="M80" s="52">
        <v>42354</v>
      </c>
      <c r="N80" s="482">
        <v>0</v>
      </c>
      <c r="O80" s="280">
        <f t="shared" si="7"/>
        <v>0</v>
      </c>
      <c r="P80" s="278">
        <f t="shared" si="8"/>
        <v>1000</v>
      </c>
      <c r="Q80" s="126">
        <v>1000</v>
      </c>
      <c r="R80" s="175"/>
      <c r="S80" s="48" t="s">
        <v>239</v>
      </c>
      <c r="T80" s="48" t="s">
        <v>239</v>
      </c>
      <c r="U80" s="48" t="s">
        <v>239</v>
      </c>
      <c r="V80" s="178" t="s">
        <v>239</v>
      </c>
      <c r="W80" s="344" t="s">
        <v>1211</v>
      </c>
      <c r="X80" s="345"/>
    </row>
    <row r="81" spans="1:24" s="480" customFormat="1" ht="12" hidden="1" customHeight="1">
      <c r="A81" s="473" t="s">
        <v>763</v>
      </c>
      <c r="B81" s="201"/>
      <c r="C81" s="201" t="s">
        <v>763</v>
      </c>
      <c r="D81" s="474">
        <v>2015</v>
      </c>
      <c r="E81" s="201" t="s">
        <v>1167</v>
      </c>
      <c r="F81" s="201">
        <v>9016</v>
      </c>
      <c r="G81" s="202">
        <v>42355</v>
      </c>
      <c r="H81" s="475" t="s">
        <v>1193</v>
      </c>
      <c r="I81" s="201" t="s">
        <v>1207</v>
      </c>
      <c r="J81" s="201" t="s">
        <v>763</v>
      </c>
      <c r="K81" s="201" t="s">
        <v>763</v>
      </c>
      <c r="L81" s="476">
        <v>42348</v>
      </c>
      <c r="M81" s="476">
        <v>42354</v>
      </c>
      <c r="N81" s="482">
        <v>0</v>
      </c>
      <c r="O81" s="280">
        <f t="shared" si="7"/>
        <v>0</v>
      </c>
      <c r="P81" s="280">
        <f t="shared" si="8"/>
        <v>0</v>
      </c>
      <c r="Q81" s="175"/>
      <c r="R81" s="175">
        <v>4500</v>
      </c>
      <c r="S81" s="175"/>
      <c r="T81" s="175"/>
      <c r="U81" s="175"/>
      <c r="V81" s="477"/>
      <c r="W81" s="478" t="s">
        <v>763</v>
      </c>
      <c r="X81" s="479"/>
    </row>
    <row r="82" spans="1:24" s="46" customFormat="1" ht="12" hidden="1" customHeight="1">
      <c r="A82" s="153" t="s">
        <v>1269</v>
      </c>
      <c r="B82" s="45"/>
      <c r="C82" s="45" t="s">
        <v>539</v>
      </c>
      <c r="D82" s="471">
        <v>2015</v>
      </c>
      <c r="E82" s="45" t="s">
        <v>1167</v>
      </c>
      <c r="F82" s="201">
        <v>9017</v>
      </c>
      <c r="G82" s="202">
        <v>42355</v>
      </c>
      <c r="H82" s="53" t="s">
        <v>1193</v>
      </c>
      <c r="I82" s="45" t="s">
        <v>1227</v>
      </c>
      <c r="J82" s="45" t="s">
        <v>1228</v>
      </c>
      <c r="K82" s="45" t="s">
        <v>1191</v>
      </c>
      <c r="L82" s="52">
        <v>42352</v>
      </c>
      <c r="M82" s="52">
        <v>42357</v>
      </c>
      <c r="N82" s="482">
        <v>0</v>
      </c>
      <c r="O82" s="280">
        <f t="shared" si="7"/>
        <v>0</v>
      </c>
      <c r="P82" s="278">
        <f t="shared" si="8"/>
        <v>1500</v>
      </c>
      <c r="Q82" s="126">
        <v>1500</v>
      </c>
      <c r="R82" s="175">
        <v>1500</v>
      </c>
      <c r="S82" s="48" t="s">
        <v>239</v>
      </c>
      <c r="T82" s="48" t="s">
        <v>239</v>
      </c>
      <c r="U82" s="48"/>
      <c r="V82" s="178"/>
      <c r="W82" s="344" t="s">
        <v>1229</v>
      </c>
      <c r="X82" s="345"/>
    </row>
    <row r="83" spans="1:24" s="46" customFormat="1" ht="12" hidden="1" customHeight="1">
      <c r="A83" s="153" t="s">
        <v>1224</v>
      </c>
      <c r="B83" s="45"/>
      <c r="C83" s="45" t="s">
        <v>1327</v>
      </c>
      <c r="D83" s="471">
        <v>2015</v>
      </c>
      <c r="E83" s="45" t="s">
        <v>754</v>
      </c>
      <c r="F83" s="201">
        <v>1032</v>
      </c>
      <c r="G83" s="202">
        <v>42355</v>
      </c>
      <c r="H83" s="53" t="s">
        <v>1193</v>
      </c>
      <c r="I83" s="45" t="s">
        <v>1342</v>
      </c>
      <c r="J83" s="45" t="s">
        <v>1354</v>
      </c>
      <c r="K83" s="45" t="s">
        <v>1339</v>
      </c>
      <c r="L83" s="52">
        <v>42352</v>
      </c>
      <c r="M83" s="52">
        <v>42358</v>
      </c>
      <c r="N83" s="482">
        <v>2E-3</v>
      </c>
      <c r="O83" s="280">
        <f t="shared" si="7"/>
        <v>21.76</v>
      </c>
      <c r="P83" s="278">
        <f t="shared" si="8"/>
        <v>10858.24</v>
      </c>
      <c r="Q83" s="126">
        <v>10880</v>
      </c>
      <c r="R83" s="175"/>
      <c r="S83" s="48" t="s">
        <v>239</v>
      </c>
      <c r="T83" s="490" t="s">
        <v>239</v>
      </c>
      <c r="U83" s="48" t="s">
        <v>239</v>
      </c>
      <c r="V83" s="178" t="s">
        <v>239</v>
      </c>
      <c r="W83" s="344" t="s">
        <v>1536</v>
      </c>
      <c r="X83" s="345"/>
    </row>
    <row r="84" spans="1:24" s="46" customFormat="1" ht="12" hidden="1" customHeight="1">
      <c r="A84" s="153" t="s">
        <v>1224</v>
      </c>
      <c r="B84" s="45"/>
      <c r="C84" s="45" t="s">
        <v>1327</v>
      </c>
      <c r="D84" s="471">
        <v>2015</v>
      </c>
      <c r="E84" s="45" t="s">
        <v>754</v>
      </c>
      <c r="F84" s="201">
        <v>1032</v>
      </c>
      <c r="G84" s="202">
        <v>42355</v>
      </c>
      <c r="H84" s="53" t="s">
        <v>1193</v>
      </c>
      <c r="I84" s="45" t="s">
        <v>1342</v>
      </c>
      <c r="J84" s="45" t="s">
        <v>1354</v>
      </c>
      <c r="K84" s="45" t="s">
        <v>1339</v>
      </c>
      <c r="L84" s="52">
        <v>42352</v>
      </c>
      <c r="M84" s="52">
        <v>42358</v>
      </c>
      <c r="N84" s="482">
        <v>2E-3</v>
      </c>
      <c r="O84" s="280">
        <f t="shared" si="7"/>
        <v>19.2</v>
      </c>
      <c r="P84" s="278">
        <f t="shared" si="8"/>
        <v>9580.7999999999993</v>
      </c>
      <c r="Q84" s="126">
        <v>9600</v>
      </c>
      <c r="R84" s="175"/>
      <c r="S84" s="48" t="s">
        <v>239</v>
      </c>
      <c r="T84" s="490" t="s">
        <v>239</v>
      </c>
      <c r="U84" s="48" t="s">
        <v>239</v>
      </c>
      <c r="V84" s="178" t="s">
        <v>239</v>
      </c>
      <c r="W84" s="344" t="s">
        <v>1535</v>
      </c>
      <c r="X84" s="345"/>
    </row>
    <row r="85" spans="1:24" s="480" customFormat="1" ht="12" hidden="1" customHeight="1">
      <c r="A85" s="473" t="s">
        <v>763</v>
      </c>
      <c r="B85" s="201"/>
      <c r="C85" s="201" t="s">
        <v>763</v>
      </c>
      <c r="D85" s="474">
        <v>2015</v>
      </c>
      <c r="E85" s="201" t="s">
        <v>754</v>
      </c>
      <c r="F85" s="201">
        <v>1032</v>
      </c>
      <c r="G85" s="202">
        <v>42355</v>
      </c>
      <c r="H85" s="475" t="s">
        <v>1193</v>
      </c>
      <c r="I85" s="201" t="s">
        <v>1342</v>
      </c>
      <c r="J85" s="201" t="s">
        <v>1354</v>
      </c>
      <c r="K85" s="201" t="s">
        <v>1339</v>
      </c>
      <c r="L85" s="476">
        <v>42352</v>
      </c>
      <c r="M85" s="476">
        <v>42358</v>
      </c>
      <c r="N85" s="483">
        <v>2E-3</v>
      </c>
      <c r="O85" s="280" t="s">
        <v>113</v>
      </c>
      <c r="P85" s="280" t="s">
        <v>113</v>
      </c>
      <c r="Q85" s="175"/>
      <c r="R85" s="175">
        <v>20439.04</v>
      </c>
      <c r="S85" s="175"/>
      <c r="T85" s="175"/>
      <c r="U85" s="175"/>
      <c r="V85" s="477"/>
      <c r="W85" s="478" t="s">
        <v>1537</v>
      </c>
      <c r="X85" s="479"/>
    </row>
    <row r="86" spans="1:24" s="46" customFormat="1" ht="12" hidden="1" customHeight="1">
      <c r="A86" s="153" t="s">
        <v>1224</v>
      </c>
      <c r="B86" s="45"/>
      <c r="C86" s="45" t="s">
        <v>1327</v>
      </c>
      <c r="D86" s="471">
        <v>2015</v>
      </c>
      <c r="E86" s="45" t="s">
        <v>754</v>
      </c>
      <c r="F86" s="201">
        <v>1033</v>
      </c>
      <c r="G86" s="202">
        <v>42355</v>
      </c>
      <c r="H86" s="53" t="s">
        <v>1193</v>
      </c>
      <c r="I86" s="45" t="s">
        <v>1342</v>
      </c>
      <c r="J86" s="45" t="s">
        <v>1363</v>
      </c>
      <c r="K86" s="45" t="s">
        <v>1339</v>
      </c>
      <c r="L86" s="52">
        <v>42352</v>
      </c>
      <c r="M86" s="52">
        <v>42358</v>
      </c>
      <c r="N86" s="482">
        <v>2E-3</v>
      </c>
      <c r="O86" s="280">
        <f>Q86*N86</f>
        <v>18.080000000000002</v>
      </c>
      <c r="P86" s="278">
        <f>Q86-O86</f>
        <v>9021.92</v>
      </c>
      <c r="Q86" s="126">
        <v>9040</v>
      </c>
      <c r="R86" s="175"/>
      <c r="S86" s="48" t="s">
        <v>239</v>
      </c>
      <c r="T86" s="48" t="s">
        <v>239</v>
      </c>
      <c r="U86" s="48" t="s">
        <v>239</v>
      </c>
      <c r="V86" s="178" t="s">
        <v>239</v>
      </c>
      <c r="W86" s="344" t="s">
        <v>1531</v>
      </c>
      <c r="X86" s="345"/>
    </row>
    <row r="87" spans="1:24" s="46" customFormat="1" ht="12" hidden="1" customHeight="1">
      <c r="A87" s="153" t="s">
        <v>1224</v>
      </c>
      <c r="B87" s="45"/>
      <c r="C87" s="45" t="s">
        <v>1327</v>
      </c>
      <c r="D87" s="471">
        <v>2015</v>
      </c>
      <c r="E87" s="45" t="s">
        <v>754</v>
      </c>
      <c r="F87" s="201">
        <v>1033</v>
      </c>
      <c r="G87" s="202">
        <v>42355</v>
      </c>
      <c r="H87" s="53" t="s">
        <v>1193</v>
      </c>
      <c r="I87" s="45" t="s">
        <v>1342</v>
      </c>
      <c r="J87" s="45" t="s">
        <v>1363</v>
      </c>
      <c r="K87" s="45" t="s">
        <v>1339</v>
      </c>
      <c r="L87" s="52">
        <v>42352</v>
      </c>
      <c r="M87" s="52">
        <v>42358</v>
      </c>
      <c r="N87" s="482">
        <v>2E-3</v>
      </c>
      <c r="O87" s="280">
        <f>Q87*N87</f>
        <v>21.62002</v>
      </c>
      <c r="P87" s="278">
        <f>Q87-O87</f>
        <v>10788.38998</v>
      </c>
      <c r="Q87" s="126">
        <v>10810.01</v>
      </c>
      <c r="R87" s="175"/>
      <c r="S87" s="48" t="s">
        <v>239</v>
      </c>
      <c r="T87" s="48" t="s">
        <v>239</v>
      </c>
      <c r="U87" s="48" t="s">
        <v>239</v>
      </c>
      <c r="V87" s="178" t="s">
        <v>239</v>
      </c>
      <c r="W87" s="344" t="s">
        <v>1531</v>
      </c>
      <c r="X87" s="345"/>
    </row>
    <row r="88" spans="1:24" s="480" customFormat="1" ht="12" hidden="1" customHeight="1">
      <c r="A88" s="473" t="s">
        <v>763</v>
      </c>
      <c r="B88" s="201"/>
      <c r="C88" s="201" t="s">
        <v>763</v>
      </c>
      <c r="D88" s="474">
        <v>2015</v>
      </c>
      <c r="E88" s="201" t="s">
        <v>754</v>
      </c>
      <c r="F88" s="201">
        <v>1033</v>
      </c>
      <c r="G88" s="202">
        <v>42355</v>
      </c>
      <c r="H88" s="475" t="s">
        <v>1193</v>
      </c>
      <c r="I88" s="201" t="s">
        <v>1342</v>
      </c>
      <c r="J88" s="201" t="s">
        <v>763</v>
      </c>
      <c r="K88" s="201" t="s">
        <v>763</v>
      </c>
      <c r="L88" s="476">
        <v>42352</v>
      </c>
      <c r="M88" s="476">
        <v>42358</v>
      </c>
      <c r="N88" s="483">
        <v>2E-3</v>
      </c>
      <c r="O88" s="280" t="s">
        <v>113</v>
      </c>
      <c r="P88" s="280" t="s">
        <v>113</v>
      </c>
      <c r="Q88" s="175"/>
      <c r="R88" s="175">
        <f>Q86+Q87</f>
        <v>19850.010000000002</v>
      </c>
      <c r="S88" s="175"/>
      <c r="T88" s="175"/>
      <c r="U88" s="175"/>
      <c r="V88" s="477"/>
      <c r="W88" s="478" t="s">
        <v>763</v>
      </c>
      <c r="X88" s="479"/>
    </row>
    <row r="89" spans="1:24" s="46" customFormat="1" ht="12" hidden="1" customHeight="1">
      <c r="A89" s="153" t="s">
        <v>1224</v>
      </c>
      <c r="B89" s="45"/>
      <c r="C89" s="45" t="s">
        <v>1327</v>
      </c>
      <c r="D89" s="471">
        <v>2015</v>
      </c>
      <c r="E89" s="45" t="s">
        <v>754</v>
      </c>
      <c r="F89" s="201">
        <v>1080</v>
      </c>
      <c r="G89" s="202">
        <v>42355</v>
      </c>
      <c r="H89" s="53" t="s">
        <v>1193</v>
      </c>
      <c r="I89" s="45" t="s">
        <v>1342</v>
      </c>
      <c r="J89" s="45" t="s">
        <v>1351</v>
      </c>
      <c r="K89" s="45" t="s">
        <v>1339</v>
      </c>
      <c r="L89" s="52">
        <v>42352</v>
      </c>
      <c r="M89" s="52">
        <v>42358</v>
      </c>
      <c r="N89" s="482">
        <v>2E-3</v>
      </c>
      <c r="O89" s="280">
        <f t="shared" ref="O89:O120" si="9">Q89*N89</f>
        <v>64.824480000000008</v>
      </c>
      <c r="P89" s="278">
        <f>Q89-O89</f>
        <v>32347.415520000002</v>
      </c>
      <c r="Q89" s="126">
        <v>32412.240000000002</v>
      </c>
      <c r="R89" s="175">
        <v>32347.42</v>
      </c>
      <c r="S89" s="48" t="s">
        <v>239</v>
      </c>
      <c r="T89" s="490" t="s">
        <v>239</v>
      </c>
      <c r="U89" s="48" t="s">
        <v>239</v>
      </c>
      <c r="V89" s="178" t="s">
        <v>239</v>
      </c>
      <c r="W89" s="344" t="s">
        <v>1527</v>
      </c>
      <c r="X89" s="345"/>
    </row>
    <row r="90" spans="1:24" s="46" customFormat="1" ht="12" hidden="1" customHeight="1">
      <c r="A90" s="153" t="s">
        <v>1192</v>
      </c>
      <c r="B90" s="45"/>
      <c r="C90" s="45" t="s">
        <v>539</v>
      </c>
      <c r="D90" s="471">
        <v>2015</v>
      </c>
      <c r="E90" s="45" t="s">
        <v>1167</v>
      </c>
      <c r="F90" s="201">
        <v>44</v>
      </c>
      <c r="G90" s="202">
        <v>42359</v>
      </c>
      <c r="H90" s="53" t="s">
        <v>1193</v>
      </c>
      <c r="I90" s="45" t="s">
        <v>1194</v>
      </c>
      <c r="J90" s="45" t="s">
        <v>1195</v>
      </c>
      <c r="K90" s="45" t="s">
        <v>1191</v>
      </c>
      <c r="L90" s="52">
        <v>42355</v>
      </c>
      <c r="M90" s="52">
        <v>42361</v>
      </c>
      <c r="N90" s="482">
        <v>0</v>
      </c>
      <c r="O90" s="280">
        <f t="shared" si="9"/>
        <v>0</v>
      </c>
      <c r="P90" s="278">
        <f>Q90-O90</f>
        <v>1500</v>
      </c>
      <c r="Q90" s="126">
        <v>1500</v>
      </c>
      <c r="R90" s="175">
        <v>1500</v>
      </c>
      <c r="S90" s="48" t="s">
        <v>239</v>
      </c>
      <c r="T90" s="48" t="s">
        <v>239</v>
      </c>
      <c r="U90" s="48"/>
      <c r="V90" s="178"/>
      <c r="W90" s="344" t="s">
        <v>1196</v>
      </c>
      <c r="X90" s="345"/>
    </row>
    <row r="91" spans="1:24" s="46" customFormat="1" ht="12" hidden="1" customHeight="1">
      <c r="A91" s="153" t="s">
        <v>1269</v>
      </c>
      <c r="B91" s="45"/>
      <c r="C91" s="45" t="s">
        <v>539</v>
      </c>
      <c r="D91" s="471">
        <v>2015</v>
      </c>
      <c r="E91" s="45" t="s">
        <v>1167</v>
      </c>
      <c r="F91" s="201">
        <v>45</v>
      </c>
      <c r="G91" s="202">
        <v>42359</v>
      </c>
      <c r="H91" s="53" t="s">
        <v>1193</v>
      </c>
      <c r="I91" s="45" t="s">
        <v>1194</v>
      </c>
      <c r="J91" s="45" t="s">
        <v>1230</v>
      </c>
      <c r="K91" s="45" t="s">
        <v>1220</v>
      </c>
      <c r="L91" s="52">
        <v>42355</v>
      </c>
      <c r="M91" s="52">
        <v>42361</v>
      </c>
      <c r="N91" s="482">
        <v>0</v>
      </c>
      <c r="O91" s="280">
        <f t="shared" si="9"/>
        <v>0</v>
      </c>
      <c r="P91" s="278">
        <f t="shared" ref="P91:P99" si="10">Q91-O91</f>
        <v>4500</v>
      </c>
      <c r="Q91" s="126">
        <v>4500</v>
      </c>
      <c r="R91" s="175">
        <v>4500</v>
      </c>
      <c r="S91" s="48" t="s">
        <v>239</v>
      </c>
      <c r="T91" s="48" t="s">
        <v>239</v>
      </c>
      <c r="U91" s="48"/>
      <c r="V91" s="178" t="s">
        <v>239</v>
      </c>
      <c r="W91" s="344" t="s">
        <v>1231</v>
      </c>
      <c r="X91" s="345"/>
    </row>
    <row r="92" spans="1:24" s="46" customFormat="1" ht="12" hidden="1" customHeight="1">
      <c r="A92" s="153" t="s">
        <v>1224</v>
      </c>
      <c r="B92" s="45"/>
      <c r="C92" s="45" t="s">
        <v>1327</v>
      </c>
      <c r="D92" s="471">
        <v>2015</v>
      </c>
      <c r="E92" s="45" t="s">
        <v>1540</v>
      </c>
      <c r="F92" s="646">
        <v>440</v>
      </c>
      <c r="G92" s="202">
        <v>42359</v>
      </c>
      <c r="H92" s="53" t="s">
        <v>1193</v>
      </c>
      <c r="I92" s="45" t="s">
        <v>1194</v>
      </c>
      <c r="J92" s="45" t="s">
        <v>1351</v>
      </c>
      <c r="K92" s="45" t="s">
        <v>1339</v>
      </c>
      <c r="L92" s="52">
        <v>42355</v>
      </c>
      <c r="M92" s="52">
        <v>42361</v>
      </c>
      <c r="N92" s="482">
        <v>2E-3</v>
      </c>
      <c r="O92" s="280">
        <f t="shared" si="9"/>
        <v>17.400000000000002</v>
      </c>
      <c r="P92" s="278">
        <f t="shared" si="10"/>
        <v>8682.6</v>
      </c>
      <c r="Q92" s="126">
        <v>8700</v>
      </c>
      <c r="R92" s="175">
        <v>8682.6</v>
      </c>
      <c r="S92" s="48" t="s">
        <v>239</v>
      </c>
      <c r="T92" s="48" t="s">
        <v>239</v>
      </c>
      <c r="U92" s="48" t="s">
        <v>239</v>
      </c>
      <c r="V92" s="178" t="s">
        <v>239</v>
      </c>
      <c r="W92" s="344" t="s">
        <v>1483</v>
      </c>
      <c r="X92" s="345"/>
    </row>
    <row r="93" spans="1:24" s="46" customFormat="1" ht="12" hidden="1" customHeight="1">
      <c r="A93" s="153" t="s">
        <v>1224</v>
      </c>
      <c r="B93" s="45"/>
      <c r="C93" s="45" t="s">
        <v>1327</v>
      </c>
      <c r="D93" s="471">
        <v>2015</v>
      </c>
      <c r="E93" s="45" t="s">
        <v>1540</v>
      </c>
      <c r="F93" s="201">
        <v>451</v>
      </c>
      <c r="G93" s="202">
        <v>42369</v>
      </c>
      <c r="H93" s="53" t="s">
        <v>1193</v>
      </c>
      <c r="I93" s="45" t="s">
        <v>1194</v>
      </c>
      <c r="J93" s="45" t="s">
        <v>1351</v>
      </c>
      <c r="K93" s="45" t="s">
        <v>1339</v>
      </c>
      <c r="L93" s="52">
        <v>42355</v>
      </c>
      <c r="M93" s="52">
        <v>42361</v>
      </c>
      <c r="N93" s="482">
        <v>2E-3</v>
      </c>
      <c r="O93" s="280">
        <f t="shared" si="9"/>
        <v>32</v>
      </c>
      <c r="P93" s="278">
        <f t="shared" si="10"/>
        <v>15968</v>
      </c>
      <c r="Q93" s="126">
        <v>16000</v>
      </c>
      <c r="R93" s="175">
        <v>15968</v>
      </c>
      <c r="S93" s="48" t="s">
        <v>239</v>
      </c>
      <c r="T93" s="48" t="s">
        <v>239</v>
      </c>
      <c r="U93" s="48" t="s">
        <v>239</v>
      </c>
      <c r="V93" s="178" t="s">
        <v>239</v>
      </c>
      <c r="W93" s="344" t="s">
        <v>1490</v>
      </c>
      <c r="X93" s="345"/>
    </row>
    <row r="94" spans="1:24" s="46" customFormat="1" ht="12" hidden="1" customHeight="1">
      <c r="A94" s="153" t="s">
        <v>1224</v>
      </c>
      <c r="B94" s="45"/>
      <c r="C94" s="45" t="s">
        <v>1327</v>
      </c>
      <c r="D94" s="471">
        <v>2015</v>
      </c>
      <c r="E94" s="45" t="s">
        <v>1540</v>
      </c>
      <c r="F94" s="201">
        <v>459</v>
      </c>
      <c r="G94" s="202">
        <v>42369</v>
      </c>
      <c r="H94" s="53" t="s">
        <v>1193</v>
      </c>
      <c r="I94" s="45" t="s">
        <v>1194</v>
      </c>
      <c r="J94" s="45" t="s">
        <v>1351</v>
      </c>
      <c r="K94" s="45" t="s">
        <v>1339</v>
      </c>
      <c r="L94" s="52">
        <v>42355</v>
      </c>
      <c r="M94" s="52">
        <v>42361</v>
      </c>
      <c r="N94" s="482">
        <v>2E-3</v>
      </c>
      <c r="O94" s="280">
        <f t="shared" si="9"/>
        <v>6</v>
      </c>
      <c r="P94" s="278">
        <f>Q94-O94</f>
        <v>2994</v>
      </c>
      <c r="Q94" s="126">
        <v>3000</v>
      </c>
      <c r="R94" s="175">
        <v>2994</v>
      </c>
      <c r="S94" s="48" t="s">
        <v>239</v>
      </c>
      <c r="T94" s="48" t="s">
        <v>239</v>
      </c>
      <c r="U94" s="48" t="s">
        <v>239</v>
      </c>
      <c r="V94" s="178" t="s">
        <v>239</v>
      </c>
      <c r="W94" s="344" t="s">
        <v>1489</v>
      </c>
      <c r="X94" s="345"/>
    </row>
    <row r="95" spans="1:24" s="46" customFormat="1" ht="12" hidden="1" customHeight="1">
      <c r="A95" s="153" t="s">
        <v>1224</v>
      </c>
      <c r="B95" s="45"/>
      <c r="C95" s="45" t="s">
        <v>1327</v>
      </c>
      <c r="D95" s="471">
        <v>2015</v>
      </c>
      <c r="E95" s="45" t="s">
        <v>1540</v>
      </c>
      <c r="F95" s="201">
        <v>1035</v>
      </c>
      <c r="G95" s="202">
        <v>42359</v>
      </c>
      <c r="H95" s="53" t="s">
        <v>1193</v>
      </c>
      <c r="I95" s="45" t="s">
        <v>1343</v>
      </c>
      <c r="J95" s="45" t="s">
        <v>1351</v>
      </c>
      <c r="K95" s="45" t="s">
        <v>1339</v>
      </c>
      <c r="L95" s="52">
        <v>42359</v>
      </c>
      <c r="M95" s="52">
        <v>42365</v>
      </c>
      <c r="N95" s="482">
        <v>2E-3</v>
      </c>
      <c r="O95" s="280">
        <f t="shared" si="9"/>
        <v>80</v>
      </c>
      <c r="P95" s="278">
        <f>Q95-O95</f>
        <v>39920</v>
      </c>
      <c r="Q95" s="126">
        <v>40000</v>
      </c>
      <c r="R95" s="175">
        <v>39920</v>
      </c>
      <c r="S95" s="48" t="s">
        <v>239</v>
      </c>
      <c r="T95" s="490" t="s">
        <v>239</v>
      </c>
      <c r="U95" s="48" t="s">
        <v>239</v>
      </c>
      <c r="V95" s="178" t="s">
        <v>239</v>
      </c>
      <c r="W95" s="344" t="s">
        <v>1529</v>
      </c>
      <c r="X95" s="345"/>
    </row>
    <row r="96" spans="1:24" s="46" customFormat="1" ht="12" hidden="1" customHeight="1">
      <c r="A96" s="153" t="s">
        <v>1224</v>
      </c>
      <c r="B96" s="45"/>
      <c r="C96" s="45" t="s">
        <v>1327</v>
      </c>
      <c r="D96" s="471">
        <v>2015</v>
      </c>
      <c r="E96" s="45" t="s">
        <v>1540</v>
      </c>
      <c r="F96" s="201">
        <v>438</v>
      </c>
      <c r="G96" s="202">
        <v>42359</v>
      </c>
      <c r="H96" s="53" t="s">
        <v>1193</v>
      </c>
      <c r="I96" s="45" t="s">
        <v>1343</v>
      </c>
      <c r="J96" s="45" t="s">
        <v>1351</v>
      </c>
      <c r="K96" s="45" t="s">
        <v>1339</v>
      </c>
      <c r="L96" s="52">
        <v>42359</v>
      </c>
      <c r="M96" s="52">
        <v>42365</v>
      </c>
      <c r="N96" s="482">
        <v>2E-3</v>
      </c>
      <c r="O96" s="280">
        <f t="shared" si="9"/>
        <v>16.730400000000003</v>
      </c>
      <c r="P96" s="278">
        <f>Q96-O96</f>
        <v>8348.4696000000004</v>
      </c>
      <c r="Q96" s="126">
        <v>8365.2000000000007</v>
      </c>
      <c r="R96" s="175">
        <v>8348.4699999999993</v>
      </c>
      <c r="S96" s="48" t="s">
        <v>239</v>
      </c>
      <c r="T96" s="48" t="s">
        <v>239</v>
      </c>
      <c r="U96" s="48" t="s">
        <v>239</v>
      </c>
      <c r="V96" s="178" t="s">
        <v>239</v>
      </c>
      <c r="W96" s="344" t="s">
        <v>1480</v>
      </c>
      <c r="X96" s="345"/>
    </row>
    <row r="97" spans="1:24" s="46" customFormat="1" ht="12" hidden="1" customHeight="1">
      <c r="A97" s="153" t="s">
        <v>1269</v>
      </c>
      <c r="B97" s="45"/>
      <c r="C97" s="45" t="s">
        <v>1327</v>
      </c>
      <c r="D97" s="471">
        <v>2015</v>
      </c>
      <c r="E97" s="45" t="s">
        <v>1540</v>
      </c>
      <c r="F97" s="201">
        <v>456</v>
      </c>
      <c r="G97" s="202">
        <v>42369</v>
      </c>
      <c r="H97" s="53" t="s">
        <v>1193</v>
      </c>
      <c r="I97" s="45" t="s">
        <v>1343</v>
      </c>
      <c r="J97" s="45" t="s">
        <v>1363</v>
      </c>
      <c r="K97" s="45" t="s">
        <v>1339</v>
      </c>
      <c r="L97" s="52">
        <v>42359</v>
      </c>
      <c r="M97" s="52">
        <v>42365</v>
      </c>
      <c r="N97" s="482">
        <v>2E-3</v>
      </c>
      <c r="O97" s="280">
        <f t="shared" si="9"/>
        <v>26.606680000000001</v>
      </c>
      <c r="P97" s="278">
        <f>Q97-O97</f>
        <v>13276.733319999999</v>
      </c>
      <c r="Q97" s="126">
        <v>13303.34</v>
      </c>
      <c r="R97" s="175">
        <v>13303.34</v>
      </c>
      <c r="S97" s="48" t="s">
        <v>239</v>
      </c>
      <c r="T97" s="490" t="s">
        <v>239</v>
      </c>
      <c r="U97" s="48" t="s">
        <v>239</v>
      </c>
      <c r="V97" s="178" t="s">
        <v>239</v>
      </c>
      <c r="W97" s="344" t="s">
        <v>1451</v>
      </c>
      <c r="X97" s="345"/>
    </row>
    <row r="98" spans="1:24" s="46" customFormat="1" ht="12" hidden="1" customHeight="1">
      <c r="A98" s="153" t="s">
        <v>1224</v>
      </c>
      <c r="B98" s="45"/>
      <c r="C98" s="45" t="s">
        <v>1327</v>
      </c>
      <c r="D98" s="471">
        <v>2015</v>
      </c>
      <c r="E98" s="45" t="s">
        <v>1540</v>
      </c>
      <c r="F98" s="201">
        <v>458</v>
      </c>
      <c r="G98" s="202">
        <v>42369</v>
      </c>
      <c r="H98" s="53" t="s">
        <v>1193</v>
      </c>
      <c r="I98" s="45" t="s">
        <v>1487</v>
      </c>
      <c r="J98" s="45" t="s">
        <v>1351</v>
      </c>
      <c r="K98" s="45" t="s">
        <v>1339</v>
      </c>
      <c r="L98" s="52">
        <v>42359</v>
      </c>
      <c r="M98" s="52">
        <v>42369</v>
      </c>
      <c r="N98" s="482">
        <v>2E-3</v>
      </c>
      <c r="O98" s="280">
        <f t="shared" si="9"/>
        <v>153.2175</v>
      </c>
      <c r="P98" s="278">
        <f>Q98-O98</f>
        <v>76455.532500000001</v>
      </c>
      <c r="Q98" s="126">
        <v>76608.75</v>
      </c>
      <c r="R98" s="175">
        <v>76455.53</v>
      </c>
      <c r="S98" s="48" t="s">
        <v>239</v>
      </c>
      <c r="T98" s="48" t="s">
        <v>239</v>
      </c>
      <c r="U98" s="48" t="s">
        <v>239</v>
      </c>
      <c r="V98" s="178" t="s">
        <v>239</v>
      </c>
      <c r="W98" s="344" t="s">
        <v>1488</v>
      </c>
      <c r="X98" s="345"/>
    </row>
    <row r="99" spans="1:24" s="46" customFormat="1" ht="12" hidden="1" customHeight="1">
      <c r="A99" s="153" t="s">
        <v>1235</v>
      </c>
      <c r="B99" s="45"/>
      <c r="C99" s="45" t="s">
        <v>1256</v>
      </c>
      <c r="D99" s="471">
        <v>2015</v>
      </c>
      <c r="E99" s="45" t="s">
        <v>1167</v>
      </c>
      <c r="F99" s="201">
        <v>46</v>
      </c>
      <c r="G99" s="202">
        <v>42359</v>
      </c>
      <c r="H99" s="53" t="s">
        <v>1193</v>
      </c>
      <c r="I99" s="45" t="s">
        <v>1197</v>
      </c>
      <c r="J99" s="45" t="s">
        <v>1232</v>
      </c>
      <c r="K99" s="45" t="s">
        <v>1233</v>
      </c>
      <c r="L99" s="52">
        <v>42362</v>
      </c>
      <c r="M99" s="52">
        <v>42368</v>
      </c>
      <c r="N99" s="482">
        <v>0</v>
      </c>
      <c r="O99" s="280">
        <f t="shared" si="9"/>
        <v>0</v>
      </c>
      <c r="P99" s="278">
        <f t="shared" si="10"/>
        <v>4500</v>
      </c>
      <c r="Q99" s="126">
        <v>4500</v>
      </c>
      <c r="R99" s="175">
        <v>4500</v>
      </c>
      <c r="S99" s="48" t="s">
        <v>239</v>
      </c>
      <c r="T99" s="48" t="s">
        <v>239</v>
      </c>
      <c r="U99" s="491" t="s">
        <v>1234</v>
      </c>
      <c r="V99" s="492" t="s">
        <v>1234</v>
      </c>
      <c r="W99" s="344" t="s">
        <v>1301</v>
      </c>
      <c r="X99" s="345"/>
    </row>
    <row r="100" spans="1:24" s="46" customFormat="1" ht="12" hidden="1" customHeight="1">
      <c r="A100" s="153" t="s">
        <v>1192</v>
      </c>
      <c r="B100" s="45"/>
      <c r="C100" s="45" t="s">
        <v>539</v>
      </c>
      <c r="D100" s="471">
        <v>2015</v>
      </c>
      <c r="E100" s="45" t="s">
        <v>1167</v>
      </c>
      <c r="F100" s="201">
        <v>47</v>
      </c>
      <c r="G100" s="202">
        <v>42359</v>
      </c>
      <c r="H100" s="53" t="s">
        <v>1193</v>
      </c>
      <c r="I100" s="45" t="s">
        <v>1197</v>
      </c>
      <c r="J100" s="45" t="s">
        <v>1195</v>
      </c>
      <c r="K100" s="45" t="s">
        <v>1191</v>
      </c>
      <c r="L100" s="52">
        <v>42362</v>
      </c>
      <c r="M100" s="52">
        <v>42368</v>
      </c>
      <c r="N100" s="482">
        <v>0</v>
      </c>
      <c r="O100" s="280">
        <f t="shared" si="9"/>
        <v>0</v>
      </c>
      <c r="P100" s="278">
        <f>Q100-O100</f>
        <v>1500</v>
      </c>
      <c r="Q100" s="126">
        <v>1500</v>
      </c>
      <c r="R100" s="175">
        <v>1500</v>
      </c>
      <c r="S100" s="48" t="s">
        <v>239</v>
      </c>
      <c r="T100" s="48" t="s">
        <v>239</v>
      </c>
      <c r="U100" s="491"/>
      <c r="V100" s="492" t="s">
        <v>1234</v>
      </c>
      <c r="W100" s="344" t="s">
        <v>1302</v>
      </c>
      <c r="X100" s="345"/>
    </row>
    <row r="101" spans="1:24" s="46" customFormat="1" ht="12" hidden="1" customHeight="1">
      <c r="A101" s="153" t="s">
        <v>1224</v>
      </c>
      <c r="B101" s="45"/>
      <c r="C101" s="45" t="s">
        <v>1327</v>
      </c>
      <c r="D101" s="471">
        <v>2015</v>
      </c>
      <c r="E101" s="45" t="s">
        <v>1540</v>
      </c>
      <c r="F101" s="201">
        <v>441</v>
      </c>
      <c r="G101" s="202">
        <v>42359</v>
      </c>
      <c r="H101" s="53" t="s">
        <v>1193</v>
      </c>
      <c r="I101" s="45" t="s">
        <v>1197</v>
      </c>
      <c r="J101" s="45" t="s">
        <v>1351</v>
      </c>
      <c r="K101" s="45" t="s">
        <v>1339</v>
      </c>
      <c r="L101" s="52">
        <v>42362</v>
      </c>
      <c r="M101" s="52">
        <v>42368</v>
      </c>
      <c r="N101" s="482">
        <v>2E-3</v>
      </c>
      <c r="O101" s="280">
        <f t="shared" si="9"/>
        <v>17.400000000000002</v>
      </c>
      <c r="P101" s="278">
        <f>Q101-O101</f>
        <v>8682.6</v>
      </c>
      <c r="Q101" s="126">
        <v>8700</v>
      </c>
      <c r="R101" s="175">
        <v>8682.6</v>
      </c>
      <c r="S101" s="48" t="s">
        <v>239</v>
      </c>
      <c r="T101" s="48" t="s">
        <v>239</v>
      </c>
      <c r="U101" s="48" t="s">
        <v>239</v>
      </c>
      <c r="V101" s="178" t="s">
        <v>239</v>
      </c>
      <c r="W101" s="344" t="s">
        <v>1484</v>
      </c>
      <c r="X101" s="345"/>
    </row>
    <row r="102" spans="1:24" s="46" customFormat="1" ht="12" hidden="1" customHeight="1">
      <c r="A102" s="153" t="s">
        <v>1224</v>
      </c>
      <c r="B102" s="45"/>
      <c r="C102" s="45" t="s">
        <v>1327</v>
      </c>
      <c r="D102" s="471">
        <v>2015</v>
      </c>
      <c r="E102" s="45" t="s">
        <v>1540</v>
      </c>
      <c r="F102" s="201">
        <v>439</v>
      </c>
      <c r="G102" s="202">
        <v>42359</v>
      </c>
      <c r="H102" s="53" t="s">
        <v>1193</v>
      </c>
      <c r="I102" s="45" t="s">
        <v>1481</v>
      </c>
      <c r="J102" s="45" t="s">
        <v>1351</v>
      </c>
      <c r="K102" s="45" t="s">
        <v>1339</v>
      </c>
      <c r="L102" s="52">
        <v>42366</v>
      </c>
      <c r="M102" s="52">
        <v>42369</v>
      </c>
      <c r="N102" s="482">
        <v>2E-3</v>
      </c>
      <c r="O102" s="280">
        <f t="shared" si="9"/>
        <v>47.712000000000003</v>
      </c>
      <c r="P102" s="278">
        <f>Q102-O102</f>
        <v>23808.288</v>
      </c>
      <c r="Q102" s="126">
        <v>23856</v>
      </c>
      <c r="R102" s="175">
        <v>23808.29</v>
      </c>
      <c r="S102" s="48" t="s">
        <v>239</v>
      </c>
      <c r="T102" s="48" t="s">
        <v>239</v>
      </c>
      <c r="U102" s="48" t="s">
        <v>239</v>
      </c>
      <c r="V102" s="178" t="s">
        <v>239</v>
      </c>
      <c r="W102" s="344" t="s">
        <v>1482</v>
      </c>
      <c r="X102" s="345"/>
    </row>
    <row r="103" spans="1:24" s="46" customFormat="1" ht="12" hidden="1" customHeight="1">
      <c r="A103" s="153" t="s">
        <v>1610</v>
      </c>
      <c r="B103" s="45"/>
      <c r="C103" s="45" t="s">
        <v>535</v>
      </c>
      <c r="D103" s="611">
        <v>2016</v>
      </c>
      <c r="E103" s="45" t="s">
        <v>1167</v>
      </c>
      <c r="F103" s="201">
        <v>111</v>
      </c>
      <c r="G103" s="202">
        <v>42376</v>
      </c>
      <c r="H103" s="53" t="s">
        <v>1193</v>
      </c>
      <c r="I103" s="45" t="s">
        <v>1579</v>
      </c>
      <c r="J103" s="45" t="s">
        <v>1611</v>
      </c>
      <c r="K103" s="45" t="s">
        <v>1233</v>
      </c>
      <c r="L103" s="52">
        <v>42369</v>
      </c>
      <c r="M103" s="52">
        <v>42375</v>
      </c>
      <c r="N103" s="482">
        <v>0</v>
      </c>
      <c r="O103" s="280">
        <f t="shared" si="9"/>
        <v>0</v>
      </c>
      <c r="P103" s="278">
        <v>0</v>
      </c>
      <c r="Q103" s="126">
        <v>1800</v>
      </c>
      <c r="R103" s="175">
        <v>1800</v>
      </c>
      <c r="S103" s="48" t="s">
        <v>239</v>
      </c>
      <c r="T103" s="48" t="s">
        <v>239</v>
      </c>
      <c r="U103" s="48" t="s">
        <v>239</v>
      </c>
      <c r="V103" s="178" t="s">
        <v>239</v>
      </c>
      <c r="W103" s="344" t="s">
        <v>1612</v>
      </c>
      <c r="X103" s="345"/>
    </row>
    <row r="104" spans="1:24" s="46" customFormat="1" ht="12" hidden="1">
      <c r="A104" s="153" t="s">
        <v>1269</v>
      </c>
      <c r="B104" s="45"/>
      <c r="C104" s="45" t="s">
        <v>539</v>
      </c>
      <c r="D104" s="611">
        <v>2016</v>
      </c>
      <c r="E104" s="45" t="s">
        <v>1167</v>
      </c>
      <c r="F104" s="201">
        <v>109</v>
      </c>
      <c r="G104" s="202">
        <v>42376</v>
      </c>
      <c r="H104" s="53" t="s">
        <v>1193</v>
      </c>
      <c r="I104" s="45" t="s">
        <v>1579</v>
      </c>
      <c r="J104" s="45" t="s">
        <v>1270</v>
      </c>
      <c r="K104" s="45" t="s">
        <v>1603</v>
      </c>
      <c r="L104" s="52">
        <v>42369</v>
      </c>
      <c r="M104" s="52">
        <v>42375</v>
      </c>
      <c r="N104" s="482">
        <v>0</v>
      </c>
      <c r="O104" s="280">
        <f t="shared" si="9"/>
        <v>0</v>
      </c>
      <c r="P104" s="278">
        <f t="shared" ref="P104:P135" si="11">Q104-O104</f>
        <v>3000</v>
      </c>
      <c r="Q104" s="126">
        <v>3000</v>
      </c>
      <c r="R104" s="175">
        <v>3000</v>
      </c>
      <c r="S104" s="48" t="s">
        <v>239</v>
      </c>
      <c r="T104" s="48" t="s">
        <v>239</v>
      </c>
      <c r="U104" s="48"/>
      <c r="V104" s="178" t="s">
        <v>239</v>
      </c>
      <c r="W104" s="344" t="s">
        <v>1584</v>
      </c>
      <c r="X104" s="345"/>
    </row>
    <row r="105" spans="1:24" s="46" customFormat="1" ht="12" hidden="1">
      <c r="A105" s="153" t="s">
        <v>1589</v>
      </c>
      <c r="B105" s="45"/>
      <c r="C105" s="45" t="s">
        <v>539</v>
      </c>
      <c r="D105" s="611">
        <v>2016</v>
      </c>
      <c r="E105" s="45" t="s">
        <v>1167</v>
      </c>
      <c r="F105" s="201">
        <v>110</v>
      </c>
      <c r="G105" s="202">
        <v>42376</v>
      </c>
      <c r="H105" s="53" t="s">
        <v>1193</v>
      </c>
      <c r="I105" s="45" t="s">
        <v>1579</v>
      </c>
      <c r="J105" s="45" t="s">
        <v>1619</v>
      </c>
      <c r="K105" s="45" t="s">
        <v>1191</v>
      </c>
      <c r="L105" s="52">
        <v>42369</v>
      </c>
      <c r="M105" s="52">
        <v>42375</v>
      </c>
      <c r="N105" s="482">
        <v>0</v>
      </c>
      <c r="O105" s="280">
        <f t="shared" si="9"/>
        <v>0</v>
      </c>
      <c r="P105" s="278">
        <f t="shared" si="11"/>
        <v>3000</v>
      </c>
      <c r="Q105" s="126">
        <v>3000</v>
      </c>
      <c r="R105" s="175">
        <v>3000</v>
      </c>
      <c r="S105" s="48" t="s">
        <v>239</v>
      </c>
      <c r="T105" s="48" t="s">
        <v>239</v>
      </c>
      <c r="U105" s="48" t="s">
        <v>239</v>
      </c>
      <c r="V105" s="178"/>
      <c r="W105" s="344" t="s">
        <v>1620</v>
      </c>
      <c r="X105" s="345"/>
    </row>
    <row r="106" spans="1:24" s="46" customFormat="1" ht="12" hidden="1">
      <c r="A106" s="153" t="s">
        <v>2197</v>
      </c>
      <c r="B106" s="45"/>
      <c r="C106" s="45" t="s">
        <v>539</v>
      </c>
      <c r="D106" s="611">
        <v>2016</v>
      </c>
      <c r="E106" s="45" t="s">
        <v>1167</v>
      </c>
      <c r="F106" s="201">
        <v>168</v>
      </c>
      <c r="G106" s="202">
        <v>42383</v>
      </c>
      <c r="H106" s="53" t="s">
        <v>2208</v>
      </c>
      <c r="I106" s="45" t="s">
        <v>2199</v>
      </c>
      <c r="J106" s="45" t="s">
        <v>2242</v>
      </c>
      <c r="K106" s="45" t="s">
        <v>2198</v>
      </c>
      <c r="L106" s="52">
        <v>42005</v>
      </c>
      <c r="M106" s="52">
        <v>42035</v>
      </c>
      <c r="N106" s="482">
        <v>0</v>
      </c>
      <c r="O106" s="280">
        <f t="shared" si="9"/>
        <v>0</v>
      </c>
      <c r="P106" s="278">
        <f t="shared" si="11"/>
        <v>6164</v>
      </c>
      <c r="Q106" s="126">
        <v>6164</v>
      </c>
      <c r="R106" s="175">
        <v>6164</v>
      </c>
      <c r="S106" s="48" t="s">
        <v>239</v>
      </c>
      <c r="T106" s="490" t="s">
        <v>239</v>
      </c>
      <c r="U106" s="48"/>
      <c r="V106" s="178"/>
      <c r="W106" s="344" t="s">
        <v>2200</v>
      </c>
      <c r="X106" s="345"/>
    </row>
    <row r="107" spans="1:24" s="46" customFormat="1" ht="12" hidden="1">
      <c r="A107" s="153" t="s">
        <v>2197</v>
      </c>
      <c r="B107" s="45"/>
      <c r="C107" s="45" t="s">
        <v>539</v>
      </c>
      <c r="D107" s="611">
        <v>2016</v>
      </c>
      <c r="E107" s="45" t="s">
        <v>1167</v>
      </c>
      <c r="F107" s="201">
        <v>169</v>
      </c>
      <c r="G107" s="202">
        <v>42383</v>
      </c>
      <c r="H107" s="53" t="s">
        <v>2205</v>
      </c>
      <c r="I107" s="45" t="s">
        <v>2199</v>
      </c>
      <c r="J107" s="45" t="s">
        <v>2242</v>
      </c>
      <c r="K107" s="45" t="s">
        <v>2198</v>
      </c>
      <c r="L107" s="52">
        <v>42005</v>
      </c>
      <c r="M107" s="52">
        <v>42035</v>
      </c>
      <c r="N107" s="482">
        <v>0</v>
      </c>
      <c r="O107" s="280">
        <f t="shared" si="9"/>
        <v>0</v>
      </c>
      <c r="P107" s="278">
        <f t="shared" si="11"/>
        <v>1788</v>
      </c>
      <c r="Q107" s="126">
        <v>1788</v>
      </c>
      <c r="R107" s="175">
        <v>1788</v>
      </c>
      <c r="S107" s="48" t="s">
        <v>239</v>
      </c>
      <c r="T107" s="490" t="s">
        <v>239</v>
      </c>
      <c r="U107" s="48"/>
      <c r="V107" s="178"/>
      <c r="W107" s="344" t="s">
        <v>2200</v>
      </c>
      <c r="X107" s="345"/>
    </row>
    <row r="108" spans="1:24" s="46" customFormat="1" ht="12" hidden="1">
      <c r="A108" s="153" t="s">
        <v>2197</v>
      </c>
      <c r="B108" s="45"/>
      <c r="C108" s="45" t="s">
        <v>539</v>
      </c>
      <c r="D108" s="611">
        <v>2016</v>
      </c>
      <c r="E108" s="45" t="s">
        <v>1167</v>
      </c>
      <c r="F108" s="201">
        <v>170</v>
      </c>
      <c r="G108" s="202">
        <v>42383</v>
      </c>
      <c r="H108" s="53" t="s">
        <v>2206</v>
      </c>
      <c r="I108" s="45" t="s">
        <v>2199</v>
      </c>
      <c r="J108" s="45" t="s">
        <v>2242</v>
      </c>
      <c r="K108" s="45" t="s">
        <v>2198</v>
      </c>
      <c r="L108" s="52">
        <v>42005</v>
      </c>
      <c r="M108" s="52">
        <v>42035</v>
      </c>
      <c r="N108" s="482">
        <v>0</v>
      </c>
      <c r="O108" s="280">
        <f t="shared" si="9"/>
        <v>0</v>
      </c>
      <c r="P108" s="278">
        <f t="shared" si="11"/>
        <v>1192</v>
      </c>
      <c r="Q108" s="126">
        <v>1192</v>
      </c>
      <c r="R108" s="175">
        <v>1192</v>
      </c>
      <c r="S108" s="48" t="s">
        <v>239</v>
      </c>
      <c r="T108" s="490" t="s">
        <v>239</v>
      </c>
      <c r="U108" s="48"/>
      <c r="V108" s="178"/>
      <c r="W108" s="344" t="s">
        <v>2200</v>
      </c>
      <c r="X108" s="345"/>
    </row>
    <row r="109" spans="1:24" s="46" customFormat="1" ht="12" hidden="1">
      <c r="A109" s="153" t="s">
        <v>2197</v>
      </c>
      <c r="B109" s="45"/>
      <c r="C109" s="45" t="s">
        <v>539</v>
      </c>
      <c r="D109" s="611">
        <v>2016</v>
      </c>
      <c r="E109" s="45" t="s">
        <v>1167</v>
      </c>
      <c r="F109" s="201">
        <v>171</v>
      </c>
      <c r="G109" s="202">
        <v>42383</v>
      </c>
      <c r="H109" s="53" t="s">
        <v>2201</v>
      </c>
      <c r="I109" s="45" t="s">
        <v>2199</v>
      </c>
      <c r="J109" s="45" t="s">
        <v>2242</v>
      </c>
      <c r="K109" s="45" t="s">
        <v>2198</v>
      </c>
      <c r="L109" s="52">
        <v>42005</v>
      </c>
      <c r="M109" s="52">
        <v>42035</v>
      </c>
      <c r="N109" s="482">
        <v>0</v>
      </c>
      <c r="O109" s="280">
        <f t="shared" si="9"/>
        <v>0</v>
      </c>
      <c r="P109" s="278">
        <f t="shared" si="11"/>
        <v>6165</v>
      </c>
      <c r="Q109" s="126">
        <v>6165</v>
      </c>
      <c r="R109" s="175">
        <v>6165</v>
      </c>
      <c r="S109" s="48" t="s">
        <v>239</v>
      </c>
      <c r="T109" s="490" t="s">
        <v>239</v>
      </c>
      <c r="U109" s="48"/>
      <c r="V109" s="178"/>
      <c r="W109" s="344" t="s">
        <v>2200</v>
      </c>
      <c r="X109" s="345"/>
    </row>
    <row r="110" spans="1:24" s="46" customFormat="1" ht="12" hidden="1">
      <c r="A110" s="153" t="s">
        <v>2197</v>
      </c>
      <c r="B110" s="45"/>
      <c r="C110" s="45" t="s">
        <v>539</v>
      </c>
      <c r="D110" s="611">
        <v>2016</v>
      </c>
      <c r="E110" s="45" t="s">
        <v>1167</v>
      </c>
      <c r="F110" s="201">
        <v>172</v>
      </c>
      <c r="G110" s="202">
        <v>42383</v>
      </c>
      <c r="H110" s="53" t="s">
        <v>2202</v>
      </c>
      <c r="I110" s="45" t="s">
        <v>2199</v>
      </c>
      <c r="J110" s="45" t="s">
        <v>2242</v>
      </c>
      <c r="K110" s="45" t="s">
        <v>2198</v>
      </c>
      <c r="L110" s="52">
        <v>42005</v>
      </c>
      <c r="M110" s="52">
        <v>42035</v>
      </c>
      <c r="N110" s="482">
        <v>0</v>
      </c>
      <c r="O110" s="280">
        <f t="shared" si="9"/>
        <v>0</v>
      </c>
      <c r="P110" s="278">
        <f t="shared" si="11"/>
        <v>1199</v>
      </c>
      <c r="Q110" s="126">
        <v>1199</v>
      </c>
      <c r="R110" s="175">
        <v>1199</v>
      </c>
      <c r="S110" s="48" t="s">
        <v>239</v>
      </c>
      <c r="T110" s="490" t="s">
        <v>239</v>
      </c>
      <c r="U110" s="48"/>
      <c r="V110" s="178"/>
      <c r="W110" s="344" t="s">
        <v>2200</v>
      </c>
      <c r="X110" s="345"/>
    </row>
    <row r="111" spans="1:24" s="46" customFormat="1" ht="12" hidden="1">
      <c r="A111" s="153" t="s">
        <v>2197</v>
      </c>
      <c r="B111" s="45"/>
      <c r="C111" s="45" t="s">
        <v>539</v>
      </c>
      <c r="D111" s="611">
        <v>2016</v>
      </c>
      <c r="E111" s="45" t="s">
        <v>1167</v>
      </c>
      <c r="F111" s="201">
        <v>173</v>
      </c>
      <c r="G111" s="202">
        <v>42383</v>
      </c>
      <c r="H111" s="53" t="s">
        <v>2203</v>
      </c>
      <c r="I111" s="45" t="s">
        <v>2199</v>
      </c>
      <c r="J111" s="45" t="s">
        <v>2242</v>
      </c>
      <c r="K111" s="45" t="s">
        <v>2198</v>
      </c>
      <c r="L111" s="52">
        <v>42005</v>
      </c>
      <c r="M111" s="52">
        <v>42035</v>
      </c>
      <c r="N111" s="482">
        <v>0</v>
      </c>
      <c r="O111" s="280">
        <f t="shared" si="9"/>
        <v>0</v>
      </c>
      <c r="P111" s="278">
        <f t="shared" si="11"/>
        <v>1644</v>
      </c>
      <c r="Q111" s="126">
        <v>1644</v>
      </c>
      <c r="R111" s="175">
        <v>1644</v>
      </c>
      <c r="S111" s="48" t="s">
        <v>239</v>
      </c>
      <c r="T111" s="490" t="s">
        <v>239</v>
      </c>
      <c r="U111" s="48"/>
      <c r="V111" s="178"/>
      <c r="W111" s="344" t="s">
        <v>2200</v>
      </c>
      <c r="X111" s="345"/>
    </row>
    <row r="112" spans="1:24" s="46" customFormat="1" ht="12" hidden="1">
      <c r="A112" s="153" t="s">
        <v>2197</v>
      </c>
      <c r="B112" s="45"/>
      <c r="C112" s="45" t="s">
        <v>539</v>
      </c>
      <c r="D112" s="611">
        <v>2016</v>
      </c>
      <c r="E112" s="45" t="s">
        <v>1167</v>
      </c>
      <c r="F112" s="201">
        <v>174</v>
      </c>
      <c r="G112" s="202">
        <v>42383</v>
      </c>
      <c r="H112" s="53" t="s">
        <v>2207</v>
      </c>
      <c r="I112" s="45" t="s">
        <v>2199</v>
      </c>
      <c r="J112" s="45" t="s">
        <v>2242</v>
      </c>
      <c r="K112" s="45" t="s">
        <v>2198</v>
      </c>
      <c r="L112" s="52">
        <v>42005</v>
      </c>
      <c r="M112" s="52">
        <v>42035</v>
      </c>
      <c r="N112" s="482">
        <v>0</v>
      </c>
      <c r="O112" s="280">
        <f t="shared" si="9"/>
        <v>0</v>
      </c>
      <c r="P112" s="278">
        <f t="shared" si="11"/>
        <v>4932</v>
      </c>
      <c r="Q112" s="126">
        <v>4932</v>
      </c>
      <c r="R112" s="175">
        <v>4932</v>
      </c>
      <c r="S112" s="48" t="s">
        <v>239</v>
      </c>
      <c r="T112" s="490" t="s">
        <v>239</v>
      </c>
      <c r="U112" s="48"/>
      <c r="V112" s="178"/>
      <c r="W112" s="344" t="s">
        <v>2200</v>
      </c>
      <c r="X112" s="345"/>
    </row>
    <row r="113" spans="1:24" s="46" customFormat="1" ht="12" hidden="1">
      <c r="A113" s="153" t="s">
        <v>2197</v>
      </c>
      <c r="B113" s="45"/>
      <c r="C113" s="45" t="s">
        <v>539</v>
      </c>
      <c r="D113" s="611">
        <v>2016</v>
      </c>
      <c r="E113" s="45" t="s">
        <v>1167</v>
      </c>
      <c r="F113" s="201">
        <v>175</v>
      </c>
      <c r="G113" s="202">
        <v>42383</v>
      </c>
      <c r="H113" s="53" t="s">
        <v>2204</v>
      </c>
      <c r="I113" s="45" t="s">
        <v>2199</v>
      </c>
      <c r="J113" s="45" t="s">
        <v>2242</v>
      </c>
      <c r="K113" s="45" t="s">
        <v>2198</v>
      </c>
      <c r="L113" s="52">
        <v>42005</v>
      </c>
      <c r="M113" s="52">
        <v>42035</v>
      </c>
      <c r="N113" s="482">
        <v>0</v>
      </c>
      <c r="O113" s="280">
        <f t="shared" si="9"/>
        <v>0</v>
      </c>
      <c r="P113" s="278">
        <f t="shared" si="11"/>
        <v>1575</v>
      </c>
      <c r="Q113" s="126">
        <v>1575</v>
      </c>
      <c r="R113" s="175">
        <v>1575</v>
      </c>
      <c r="S113" s="48" t="s">
        <v>239</v>
      </c>
      <c r="T113" s="490" t="s">
        <v>239</v>
      </c>
      <c r="U113" s="48"/>
      <c r="V113" s="178"/>
      <c r="W113" s="344" t="s">
        <v>2200</v>
      </c>
      <c r="X113" s="345"/>
    </row>
    <row r="114" spans="1:24" s="46" customFormat="1" ht="12" hidden="1">
      <c r="A114" s="153" t="s">
        <v>1563</v>
      </c>
      <c r="B114" s="45"/>
      <c r="C114" s="45" t="s">
        <v>539</v>
      </c>
      <c r="D114" s="611">
        <v>2016</v>
      </c>
      <c r="E114" s="45" t="s">
        <v>1167</v>
      </c>
      <c r="F114" s="201">
        <v>185</v>
      </c>
      <c r="G114" s="202">
        <v>42384</v>
      </c>
      <c r="H114" s="53" t="s">
        <v>1193</v>
      </c>
      <c r="I114" s="45" t="s">
        <v>1566</v>
      </c>
      <c r="J114" s="45" t="s">
        <v>1569</v>
      </c>
      <c r="K114" s="45" t="s">
        <v>2247</v>
      </c>
      <c r="L114" s="52">
        <v>42376</v>
      </c>
      <c r="M114" s="52">
        <v>42382</v>
      </c>
      <c r="N114" s="482">
        <v>0</v>
      </c>
      <c r="O114" s="280">
        <f t="shared" si="9"/>
        <v>0</v>
      </c>
      <c r="P114" s="278">
        <f t="shared" si="11"/>
        <v>5250</v>
      </c>
      <c r="Q114" s="126">
        <v>5250</v>
      </c>
      <c r="R114" s="175">
        <v>5250</v>
      </c>
      <c r="S114" s="48" t="s">
        <v>239</v>
      </c>
      <c r="T114" s="48" t="s">
        <v>239</v>
      </c>
      <c r="U114" s="48"/>
      <c r="V114" s="492" t="s">
        <v>2191</v>
      </c>
      <c r="W114" s="344" t="s">
        <v>1580</v>
      </c>
      <c r="X114" s="345"/>
    </row>
    <row r="115" spans="1:24" s="46" customFormat="1" ht="12" hidden="1">
      <c r="A115" s="153" t="s">
        <v>1269</v>
      </c>
      <c r="B115" s="45"/>
      <c r="C115" s="45" t="s">
        <v>539</v>
      </c>
      <c r="D115" s="611">
        <v>2016</v>
      </c>
      <c r="E115" s="45" t="s">
        <v>1167</v>
      </c>
      <c r="F115" s="201">
        <v>186</v>
      </c>
      <c r="G115" s="202">
        <v>42384</v>
      </c>
      <c r="H115" s="53" t="s">
        <v>1193</v>
      </c>
      <c r="I115" s="45" t="s">
        <v>1566</v>
      </c>
      <c r="J115" s="45" t="s">
        <v>1270</v>
      </c>
      <c r="K115" s="45" t="s">
        <v>1603</v>
      </c>
      <c r="L115" s="52">
        <v>42376</v>
      </c>
      <c r="M115" s="52">
        <v>42382</v>
      </c>
      <c r="N115" s="482">
        <v>0</v>
      </c>
      <c r="O115" s="280">
        <f t="shared" si="9"/>
        <v>0</v>
      </c>
      <c r="P115" s="278">
        <f t="shared" si="11"/>
        <v>6000</v>
      </c>
      <c r="Q115" s="126">
        <v>6000</v>
      </c>
      <c r="R115" s="175">
        <v>6000</v>
      </c>
      <c r="S115" s="48" t="s">
        <v>239</v>
      </c>
      <c r="T115" s="48" t="s">
        <v>239</v>
      </c>
      <c r="U115" s="48"/>
      <c r="V115" s="178" t="s">
        <v>239</v>
      </c>
      <c r="W115" s="344" t="s">
        <v>1585</v>
      </c>
      <c r="X115" s="345"/>
    </row>
    <row r="116" spans="1:24" s="46" customFormat="1" ht="12" hidden="1">
      <c r="A116" s="153" t="s">
        <v>1589</v>
      </c>
      <c r="B116" s="45"/>
      <c r="C116" s="45" t="s">
        <v>539</v>
      </c>
      <c r="D116" s="611">
        <v>2016</v>
      </c>
      <c r="E116" s="45" t="s">
        <v>1167</v>
      </c>
      <c r="F116" s="201">
        <v>187</v>
      </c>
      <c r="G116" s="202">
        <v>42384</v>
      </c>
      <c r="H116" s="53" t="s">
        <v>1193</v>
      </c>
      <c r="I116" s="45" t="s">
        <v>1566</v>
      </c>
      <c r="J116" s="45" t="s">
        <v>1619</v>
      </c>
      <c r="K116" s="45" t="s">
        <v>1191</v>
      </c>
      <c r="L116" s="52">
        <v>42376</v>
      </c>
      <c r="M116" s="52">
        <v>42382</v>
      </c>
      <c r="N116" s="482">
        <v>0</v>
      </c>
      <c r="O116" s="280">
        <f t="shared" si="9"/>
        <v>0</v>
      </c>
      <c r="P116" s="278">
        <f t="shared" si="11"/>
        <v>3000</v>
      </c>
      <c r="Q116" s="126">
        <v>3000</v>
      </c>
      <c r="R116" s="175">
        <v>3000</v>
      </c>
      <c r="S116" s="48" t="s">
        <v>239</v>
      </c>
      <c r="T116" s="48" t="s">
        <v>239</v>
      </c>
      <c r="U116" s="48" t="s">
        <v>239</v>
      </c>
      <c r="V116" s="178"/>
      <c r="W116" s="344" t="s">
        <v>1621</v>
      </c>
      <c r="X116" s="345"/>
    </row>
    <row r="117" spans="1:24" s="46" customFormat="1" ht="12" hidden="1">
      <c r="A117" s="153" t="s">
        <v>1563</v>
      </c>
      <c r="B117" s="45"/>
      <c r="C117" s="45" t="s">
        <v>539</v>
      </c>
      <c r="D117" s="611">
        <v>2016</v>
      </c>
      <c r="E117" s="45" t="s">
        <v>1167</v>
      </c>
      <c r="F117" s="201">
        <v>189</v>
      </c>
      <c r="G117" s="202">
        <v>42384</v>
      </c>
      <c r="H117" s="53" t="s">
        <v>1193</v>
      </c>
      <c r="I117" s="45" t="s">
        <v>1564</v>
      </c>
      <c r="J117" s="45" t="s">
        <v>1565</v>
      </c>
      <c r="K117" s="45" t="s">
        <v>2247</v>
      </c>
      <c r="L117" s="52">
        <v>42380</v>
      </c>
      <c r="M117" s="52">
        <v>42385</v>
      </c>
      <c r="N117" s="482">
        <v>0</v>
      </c>
      <c r="O117" s="280">
        <f t="shared" si="9"/>
        <v>0</v>
      </c>
      <c r="P117" s="278">
        <f t="shared" si="11"/>
        <v>26250</v>
      </c>
      <c r="Q117" s="126">
        <v>26250</v>
      </c>
      <c r="R117" s="175">
        <v>26250</v>
      </c>
      <c r="S117" s="48" t="s">
        <v>239</v>
      </c>
      <c r="T117" s="48" t="s">
        <v>239</v>
      </c>
      <c r="U117" s="48"/>
      <c r="V117" s="492" t="s">
        <v>2191</v>
      </c>
      <c r="W117" s="344" t="s">
        <v>1581</v>
      </c>
      <c r="X117" s="345"/>
    </row>
    <row r="118" spans="1:24" s="46" customFormat="1" ht="12" hidden="1">
      <c r="A118" s="153" t="s">
        <v>1563</v>
      </c>
      <c r="B118" s="45"/>
      <c r="C118" s="45" t="s">
        <v>539</v>
      </c>
      <c r="D118" s="611">
        <v>2016</v>
      </c>
      <c r="E118" s="45" t="s">
        <v>1167</v>
      </c>
      <c r="F118" s="201">
        <v>226</v>
      </c>
      <c r="G118" s="202">
        <v>42391</v>
      </c>
      <c r="H118" s="53" t="s">
        <v>1193</v>
      </c>
      <c r="I118" s="45" t="s">
        <v>1568</v>
      </c>
      <c r="J118" s="45" t="s">
        <v>1567</v>
      </c>
      <c r="K118" s="45" t="s">
        <v>2247</v>
      </c>
      <c r="L118" s="52">
        <v>42376</v>
      </c>
      <c r="M118" s="52">
        <v>42384</v>
      </c>
      <c r="N118" s="482">
        <v>0</v>
      </c>
      <c r="O118" s="280">
        <f t="shared" si="9"/>
        <v>0</v>
      </c>
      <c r="P118" s="278">
        <f t="shared" si="11"/>
        <v>7115</v>
      </c>
      <c r="Q118" s="126">
        <v>7115</v>
      </c>
      <c r="R118" s="175">
        <v>7115</v>
      </c>
      <c r="S118" s="48" t="s">
        <v>239</v>
      </c>
      <c r="T118" s="48" t="s">
        <v>239</v>
      </c>
      <c r="U118" s="48"/>
      <c r="V118" s="492" t="s">
        <v>2191</v>
      </c>
      <c r="W118" s="344" t="s">
        <v>1582</v>
      </c>
      <c r="X118" s="345"/>
    </row>
    <row r="119" spans="1:24" s="46" customFormat="1" ht="12" hidden="1">
      <c r="A119" s="153" t="s">
        <v>1269</v>
      </c>
      <c r="B119" s="45"/>
      <c r="C119" s="45" t="s">
        <v>539</v>
      </c>
      <c r="D119" s="611">
        <v>2016</v>
      </c>
      <c r="E119" s="45" t="s">
        <v>1167</v>
      </c>
      <c r="F119" s="201">
        <v>225</v>
      </c>
      <c r="G119" s="202">
        <v>42391</v>
      </c>
      <c r="H119" s="53" t="s">
        <v>1193</v>
      </c>
      <c r="I119" s="45" t="s">
        <v>1586</v>
      </c>
      <c r="J119" s="45" t="s">
        <v>2632</v>
      </c>
      <c r="K119" s="45" t="s">
        <v>1603</v>
      </c>
      <c r="L119" s="52">
        <v>42383</v>
      </c>
      <c r="M119" s="52">
        <v>42389</v>
      </c>
      <c r="N119" s="482">
        <v>0</v>
      </c>
      <c r="O119" s="280">
        <f t="shared" si="9"/>
        <v>0</v>
      </c>
      <c r="P119" s="278">
        <f t="shared" si="11"/>
        <v>3000</v>
      </c>
      <c r="Q119" s="126">
        <v>3000</v>
      </c>
      <c r="R119" s="175">
        <v>3000</v>
      </c>
      <c r="S119" s="48" t="s">
        <v>239</v>
      </c>
      <c r="T119" s="48" t="s">
        <v>239</v>
      </c>
      <c r="U119" s="48"/>
      <c r="V119" s="178" t="s">
        <v>239</v>
      </c>
      <c r="W119" s="344" t="s">
        <v>1587</v>
      </c>
      <c r="X119" s="345"/>
    </row>
    <row r="120" spans="1:24" s="46" customFormat="1" ht="12" hidden="1">
      <c r="A120" s="153" t="s">
        <v>1589</v>
      </c>
      <c r="B120" s="45"/>
      <c r="C120" s="45" t="s">
        <v>539</v>
      </c>
      <c r="D120" s="611">
        <v>2016</v>
      </c>
      <c r="E120" s="45" t="s">
        <v>1167</v>
      </c>
      <c r="F120" s="201">
        <v>227</v>
      </c>
      <c r="G120" s="202">
        <v>42391</v>
      </c>
      <c r="H120" s="53" t="s">
        <v>1193</v>
      </c>
      <c r="I120" s="45" t="s">
        <v>1586</v>
      </c>
      <c r="J120" s="45" t="s">
        <v>1619</v>
      </c>
      <c r="K120" s="45" t="s">
        <v>1191</v>
      </c>
      <c r="L120" s="52">
        <v>42383</v>
      </c>
      <c r="M120" s="52">
        <v>42389</v>
      </c>
      <c r="N120" s="482">
        <v>0</v>
      </c>
      <c r="O120" s="280">
        <f t="shared" si="9"/>
        <v>0</v>
      </c>
      <c r="P120" s="278">
        <f t="shared" si="11"/>
        <v>3000</v>
      </c>
      <c r="Q120" s="126">
        <v>3000</v>
      </c>
      <c r="R120" s="175">
        <v>3000</v>
      </c>
      <c r="S120" s="48" t="s">
        <v>239</v>
      </c>
      <c r="T120" s="48" t="s">
        <v>239</v>
      </c>
      <c r="U120" s="48" t="s">
        <v>239</v>
      </c>
      <c r="V120" s="178"/>
      <c r="W120" s="344" t="s">
        <v>1622</v>
      </c>
      <c r="X120" s="345"/>
    </row>
    <row r="121" spans="1:24" s="46" customFormat="1" ht="12" hidden="1" customHeight="1">
      <c r="A121" s="153" t="s">
        <v>1607</v>
      </c>
      <c r="B121" s="45"/>
      <c r="C121" s="45" t="s">
        <v>535</v>
      </c>
      <c r="D121" s="611">
        <v>2016</v>
      </c>
      <c r="E121" s="45" t="s">
        <v>1167</v>
      </c>
      <c r="F121" s="201">
        <v>228</v>
      </c>
      <c r="G121" s="202">
        <v>42391</v>
      </c>
      <c r="H121" s="53" t="s">
        <v>1193</v>
      </c>
      <c r="I121" s="45" t="s">
        <v>1586</v>
      </c>
      <c r="J121" s="45" t="s">
        <v>1608</v>
      </c>
      <c r="K121" s="45" t="s">
        <v>1241</v>
      </c>
      <c r="L121" s="52">
        <v>42383</v>
      </c>
      <c r="M121" s="52">
        <v>42389</v>
      </c>
      <c r="N121" s="482">
        <v>0</v>
      </c>
      <c r="O121" s="280">
        <f t="shared" ref="O121:O152" si="12">Q121*N121</f>
        <v>0</v>
      </c>
      <c r="P121" s="278">
        <f t="shared" si="11"/>
        <v>4050</v>
      </c>
      <c r="Q121" s="126">
        <v>4050</v>
      </c>
      <c r="R121" s="175">
        <v>4050</v>
      </c>
      <c r="S121" s="48" t="s">
        <v>239</v>
      </c>
      <c r="T121" s="48" t="s">
        <v>239</v>
      </c>
      <c r="U121" s="48"/>
      <c r="V121" s="178" t="s">
        <v>239</v>
      </c>
      <c r="W121" s="344" t="s">
        <v>1609</v>
      </c>
      <c r="X121" s="345"/>
    </row>
    <row r="122" spans="1:24" s="46" customFormat="1" ht="12" hidden="1">
      <c r="A122" s="153" t="s">
        <v>1269</v>
      </c>
      <c r="B122" s="45"/>
      <c r="C122" s="45" t="s">
        <v>539</v>
      </c>
      <c r="D122" s="611">
        <v>2016</v>
      </c>
      <c r="E122" s="45" t="s">
        <v>1167</v>
      </c>
      <c r="F122" s="201">
        <v>286</v>
      </c>
      <c r="G122" s="202">
        <v>42397</v>
      </c>
      <c r="H122" s="53" t="s">
        <v>1193</v>
      </c>
      <c r="I122" s="45" t="s">
        <v>1596</v>
      </c>
      <c r="J122" s="45" t="s">
        <v>1597</v>
      </c>
      <c r="K122" s="45" t="s">
        <v>1603</v>
      </c>
      <c r="L122" s="52">
        <v>42390</v>
      </c>
      <c r="M122" s="52">
        <v>42396</v>
      </c>
      <c r="N122" s="482">
        <v>0</v>
      </c>
      <c r="O122" s="280">
        <f t="shared" si="12"/>
        <v>0</v>
      </c>
      <c r="P122" s="278">
        <f t="shared" si="11"/>
        <v>3000</v>
      </c>
      <c r="Q122" s="126">
        <v>3000</v>
      </c>
      <c r="R122" s="175">
        <v>3000</v>
      </c>
      <c r="S122" s="48" t="s">
        <v>239</v>
      </c>
      <c r="T122" s="48" t="s">
        <v>239</v>
      </c>
      <c r="U122" s="48"/>
      <c r="V122" s="178" t="s">
        <v>239</v>
      </c>
      <c r="W122" s="344" t="s">
        <v>1598</v>
      </c>
      <c r="X122" s="345"/>
    </row>
    <row r="123" spans="1:24" s="46" customFormat="1" ht="12" hidden="1" customHeight="1">
      <c r="A123" s="153" t="s">
        <v>1613</v>
      </c>
      <c r="B123" s="45"/>
      <c r="C123" s="45" t="s">
        <v>535</v>
      </c>
      <c r="D123" s="611">
        <v>2016</v>
      </c>
      <c r="E123" s="45" t="s">
        <v>1167</v>
      </c>
      <c r="F123" s="201">
        <v>284</v>
      </c>
      <c r="G123" s="202">
        <v>42397</v>
      </c>
      <c r="H123" s="53" t="s">
        <v>1193</v>
      </c>
      <c r="I123" s="45" t="s">
        <v>1596</v>
      </c>
      <c r="J123" s="45" t="s">
        <v>1614</v>
      </c>
      <c r="K123" s="45" t="s">
        <v>1203</v>
      </c>
      <c r="L123" s="52">
        <v>42390</v>
      </c>
      <c r="M123" s="52">
        <v>42396</v>
      </c>
      <c r="N123" s="482">
        <v>0</v>
      </c>
      <c r="O123" s="280">
        <f t="shared" si="12"/>
        <v>0</v>
      </c>
      <c r="P123" s="278">
        <f t="shared" si="11"/>
        <v>8100</v>
      </c>
      <c r="Q123" s="126">
        <v>8100</v>
      </c>
      <c r="R123" s="175">
        <v>8100</v>
      </c>
      <c r="S123" s="48" t="s">
        <v>239</v>
      </c>
      <c r="T123" s="48" t="s">
        <v>239</v>
      </c>
      <c r="U123" s="48"/>
      <c r="V123" s="178" t="s">
        <v>239</v>
      </c>
      <c r="W123" s="344" t="s">
        <v>1615</v>
      </c>
      <c r="X123" s="345"/>
    </row>
    <row r="124" spans="1:24" s="46" customFormat="1" ht="12" hidden="1">
      <c r="A124" s="153" t="s">
        <v>1589</v>
      </c>
      <c r="B124" s="45"/>
      <c r="C124" s="45" t="s">
        <v>539</v>
      </c>
      <c r="D124" s="611">
        <v>2016</v>
      </c>
      <c r="E124" s="45" t="s">
        <v>1167</v>
      </c>
      <c r="F124" s="201">
        <v>285</v>
      </c>
      <c r="G124" s="202">
        <v>42397</v>
      </c>
      <c r="H124" s="53" t="s">
        <v>1193</v>
      </c>
      <c r="I124" s="45" t="s">
        <v>1596</v>
      </c>
      <c r="J124" s="45" t="s">
        <v>1619</v>
      </c>
      <c r="K124" s="45" t="s">
        <v>1191</v>
      </c>
      <c r="L124" s="52">
        <v>42390</v>
      </c>
      <c r="M124" s="52">
        <v>42396</v>
      </c>
      <c r="N124" s="482">
        <v>0</v>
      </c>
      <c r="O124" s="280">
        <f t="shared" si="12"/>
        <v>0</v>
      </c>
      <c r="P124" s="278">
        <f t="shared" si="11"/>
        <v>3000</v>
      </c>
      <c r="Q124" s="126">
        <v>3000</v>
      </c>
      <c r="R124" s="175">
        <v>3000</v>
      </c>
      <c r="S124" s="48" t="s">
        <v>239</v>
      </c>
      <c r="T124" s="48" t="s">
        <v>239</v>
      </c>
      <c r="U124" s="48" t="s">
        <v>239</v>
      </c>
      <c r="V124" s="178"/>
      <c r="W124" s="344" t="s">
        <v>1623</v>
      </c>
      <c r="X124" s="345"/>
    </row>
    <row r="125" spans="1:24" s="46" customFormat="1" ht="12" hidden="1">
      <c r="A125" s="153" t="s">
        <v>1601</v>
      </c>
      <c r="B125" s="45"/>
      <c r="C125" s="45" t="s">
        <v>539</v>
      </c>
      <c r="D125" s="611">
        <v>2016</v>
      </c>
      <c r="E125" s="45" t="s">
        <v>1167</v>
      </c>
      <c r="F125" s="201">
        <v>333</v>
      </c>
      <c r="G125" s="202">
        <v>42408</v>
      </c>
      <c r="H125" s="53" t="s">
        <v>1193</v>
      </c>
      <c r="I125" s="45" t="s">
        <v>1599</v>
      </c>
      <c r="J125" s="45" t="s">
        <v>1602</v>
      </c>
      <c r="K125" s="45" t="s">
        <v>1603</v>
      </c>
      <c r="L125" s="52">
        <v>42397</v>
      </c>
      <c r="M125" s="52">
        <v>42403</v>
      </c>
      <c r="N125" s="482">
        <v>0</v>
      </c>
      <c r="O125" s="280">
        <f t="shared" si="12"/>
        <v>0</v>
      </c>
      <c r="P125" s="278">
        <f t="shared" si="11"/>
        <v>3600</v>
      </c>
      <c r="Q125" s="126">
        <v>3600</v>
      </c>
      <c r="R125" s="175">
        <v>3600</v>
      </c>
      <c r="S125" s="48" t="s">
        <v>239</v>
      </c>
      <c r="T125" s="48" t="s">
        <v>239</v>
      </c>
      <c r="U125" s="48" t="s">
        <v>239</v>
      </c>
      <c r="V125" s="492" t="s">
        <v>2191</v>
      </c>
      <c r="W125" s="344" t="s">
        <v>1604</v>
      </c>
      <c r="X125" s="345"/>
    </row>
    <row r="126" spans="1:24" s="46" customFormat="1" ht="12" hidden="1" customHeight="1">
      <c r="A126" s="153" t="s">
        <v>1613</v>
      </c>
      <c r="B126" s="45"/>
      <c r="C126" s="45" t="s">
        <v>535</v>
      </c>
      <c r="D126" s="611">
        <v>2016</v>
      </c>
      <c r="E126" s="45" t="s">
        <v>1167</v>
      </c>
      <c r="F126" s="201">
        <v>334</v>
      </c>
      <c r="G126" s="202">
        <v>42408</v>
      </c>
      <c r="H126" s="53" t="s">
        <v>1193</v>
      </c>
      <c r="I126" s="45" t="s">
        <v>1599</v>
      </c>
      <c r="J126" s="45" t="s">
        <v>1614</v>
      </c>
      <c r="K126" s="45" t="s">
        <v>1203</v>
      </c>
      <c r="L126" s="52">
        <v>42397</v>
      </c>
      <c r="M126" s="52">
        <v>42403</v>
      </c>
      <c r="N126" s="482">
        <v>0</v>
      </c>
      <c r="O126" s="280">
        <f t="shared" si="12"/>
        <v>0</v>
      </c>
      <c r="P126" s="278">
        <f t="shared" si="11"/>
        <v>5700</v>
      </c>
      <c r="Q126" s="126">
        <v>5700</v>
      </c>
      <c r="R126" s="175">
        <v>5700</v>
      </c>
      <c r="S126" s="48" t="s">
        <v>239</v>
      </c>
      <c r="T126" s="48" t="s">
        <v>239</v>
      </c>
      <c r="U126" s="48"/>
      <c r="V126" s="178" t="s">
        <v>239</v>
      </c>
      <c r="W126" s="344" t="s">
        <v>1616</v>
      </c>
      <c r="X126" s="345"/>
    </row>
    <row r="127" spans="1:24" s="46" customFormat="1" ht="12" hidden="1">
      <c r="A127" s="153" t="s">
        <v>1589</v>
      </c>
      <c r="B127" s="45"/>
      <c r="C127" s="45" t="s">
        <v>539</v>
      </c>
      <c r="D127" s="611">
        <v>2016</v>
      </c>
      <c r="E127" s="45" t="s">
        <v>1167</v>
      </c>
      <c r="F127" s="201">
        <v>335</v>
      </c>
      <c r="G127" s="202">
        <v>42408</v>
      </c>
      <c r="H127" s="53" t="s">
        <v>1193</v>
      </c>
      <c r="I127" s="45" t="s">
        <v>1599</v>
      </c>
      <c r="J127" s="45" t="s">
        <v>1619</v>
      </c>
      <c r="K127" s="45" t="s">
        <v>1191</v>
      </c>
      <c r="L127" s="52">
        <v>42397</v>
      </c>
      <c r="M127" s="52">
        <v>42403</v>
      </c>
      <c r="N127" s="482">
        <v>0</v>
      </c>
      <c r="O127" s="280">
        <f t="shared" si="12"/>
        <v>0</v>
      </c>
      <c r="P127" s="278">
        <f t="shared" si="11"/>
        <v>3000</v>
      </c>
      <c r="Q127" s="126">
        <v>3000</v>
      </c>
      <c r="R127" s="175">
        <v>3000</v>
      </c>
      <c r="S127" s="48" t="s">
        <v>239</v>
      </c>
      <c r="T127" s="48" t="s">
        <v>239</v>
      </c>
      <c r="U127" s="48" t="s">
        <v>239</v>
      </c>
      <c r="V127" s="178"/>
      <c r="W127" s="344" t="s">
        <v>1624</v>
      </c>
      <c r="X127" s="345"/>
    </row>
    <row r="128" spans="1:24" s="46" customFormat="1" ht="12" hidden="1">
      <c r="A128" s="153" t="s">
        <v>1269</v>
      </c>
      <c r="B128" s="45"/>
      <c r="C128" s="45" t="s">
        <v>539</v>
      </c>
      <c r="D128" s="611">
        <v>2016</v>
      </c>
      <c r="E128" s="45" t="s">
        <v>1167</v>
      </c>
      <c r="F128" s="201">
        <v>340</v>
      </c>
      <c r="G128" s="202">
        <v>42408</v>
      </c>
      <c r="H128" s="53" t="s">
        <v>1193</v>
      </c>
      <c r="I128" s="45" t="s">
        <v>1599</v>
      </c>
      <c r="J128" s="45" t="s">
        <v>1976</v>
      </c>
      <c r="K128" s="45" t="s">
        <v>1603</v>
      </c>
      <c r="L128" s="52">
        <v>42397</v>
      </c>
      <c r="M128" s="52">
        <v>42403</v>
      </c>
      <c r="N128" s="482">
        <v>0</v>
      </c>
      <c r="O128" s="280">
        <f t="shared" si="12"/>
        <v>0</v>
      </c>
      <c r="P128" s="278">
        <f t="shared" si="11"/>
        <v>3000</v>
      </c>
      <c r="Q128" s="126">
        <v>3000</v>
      </c>
      <c r="R128" s="175">
        <v>3000</v>
      </c>
      <c r="S128" s="48" t="s">
        <v>239</v>
      </c>
      <c r="T128" s="48" t="s">
        <v>239</v>
      </c>
      <c r="U128" s="48"/>
      <c r="V128" s="492" t="s">
        <v>2191</v>
      </c>
      <c r="W128" s="344" t="s">
        <v>1600</v>
      </c>
      <c r="X128" s="345"/>
    </row>
    <row r="129" spans="1:24" s="46" customFormat="1" ht="12" hidden="1">
      <c r="A129" s="153" t="s">
        <v>1589</v>
      </c>
      <c r="B129" s="45"/>
      <c r="C129" s="45" t="s">
        <v>539</v>
      </c>
      <c r="D129" s="611">
        <v>2016</v>
      </c>
      <c r="E129" s="45" t="s">
        <v>1167</v>
      </c>
      <c r="F129" s="201">
        <v>5072</v>
      </c>
      <c r="G129" s="202">
        <v>42411</v>
      </c>
      <c r="H129" s="53" t="s">
        <v>1193</v>
      </c>
      <c r="I129" s="45" t="s">
        <v>1577</v>
      </c>
      <c r="J129" s="45" t="s">
        <v>1619</v>
      </c>
      <c r="K129" s="45" t="s">
        <v>1191</v>
      </c>
      <c r="L129" s="52">
        <v>42404</v>
      </c>
      <c r="M129" s="52">
        <v>42410</v>
      </c>
      <c r="N129" s="482">
        <v>0</v>
      </c>
      <c r="O129" s="280">
        <f t="shared" si="12"/>
        <v>0</v>
      </c>
      <c r="P129" s="278">
        <f t="shared" si="11"/>
        <v>3000</v>
      </c>
      <c r="Q129" s="126">
        <v>3000</v>
      </c>
      <c r="R129" s="175">
        <v>3000</v>
      </c>
      <c r="S129" s="48" t="s">
        <v>239</v>
      </c>
      <c r="T129" s="48" t="s">
        <v>239</v>
      </c>
      <c r="U129" s="48" t="s">
        <v>239</v>
      </c>
      <c r="V129" s="178"/>
      <c r="W129" s="344" t="s">
        <v>1625</v>
      </c>
      <c r="X129" s="345"/>
    </row>
    <row r="130" spans="1:24" s="46" customFormat="1" ht="12" hidden="1">
      <c r="A130" s="153" t="s">
        <v>1224</v>
      </c>
      <c r="B130" s="45"/>
      <c r="C130" s="45" t="s">
        <v>539</v>
      </c>
      <c r="D130" s="611">
        <v>2016</v>
      </c>
      <c r="E130" s="45" t="s">
        <v>1167</v>
      </c>
      <c r="F130" s="201">
        <v>5073</v>
      </c>
      <c r="G130" s="202">
        <v>42411</v>
      </c>
      <c r="H130" s="53" t="s">
        <v>1193</v>
      </c>
      <c r="I130" s="45" t="s">
        <v>2143</v>
      </c>
      <c r="J130" s="45" t="s">
        <v>2142</v>
      </c>
      <c r="K130" s="45" t="s">
        <v>2247</v>
      </c>
      <c r="L130" s="52">
        <v>42391</v>
      </c>
      <c r="M130" s="52">
        <v>42407</v>
      </c>
      <c r="N130" s="482">
        <v>0</v>
      </c>
      <c r="O130" s="280">
        <f t="shared" si="12"/>
        <v>0</v>
      </c>
      <c r="P130" s="278">
        <f t="shared" si="11"/>
        <v>2407.5</v>
      </c>
      <c r="Q130" s="126">
        <v>2407.5</v>
      </c>
      <c r="R130" s="175">
        <v>2407.5</v>
      </c>
      <c r="S130" s="48" t="s">
        <v>239</v>
      </c>
      <c r="T130" s="48" t="s">
        <v>239</v>
      </c>
      <c r="U130" s="48"/>
      <c r="V130" s="178" t="s">
        <v>239</v>
      </c>
      <c r="W130" s="344" t="s">
        <v>2144</v>
      </c>
      <c r="X130" s="345"/>
    </row>
    <row r="131" spans="1:24" s="46" customFormat="1" ht="12" hidden="1" customHeight="1">
      <c r="A131" s="153" t="s">
        <v>1613</v>
      </c>
      <c r="B131" s="45"/>
      <c r="C131" s="45" t="s">
        <v>535</v>
      </c>
      <c r="D131" s="611">
        <v>2016</v>
      </c>
      <c r="E131" s="45" t="s">
        <v>1167</v>
      </c>
      <c r="F131" s="201">
        <v>5074</v>
      </c>
      <c r="G131" s="202">
        <v>42411</v>
      </c>
      <c r="H131" s="53" t="s">
        <v>1193</v>
      </c>
      <c r="I131" s="45" t="s">
        <v>1577</v>
      </c>
      <c r="J131" s="45" t="s">
        <v>1617</v>
      </c>
      <c r="K131" s="45" t="s">
        <v>1203</v>
      </c>
      <c r="L131" s="52">
        <v>42404</v>
      </c>
      <c r="M131" s="52">
        <v>42410</v>
      </c>
      <c r="N131" s="482">
        <v>0</v>
      </c>
      <c r="O131" s="280">
        <f t="shared" si="12"/>
        <v>0</v>
      </c>
      <c r="P131" s="278">
        <f t="shared" si="11"/>
        <v>7500</v>
      </c>
      <c r="Q131" s="126">
        <v>7500</v>
      </c>
      <c r="R131" s="175">
        <v>7500</v>
      </c>
      <c r="S131" s="48" t="s">
        <v>239</v>
      </c>
      <c r="T131" s="48" t="s">
        <v>239</v>
      </c>
      <c r="U131" s="48"/>
      <c r="V131" s="178" t="s">
        <v>239</v>
      </c>
      <c r="W131" s="344" t="s">
        <v>1618</v>
      </c>
      <c r="X131" s="345"/>
    </row>
    <row r="132" spans="1:24" s="46" customFormat="1" ht="12" hidden="1" customHeight="1">
      <c r="A132" s="153" t="s">
        <v>1642</v>
      </c>
      <c r="B132" s="45"/>
      <c r="C132" s="45" t="s">
        <v>1546</v>
      </c>
      <c r="D132" s="611">
        <v>2016</v>
      </c>
      <c r="E132" s="45" t="s">
        <v>1167</v>
      </c>
      <c r="F132" s="201">
        <v>5075</v>
      </c>
      <c r="G132" s="202">
        <v>42411</v>
      </c>
      <c r="H132" s="53" t="s">
        <v>1193</v>
      </c>
      <c r="I132" s="45" t="s">
        <v>1577</v>
      </c>
      <c r="J132" s="45" t="s">
        <v>1578</v>
      </c>
      <c r="K132" s="45" t="s">
        <v>1643</v>
      </c>
      <c r="L132" s="52">
        <v>42404</v>
      </c>
      <c r="M132" s="52">
        <v>42410</v>
      </c>
      <c r="N132" s="482">
        <v>0</v>
      </c>
      <c r="O132" s="280">
        <f t="shared" si="12"/>
        <v>0</v>
      </c>
      <c r="P132" s="278">
        <f t="shared" si="11"/>
        <v>6000</v>
      </c>
      <c r="Q132" s="126">
        <v>6000</v>
      </c>
      <c r="R132" s="175">
        <v>6000</v>
      </c>
      <c r="S132" s="48" t="s">
        <v>239</v>
      </c>
      <c r="T132" s="48" t="s">
        <v>239</v>
      </c>
      <c r="U132" s="48"/>
      <c r="V132" s="178" t="s">
        <v>239</v>
      </c>
      <c r="W132" s="344" t="s">
        <v>1583</v>
      </c>
      <c r="X132" s="345" t="s">
        <v>1499</v>
      </c>
    </row>
    <row r="133" spans="1:24" s="46" customFormat="1" ht="12" hidden="1">
      <c r="A133" s="153" t="s">
        <v>1434</v>
      </c>
      <c r="B133" s="45"/>
      <c r="C133" s="45" t="s">
        <v>539</v>
      </c>
      <c r="D133" s="611">
        <v>2016</v>
      </c>
      <c r="E133" s="45" t="s">
        <v>1167</v>
      </c>
      <c r="F133" s="201">
        <v>5071</v>
      </c>
      <c r="G133" s="202">
        <v>42411</v>
      </c>
      <c r="H133" s="53" t="s">
        <v>1193</v>
      </c>
      <c r="I133" s="45" t="s">
        <v>1577</v>
      </c>
      <c r="J133" s="45" t="s">
        <v>1782</v>
      </c>
      <c r="K133" s="45" t="s">
        <v>1603</v>
      </c>
      <c r="L133" s="52">
        <v>42404</v>
      </c>
      <c r="M133" s="52">
        <v>42410</v>
      </c>
      <c r="N133" s="482">
        <v>0</v>
      </c>
      <c r="O133" s="280">
        <f t="shared" si="12"/>
        <v>0</v>
      </c>
      <c r="P133" s="278">
        <f t="shared" si="11"/>
        <v>4800</v>
      </c>
      <c r="Q133" s="126">
        <v>4800</v>
      </c>
      <c r="R133" s="175">
        <v>4800</v>
      </c>
      <c r="S133" s="48" t="s">
        <v>239</v>
      </c>
      <c r="T133" s="48" t="s">
        <v>239</v>
      </c>
      <c r="U133" s="48"/>
      <c r="V133" s="178" t="s">
        <v>239</v>
      </c>
      <c r="W133" s="344" t="s">
        <v>1606</v>
      </c>
      <c r="X133" s="345"/>
    </row>
    <row r="134" spans="1:24" s="696" customFormat="1" ht="50.25" hidden="1" customHeight="1">
      <c r="A134" s="679" t="s">
        <v>1632</v>
      </c>
      <c r="B134" s="680"/>
      <c r="C134" s="680" t="s">
        <v>539</v>
      </c>
      <c r="D134" s="681">
        <v>2016</v>
      </c>
      <c r="E134" s="680" t="s">
        <v>1167</v>
      </c>
      <c r="F134" s="682">
        <v>5118</v>
      </c>
      <c r="G134" s="683">
        <v>42418</v>
      </c>
      <c r="H134" s="684" t="s">
        <v>1193</v>
      </c>
      <c r="I134" s="680" t="s">
        <v>1637</v>
      </c>
      <c r="J134" s="685" t="s">
        <v>1832</v>
      </c>
      <c r="K134" s="680" t="s">
        <v>1824</v>
      </c>
      <c r="L134" s="686">
        <v>42406</v>
      </c>
      <c r="M134" s="686">
        <v>42413</v>
      </c>
      <c r="N134" s="687">
        <v>0</v>
      </c>
      <c r="O134" s="688">
        <f t="shared" si="12"/>
        <v>0</v>
      </c>
      <c r="P134" s="689">
        <f t="shared" si="11"/>
        <v>5505</v>
      </c>
      <c r="Q134" s="690">
        <v>5505</v>
      </c>
      <c r="R134" s="691">
        <v>5505</v>
      </c>
      <c r="S134" s="692" t="s">
        <v>239</v>
      </c>
      <c r="T134" s="692" t="s">
        <v>239</v>
      </c>
      <c r="U134" s="692"/>
      <c r="V134" s="693" t="s">
        <v>239</v>
      </c>
      <c r="W134" s="694" t="s">
        <v>1785</v>
      </c>
      <c r="X134" s="695"/>
    </row>
    <row r="135" spans="1:24" s="46" customFormat="1" ht="12" hidden="1" customHeight="1">
      <c r="A135" s="153" t="s">
        <v>1613</v>
      </c>
      <c r="B135" s="45"/>
      <c r="C135" s="45" t="s">
        <v>535</v>
      </c>
      <c r="D135" s="611">
        <v>2016</v>
      </c>
      <c r="E135" s="45" t="s">
        <v>1167</v>
      </c>
      <c r="F135" s="201">
        <v>5114</v>
      </c>
      <c r="G135" s="202">
        <v>42418</v>
      </c>
      <c r="H135" s="53" t="s">
        <v>1193</v>
      </c>
      <c r="I135" s="45" t="s">
        <v>1630</v>
      </c>
      <c r="J135" s="45" t="s">
        <v>1648</v>
      </c>
      <c r="K135" s="45" t="s">
        <v>1203</v>
      </c>
      <c r="L135" s="52">
        <v>42411</v>
      </c>
      <c r="M135" s="52">
        <v>42417</v>
      </c>
      <c r="N135" s="482">
        <v>0</v>
      </c>
      <c r="O135" s="280">
        <f t="shared" si="12"/>
        <v>0</v>
      </c>
      <c r="P135" s="278">
        <f t="shared" si="11"/>
        <v>2400</v>
      </c>
      <c r="Q135" s="126">
        <v>2400</v>
      </c>
      <c r="R135" s="175">
        <v>2400</v>
      </c>
      <c r="S135" s="48" t="s">
        <v>239</v>
      </c>
      <c r="T135" s="48" t="s">
        <v>239</v>
      </c>
      <c r="U135" s="48"/>
      <c r="V135" s="178" t="s">
        <v>239</v>
      </c>
      <c r="W135" s="344" t="s">
        <v>1649</v>
      </c>
      <c r="X135" s="345"/>
    </row>
    <row r="136" spans="1:24" s="46" customFormat="1" ht="12" hidden="1">
      <c r="A136" s="153" t="s">
        <v>1434</v>
      </c>
      <c r="B136" s="45"/>
      <c r="C136" s="45" t="s">
        <v>539</v>
      </c>
      <c r="D136" s="611">
        <v>2016</v>
      </c>
      <c r="E136" s="45" t="s">
        <v>1167</v>
      </c>
      <c r="F136" s="201">
        <v>5115</v>
      </c>
      <c r="G136" s="202">
        <v>42418</v>
      </c>
      <c r="H136" s="53" t="s">
        <v>1193</v>
      </c>
      <c r="I136" s="45" t="s">
        <v>1630</v>
      </c>
      <c r="J136" s="45" t="s">
        <v>1650</v>
      </c>
      <c r="K136" s="45" t="s">
        <v>1603</v>
      </c>
      <c r="L136" s="52">
        <v>42411</v>
      </c>
      <c r="M136" s="52">
        <v>42417</v>
      </c>
      <c r="N136" s="482">
        <v>0</v>
      </c>
      <c r="O136" s="280">
        <f t="shared" si="12"/>
        <v>0</v>
      </c>
      <c r="P136" s="278">
        <f t="shared" ref="P136:P167" si="13">Q136-O136</f>
        <v>2800</v>
      </c>
      <c r="Q136" s="126">
        <v>2800</v>
      </c>
      <c r="R136" s="175">
        <v>2800</v>
      </c>
      <c r="S136" s="48" t="s">
        <v>239</v>
      </c>
      <c r="T136" s="48" t="s">
        <v>239</v>
      </c>
      <c r="U136" s="48"/>
      <c r="V136" s="178" t="s">
        <v>239</v>
      </c>
      <c r="W136" s="344" t="s">
        <v>1651</v>
      </c>
      <c r="X136" s="345"/>
    </row>
    <row r="137" spans="1:24" s="696" customFormat="1" ht="33.75" hidden="1">
      <c r="A137" s="679" t="s">
        <v>1589</v>
      </c>
      <c r="B137" s="680"/>
      <c r="C137" s="680" t="s">
        <v>539</v>
      </c>
      <c r="D137" s="681">
        <v>2016</v>
      </c>
      <c r="E137" s="680" t="s">
        <v>1167</v>
      </c>
      <c r="F137" s="682">
        <v>5116</v>
      </c>
      <c r="G137" s="683">
        <v>42418</v>
      </c>
      <c r="H137" s="684" t="s">
        <v>1193</v>
      </c>
      <c r="I137" s="680" t="s">
        <v>1630</v>
      </c>
      <c r="J137" s="685" t="s">
        <v>1831</v>
      </c>
      <c r="K137" s="680" t="s">
        <v>1824</v>
      </c>
      <c r="L137" s="686">
        <v>42411</v>
      </c>
      <c r="M137" s="686">
        <v>42417</v>
      </c>
      <c r="N137" s="687">
        <v>0</v>
      </c>
      <c r="O137" s="688">
        <f t="shared" si="12"/>
        <v>0</v>
      </c>
      <c r="P137" s="689">
        <f t="shared" si="13"/>
        <v>1850</v>
      </c>
      <c r="Q137" s="690">
        <v>1850</v>
      </c>
      <c r="R137" s="691">
        <v>1850</v>
      </c>
      <c r="S137" s="692" t="s">
        <v>239</v>
      </c>
      <c r="T137" s="692" t="s">
        <v>239</v>
      </c>
      <c r="U137" s="692"/>
      <c r="V137" s="693" t="s">
        <v>239</v>
      </c>
      <c r="W137" s="694" t="s">
        <v>1652</v>
      </c>
      <c r="X137" s="695"/>
    </row>
    <row r="138" spans="1:24" s="46" customFormat="1" ht="12" hidden="1">
      <c r="A138" s="153" t="s">
        <v>1589</v>
      </c>
      <c r="B138" s="45"/>
      <c r="C138" s="45" t="s">
        <v>539</v>
      </c>
      <c r="D138" s="611">
        <v>2016</v>
      </c>
      <c r="E138" s="45" t="s">
        <v>1167</v>
      </c>
      <c r="F138" s="201">
        <v>5117</v>
      </c>
      <c r="G138" s="202">
        <v>42418</v>
      </c>
      <c r="H138" s="53" t="s">
        <v>1193</v>
      </c>
      <c r="I138" s="45" t="s">
        <v>1630</v>
      </c>
      <c r="J138" s="45" t="s">
        <v>1619</v>
      </c>
      <c r="K138" s="45" t="s">
        <v>1191</v>
      </c>
      <c r="L138" s="52">
        <v>42411</v>
      </c>
      <c r="M138" s="52">
        <v>42417</v>
      </c>
      <c r="N138" s="482">
        <v>0</v>
      </c>
      <c r="O138" s="280">
        <f t="shared" si="12"/>
        <v>0</v>
      </c>
      <c r="P138" s="278">
        <f t="shared" si="13"/>
        <v>3000</v>
      </c>
      <c r="Q138" s="126">
        <v>3000</v>
      </c>
      <c r="R138" s="175">
        <v>3000</v>
      </c>
      <c r="S138" s="48" t="s">
        <v>239</v>
      </c>
      <c r="T138" s="48" t="s">
        <v>239</v>
      </c>
      <c r="U138" s="48"/>
      <c r="V138" s="178" t="s">
        <v>239</v>
      </c>
      <c r="W138" s="344" t="s">
        <v>1631</v>
      </c>
      <c r="X138" s="345"/>
    </row>
    <row r="139" spans="1:24" s="46" customFormat="1" ht="12" hidden="1" customHeight="1">
      <c r="A139" s="153" t="s">
        <v>1642</v>
      </c>
      <c r="B139" s="45"/>
      <c r="C139" s="45" t="s">
        <v>1546</v>
      </c>
      <c r="D139" s="611">
        <v>2016</v>
      </c>
      <c r="E139" s="45" t="s">
        <v>1167</v>
      </c>
      <c r="F139" s="201">
        <v>5119</v>
      </c>
      <c r="G139" s="202">
        <v>42418</v>
      </c>
      <c r="H139" s="53" t="s">
        <v>1193</v>
      </c>
      <c r="I139" s="45" t="s">
        <v>1630</v>
      </c>
      <c r="J139" s="45" t="s">
        <v>1742</v>
      </c>
      <c r="K139" s="45" t="s">
        <v>1643</v>
      </c>
      <c r="L139" s="52">
        <v>42411</v>
      </c>
      <c r="M139" s="52">
        <v>42417</v>
      </c>
      <c r="N139" s="482">
        <v>0</v>
      </c>
      <c r="O139" s="280">
        <f t="shared" si="12"/>
        <v>0</v>
      </c>
      <c r="P139" s="278">
        <f t="shared" si="13"/>
        <v>13423.1</v>
      </c>
      <c r="Q139" s="126">
        <v>13423.1</v>
      </c>
      <c r="R139" s="175">
        <v>13423.1</v>
      </c>
      <c r="S139" s="48" t="s">
        <v>239</v>
      </c>
      <c r="T139" s="48" t="s">
        <v>239</v>
      </c>
      <c r="U139" s="48"/>
      <c r="V139" s="178" t="s">
        <v>239</v>
      </c>
      <c r="W139" s="344" t="s">
        <v>1743</v>
      </c>
      <c r="X139" s="345" t="s">
        <v>1466</v>
      </c>
    </row>
    <row r="140" spans="1:24" s="46" customFormat="1" ht="12" hidden="1" customHeight="1">
      <c r="A140" s="153" t="s">
        <v>1642</v>
      </c>
      <c r="B140" s="45"/>
      <c r="C140" s="45" t="s">
        <v>1546</v>
      </c>
      <c r="D140" s="611">
        <v>2016</v>
      </c>
      <c r="E140" s="45" t="s">
        <v>1167</v>
      </c>
      <c r="F140" s="201">
        <v>5163</v>
      </c>
      <c r="G140" s="202">
        <v>42425</v>
      </c>
      <c r="H140" s="53" t="s">
        <v>1193</v>
      </c>
      <c r="I140" s="45" t="s">
        <v>1633</v>
      </c>
      <c r="J140" s="45" t="s">
        <v>1742</v>
      </c>
      <c r="K140" s="45" t="s">
        <v>1643</v>
      </c>
      <c r="L140" s="52">
        <v>42418</v>
      </c>
      <c r="M140" s="52">
        <v>42424</v>
      </c>
      <c r="N140" s="482">
        <v>0</v>
      </c>
      <c r="O140" s="280">
        <f t="shared" si="12"/>
        <v>0</v>
      </c>
      <c r="P140" s="278">
        <f t="shared" si="13"/>
        <v>7287.4</v>
      </c>
      <c r="Q140" s="126">
        <v>7287.4</v>
      </c>
      <c r="R140" s="175">
        <v>7287.4</v>
      </c>
      <c r="S140" s="48" t="s">
        <v>239</v>
      </c>
      <c r="T140" s="48" t="s">
        <v>239</v>
      </c>
      <c r="U140" s="48"/>
      <c r="V140" s="178" t="s">
        <v>239</v>
      </c>
      <c r="W140" s="344" t="s">
        <v>1744</v>
      </c>
      <c r="X140" s="345" t="s">
        <v>1499</v>
      </c>
    </row>
    <row r="141" spans="1:24" s="46" customFormat="1" ht="12" hidden="1">
      <c r="A141" s="153" t="s">
        <v>1589</v>
      </c>
      <c r="B141" s="45"/>
      <c r="C141" s="45" t="s">
        <v>539</v>
      </c>
      <c r="D141" s="611">
        <v>2016</v>
      </c>
      <c r="E141" s="45" t="s">
        <v>1167</v>
      </c>
      <c r="F141" s="201">
        <v>5164</v>
      </c>
      <c r="G141" s="202">
        <v>42425</v>
      </c>
      <c r="H141" s="53" t="s">
        <v>1193</v>
      </c>
      <c r="I141" s="45" t="s">
        <v>1633</v>
      </c>
      <c r="J141" s="45" t="s">
        <v>1619</v>
      </c>
      <c r="K141" s="45" t="s">
        <v>1191</v>
      </c>
      <c r="L141" s="52">
        <v>42418</v>
      </c>
      <c r="M141" s="52">
        <v>42424</v>
      </c>
      <c r="N141" s="482">
        <v>0</v>
      </c>
      <c r="O141" s="280">
        <f t="shared" si="12"/>
        <v>0</v>
      </c>
      <c r="P141" s="278">
        <f t="shared" si="13"/>
        <v>4500</v>
      </c>
      <c r="Q141" s="126">
        <v>4500</v>
      </c>
      <c r="R141" s="175">
        <v>4500</v>
      </c>
      <c r="S141" s="48" t="s">
        <v>239</v>
      </c>
      <c r="T141" s="48" t="s">
        <v>239</v>
      </c>
      <c r="U141" s="48"/>
      <c r="V141" s="178" t="s">
        <v>239</v>
      </c>
      <c r="W141" s="344" t="s">
        <v>1638</v>
      </c>
      <c r="X141" s="345"/>
    </row>
    <row r="142" spans="1:24" s="696" customFormat="1" ht="36" hidden="1" customHeight="1">
      <c r="A142" s="679" t="s">
        <v>1632</v>
      </c>
      <c r="B142" s="680"/>
      <c r="C142" s="680" t="s">
        <v>539</v>
      </c>
      <c r="D142" s="681">
        <v>2016</v>
      </c>
      <c r="E142" s="680" t="s">
        <v>1167</v>
      </c>
      <c r="F142" s="682">
        <v>5168</v>
      </c>
      <c r="G142" s="683">
        <v>42426</v>
      </c>
      <c r="H142" s="684" t="s">
        <v>1193</v>
      </c>
      <c r="I142" s="680" t="s">
        <v>1633</v>
      </c>
      <c r="J142" s="685" t="s">
        <v>1830</v>
      </c>
      <c r="K142" s="680" t="s">
        <v>1824</v>
      </c>
      <c r="L142" s="686">
        <v>42420</v>
      </c>
      <c r="M142" s="686">
        <v>42420</v>
      </c>
      <c r="N142" s="687">
        <v>0</v>
      </c>
      <c r="O142" s="688">
        <f t="shared" si="12"/>
        <v>0</v>
      </c>
      <c r="P142" s="689">
        <f t="shared" si="13"/>
        <v>1170</v>
      </c>
      <c r="Q142" s="690">
        <v>1170</v>
      </c>
      <c r="R142" s="691">
        <v>1170</v>
      </c>
      <c r="S142" s="692" t="s">
        <v>239</v>
      </c>
      <c r="T142" s="692" t="s">
        <v>239</v>
      </c>
      <c r="U142" s="692"/>
      <c r="V142" s="693" t="s">
        <v>239</v>
      </c>
      <c r="W142" s="694" t="s">
        <v>1784</v>
      </c>
      <c r="X142" s="695"/>
    </row>
    <row r="143" spans="1:24" s="46" customFormat="1" ht="12" hidden="1" customHeight="1">
      <c r="A143" s="153" t="s">
        <v>1607</v>
      </c>
      <c r="B143" s="45"/>
      <c r="C143" s="45" t="s">
        <v>535</v>
      </c>
      <c r="D143" s="611">
        <v>2016</v>
      </c>
      <c r="E143" s="45" t="s">
        <v>1167</v>
      </c>
      <c r="F143" s="201">
        <v>5169</v>
      </c>
      <c r="G143" s="202">
        <v>42426</v>
      </c>
      <c r="H143" s="53" t="s">
        <v>1193</v>
      </c>
      <c r="I143" s="45" t="s">
        <v>1633</v>
      </c>
      <c r="J143" s="45" t="s">
        <v>1634</v>
      </c>
      <c r="K143" s="45" t="s">
        <v>2429</v>
      </c>
      <c r="L143" s="52">
        <v>42418</v>
      </c>
      <c r="M143" s="52">
        <v>42424</v>
      </c>
      <c r="N143" s="482">
        <v>0</v>
      </c>
      <c r="O143" s="280">
        <f t="shared" si="12"/>
        <v>0</v>
      </c>
      <c r="P143" s="278">
        <f t="shared" si="13"/>
        <v>2100</v>
      </c>
      <c r="Q143" s="126">
        <v>2100</v>
      </c>
      <c r="R143" s="175">
        <v>2100</v>
      </c>
      <c r="S143" s="48" t="s">
        <v>239</v>
      </c>
      <c r="T143" s="48" t="s">
        <v>239</v>
      </c>
      <c r="U143" s="48"/>
      <c r="V143" s="178" t="s">
        <v>239</v>
      </c>
      <c r="W143" s="344" t="s">
        <v>1636</v>
      </c>
      <c r="X143" s="345"/>
    </row>
    <row r="144" spans="1:24" s="46" customFormat="1" ht="12" hidden="1">
      <c r="A144" s="153" t="s">
        <v>1266</v>
      </c>
      <c r="B144" s="45"/>
      <c r="C144" s="45" t="s">
        <v>539</v>
      </c>
      <c r="D144" s="611">
        <v>2016</v>
      </c>
      <c r="E144" s="45" t="s">
        <v>1167</v>
      </c>
      <c r="F144" s="201">
        <v>5170</v>
      </c>
      <c r="G144" s="202">
        <v>42426</v>
      </c>
      <c r="H144" s="53" t="s">
        <v>1193</v>
      </c>
      <c r="I144" s="45" t="s">
        <v>1633</v>
      </c>
      <c r="J144" s="45" t="s">
        <v>1271</v>
      </c>
      <c r="K144" s="45" t="s">
        <v>1603</v>
      </c>
      <c r="L144" s="52">
        <v>42418</v>
      </c>
      <c r="M144" s="52">
        <v>42424</v>
      </c>
      <c r="N144" s="482">
        <v>0</v>
      </c>
      <c r="O144" s="280">
        <f t="shared" si="12"/>
        <v>0</v>
      </c>
      <c r="P144" s="278">
        <f t="shared" si="13"/>
        <v>2250</v>
      </c>
      <c r="Q144" s="126">
        <v>2250</v>
      </c>
      <c r="R144" s="175">
        <v>2250</v>
      </c>
      <c r="S144" s="48" t="s">
        <v>239</v>
      </c>
      <c r="T144" s="48" t="s">
        <v>239</v>
      </c>
      <c r="U144" s="48"/>
      <c r="V144" s="178" t="s">
        <v>239</v>
      </c>
      <c r="W144" s="344" t="s">
        <v>1639</v>
      </c>
      <c r="X144" s="345"/>
    </row>
    <row r="145" spans="1:24" s="696" customFormat="1" ht="34.5" hidden="1" customHeight="1">
      <c r="A145" s="679" t="s">
        <v>695</v>
      </c>
      <c r="B145" s="680"/>
      <c r="C145" s="680" t="s">
        <v>539</v>
      </c>
      <c r="D145" s="681">
        <v>2016</v>
      </c>
      <c r="E145" s="680" t="s">
        <v>1167</v>
      </c>
      <c r="F145" s="682">
        <v>5171</v>
      </c>
      <c r="G145" s="683">
        <v>42426</v>
      </c>
      <c r="H145" s="684" t="s">
        <v>1193</v>
      </c>
      <c r="I145" s="680" t="s">
        <v>1633</v>
      </c>
      <c r="J145" s="685" t="s">
        <v>1829</v>
      </c>
      <c r="K145" s="680" t="s">
        <v>1824</v>
      </c>
      <c r="L145" s="686">
        <v>42418</v>
      </c>
      <c r="M145" s="686">
        <v>42424</v>
      </c>
      <c r="N145" s="687">
        <v>0</v>
      </c>
      <c r="O145" s="688">
        <f t="shared" si="12"/>
        <v>0</v>
      </c>
      <c r="P145" s="689">
        <f t="shared" si="13"/>
        <v>4950</v>
      </c>
      <c r="Q145" s="690">
        <v>4950</v>
      </c>
      <c r="R145" s="691">
        <v>4950</v>
      </c>
      <c r="S145" s="692" t="s">
        <v>239</v>
      </c>
      <c r="T145" s="692" t="s">
        <v>239</v>
      </c>
      <c r="U145" s="692"/>
      <c r="V145" s="693" t="s">
        <v>239</v>
      </c>
      <c r="W145" s="694" t="s">
        <v>1640</v>
      </c>
      <c r="X145" s="695"/>
    </row>
    <row r="146" spans="1:24" s="46" customFormat="1" ht="12" hidden="1">
      <c r="A146" s="153" t="s">
        <v>1434</v>
      </c>
      <c r="B146" s="45"/>
      <c r="C146" s="45" t="s">
        <v>539</v>
      </c>
      <c r="D146" s="611">
        <v>2016</v>
      </c>
      <c r="E146" s="45" t="s">
        <v>1167</v>
      </c>
      <c r="F146" s="201">
        <v>9185</v>
      </c>
      <c r="G146" s="202">
        <v>42432</v>
      </c>
      <c r="H146" s="53" t="s">
        <v>1193</v>
      </c>
      <c r="I146" s="45" t="s">
        <v>1807</v>
      </c>
      <c r="J146" s="45" t="s">
        <v>1809</v>
      </c>
      <c r="K146" s="45" t="s">
        <v>1603</v>
      </c>
      <c r="L146" s="52">
        <v>42425</v>
      </c>
      <c r="M146" s="52">
        <v>42431</v>
      </c>
      <c r="N146" s="482">
        <v>0</v>
      </c>
      <c r="O146" s="280">
        <f t="shared" si="12"/>
        <v>0</v>
      </c>
      <c r="P146" s="278">
        <f t="shared" si="13"/>
        <v>1500</v>
      </c>
      <c r="Q146" s="126">
        <v>1500</v>
      </c>
      <c r="R146" s="175">
        <v>1500</v>
      </c>
      <c r="S146" s="48" t="s">
        <v>239</v>
      </c>
      <c r="T146" s="48" t="s">
        <v>239</v>
      </c>
      <c r="U146" s="48"/>
      <c r="V146" s="178" t="s">
        <v>239</v>
      </c>
      <c r="W146" s="344" t="s">
        <v>1810</v>
      </c>
      <c r="X146" s="345"/>
    </row>
    <row r="147" spans="1:24" s="696" customFormat="1" ht="33.75" hidden="1">
      <c r="A147" s="679" t="s">
        <v>1589</v>
      </c>
      <c r="B147" s="680"/>
      <c r="C147" s="680" t="s">
        <v>539</v>
      </c>
      <c r="D147" s="681">
        <v>2016</v>
      </c>
      <c r="E147" s="680" t="s">
        <v>1167</v>
      </c>
      <c r="F147" s="682">
        <v>9186</v>
      </c>
      <c r="G147" s="683">
        <v>42432</v>
      </c>
      <c r="H147" s="684" t="s">
        <v>1193</v>
      </c>
      <c r="I147" s="680" t="s">
        <v>1807</v>
      </c>
      <c r="J147" s="685" t="s">
        <v>1828</v>
      </c>
      <c r="K147" s="680" t="s">
        <v>1824</v>
      </c>
      <c r="L147" s="686">
        <v>42425</v>
      </c>
      <c r="M147" s="686">
        <v>42431</v>
      </c>
      <c r="N147" s="687">
        <v>0</v>
      </c>
      <c r="O147" s="688">
        <f t="shared" si="12"/>
        <v>0</v>
      </c>
      <c r="P147" s="689">
        <f t="shared" si="13"/>
        <v>4000</v>
      </c>
      <c r="Q147" s="690">
        <v>4000</v>
      </c>
      <c r="R147" s="691">
        <v>4000</v>
      </c>
      <c r="S147" s="692" t="s">
        <v>239</v>
      </c>
      <c r="T147" s="692" t="s">
        <v>239</v>
      </c>
      <c r="U147" s="692"/>
      <c r="V147" s="693" t="s">
        <v>239</v>
      </c>
      <c r="W147" s="694" t="s">
        <v>1811</v>
      </c>
      <c r="X147" s="695"/>
    </row>
    <row r="148" spans="1:24" s="696" customFormat="1" ht="36" hidden="1" customHeight="1">
      <c r="A148" s="679" t="s">
        <v>1607</v>
      </c>
      <c r="B148" s="680"/>
      <c r="C148" s="680" t="s">
        <v>535</v>
      </c>
      <c r="D148" s="681">
        <v>2016</v>
      </c>
      <c r="E148" s="680" t="s">
        <v>1167</v>
      </c>
      <c r="F148" s="682">
        <v>9187</v>
      </c>
      <c r="G148" s="683">
        <v>42432</v>
      </c>
      <c r="H148" s="684" t="s">
        <v>1193</v>
      </c>
      <c r="I148" s="680" t="s">
        <v>1807</v>
      </c>
      <c r="J148" s="685" t="s">
        <v>1812</v>
      </c>
      <c r="K148" s="680" t="s">
        <v>2429</v>
      </c>
      <c r="L148" s="686">
        <v>42425</v>
      </c>
      <c r="M148" s="686">
        <v>42431</v>
      </c>
      <c r="N148" s="687">
        <v>0</v>
      </c>
      <c r="O148" s="688">
        <f t="shared" si="12"/>
        <v>0</v>
      </c>
      <c r="P148" s="689">
        <f t="shared" si="13"/>
        <v>8000</v>
      </c>
      <c r="Q148" s="690">
        <v>8000</v>
      </c>
      <c r="R148" s="691">
        <v>8000</v>
      </c>
      <c r="S148" s="692" t="s">
        <v>239</v>
      </c>
      <c r="T148" s="692" t="s">
        <v>239</v>
      </c>
      <c r="U148" s="692"/>
      <c r="V148" s="693" t="s">
        <v>239</v>
      </c>
      <c r="W148" s="694" t="s">
        <v>1813</v>
      </c>
      <c r="X148" s="695"/>
    </row>
    <row r="149" spans="1:24" s="46" customFormat="1" ht="12" hidden="1">
      <c r="A149" s="153" t="s">
        <v>1589</v>
      </c>
      <c r="B149" s="45"/>
      <c r="C149" s="45" t="s">
        <v>539</v>
      </c>
      <c r="D149" s="611">
        <v>2016</v>
      </c>
      <c r="E149" s="45" t="s">
        <v>1167</v>
      </c>
      <c r="F149" s="201">
        <v>9188</v>
      </c>
      <c r="G149" s="202">
        <v>42432</v>
      </c>
      <c r="H149" s="53" t="s">
        <v>1193</v>
      </c>
      <c r="I149" s="45" t="s">
        <v>1807</v>
      </c>
      <c r="J149" s="45" t="s">
        <v>1729</v>
      </c>
      <c r="K149" s="45" t="s">
        <v>1191</v>
      </c>
      <c r="L149" s="52">
        <v>42425</v>
      </c>
      <c r="M149" s="52">
        <v>42431</v>
      </c>
      <c r="N149" s="482">
        <v>0</v>
      </c>
      <c r="O149" s="280">
        <f t="shared" si="12"/>
        <v>0</v>
      </c>
      <c r="P149" s="278">
        <f t="shared" si="13"/>
        <v>4500</v>
      </c>
      <c r="Q149" s="126">
        <v>4500</v>
      </c>
      <c r="R149" s="175">
        <v>4500</v>
      </c>
      <c r="S149" s="48" t="s">
        <v>239</v>
      </c>
      <c r="T149" s="48" t="s">
        <v>239</v>
      </c>
      <c r="U149" s="48" t="s">
        <v>239</v>
      </c>
      <c r="V149" s="178"/>
      <c r="W149" s="344" t="s">
        <v>1808</v>
      </c>
      <c r="X149" s="345"/>
    </row>
    <row r="150" spans="1:24" s="46" customFormat="1" ht="12" hidden="1" customHeight="1">
      <c r="A150" s="153" t="s">
        <v>1607</v>
      </c>
      <c r="B150" s="45"/>
      <c r="C150" s="45" t="s">
        <v>535</v>
      </c>
      <c r="D150" s="611">
        <v>2016</v>
      </c>
      <c r="E150" s="45" t="s">
        <v>1167</v>
      </c>
      <c r="F150" s="201">
        <v>5255</v>
      </c>
      <c r="G150" s="202">
        <v>42439</v>
      </c>
      <c r="H150" s="53" t="s">
        <v>1193</v>
      </c>
      <c r="I150" s="45" t="s">
        <v>1745</v>
      </c>
      <c r="J150" s="45" t="s">
        <v>1634</v>
      </c>
      <c r="K150" s="45" t="s">
        <v>2429</v>
      </c>
      <c r="L150" s="52">
        <v>42432</v>
      </c>
      <c r="M150" s="52">
        <v>42438</v>
      </c>
      <c r="N150" s="482">
        <v>0</v>
      </c>
      <c r="O150" s="280">
        <f t="shared" si="12"/>
        <v>0</v>
      </c>
      <c r="P150" s="278">
        <f t="shared" si="13"/>
        <v>6300</v>
      </c>
      <c r="Q150" s="126">
        <v>6300</v>
      </c>
      <c r="R150" s="175">
        <v>6300</v>
      </c>
      <c r="S150" s="48" t="s">
        <v>239</v>
      </c>
      <c r="T150" s="48" t="s">
        <v>239</v>
      </c>
      <c r="U150" s="48"/>
      <c r="V150" s="178" t="s">
        <v>239</v>
      </c>
      <c r="W150" s="344" t="s">
        <v>1818</v>
      </c>
      <c r="X150" s="345"/>
    </row>
    <row r="151" spans="1:24" s="46" customFormat="1" ht="12" hidden="1">
      <c r="A151" s="153" t="s">
        <v>1589</v>
      </c>
      <c r="B151" s="45"/>
      <c r="C151" s="45" t="s">
        <v>539</v>
      </c>
      <c r="D151" s="611">
        <v>2016</v>
      </c>
      <c r="E151" s="45" t="s">
        <v>1167</v>
      </c>
      <c r="F151" s="201">
        <v>5256</v>
      </c>
      <c r="G151" s="202">
        <v>42439</v>
      </c>
      <c r="H151" s="53" t="s">
        <v>1193</v>
      </c>
      <c r="I151" s="45" t="s">
        <v>1745</v>
      </c>
      <c r="J151" s="45" t="s">
        <v>1729</v>
      </c>
      <c r="K151" s="45" t="s">
        <v>1191</v>
      </c>
      <c r="L151" s="52">
        <v>42432</v>
      </c>
      <c r="M151" s="52">
        <v>42438</v>
      </c>
      <c r="N151" s="482">
        <v>0</v>
      </c>
      <c r="O151" s="280">
        <f t="shared" si="12"/>
        <v>0</v>
      </c>
      <c r="P151" s="278">
        <f t="shared" si="13"/>
        <v>4500</v>
      </c>
      <c r="Q151" s="126">
        <v>4500</v>
      </c>
      <c r="R151" s="175">
        <v>4500</v>
      </c>
      <c r="S151" s="48" t="s">
        <v>239</v>
      </c>
      <c r="T151" s="48" t="s">
        <v>239</v>
      </c>
      <c r="U151" s="48"/>
      <c r="V151" s="178" t="s">
        <v>239</v>
      </c>
      <c r="W151" s="344" t="s">
        <v>1819</v>
      </c>
      <c r="X151" s="345"/>
    </row>
    <row r="152" spans="1:24" s="46" customFormat="1" ht="12" hidden="1">
      <c r="A152" s="153" t="s">
        <v>1814</v>
      </c>
      <c r="B152" s="45"/>
      <c r="C152" s="45" t="s">
        <v>42</v>
      </c>
      <c r="D152" s="611">
        <v>2016</v>
      </c>
      <c r="E152" s="45" t="s">
        <v>1167</v>
      </c>
      <c r="F152" s="201">
        <v>5257</v>
      </c>
      <c r="G152" s="202">
        <v>42439</v>
      </c>
      <c r="H152" s="53" t="s">
        <v>1193</v>
      </c>
      <c r="I152" s="45" t="s">
        <v>1745</v>
      </c>
      <c r="J152" s="45" t="s">
        <v>1815</v>
      </c>
      <c r="K152" s="45" t="s">
        <v>1816</v>
      </c>
      <c r="L152" s="52">
        <v>42432</v>
      </c>
      <c r="M152" s="52">
        <v>42438</v>
      </c>
      <c r="N152" s="482">
        <v>0</v>
      </c>
      <c r="O152" s="280">
        <f t="shared" si="12"/>
        <v>0</v>
      </c>
      <c r="P152" s="278">
        <f t="shared" si="13"/>
        <v>3700</v>
      </c>
      <c r="Q152" s="126">
        <v>3700</v>
      </c>
      <c r="R152" s="175">
        <v>3700</v>
      </c>
      <c r="S152" s="48" t="s">
        <v>239</v>
      </c>
      <c r="T152" s="48" t="s">
        <v>239</v>
      </c>
      <c r="U152" s="48"/>
      <c r="V152" s="178" t="s">
        <v>239</v>
      </c>
      <c r="W152" s="344" t="s">
        <v>1817</v>
      </c>
      <c r="X152" s="345"/>
    </row>
    <row r="153" spans="1:24" s="696" customFormat="1" ht="22.5" hidden="1">
      <c r="A153" s="679" t="s">
        <v>1589</v>
      </c>
      <c r="B153" s="680"/>
      <c r="C153" s="680" t="s">
        <v>539</v>
      </c>
      <c r="D153" s="681">
        <v>2016</v>
      </c>
      <c r="E153" s="680" t="s">
        <v>1167</v>
      </c>
      <c r="F153" s="682">
        <v>5258</v>
      </c>
      <c r="G153" s="683">
        <v>42439</v>
      </c>
      <c r="H153" s="684" t="s">
        <v>1193</v>
      </c>
      <c r="I153" s="680" t="s">
        <v>1745</v>
      </c>
      <c r="J153" s="685" t="s">
        <v>1827</v>
      </c>
      <c r="K153" s="680" t="s">
        <v>1824</v>
      </c>
      <c r="L153" s="686">
        <v>42432</v>
      </c>
      <c r="M153" s="686">
        <v>42438</v>
      </c>
      <c r="N153" s="687">
        <v>0</v>
      </c>
      <c r="O153" s="688">
        <f t="shared" ref="O153:O168" si="14">Q153*N153</f>
        <v>0</v>
      </c>
      <c r="P153" s="689">
        <f t="shared" si="13"/>
        <v>2400</v>
      </c>
      <c r="Q153" s="690">
        <v>2400</v>
      </c>
      <c r="R153" s="691">
        <v>2400</v>
      </c>
      <c r="S153" s="692" t="s">
        <v>239</v>
      </c>
      <c r="T153" s="692" t="s">
        <v>239</v>
      </c>
      <c r="U153" s="692"/>
      <c r="V153" s="693" t="s">
        <v>239</v>
      </c>
      <c r="W153" s="694" t="s">
        <v>1747</v>
      </c>
      <c r="X153" s="695"/>
    </row>
    <row r="154" spans="1:24" s="46" customFormat="1" ht="12" hidden="1" customHeight="1">
      <c r="A154" s="153" t="s">
        <v>1642</v>
      </c>
      <c r="B154" s="45"/>
      <c r="C154" s="45" t="s">
        <v>1546</v>
      </c>
      <c r="D154" s="611">
        <v>2016</v>
      </c>
      <c r="E154" s="45" t="s">
        <v>1167</v>
      </c>
      <c r="F154" s="201">
        <v>5260</v>
      </c>
      <c r="G154" s="202">
        <v>42439</v>
      </c>
      <c r="H154" s="53" t="s">
        <v>1193</v>
      </c>
      <c r="I154" s="45" t="s">
        <v>1745</v>
      </c>
      <c r="J154" s="45" t="s">
        <v>1742</v>
      </c>
      <c r="K154" s="45" t="s">
        <v>1643</v>
      </c>
      <c r="L154" s="52">
        <v>42432</v>
      </c>
      <c r="M154" s="52">
        <v>42438</v>
      </c>
      <c r="N154" s="482">
        <v>0</v>
      </c>
      <c r="O154" s="280">
        <f t="shared" si="14"/>
        <v>0</v>
      </c>
      <c r="P154" s="278">
        <f t="shared" si="13"/>
        <v>6536.92</v>
      </c>
      <c r="Q154" s="126">
        <v>6536.92</v>
      </c>
      <c r="R154" s="175">
        <v>6536.92</v>
      </c>
      <c r="S154" s="48" t="s">
        <v>239</v>
      </c>
      <c r="T154" s="48" t="s">
        <v>239</v>
      </c>
      <c r="U154" s="48"/>
      <c r="V154" s="178" t="s">
        <v>239</v>
      </c>
      <c r="W154" s="344" t="s">
        <v>1746</v>
      </c>
      <c r="X154" s="345" t="s">
        <v>1499</v>
      </c>
    </row>
    <row r="155" spans="1:24" s="46" customFormat="1" ht="12" hidden="1" customHeight="1">
      <c r="A155" s="153" t="s">
        <v>1642</v>
      </c>
      <c r="B155" s="45"/>
      <c r="C155" s="45" t="s">
        <v>1546</v>
      </c>
      <c r="D155" s="611">
        <v>2016</v>
      </c>
      <c r="E155" s="45" t="s">
        <v>1167</v>
      </c>
      <c r="F155" s="201">
        <v>5259</v>
      </c>
      <c r="G155" s="202">
        <v>42439</v>
      </c>
      <c r="H155" s="53" t="s">
        <v>1193</v>
      </c>
      <c r="I155" s="45" t="s">
        <v>1778</v>
      </c>
      <c r="J155" s="45" t="s">
        <v>1742</v>
      </c>
      <c r="K155" s="45" t="s">
        <v>1643</v>
      </c>
      <c r="L155" s="52">
        <v>42436</v>
      </c>
      <c r="M155" s="52">
        <v>42441</v>
      </c>
      <c r="N155" s="482">
        <v>0</v>
      </c>
      <c r="O155" s="280">
        <f t="shared" si="14"/>
        <v>0</v>
      </c>
      <c r="P155" s="278">
        <f t="shared" si="13"/>
        <v>17896.8</v>
      </c>
      <c r="Q155" s="126">
        <v>17896.8</v>
      </c>
      <c r="R155" s="175">
        <v>17861.009999999998</v>
      </c>
      <c r="S155" s="48" t="s">
        <v>239</v>
      </c>
      <c r="T155" s="48" t="s">
        <v>239</v>
      </c>
      <c r="U155" s="48"/>
      <c r="V155" s="178" t="s">
        <v>239</v>
      </c>
      <c r="W155" s="344" t="s">
        <v>1779</v>
      </c>
      <c r="X155" s="345" t="s">
        <v>1520</v>
      </c>
    </row>
    <row r="156" spans="1:24" s="46" customFormat="1" ht="12" hidden="1" customHeight="1">
      <c r="A156" s="153" t="s">
        <v>1862</v>
      </c>
      <c r="B156" s="45"/>
      <c r="C156" s="45" t="s">
        <v>42</v>
      </c>
      <c r="D156" s="611">
        <v>2016</v>
      </c>
      <c r="E156" s="45" t="s">
        <v>1167</v>
      </c>
      <c r="F156" s="201">
        <v>5335</v>
      </c>
      <c r="G156" s="202">
        <v>42447</v>
      </c>
      <c r="H156" s="53" t="s">
        <v>1193</v>
      </c>
      <c r="I156" s="45" t="s">
        <v>1725</v>
      </c>
      <c r="J156" s="45" t="s">
        <v>1863</v>
      </c>
      <c r="K156" s="45" t="s">
        <v>1863</v>
      </c>
      <c r="L156" s="52">
        <v>42439</v>
      </c>
      <c r="M156" s="52">
        <v>42445</v>
      </c>
      <c r="N156" s="482">
        <v>0</v>
      </c>
      <c r="O156" s="280">
        <f t="shared" si="14"/>
        <v>0</v>
      </c>
      <c r="P156" s="278">
        <f t="shared" si="13"/>
        <v>10600</v>
      </c>
      <c r="Q156" s="126">
        <v>10600</v>
      </c>
      <c r="R156" s="175">
        <v>10600</v>
      </c>
      <c r="S156" s="48" t="s">
        <v>239</v>
      </c>
      <c r="T156" s="48" t="s">
        <v>239</v>
      </c>
      <c r="U156" s="48"/>
      <c r="V156" s="178" t="s">
        <v>239</v>
      </c>
      <c r="W156" s="344" t="s">
        <v>1864</v>
      </c>
      <c r="X156" s="345"/>
    </row>
    <row r="157" spans="1:24" s="46" customFormat="1" ht="12" hidden="1" customHeight="1">
      <c r="A157" s="153" t="s">
        <v>1607</v>
      </c>
      <c r="B157" s="45"/>
      <c r="C157" s="45" t="s">
        <v>535</v>
      </c>
      <c r="D157" s="611">
        <v>2016</v>
      </c>
      <c r="E157" s="45" t="s">
        <v>1167</v>
      </c>
      <c r="F157" s="201">
        <v>5336</v>
      </c>
      <c r="G157" s="202">
        <v>42447</v>
      </c>
      <c r="H157" s="53" t="s">
        <v>1193</v>
      </c>
      <c r="I157" s="45" t="s">
        <v>1725</v>
      </c>
      <c r="J157" s="45" t="s">
        <v>1748</v>
      </c>
      <c r="K157" s="45" t="s">
        <v>1241</v>
      </c>
      <c r="L157" s="52">
        <v>42439</v>
      </c>
      <c r="M157" s="52">
        <v>42445</v>
      </c>
      <c r="N157" s="482">
        <v>0</v>
      </c>
      <c r="O157" s="280">
        <f t="shared" si="14"/>
        <v>0</v>
      </c>
      <c r="P157" s="278">
        <f t="shared" si="13"/>
        <v>2400</v>
      </c>
      <c r="Q157" s="126">
        <v>2400</v>
      </c>
      <c r="R157" s="175">
        <v>2400</v>
      </c>
      <c r="S157" s="48" t="s">
        <v>239</v>
      </c>
      <c r="T157" s="48" t="s">
        <v>239</v>
      </c>
      <c r="U157" s="48"/>
      <c r="V157" s="178" t="s">
        <v>239</v>
      </c>
      <c r="W157" s="344" t="s">
        <v>1749</v>
      </c>
      <c r="X157" s="345"/>
    </row>
    <row r="158" spans="1:24" s="46" customFormat="1" ht="12" hidden="1">
      <c r="A158" s="153" t="s">
        <v>1589</v>
      </c>
      <c r="B158" s="45"/>
      <c r="C158" s="45" t="s">
        <v>539</v>
      </c>
      <c r="D158" s="611">
        <v>2016</v>
      </c>
      <c r="E158" s="45" t="s">
        <v>1167</v>
      </c>
      <c r="F158" s="201">
        <v>5337</v>
      </c>
      <c r="G158" s="202">
        <v>42447</v>
      </c>
      <c r="H158" s="53" t="s">
        <v>1193</v>
      </c>
      <c r="I158" s="45" t="s">
        <v>1725</v>
      </c>
      <c r="J158" s="45" t="s">
        <v>1729</v>
      </c>
      <c r="K158" s="45" t="s">
        <v>1191</v>
      </c>
      <c r="L158" s="52">
        <v>42439</v>
      </c>
      <c r="M158" s="52">
        <v>42445</v>
      </c>
      <c r="N158" s="482">
        <v>0</v>
      </c>
      <c r="O158" s="280">
        <f t="shared" si="14"/>
        <v>0</v>
      </c>
      <c r="P158" s="278">
        <f t="shared" si="13"/>
        <v>4500</v>
      </c>
      <c r="Q158" s="126">
        <v>4500</v>
      </c>
      <c r="R158" s="175">
        <v>4500</v>
      </c>
      <c r="S158" s="48" t="s">
        <v>239</v>
      </c>
      <c r="T158" s="48" t="s">
        <v>239</v>
      </c>
      <c r="U158" s="48"/>
      <c r="V158" s="178"/>
      <c r="W158" s="344" t="s">
        <v>1754</v>
      </c>
      <c r="X158" s="345"/>
    </row>
    <row r="159" spans="1:24" s="46" customFormat="1" ht="12" hidden="1">
      <c r="A159" s="153" t="s">
        <v>1724</v>
      </c>
      <c r="B159" s="45"/>
      <c r="C159" s="45" t="s">
        <v>539</v>
      </c>
      <c r="D159" s="611">
        <v>2016</v>
      </c>
      <c r="E159" s="45" t="s">
        <v>1167</v>
      </c>
      <c r="F159" s="201">
        <v>5338</v>
      </c>
      <c r="G159" s="202">
        <v>42447</v>
      </c>
      <c r="H159" s="53" t="s">
        <v>1193</v>
      </c>
      <c r="I159" s="45" t="s">
        <v>1725</v>
      </c>
      <c r="J159" s="45" t="s">
        <v>1726</v>
      </c>
      <c r="K159" s="45" t="s">
        <v>1603</v>
      </c>
      <c r="L159" s="52">
        <v>42439</v>
      </c>
      <c r="M159" s="52">
        <v>42445</v>
      </c>
      <c r="N159" s="482">
        <v>0</v>
      </c>
      <c r="O159" s="280">
        <f t="shared" si="14"/>
        <v>0</v>
      </c>
      <c r="P159" s="278">
        <f t="shared" si="13"/>
        <v>1100</v>
      </c>
      <c r="Q159" s="126">
        <v>1100</v>
      </c>
      <c r="R159" s="175">
        <v>1100</v>
      </c>
      <c r="S159" s="48" t="s">
        <v>239</v>
      </c>
      <c r="T159" s="48" t="s">
        <v>239</v>
      </c>
      <c r="U159" s="48"/>
      <c r="V159" s="178" t="s">
        <v>239</v>
      </c>
      <c r="W159" s="344" t="s">
        <v>1727</v>
      </c>
      <c r="X159" s="345"/>
    </row>
    <row r="160" spans="1:24" s="46" customFormat="1" ht="12" hidden="1">
      <c r="A160" s="153" t="s">
        <v>1589</v>
      </c>
      <c r="B160" s="45"/>
      <c r="C160" s="45" t="s">
        <v>539</v>
      </c>
      <c r="D160" s="611">
        <v>2016</v>
      </c>
      <c r="E160" s="45" t="s">
        <v>1167</v>
      </c>
      <c r="F160" s="201">
        <v>5339</v>
      </c>
      <c r="G160" s="202">
        <v>42447</v>
      </c>
      <c r="H160" s="53" t="s">
        <v>1193</v>
      </c>
      <c r="I160" s="45" t="s">
        <v>1725</v>
      </c>
      <c r="J160" s="45" t="s">
        <v>1751</v>
      </c>
      <c r="K160" s="45" t="s">
        <v>1752</v>
      </c>
      <c r="L160" s="52">
        <v>42439</v>
      </c>
      <c r="M160" s="52">
        <v>42445</v>
      </c>
      <c r="N160" s="482">
        <v>0</v>
      </c>
      <c r="O160" s="280">
        <f t="shared" si="14"/>
        <v>0</v>
      </c>
      <c r="P160" s="278">
        <f t="shared" si="13"/>
        <v>1200</v>
      </c>
      <c r="Q160" s="126">
        <v>1200</v>
      </c>
      <c r="R160" s="175">
        <v>1200</v>
      </c>
      <c r="S160" s="48" t="s">
        <v>239</v>
      </c>
      <c r="T160" s="48" t="s">
        <v>239</v>
      </c>
      <c r="U160" s="48"/>
      <c r="V160" s="178" t="s">
        <v>239</v>
      </c>
      <c r="W160" s="344" t="s">
        <v>1753</v>
      </c>
      <c r="X160" s="345"/>
    </row>
    <row r="161" spans="1:24" s="46" customFormat="1" ht="12" hidden="1">
      <c r="A161" s="153" t="s">
        <v>1589</v>
      </c>
      <c r="B161" s="45"/>
      <c r="C161" s="45" t="s">
        <v>539</v>
      </c>
      <c r="D161" s="611">
        <v>2016</v>
      </c>
      <c r="E161" s="45" t="s">
        <v>1167</v>
      </c>
      <c r="F161" s="201">
        <v>5342</v>
      </c>
      <c r="G161" s="202">
        <v>42447</v>
      </c>
      <c r="H161" s="53" t="s">
        <v>1193</v>
      </c>
      <c r="I161" s="45" t="s">
        <v>1731</v>
      </c>
      <c r="J161" s="45" t="s">
        <v>1729</v>
      </c>
      <c r="K161" s="45" t="s">
        <v>1191</v>
      </c>
      <c r="L161" s="52">
        <v>42446</v>
      </c>
      <c r="M161" s="52">
        <v>42445</v>
      </c>
      <c r="N161" s="482">
        <v>0</v>
      </c>
      <c r="O161" s="280">
        <f t="shared" si="14"/>
        <v>0</v>
      </c>
      <c r="P161" s="278">
        <f t="shared" si="13"/>
        <v>4500</v>
      </c>
      <c r="Q161" s="126">
        <v>4500</v>
      </c>
      <c r="R161" s="175">
        <v>4500</v>
      </c>
      <c r="S161" s="48" t="s">
        <v>239</v>
      </c>
      <c r="T161" s="48" t="s">
        <v>239</v>
      </c>
      <c r="U161" s="48"/>
      <c r="V161" s="178" t="s">
        <v>239</v>
      </c>
      <c r="W161" s="344" t="s">
        <v>1732</v>
      </c>
      <c r="X161" s="345"/>
    </row>
    <row r="162" spans="1:24" s="46" customFormat="1" ht="12" hidden="1">
      <c r="A162" s="153" t="s">
        <v>1589</v>
      </c>
      <c r="B162" s="45"/>
      <c r="C162" s="45" t="s">
        <v>539</v>
      </c>
      <c r="D162" s="611">
        <v>2016</v>
      </c>
      <c r="E162" s="45" t="s">
        <v>1167</v>
      </c>
      <c r="F162" s="201">
        <v>5343</v>
      </c>
      <c r="G162" s="202">
        <v>42447</v>
      </c>
      <c r="H162" s="53" t="s">
        <v>1193</v>
      </c>
      <c r="I162" s="45" t="s">
        <v>1728</v>
      </c>
      <c r="J162" s="45" t="s">
        <v>1729</v>
      </c>
      <c r="K162" s="45" t="s">
        <v>1191</v>
      </c>
      <c r="L162" s="52">
        <v>42453</v>
      </c>
      <c r="M162" s="52">
        <v>42459</v>
      </c>
      <c r="N162" s="482">
        <v>0</v>
      </c>
      <c r="O162" s="280">
        <f t="shared" si="14"/>
        <v>0</v>
      </c>
      <c r="P162" s="278">
        <f t="shared" si="13"/>
        <v>4500</v>
      </c>
      <c r="Q162" s="126">
        <v>4500</v>
      </c>
      <c r="R162" s="175">
        <v>4500</v>
      </c>
      <c r="S162" s="48" t="s">
        <v>239</v>
      </c>
      <c r="T162" s="48" t="s">
        <v>239</v>
      </c>
      <c r="U162" s="48"/>
      <c r="V162" s="178" t="s">
        <v>239</v>
      </c>
      <c r="W162" s="344" t="s">
        <v>1730</v>
      </c>
      <c r="X162" s="345"/>
    </row>
    <row r="163" spans="1:24" s="46" customFormat="1" ht="12" hidden="1" customHeight="1">
      <c r="A163" s="153" t="s">
        <v>1607</v>
      </c>
      <c r="B163" s="45"/>
      <c r="C163" s="45" t="s">
        <v>535</v>
      </c>
      <c r="D163" s="611">
        <v>2016</v>
      </c>
      <c r="E163" s="45" t="s">
        <v>1167</v>
      </c>
      <c r="F163" s="201">
        <v>5344</v>
      </c>
      <c r="G163" s="202">
        <v>42447</v>
      </c>
      <c r="H163" s="53" t="s">
        <v>1193</v>
      </c>
      <c r="I163" s="45" t="s">
        <v>1731</v>
      </c>
      <c r="J163" s="45" t="s">
        <v>1733</v>
      </c>
      <c r="K163" s="45" t="s">
        <v>1241</v>
      </c>
      <c r="L163" s="52">
        <v>42446</v>
      </c>
      <c r="M163" s="52">
        <v>42452</v>
      </c>
      <c r="N163" s="482">
        <v>0</v>
      </c>
      <c r="O163" s="280">
        <f t="shared" si="14"/>
        <v>0</v>
      </c>
      <c r="P163" s="278">
        <f t="shared" si="13"/>
        <v>5400</v>
      </c>
      <c r="Q163" s="126">
        <v>5400</v>
      </c>
      <c r="R163" s="175">
        <v>5400</v>
      </c>
      <c r="S163" s="48" t="s">
        <v>239</v>
      </c>
      <c r="T163" s="48" t="s">
        <v>239</v>
      </c>
      <c r="U163" s="48"/>
      <c r="V163" s="178" t="s">
        <v>239</v>
      </c>
      <c r="W163" s="344" t="s">
        <v>1734</v>
      </c>
      <c r="X163" s="345"/>
    </row>
    <row r="164" spans="1:24" s="46" customFormat="1" ht="12" hidden="1">
      <c r="A164" s="153" t="s">
        <v>695</v>
      </c>
      <c r="B164" s="45"/>
      <c r="C164" s="45" t="s">
        <v>539</v>
      </c>
      <c r="D164" s="611">
        <v>2016</v>
      </c>
      <c r="E164" s="45" t="s">
        <v>1167</v>
      </c>
      <c r="F164" s="201">
        <v>5345</v>
      </c>
      <c r="G164" s="202">
        <v>42447</v>
      </c>
      <c r="H164" s="53" t="s">
        <v>1193</v>
      </c>
      <c r="I164" s="45" t="s">
        <v>1728</v>
      </c>
      <c r="J164" s="45" t="s">
        <v>1755</v>
      </c>
      <c r="K164" s="45" t="s">
        <v>1837</v>
      </c>
      <c r="L164" s="52">
        <v>42453</v>
      </c>
      <c r="M164" s="52">
        <v>42459</v>
      </c>
      <c r="N164" s="482">
        <v>0</v>
      </c>
      <c r="O164" s="280">
        <f t="shared" si="14"/>
        <v>0</v>
      </c>
      <c r="P164" s="278">
        <f t="shared" si="13"/>
        <v>5400</v>
      </c>
      <c r="Q164" s="126">
        <v>5400</v>
      </c>
      <c r="R164" s="175">
        <v>5400</v>
      </c>
      <c r="S164" s="48" t="s">
        <v>239</v>
      </c>
      <c r="T164" s="48" t="s">
        <v>239</v>
      </c>
      <c r="U164" s="48"/>
      <c r="V164" s="492" t="s">
        <v>2191</v>
      </c>
      <c r="W164" s="344" t="s">
        <v>1756</v>
      </c>
      <c r="X164" s="345"/>
    </row>
    <row r="165" spans="1:24" s="46" customFormat="1" ht="12" hidden="1" customHeight="1">
      <c r="A165" s="153" t="s">
        <v>695</v>
      </c>
      <c r="B165" s="45"/>
      <c r="C165" s="45" t="s">
        <v>539</v>
      </c>
      <c r="D165" s="611">
        <v>2016</v>
      </c>
      <c r="E165" s="45" t="s">
        <v>1167</v>
      </c>
      <c r="F165" s="201">
        <v>5446</v>
      </c>
      <c r="G165" s="202">
        <v>42467</v>
      </c>
      <c r="H165" s="53" t="s">
        <v>1193</v>
      </c>
      <c r="I165" s="45" t="s">
        <v>1861</v>
      </c>
      <c r="J165" s="45" t="s">
        <v>1870</v>
      </c>
      <c r="K165" s="45" t="s">
        <v>1837</v>
      </c>
      <c r="L165" s="52">
        <v>42460</v>
      </c>
      <c r="M165" s="52">
        <v>42466</v>
      </c>
      <c r="N165" s="482">
        <v>0</v>
      </c>
      <c r="O165" s="280">
        <f t="shared" si="14"/>
        <v>0</v>
      </c>
      <c r="P165" s="278">
        <f t="shared" si="13"/>
        <v>0</v>
      </c>
      <c r="Q165" s="743"/>
      <c r="R165" s="175">
        <v>7200</v>
      </c>
      <c r="S165" s="48" t="s">
        <v>239</v>
      </c>
      <c r="T165" s="48" t="s">
        <v>239</v>
      </c>
      <c r="U165" s="48"/>
      <c r="V165" s="178" t="s">
        <v>239</v>
      </c>
      <c r="W165" s="344" t="s">
        <v>1868</v>
      </c>
      <c r="X165" s="345"/>
    </row>
    <row r="166" spans="1:24" s="46" customFormat="1" ht="12" hidden="1" customHeight="1">
      <c r="A166" s="153" t="s">
        <v>1563</v>
      </c>
      <c r="B166" s="45"/>
      <c r="C166" s="45" t="s">
        <v>539</v>
      </c>
      <c r="D166" s="611">
        <v>2016</v>
      </c>
      <c r="E166" s="45" t="s">
        <v>1167</v>
      </c>
      <c r="F166" s="201">
        <v>5446</v>
      </c>
      <c r="G166" s="202">
        <v>42467</v>
      </c>
      <c r="H166" s="53" t="s">
        <v>1193</v>
      </c>
      <c r="I166" s="45" t="s">
        <v>1861</v>
      </c>
      <c r="J166" s="45" t="s">
        <v>1871</v>
      </c>
      <c r="K166" s="45" t="s">
        <v>2247</v>
      </c>
      <c r="L166" s="52">
        <v>42460</v>
      </c>
      <c r="M166" s="52">
        <v>42466</v>
      </c>
      <c r="N166" s="482">
        <v>0</v>
      </c>
      <c r="O166" s="280">
        <f t="shared" si="14"/>
        <v>0</v>
      </c>
      <c r="P166" s="278">
        <f t="shared" si="13"/>
        <v>0</v>
      </c>
      <c r="Q166" s="743"/>
      <c r="R166" s="175">
        <v>7200</v>
      </c>
      <c r="S166" s="48" t="s">
        <v>239</v>
      </c>
      <c r="T166" s="48" t="s">
        <v>239</v>
      </c>
      <c r="U166" s="48"/>
      <c r="V166" s="178" t="s">
        <v>239</v>
      </c>
      <c r="W166" s="344" t="s">
        <v>1868</v>
      </c>
      <c r="X166" s="345"/>
    </row>
    <row r="167" spans="1:24" s="46" customFormat="1" ht="12" hidden="1" customHeight="1">
      <c r="A167" s="153" t="s">
        <v>1563</v>
      </c>
      <c r="B167" s="45"/>
      <c r="C167" s="45" t="s">
        <v>539</v>
      </c>
      <c r="D167" s="611">
        <v>2016</v>
      </c>
      <c r="E167" s="45" t="s">
        <v>1167</v>
      </c>
      <c r="F167" s="201">
        <v>5446</v>
      </c>
      <c r="G167" s="202">
        <v>42467</v>
      </c>
      <c r="H167" s="53" t="s">
        <v>1193</v>
      </c>
      <c r="I167" s="45" t="s">
        <v>1861</v>
      </c>
      <c r="J167" s="45" t="s">
        <v>1872</v>
      </c>
      <c r="K167" s="45" t="s">
        <v>2247</v>
      </c>
      <c r="L167" s="52">
        <v>42460</v>
      </c>
      <c r="M167" s="52">
        <v>42466</v>
      </c>
      <c r="N167" s="482">
        <v>0</v>
      </c>
      <c r="O167" s="280">
        <f t="shared" si="14"/>
        <v>0</v>
      </c>
      <c r="P167" s="278">
        <f t="shared" si="13"/>
        <v>0</v>
      </c>
      <c r="Q167" s="743"/>
      <c r="R167" s="175">
        <v>7200</v>
      </c>
      <c r="S167" s="48" t="s">
        <v>239</v>
      </c>
      <c r="T167" s="48" t="s">
        <v>239</v>
      </c>
      <c r="U167" s="48"/>
      <c r="V167" s="178" t="s">
        <v>239</v>
      </c>
      <c r="W167" s="344" t="s">
        <v>1868</v>
      </c>
      <c r="X167" s="345"/>
    </row>
    <row r="168" spans="1:24" s="46" customFormat="1" ht="12" hidden="1" customHeight="1">
      <c r="A168" s="153" t="s">
        <v>1589</v>
      </c>
      <c r="B168" s="45"/>
      <c r="C168" s="45" t="s">
        <v>539</v>
      </c>
      <c r="D168" s="611">
        <v>2016</v>
      </c>
      <c r="E168" s="45" t="s">
        <v>1167</v>
      </c>
      <c r="F168" s="201">
        <v>5447</v>
      </c>
      <c r="G168" s="202">
        <v>42467</v>
      </c>
      <c r="H168" s="53" t="s">
        <v>1193</v>
      </c>
      <c r="I168" s="45" t="s">
        <v>1861</v>
      </c>
      <c r="J168" s="45" t="s">
        <v>1729</v>
      </c>
      <c r="K168" s="45" t="s">
        <v>1191</v>
      </c>
      <c r="L168" s="52">
        <v>42460</v>
      </c>
      <c r="M168" s="52">
        <v>42466</v>
      </c>
      <c r="N168" s="482">
        <v>0</v>
      </c>
      <c r="O168" s="280">
        <f t="shared" si="14"/>
        <v>0</v>
      </c>
      <c r="P168" s="278">
        <f t="shared" ref="P168" si="15">Q168-O168</f>
        <v>4800</v>
      </c>
      <c r="Q168" s="126">
        <v>4800</v>
      </c>
      <c r="R168" s="175">
        <v>4800</v>
      </c>
      <c r="S168" s="48" t="s">
        <v>239</v>
      </c>
      <c r="T168" s="48" t="s">
        <v>239</v>
      </c>
      <c r="U168" s="48" t="s">
        <v>239</v>
      </c>
      <c r="V168" s="178"/>
      <c r="W168" s="344" t="s">
        <v>1866</v>
      </c>
      <c r="X168" s="345"/>
    </row>
    <row r="169" spans="1:24" s="46" customFormat="1" ht="12" hidden="1" customHeight="1">
      <c r="A169" s="153" t="s">
        <v>1589</v>
      </c>
      <c r="B169" s="45"/>
      <c r="C169" s="45" t="s">
        <v>539</v>
      </c>
      <c r="D169" s="611">
        <v>2016</v>
      </c>
      <c r="E169" s="45" t="s">
        <v>1167</v>
      </c>
      <c r="F169" s="201">
        <v>5513</v>
      </c>
      <c r="G169" s="202">
        <v>42474</v>
      </c>
      <c r="H169" s="53" t="s">
        <v>1193</v>
      </c>
      <c r="I169" s="45" t="s">
        <v>1865</v>
      </c>
      <c r="J169" s="45" t="s">
        <v>1729</v>
      </c>
      <c r="K169" s="45" t="s">
        <v>1191</v>
      </c>
      <c r="L169" s="52">
        <v>42467</v>
      </c>
      <c r="M169" s="52">
        <v>42473</v>
      </c>
      <c r="N169" s="482">
        <v>0</v>
      </c>
      <c r="O169" s="280">
        <f t="shared" ref="O169:O179" si="16">Q169*N169</f>
        <v>0</v>
      </c>
      <c r="P169" s="278">
        <f t="shared" ref="P169:P179" si="17">Q169-O169</f>
        <v>4500</v>
      </c>
      <c r="Q169" s="126">
        <v>4500</v>
      </c>
      <c r="R169" s="175">
        <v>4500</v>
      </c>
      <c r="S169" s="48" t="s">
        <v>239</v>
      </c>
      <c r="T169" s="48" t="s">
        <v>239</v>
      </c>
      <c r="U169" s="48" t="s">
        <v>239</v>
      </c>
      <c r="V169" s="178"/>
      <c r="W169" s="344" t="s">
        <v>1867</v>
      </c>
      <c r="X169" s="345"/>
    </row>
    <row r="170" spans="1:24" s="696" customFormat="1" ht="40.5" hidden="1" customHeight="1">
      <c r="A170" s="679" t="s">
        <v>1589</v>
      </c>
      <c r="B170" s="680"/>
      <c r="C170" s="680" t="s">
        <v>539</v>
      </c>
      <c r="D170" s="681">
        <v>2016</v>
      </c>
      <c r="E170" s="680" t="s">
        <v>1167</v>
      </c>
      <c r="F170" s="682">
        <v>5514</v>
      </c>
      <c r="G170" s="683">
        <v>42474</v>
      </c>
      <c r="H170" s="684" t="s">
        <v>1193</v>
      </c>
      <c r="I170" s="680" t="s">
        <v>1865</v>
      </c>
      <c r="J170" s="685" t="s">
        <v>1869</v>
      </c>
      <c r="K170" s="680" t="s">
        <v>1824</v>
      </c>
      <c r="L170" s="686">
        <v>42467</v>
      </c>
      <c r="M170" s="686">
        <v>42473</v>
      </c>
      <c r="N170" s="687">
        <v>0</v>
      </c>
      <c r="O170" s="688">
        <f t="shared" si="16"/>
        <v>0</v>
      </c>
      <c r="P170" s="689">
        <f t="shared" si="17"/>
        <v>1800</v>
      </c>
      <c r="Q170" s="745">
        <v>1800</v>
      </c>
      <c r="R170" s="691">
        <v>5400</v>
      </c>
      <c r="S170" s="692" t="s">
        <v>239</v>
      </c>
      <c r="T170" s="692" t="s">
        <v>239</v>
      </c>
      <c r="U170" s="692"/>
      <c r="V170" s="693" t="s">
        <v>239</v>
      </c>
      <c r="W170" s="694" t="s">
        <v>1877</v>
      </c>
      <c r="X170" s="695"/>
    </row>
    <row r="171" spans="1:24" s="46" customFormat="1" ht="12" hidden="1" customHeight="1">
      <c r="A171" s="153" t="s">
        <v>1440</v>
      </c>
      <c r="B171" s="45"/>
      <c r="C171" s="45" t="s">
        <v>539</v>
      </c>
      <c r="D171" s="611">
        <v>2016</v>
      </c>
      <c r="E171" s="45" t="s">
        <v>1167</v>
      </c>
      <c r="F171" s="201">
        <v>5514</v>
      </c>
      <c r="G171" s="202">
        <v>42474</v>
      </c>
      <c r="H171" s="53" t="s">
        <v>1193</v>
      </c>
      <c r="I171" s="45" t="s">
        <v>1865</v>
      </c>
      <c r="J171" s="45" t="s">
        <v>1874</v>
      </c>
      <c r="K171" s="45" t="s">
        <v>1876</v>
      </c>
      <c r="L171" s="52">
        <v>42467</v>
      </c>
      <c r="M171" s="52">
        <v>42473</v>
      </c>
      <c r="N171" s="482">
        <v>0</v>
      </c>
      <c r="O171" s="280">
        <f t="shared" si="16"/>
        <v>0</v>
      </c>
      <c r="P171" s="278">
        <f t="shared" si="17"/>
        <v>600</v>
      </c>
      <c r="Q171" s="744">
        <v>600</v>
      </c>
      <c r="R171" s="175">
        <v>5400</v>
      </c>
      <c r="S171" s="48" t="s">
        <v>239</v>
      </c>
      <c r="T171" s="48" t="s">
        <v>239</v>
      </c>
      <c r="U171" s="48"/>
      <c r="V171" s="178" t="s">
        <v>239</v>
      </c>
      <c r="W171" s="344" t="s">
        <v>1877</v>
      </c>
      <c r="X171" s="345"/>
    </row>
    <row r="172" spans="1:24" s="46" customFormat="1" ht="12" hidden="1" customHeight="1">
      <c r="A172" s="153" t="s">
        <v>1563</v>
      </c>
      <c r="B172" s="45"/>
      <c r="C172" s="45" t="s">
        <v>539</v>
      </c>
      <c r="D172" s="611">
        <v>2016</v>
      </c>
      <c r="E172" s="45" t="s">
        <v>1167</v>
      </c>
      <c r="F172" s="201">
        <v>5514</v>
      </c>
      <c r="G172" s="202">
        <v>42474</v>
      </c>
      <c r="H172" s="53" t="s">
        <v>1193</v>
      </c>
      <c r="I172" s="45" t="s">
        <v>1865</v>
      </c>
      <c r="J172" s="45" t="s">
        <v>1875</v>
      </c>
      <c r="K172" s="45" t="s">
        <v>2247</v>
      </c>
      <c r="L172" s="52">
        <v>42467</v>
      </c>
      <c r="M172" s="52">
        <v>42473</v>
      </c>
      <c r="N172" s="482">
        <v>0</v>
      </c>
      <c r="O172" s="280">
        <f t="shared" si="16"/>
        <v>0</v>
      </c>
      <c r="P172" s="278">
        <f t="shared" si="17"/>
        <v>1200</v>
      </c>
      <c r="Q172" s="744">
        <v>1200</v>
      </c>
      <c r="R172" s="175">
        <v>5400</v>
      </c>
      <c r="S172" s="48" t="s">
        <v>239</v>
      </c>
      <c r="T172" s="48" t="s">
        <v>239</v>
      </c>
      <c r="U172" s="48"/>
      <c r="V172" s="178" t="s">
        <v>239</v>
      </c>
      <c r="W172" s="344" t="s">
        <v>1877</v>
      </c>
      <c r="X172" s="345"/>
    </row>
    <row r="173" spans="1:24" s="46" customFormat="1" ht="12" hidden="1" customHeight="1">
      <c r="A173" s="153" t="s">
        <v>1607</v>
      </c>
      <c r="B173" s="45"/>
      <c r="C173" s="45" t="s">
        <v>535</v>
      </c>
      <c r="D173" s="611">
        <v>2016</v>
      </c>
      <c r="E173" s="45" t="s">
        <v>1167</v>
      </c>
      <c r="F173" s="201">
        <v>5514</v>
      </c>
      <c r="G173" s="202">
        <v>42474</v>
      </c>
      <c r="H173" s="53" t="s">
        <v>1193</v>
      </c>
      <c r="I173" s="45" t="s">
        <v>1865</v>
      </c>
      <c r="J173" s="45" t="s">
        <v>1873</v>
      </c>
      <c r="K173" s="45" t="s">
        <v>1241</v>
      </c>
      <c r="L173" s="52">
        <v>42467</v>
      </c>
      <c r="M173" s="52">
        <v>42473</v>
      </c>
      <c r="N173" s="482">
        <v>0</v>
      </c>
      <c r="O173" s="280">
        <f t="shared" si="16"/>
        <v>0</v>
      </c>
      <c r="P173" s="278">
        <f t="shared" si="17"/>
        <v>1800</v>
      </c>
      <c r="Q173" s="744">
        <v>1800</v>
      </c>
      <c r="R173" s="175">
        <v>5400</v>
      </c>
      <c r="S173" s="48" t="s">
        <v>239</v>
      </c>
      <c r="T173" s="48" t="s">
        <v>239</v>
      </c>
      <c r="U173" s="48"/>
      <c r="V173" s="178" t="s">
        <v>239</v>
      </c>
      <c r="W173" s="344" t="s">
        <v>1877</v>
      </c>
      <c r="X173" s="345"/>
    </row>
    <row r="174" spans="1:24" s="46" customFormat="1" ht="12" hidden="1" customHeight="1">
      <c r="A174" s="153" t="s">
        <v>1879</v>
      </c>
      <c r="B174" s="45"/>
      <c r="C174" s="45" t="s">
        <v>42</v>
      </c>
      <c r="D174" s="611">
        <v>2016</v>
      </c>
      <c r="E174" s="45" t="s">
        <v>1167</v>
      </c>
      <c r="F174" s="201">
        <v>5540</v>
      </c>
      <c r="G174" s="202">
        <v>42480</v>
      </c>
      <c r="H174" s="53" t="s">
        <v>1193</v>
      </c>
      <c r="I174" s="45" t="s">
        <v>1878</v>
      </c>
      <c r="J174" s="45" t="s">
        <v>1882</v>
      </c>
      <c r="K174" s="45" t="s">
        <v>2075</v>
      </c>
      <c r="L174" s="52">
        <v>42474</v>
      </c>
      <c r="M174" s="52">
        <v>20</v>
      </c>
      <c r="N174" s="482">
        <v>0</v>
      </c>
      <c r="O174" s="280">
        <f t="shared" si="16"/>
        <v>0</v>
      </c>
      <c r="P174" s="278">
        <f t="shared" si="17"/>
        <v>2600</v>
      </c>
      <c r="Q174" s="126">
        <v>2600</v>
      </c>
      <c r="R174" s="175">
        <v>4800</v>
      </c>
      <c r="S174" s="48" t="s">
        <v>239</v>
      </c>
      <c r="T174" s="48" t="s">
        <v>239</v>
      </c>
      <c r="U174" s="48"/>
      <c r="V174" s="178" t="s">
        <v>239</v>
      </c>
      <c r="W174" s="344" t="s">
        <v>1880</v>
      </c>
      <c r="X174" s="345"/>
    </row>
    <row r="175" spans="1:24" s="46" customFormat="1" ht="12" hidden="1" customHeight="1">
      <c r="A175" s="153" t="s">
        <v>1610</v>
      </c>
      <c r="B175" s="45"/>
      <c r="C175" s="45" t="s">
        <v>535</v>
      </c>
      <c r="D175" s="611">
        <v>2016</v>
      </c>
      <c r="E175" s="45" t="s">
        <v>1167</v>
      </c>
      <c r="F175" s="201">
        <v>5540</v>
      </c>
      <c r="G175" s="202">
        <v>42480</v>
      </c>
      <c r="H175" s="53" t="s">
        <v>1193</v>
      </c>
      <c r="I175" s="45" t="s">
        <v>1878</v>
      </c>
      <c r="J175" s="45" t="s">
        <v>1883</v>
      </c>
      <c r="K175" s="45" t="s">
        <v>1881</v>
      </c>
      <c r="L175" s="52">
        <v>42474</v>
      </c>
      <c r="M175" s="52">
        <v>20</v>
      </c>
      <c r="N175" s="482">
        <v>0</v>
      </c>
      <c r="O175" s="280">
        <f t="shared" si="16"/>
        <v>0</v>
      </c>
      <c r="P175" s="278">
        <f t="shared" si="17"/>
        <v>1000</v>
      </c>
      <c r="Q175" s="126">
        <v>1000</v>
      </c>
      <c r="R175" s="175">
        <v>4800</v>
      </c>
      <c r="S175" s="48" t="s">
        <v>239</v>
      </c>
      <c r="T175" s="48" t="s">
        <v>239</v>
      </c>
      <c r="U175" s="48"/>
      <c r="V175" s="178" t="s">
        <v>239</v>
      </c>
      <c r="W175" s="344" t="s">
        <v>1880</v>
      </c>
      <c r="X175" s="345"/>
    </row>
    <row r="176" spans="1:24" s="46" customFormat="1" ht="12" hidden="1" customHeight="1">
      <c r="A176" s="153" t="s">
        <v>1440</v>
      </c>
      <c r="B176" s="45"/>
      <c r="C176" s="45" t="s">
        <v>42</v>
      </c>
      <c r="D176" s="611">
        <v>2016</v>
      </c>
      <c r="E176" s="45" t="s">
        <v>1167</v>
      </c>
      <c r="F176" s="201">
        <v>5540</v>
      </c>
      <c r="G176" s="202">
        <v>42480</v>
      </c>
      <c r="H176" s="53" t="s">
        <v>1193</v>
      </c>
      <c r="I176" s="45" t="s">
        <v>1878</v>
      </c>
      <c r="J176" s="45" t="s">
        <v>1884</v>
      </c>
      <c r="K176" s="45" t="s">
        <v>1885</v>
      </c>
      <c r="L176" s="52">
        <v>42474</v>
      </c>
      <c r="M176" s="52">
        <v>20</v>
      </c>
      <c r="N176" s="482">
        <v>0</v>
      </c>
      <c r="O176" s="280">
        <f t="shared" si="16"/>
        <v>0</v>
      </c>
      <c r="P176" s="278">
        <f t="shared" si="17"/>
        <v>1200</v>
      </c>
      <c r="Q176" s="126">
        <v>1200</v>
      </c>
      <c r="R176" s="175">
        <v>4800</v>
      </c>
      <c r="S176" s="48" t="s">
        <v>239</v>
      </c>
      <c r="T176" s="48" t="s">
        <v>239</v>
      </c>
      <c r="U176" s="48"/>
      <c r="V176" s="178" t="s">
        <v>239</v>
      </c>
      <c r="W176" s="344" t="s">
        <v>1880</v>
      </c>
      <c r="X176" s="345"/>
    </row>
    <row r="177" spans="1:24" s="46" customFormat="1" ht="12" hidden="1" customHeight="1">
      <c r="A177" s="153" t="s">
        <v>1589</v>
      </c>
      <c r="B177" s="45"/>
      <c r="C177" s="45" t="s">
        <v>539</v>
      </c>
      <c r="D177" s="611">
        <v>2016</v>
      </c>
      <c r="E177" s="45" t="s">
        <v>1167</v>
      </c>
      <c r="F177" s="201">
        <v>5541</v>
      </c>
      <c r="G177" s="202">
        <v>42480</v>
      </c>
      <c r="H177" s="53" t="s">
        <v>1193</v>
      </c>
      <c r="I177" s="45" t="s">
        <v>1878</v>
      </c>
      <c r="J177" s="45" t="s">
        <v>1729</v>
      </c>
      <c r="K177" s="45" t="s">
        <v>1191</v>
      </c>
      <c r="L177" s="52">
        <v>42474</v>
      </c>
      <c r="M177" s="52">
        <v>42480</v>
      </c>
      <c r="N177" s="482">
        <v>0</v>
      </c>
      <c r="O177" s="280">
        <f t="shared" si="16"/>
        <v>0</v>
      </c>
      <c r="P177" s="278">
        <f t="shared" si="17"/>
        <v>4500</v>
      </c>
      <c r="Q177" s="126">
        <v>4500</v>
      </c>
      <c r="R177" s="175">
        <v>4500</v>
      </c>
      <c r="S177" s="48" t="s">
        <v>239</v>
      </c>
      <c r="T177" s="48" t="s">
        <v>239</v>
      </c>
      <c r="U177" s="48" t="s">
        <v>239</v>
      </c>
      <c r="V177" s="178"/>
      <c r="W177" s="344" t="s">
        <v>1886</v>
      </c>
      <c r="X177" s="345"/>
    </row>
    <row r="178" spans="1:24" s="46" customFormat="1" ht="12" hidden="1" customHeight="1">
      <c r="A178" s="153" t="s">
        <v>1589</v>
      </c>
      <c r="B178" s="45"/>
      <c r="C178" s="45" t="s">
        <v>539</v>
      </c>
      <c r="D178" s="611">
        <v>2016</v>
      </c>
      <c r="E178" s="45" t="s">
        <v>1167</v>
      </c>
      <c r="F178" s="201">
        <v>5615</v>
      </c>
      <c r="G178" s="202">
        <v>42488</v>
      </c>
      <c r="H178" s="53" t="s">
        <v>1193</v>
      </c>
      <c r="I178" s="45" t="s">
        <v>1887</v>
      </c>
      <c r="J178" s="45" t="s">
        <v>1729</v>
      </c>
      <c r="K178" s="45" t="s">
        <v>1191</v>
      </c>
      <c r="L178" s="52">
        <v>42481</v>
      </c>
      <c r="M178" s="52">
        <v>42487</v>
      </c>
      <c r="N178" s="482">
        <v>0</v>
      </c>
      <c r="O178" s="280">
        <f t="shared" si="16"/>
        <v>0</v>
      </c>
      <c r="P178" s="278">
        <f t="shared" si="17"/>
        <v>3000</v>
      </c>
      <c r="Q178" s="126">
        <v>3000</v>
      </c>
      <c r="R178" s="175">
        <v>3000</v>
      </c>
      <c r="S178" s="48" t="s">
        <v>239</v>
      </c>
      <c r="T178" s="48" t="s">
        <v>239</v>
      </c>
      <c r="U178" s="48" t="s">
        <v>239</v>
      </c>
      <c r="V178" s="178"/>
      <c r="W178" s="344" t="s">
        <v>1891</v>
      </c>
      <c r="X178" s="345"/>
    </row>
    <row r="179" spans="1:24" s="46" customFormat="1" ht="12" hidden="1" customHeight="1">
      <c r="A179" s="153" t="s">
        <v>1879</v>
      </c>
      <c r="B179" s="45"/>
      <c r="C179" s="45" t="s">
        <v>42</v>
      </c>
      <c r="D179" s="611">
        <v>2016</v>
      </c>
      <c r="E179" s="45" t="s">
        <v>1167</v>
      </c>
      <c r="F179" s="201">
        <v>5616</v>
      </c>
      <c r="G179" s="202">
        <v>42488</v>
      </c>
      <c r="H179" s="53" t="s">
        <v>1193</v>
      </c>
      <c r="I179" s="45" t="s">
        <v>1887</v>
      </c>
      <c r="J179" s="45" t="s">
        <v>1889</v>
      </c>
      <c r="K179" s="45" t="s">
        <v>2075</v>
      </c>
      <c r="L179" s="52">
        <v>42481</v>
      </c>
      <c r="M179" s="52">
        <v>42487</v>
      </c>
      <c r="N179" s="482">
        <v>0</v>
      </c>
      <c r="O179" s="280">
        <f t="shared" si="16"/>
        <v>0</v>
      </c>
      <c r="P179" s="278">
        <f t="shared" si="17"/>
        <v>4200</v>
      </c>
      <c r="Q179" s="126">
        <f>5400-1200</f>
        <v>4200</v>
      </c>
      <c r="R179" s="175">
        <v>5400</v>
      </c>
      <c r="S179" s="48" t="s">
        <v>239</v>
      </c>
      <c r="T179" s="48" t="s">
        <v>239</v>
      </c>
      <c r="U179" s="48"/>
      <c r="V179" s="178" t="s">
        <v>239</v>
      </c>
      <c r="W179" s="344" t="s">
        <v>1888</v>
      </c>
      <c r="X179" s="345"/>
    </row>
    <row r="180" spans="1:24" s="46" customFormat="1" ht="12" hidden="1" customHeight="1">
      <c r="A180" s="153" t="s">
        <v>1610</v>
      </c>
      <c r="B180" s="45"/>
      <c r="C180" s="45" t="s">
        <v>535</v>
      </c>
      <c r="D180" s="611">
        <v>2016</v>
      </c>
      <c r="E180" s="45" t="s">
        <v>1167</v>
      </c>
      <c r="F180" s="201">
        <v>5616</v>
      </c>
      <c r="G180" s="202">
        <v>42488</v>
      </c>
      <c r="H180" s="53" t="s">
        <v>1193</v>
      </c>
      <c r="I180" s="45" t="s">
        <v>1887</v>
      </c>
      <c r="J180" s="45" t="s">
        <v>1890</v>
      </c>
      <c r="K180" s="45" t="s">
        <v>1881</v>
      </c>
      <c r="L180" s="52">
        <v>42481</v>
      </c>
      <c r="M180" s="52">
        <v>42487</v>
      </c>
      <c r="N180" s="482">
        <v>0</v>
      </c>
      <c r="O180" s="280">
        <f t="shared" ref="O180:O211" si="18">Q180*N180</f>
        <v>0</v>
      </c>
      <c r="P180" s="278">
        <f t="shared" ref="P180:P211" si="19">Q180-O180</f>
        <v>600</v>
      </c>
      <c r="Q180" s="126">
        <v>600</v>
      </c>
      <c r="R180" s="175">
        <v>5400</v>
      </c>
      <c r="S180" s="48" t="s">
        <v>239</v>
      </c>
      <c r="T180" s="48" t="s">
        <v>239</v>
      </c>
      <c r="U180" s="48"/>
      <c r="V180" s="178" t="s">
        <v>239</v>
      </c>
      <c r="W180" s="344" t="s">
        <v>1888</v>
      </c>
      <c r="X180" s="345"/>
    </row>
    <row r="181" spans="1:24" s="46" customFormat="1" ht="12" hidden="1" customHeight="1">
      <c r="A181" s="153" t="s">
        <v>1272</v>
      </c>
      <c r="B181" s="45"/>
      <c r="C181" s="45" t="s">
        <v>539</v>
      </c>
      <c r="D181" s="611">
        <v>2016</v>
      </c>
      <c r="E181" s="45" t="s">
        <v>1167</v>
      </c>
      <c r="F181" s="201">
        <v>5616</v>
      </c>
      <c r="G181" s="202">
        <v>42488</v>
      </c>
      <c r="H181" s="53" t="s">
        <v>1193</v>
      </c>
      <c r="I181" s="45" t="s">
        <v>1887</v>
      </c>
      <c r="J181" s="45" t="s">
        <v>2631</v>
      </c>
      <c r="K181" s="45" t="s">
        <v>1603</v>
      </c>
      <c r="L181" s="52">
        <v>42481</v>
      </c>
      <c r="M181" s="52">
        <v>42487</v>
      </c>
      <c r="N181" s="482">
        <v>0</v>
      </c>
      <c r="O181" s="280">
        <f t="shared" si="18"/>
        <v>0</v>
      </c>
      <c r="P181" s="278">
        <f t="shared" si="19"/>
        <v>600</v>
      </c>
      <c r="Q181" s="126">
        <v>600</v>
      </c>
      <c r="R181" s="175">
        <v>5400</v>
      </c>
      <c r="S181" s="48" t="s">
        <v>239</v>
      </c>
      <c r="T181" s="48" t="s">
        <v>239</v>
      </c>
      <c r="U181" s="48"/>
      <c r="V181" s="178" t="s">
        <v>239</v>
      </c>
      <c r="W181" s="344" t="s">
        <v>1888</v>
      </c>
      <c r="X181" s="345"/>
    </row>
    <row r="182" spans="1:24" s="46" customFormat="1" ht="12" hidden="1" customHeight="1">
      <c r="A182" s="153" t="s">
        <v>1879</v>
      </c>
      <c r="B182" s="45"/>
      <c r="C182" s="45" t="s">
        <v>42</v>
      </c>
      <c r="D182" s="611">
        <v>2016</v>
      </c>
      <c r="E182" s="45" t="s">
        <v>1167</v>
      </c>
      <c r="F182" s="201">
        <v>5703</v>
      </c>
      <c r="G182" s="202">
        <v>42495</v>
      </c>
      <c r="H182" s="53" t="s">
        <v>1193</v>
      </c>
      <c r="I182" s="45" t="s">
        <v>2231</v>
      </c>
      <c r="J182" s="45" t="s">
        <v>2232</v>
      </c>
      <c r="K182" s="45" t="s">
        <v>2075</v>
      </c>
      <c r="L182" s="52">
        <v>42482</v>
      </c>
      <c r="M182" s="52">
        <v>42485</v>
      </c>
      <c r="N182" s="482">
        <v>0</v>
      </c>
      <c r="O182" s="280">
        <f t="shared" si="18"/>
        <v>0</v>
      </c>
      <c r="P182" s="278">
        <f t="shared" si="19"/>
        <v>1200</v>
      </c>
      <c r="Q182" s="126">
        <v>1200</v>
      </c>
      <c r="R182" s="175">
        <v>1200</v>
      </c>
      <c r="S182" s="48" t="s">
        <v>239</v>
      </c>
      <c r="T182" s="48" t="s">
        <v>239</v>
      </c>
      <c r="U182" s="48"/>
      <c r="V182" s="492" t="s">
        <v>2191</v>
      </c>
      <c r="W182" s="344" t="s">
        <v>2233</v>
      </c>
      <c r="X182" s="345"/>
    </row>
    <row r="183" spans="1:24" s="46" customFormat="1" ht="12" hidden="1" customHeight="1">
      <c r="A183" s="153" t="s">
        <v>1607</v>
      </c>
      <c r="B183" s="45"/>
      <c r="C183" s="45" t="s">
        <v>535</v>
      </c>
      <c r="D183" s="611">
        <v>2016</v>
      </c>
      <c r="E183" s="45" t="s">
        <v>1167</v>
      </c>
      <c r="F183" s="201">
        <v>5701</v>
      </c>
      <c r="G183" s="202">
        <v>42495</v>
      </c>
      <c r="H183" s="53" t="s">
        <v>1193</v>
      </c>
      <c r="I183" s="45" t="s">
        <v>2234</v>
      </c>
      <c r="J183" s="45" t="s">
        <v>2235</v>
      </c>
      <c r="K183" s="45" t="s">
        <v>1241</v>
      </c>
      <c r="L183" s="52">
        <v>42488</v>
      </c>
      <c r="M183" s="52">
        <v>42494</v>
      </c>
      <c r="N183" s="482">
        <v>0</v>
      </c>
      <c r="O183" s="280">
        <f t="shared" si="18"/>
        <v>0</v>
      </c>
      <c r="P183" s="278">
        <f t="shared" si="19"/>
        <v>3600</v>
      </c>
      <c r="Q183" s="126">
        <v>3600</v>
      </c>
      <c r="R183" s="175">
        <v>3600</v>
      </c>
      <c r="S183" s="491" t="s">
        <v>2191</v>
      </c>
      <c r="T183" s="48" t="s">
        <v>239</v>
      </c>
      <c r="U183" s="48"/>
      <c r="V183" s="178" t="s">
        <v>239</v>
      </c>
      <c r="W183" s="344" t="s">
        <v>2236</v>
      </c>
      <c r="X183" s="345"/>
    </row>
    <row r="184" spans="1:24" s="46" customFormat="1" ht="12" hidden="1" customHeight="1">
      <c r="A184" s="153" t="s">
        <v>1879</v>
      </c>
      <c r="B184" s="45"/>
      <c r="C184" s="45" t="s">
        <v>42</v>
      </c>
      <c r="D184" s="611">
        <v>2016</v>
      </c>
      <c r="E184" s="45" t="s">
        <v>1167</v>
      </c>
      <c r="F184" s="201">
        <v>5702</v>
      </c>
      <c r="G184" s="202">
        <v>42495</v>
      </c>
      <c r="H184" s="53" t="s">
        <v>1193</v>
      </c>
      <c r="I184" s="45" t="s">
        <v>2234</v>
      </c>
      <c r="J184" s="45" t="s">
        <v>2240</v>
      </c>
      <c r="K184" s="45" t="s">
        <v>2075</v>
      </c>
      <c r="L184" s="52">
        <v>42488</v>
      </c>
      <c r="M184" s="52">
        <v>42494</v>
      </c>
      <c r="N184" s="482">
        <v>0</v>
      </c>
      <c r="O184" s="280">
        <f t="shared" si="18"/>
        <v>0</v>
      </c>
      <c r="P184" s="278">
        <f t="shared" si="19"/>
        <v>5400</v>
      </c>
      <c r="Q184" s="126">
        <v>5400</v>
      </c>
      <c r="R184" s="175">
        <v>5400</v>
      </c>
      <c r="S184" s="491" t="s">
        <v>2191</v>
      </c>
      <c r="T184" s="48" t="s">
        <v>239</v>
      </c>
      <c r="U184" s="48"/>
      <c r="V184" s="178" t="s">
        <v>239</v>
      </c>
      <c r="W184" s="344" t="s">
        <v>2241</v>
      </c>
      <c r="X184" s="345"/>
    </row>
    <row r="185" spans="1:24" s="46" customFormat="1" ht="12" hidden="1" customHeight="1">
      <c r="A185" s="153" t="s">
        <v>1589</v>
      </c>
      <c r="B185" s="45"/>
      <c r="C185" s="45" t="s">
        <v>539</v>
      </c>
      <c r="D185" s="611">
        <v>2016</v>
      </c>
      <c r="E185" s="45" t="s">
        <v>1167</v>
      </c>
      <c r="F185" s="201">
        <v>5704</v>
      </c>
      <c r="G185" s="202">
        <v>42495</v>
      </c>
      <c r="H185" s="53" t="s">
        <v>1193</v>
      </c>
      <c r="I185" s="45" t="s">
        <v>2234</v>
      </c>
      <c r="J185" s="45" t="s">
        <v>1729</v>
      </c>
      <c r="K185" s="45" t="s">
        <v>1191</v>
      </c>
      <c r="L185" s="52">
        <v>42488</v>
      </c>
      <c r="M185" s="52">
        <v>42494</v>
      </c>
      <c r="N185" s="482">
        <v>0</v>
      </c>
      <c r="O185" s="280">
        <f t="shared" si="18"/>
        <v>0</v>
      </c>
      <c r="P185" s="278">
        <f t="shared" si="19"/>
        <v>3000</v>
      </c>
      <c r="Q185" s="126">
        <v>3000</v>
      </c>
      <c r="R185" s="175">
        <v>3000</v>
      </c>
      <c r="S185" s="491" t="s">
        <v>2191</v>
      </c>
      <c r="T185" s="48" t="s">
        <v>239</v>
      </c>
      <c r="U185" s="48" t="s">
        <v>239</v>
      </c>
      <c r="V185" s="178"/>
      <c r="W185" s="344" t="s">
        <v>2237</v>
      </c>
      <c r="X185" s="345"/>
    </row>
    <row r="186" spans="1:24" s="46" customFormat="1" ht="12" hidden="1" customHeight="1">
      <c r="A186" s="153" t="s">
        <v>1607</v>
      </c>
      <c r="B186" s="45"/>
      <c r="C186" s="45" t="s">
        <v>535</v>
      </c>
      <c r="D186" s="611">
        <v>2016</v>
      </c>
      <c r="E186" s="45" t="s">
        <v>1167</v>
      </c>
      <c r="F186" s="201">
        <v>5785</v>
      </c>
      <c r="G186" s="202">
        <v>42506</v>
      </c>
      <c r="H186" s="53" t="s">
        <v>1193</v>
      </c>
      <c r="I186" s="45" t="s">
        <v>2225</v>
      </c>
      <c r="J186" s="45" t="s">
        <v>2230</v>
      </c>
      <c r="K186" s="45" t="s">
        <v>1241</v>
      </c>
      <c r="L186" s="52">
        <v>42495</v>
      </c>
      <c r="M186" s="52">
        <v>42501</v>
      </c>
      <c r="N186" s="482">
        <v>0</v>
      </c>
      <c r="O186" s="280">
        <f t="shared" si="18"/>
        <v>0</v>
      </c>
      <c r="P186" s="278">
        <f t="shared" si="19"/>
        <v>5400</v>
      </c>
      <c r="Q186" s="126">
        <v>5400</v>
      </c>
      <c r="R186" s="175">
        <v>5400</v>
      </c>
      <c r="S186" s="491" t="s">
        <v>2191</v>
      </c>
      <c r="T186" s="48" t="s">
        <v>239</v>
      </c>
      <c r="U186" s="48"/>
      <c r="V186" s="178" t="s">
        <v>239</v>
      </c>
      <c r="W186" s="344" t="s">
        <v>2229</v>
      </c>
      <c r="X186" s="345"/>
    </row>
    <row r="187" spans="1:24" s="46" customFormat="1" ht="12" hidden="1" customHeight="1">
      <c r="A187" s="153" t="s">
        <v>1738</v>
      </c>
      <c r="B187" s="45"/>
      <c r="C187" s="45" t="s">
        <v>539</v>
      </c>
      <c r="D187" s="611">
        <v>2016</v>
      </c>
      <c r="E187" s="45" t="s">
        <v>1167</v>
      </c>
      <c r="F187" s="201">
        <v>5786</v>
      </c>
      <c r="G187" s="202">
        <v>42506</v>
      </c>
      <c r="H187" s="53" t="s">
        <v>1193</v>
      </c>
      <c r="I187" s="45" t="s">
        <v>2225</v>
      </c>
      <c r="J187" s="45" t="s">
        <v>2226</v>
      </c>
      <c r="K187" s="45" t="s">
        <v>2227</v>
      </c>
      <c r="L187" s="52">
        <v>42495</v>
      </c>
      <c r="M187" s="52">
        <v>42501</v>
      </c>
      <c r="N187" s="482">
        <v>0</v>
      </c>
      <c r="O187" s="280">
        <f t="shared" si="18"/>
        <v>0</v>
      </c>
      <c r="P187" s="278">
        <f t="shared" si="19"/>
        <v>1500</v>
      </c>
      <c r="Q187" s="126">
        <v>1500</v>
      </c>
      <c r="R187" s="175">
        <v>1500</v>
      </c>
      <c r="S187" s="491" t="s">
        <v>2191</v>
      </c>
      <c r="T187" s="48" t="s">
        <v>239</v>
      </c>
      <c r="U187" s="48"/>
      <c r="V187" s="178" t="s">
        <v>239</v>
      </c>
      <c r="W187" s="344" t="s">
        <v>2228</v>
      </c>
      <c r="X187" s="345"/>
    </row>
    <row r="188" spans="1:24" s="46" customFormat="1" ht="12" hidden="1" customHeight="1">
      <c r="A188" s="153" t="s">
        <v>1589</v>
      </c>
      <c r="B188" s="45"/>
      <c r="C188" s="45" t="s">
        <v>539</v>
      </c>
      <c r="D188" s="611">
        <v>2016</v>
      </c>
      <c r="E188" s="45" t="s">
        <v>1167</v>
      </c>
      <c r="F188" s="201">
        <v>5787</v>
      </c>
      <c r="G188" s="202">
        <v>42506</v>
      </c>
      <c r="H188" s="53" t="s">
        <v>1193</v>
      </c>
      <c r="I188" s="45" t="s">
        <v>2225</v>
      </c>
      <c r="J188" s="45" t="s">
        <v>1729</v>
      </c>
      <c r="K188" s="45" t="s">
        <v>1191</v>
      </c>
      <c r="L188" s="52">
        <v>42495</v>
      </c>
      <c r="M188" s="52">
        <v>42501</v>
      </c>
      <c r="N188" s="482">
        <v>0</v>
      </c>
      <c r="O188" s="280">
        <f t="shared" si="18"/>
        <v>0</v>
      </c>
      <c r="P188" s="278">
        <f t="shared" si="19"/>
        <v>4500</v>
      </c>
      <c r="Q188" s="126">
        <v>4500</v>
      </c>
      <c r="R188" s="175">
        <v>4500</v>
      </c>
      <c r="S188" s="491" t="s">
        <v>2191</v>
      </c>
      <c r="T188" s="48" t="s">
        <v>239</v>
      </c>
      <c r="U188" s="48" t="s">
        <v>239</v>
      </c>
      <c r="V188" s="178"/>
      <c r="W188" s="344" t="s">
        <v>2239</v>
      </c>
      <c r="X188" s="345"/>
    </row>
    <row r="189" spans="1:24" s="46" customFormat="1" ht="12" hidden="1" customHeight="1">
      <c r="A189" s="153" t="s">
        <v>1862</v>
      </c>
      <c r="B189" s="45"/>
      <c r="C189" s="45" t="s">
        <v>42</v>
      </c>
      <c r="D189" s="611">
        <v>2016</v>
      </c>
      <c r="E189" s="45" t="s">
        <v>1167</v>
      </c>
      <c r="F189" s="201">
        <v>5802</v>
      </c>
      <c r="G189" s="202">
        <v>42510</v>
      </c>
      <c r="H189" s="53" t="s">
        <v>1193</v>
      </c>
      <c r="I189" s="45" t="s">
        <v>1962</v>
      </c>
      <c r="J189" s="45" t="s">
        <v>1963</v>
      </c>
      <c r="K189" s="45" t="s">
        <v>1863</v>
      </c>
      <c r="L189" s="52">
        <v>42502</v>
      </c>
      <c r="M189" s="52">
        <v>42508</v>
      </c>
      <c r="N189" s="482">
        <v>0</v>
      </c>
      <c r="O189" s="280">
        <f t="shared" si="18"/>
        <v>0</v>
      </c>
      <c r="P189" s="278">
        <f t="shared" si="19"/>
        <v>4800</v>
      </c>
      <c r="Q189" s="126">
        <v>4800</v>
      </c>
      <c r="R189" s="175">
        <v>4800</v>
      </c>
      <c r="S189" s="491" t="s">
        <v>2191</v>
      </c>
      <c r="T189" s="48" t="s">
        <v>239</v>
      </c>
      <c r="U189" s="48"/>
      <c r="V189" s="178" t="s">
        <v>239</v>
      </c>
      <c r="W189" s="344" t="s">
        <v>1964</v>
      </c>
      <c r="X189" s="345"/>
    </row>
    <row r="190" spans="1:24" s="46" customFormat="1" ht="12" hidden="1" customHeight="1">
      <c r="A190" s="153" t="s">
        <v>1589</v>
      </c>
      <c r="B190" s="45"/>
      <c r="C190" s="45" t="s">
        <v>539</v>
      </c>
      <c r="D190" s="611">
        <v>2016</v>
      </c>
      <c r="E190" s="45" t="s">
        <v>1167</v>
      </c>
      <c r="F190" s="201">
        <v>5803</v>
      </c>
      <c r="G190" s="202">
        <v>42510</v>
      </c>
      <c r="H190" s="53" t="s">
        <v>1193</v>
      </c>
      <c r="I190" s="45" t="s">
        <v>1962</v>
      </c>
      <c r="J190" s="45" t="s">
        <v>1729</v>
      </c>
      <c r="K190" s="45" t="s">
        <v>1191</v>
      </c>
      <c r="L190" s="52">
        <v>42502</v>
      </c>
      <c r="M190" s="52">
        <v>42508</v>
      </c>
      <c r="N190" s="482">
        <v>0</v>
      </c>
      <c r="O190" s="280">
        <f t="shared" si="18"/>
        <v>0</v>
      </c>
      <c r="P190" s="278">
        <f t="shared" si="19"/>
        <v>3000</v>
      </c>
      <c r="Q190" s="126">
        <v>3000</v>
      </c>
      <c r="R190" s="175">
        <v>3000</v>
      </c>
      <c r="S190" s="491" t="s">
        <v>2191</v>
      </c>
      <c r="T190" s="48" t="s">
        <v>239</v>
      </c>
      <c r="U190" s="48" t="s">
        <v>239</v>
      </c>
      <c r="V190" s="178"/>
      <c r="W190" s="344" t="s">
        <v>2238</v>
      </c>
      <c r="X190" s="345"/>
    </row>
    <row r="191" spans="1:24" s="46" customFormat="1" ht="12" hidden="1" customHeight="1">
      <c r="A191" s="153" t="s">
        <v>1610</v>
      </c>
      <c r="B191" s="45"/>
      <c r="C191" s="45" t="s">
        <v>535</v>
      </c>
      <c r="D191" s="611">
        <v>2016</v>
      </c>
      <c r="E191" s="45" t="s">
        <v>1167</v>
      </c>
      <c r="F191" s="201">
        <v>5854</v>
      </c>
      <c r="G191" s="202">
        <v>42516</v>
      </c>
      <c r="H191" s="53" t="s">
        <v>1193</v>
      </c>
      <c r="I191" s="45" t="s">
        <v>2220</v>
      </c>
      <c r="J191" s="45" t="s">
        <v>2223</v>
      </c>
      <c r="K191" s="45" t="s">
        <v>2245</v>
      </c>
      <c r="L191" s="52">
        <v>42509</v>
      </c>
      <c r="M191" s="52">
        <v>42515</v>
      </c>
      <c r="N191" s="482">
        <v>0</v>
      </c>
      <c r="O191" s="280">
        <f t="shared" si="18"/>
        <v>0</v>
      </c>
      <c r="P191" s="278">
        <f t="shared" si="19"/>
        <v>2190</v>
      </c>
      <c r="Q191" s="126">
        <v>2190</v>
      </c>
      <c r="R191" s="175">
        <v>2190</v>
      </c>
      <c r="S191" s="491" t="s">
        <v>2191</v>
      </c>
      <c r="T191" s="48" t="s">
        <v>239</v>
      </c>
      <c r="U191" s="48"/>
      <c r="V191" s="178" t="s">
        <v>239</v>
      </c>
      <c r="W191" s="344" t="s">
        <v>2224</v>
      </c>
      <c r="X191" s="345"/>
    </row>
    <row r="192" spans="1:24" s="46" customFormat="1" ht="12" hidden="1" customHeight="1">
      <c r="A192" s="153" t="s">
        <v>1862</v>
      </c>
      <c r="B192" s="45"/>
      <c r="C192" s="45" t="s">
        <v>42</v>
      </c>
      <c r="D192" s="611">
        <v>2016</v>
      </c>
      <c r="E192" s="45" t="s">
        <v>1167</v>
      </c>
      <c r="F192" s="201">
        <v>5855</v>
      </c>
      <c r="G192" s="202">
        <v>42516</v>
      </c>
      <c r="H192" s="53" t="s">
        <v>1193</v>
      </c>
      <c r="I192" s="45" t="s">
        <v>2220</v>
      </c>
      <c r="J192" s="45" t="s">
        <v>1963</v>
      </c>
      <c r="K192" s="45" t="s">
        <v>1863</v>
      </c>
      <c r="L192" s="52">
        <v>42509</v>
      </c>
      <c r="M192" s="52">
        <v>42515</v>
      </c>
      <c r="N192" s="482">
        <v>0</v>
      </c>
      <c r="O192" s="280">
        <f t="shared" si="18"/>
        <v>0</v>
      </c>
      <c r="P192" s="278">
        <f t="shared" si="19"/>
        <v>5400</v>
      </c>
      <c r="Q192" s="126">
        <v>5400</v>
      </c>
      <c r="R192" s="175">
        <v>5400</v>
      </c>
      <c r="S192" s="48"/>
      <c r="T192" s="48" t="s">
        <v>239</v>
      </c>
      <c r="U192" s="48"/>
      <c r="V192" s="178" t="s">
        <v>239</v>
      </c>
      <c r="W192" s="344" t="s">
        <v>2222</v>
      </c>
      <c r="X192" s="345"/>
    </row>
    <row r="193" spans="1:24" s="46" customFormat="1" ht="12" hidden="1" customHeight="1">
      <c r="A193" s="153" t="s">
        <v>1589</v>
      </c>
      <c r="B193" s="45"/>
      <c r="C193" s="45" t="s">
        <v>539</v>
      </c>
      <c r="D193" s="611">
        <v>2016</v>
      </c>
      <c r="E193" s="45" t="s">
        <v>1167</v>
      </c>
      <c r="F193" s="201">
        <v>5856</v>
      </c>
      <c r="G193" s="202">
        <v>42516</v>
      </c>
      <c r="H193" s="53" t="s">
        <v>1193</v>
      </c>
      <c r="I193" s="45" t="s">
        <v>2220</v>
      </c>
      <c r="J193" s="45" t="s">
        <v>1729</v>
      </c>
      <c r="K193" s="45" t="s">
        <v>1191</v>
      </c>
      <c r="L193" s="52">
        <v>42509</v>
      </c>
      <c r="M193" s="52">
        <v>42515</v>
      </c>
      <c r="N193" s="482">
        <v>0</v>
      </c>
      <c r="O193" s="280">
        <f t="shared" si="18"/>
        <v>0</v>
      </c>
      <c r="P193" s="278">
        <f t="shared" si="19"/>
        <v>4500</v>
      </c>
      <c r="Q193" s="126">
        <v>4500</v>
      </c>
      <c r="R193" s="175">
        <v>4500</v>
      </c>
      <c r="S193" s="491" t="s">
        <v>2191</v>
      </c>
      <c r="T193" s="48" t="s">
        <v>239</v>
      </c>
      <c r="U193" s="48" t="s">
        <v>239</v>
      </c>
      <c r="V193" s="178"/>
      <c r="W193" s="344" t="s">
        <v>2221</v>
      </c>
      <c r="X193" s="345"/>
    </row>
    <row r="194" spans="1:24" s="46" customFormat="1" ht="12" hidden="1" customHeight="1">
      <c r="A194" s="153" t="s">
        <v>1607</v>
      </c>
      <c r="B194" s="45"/>
      <c r="C194" s="45" t="s">
        <v>535</v>
      </c>
      <c r="D194" s="611">
        <v>2016</v>
      </c>
      <c r="E194" s="45" t="s">
        <v>1167</v>
      </c>
      <c r="F194" s="201">
        <v>5912</v>
      </c>
      <c r="G194" s="202">
        <v>42522</v>
      </c>
      <c r="H194" s="53" t="s">
        <v>1193</v>
      </c>
      <c r="I194" s="45" t="s">
        <v>2121</v>
      </c>
      <c r="J194" s="45" t="s">
        <v>2148</v>
      </c>
      <c r="K194" s="45" t="s">
        <v>2148</v>
      </c>
      <c r="L194" s="52">
        <v>42516</v>
      </c>
      <c r="M194" s="52">
        <v>42522</v>
      </c>
      <c r="N194" s="482">
        <v>0</v>
      </c>
      <c r="O194" s="280">
        <f t="shared" si="18"/>
        <v>0</v>
      </c>
      <c r="P194" s="278">
        <f t="shared" si="19"/>
        <v>5400</v>
      </c>
      <c r="Q194" s="126">
        <v>5400</v>
      </c>
      <c r="R194" s="175">
        <v>5400</v>
      </c>
      <c r="S194" s="48" t="s">
        <v>239</v>
      </c>
      <c r="T194" s="48" t="s">
        <v>239</v>
      </c>
      <c r="U194" s="48"/>
      <c r="V194" s="178" t="s">
        <v>239</v>
      </c>
      <c r="W194" s="344" t="s">
        <v>2187</v>
      </c>
      <c r="X194" s="345"/>
    </row>
    <row r="195" spans="1:24" s="46" customFormat="1" ht="12" hidden="1" customHeight="1">
      <c r="A195" s="153" t="s">
        <v>1589</v>
      </c>
      <c r="B195" s="45"/>
      <c r="C195" s="45" t="s">
        <v>539</v>
      </c>
      <c r="D195" s="611">
        <v>2016</v>
      </c>
      <c r="E195" s="45" t="s">
        <v>1167</v>
      </c>
      <c r="F195" s="201">
        <v>5913</v>
      </c>
      <c r="G195" s="202">
        <v>42522</v>
      </c>
      <c r="H195" s="53" t="s">
        <v>1193</v>
      </c>
      <c r="I195" s="45" t="s">
        <v>2121</v>
      </c>
      <c r="J195" s="45" t="s">
        <v>1283</v>
      </c>
      <c r="K195" s="45" t="s">
        <v>1191</v>
      </c>
      <c r="L195" s="52">
        <v>42516</v>
      </c>
      <c r="M195" s="52">
        <v>42522</v>
      </c>
      <c r="N195" s="482">
        <v>0</v>
      </c>
      <c r="O195" s="280">
        <f t="shared" si="18"/>
        <v>0</v>
      </c>
      <c r="P195" s="278">
        <f t="shared" si="19"/>
        <v>3000</v>
      </c>
      <c r="Q195" s="126">
        <v>3000</v>
      </c>
      <c r="R195" s="175"/>
      <c r="S195" s="491" t="s">
        <v>2191</v>
      </c>
      <c r="T195" s="48" t="s">
        <v>239</v>
      </c>
      <c r="U195" s="48" t="s">
        <v>239</v>
      </c>
      <c r="V195" s="178"/>
      <c r="W195" s="344" t="s">
        <v>2127</v>
      </c>
      <c r="X195" s="345"/>
    </row>
    <row r="196" spans="1:24" s="46" customFormat="1" ht="12" hidden="1" customHeight="1">
      <c r="A196" s="153" t="s">
        <v>1589</v>
      </c>
      <c r="B196" s="45"/>
      <c r="C196" s="45" t="s">
        <v>539</v>
      </c>
      <c r="D196" s="611">
        <v>2016</v>
      </c>
      <c r="E196" s="45" t="s">
        <v>1167</v>
      </c>
      <c r="F196" s="201">
        <v>5914</v>
      </c>
      <c r="G196" s="202">
        <v>42522</v>
      </c>
      <c r="H196" s="53" t="s">
        <v>1193</v>
      </c>
      <c r="I196" s="45" t="s">
        <v>2121</v>
      </c>
      <c r="J196" s="45" t="s">
        <v>2122</v>
      </c>
      <c r="K196" s="45" t="s">
        <v>1191</v>
      </c>
      <c r="L196" s="52">
        <v>42516</v>
      </c>
      <c r="M196" s="52">
        <v>42522</v>
      </c>
      <c r="N196" s="482">
        <v>0</v>
      </c>
      <c r="O196" s="280">
        <f t="shared" si="18"/>
        <v>0</v>
      </c>
      <c r="P196" s="278">
        <f t="shared" si="19"/>
        <v>3000</v>
      </c>
      <c r="Q196" s="126">
        <v>3000</v>
      </c>
      <c r="R196" s="175"/>
      <c r="S196" s="491" t="s">
        <v>2191</v>
      </c>
      <c r="T196" s="48" t="s">
        <v>239</v>
      </c>
      <c r="U196" s="48" t="s">
        <v>239</v>
      </c>
      <c r="V196" s="178"/>
      <c r="W196" s="344" t="s">
        <v>2123</v>
      </c>
      <c r="X196" s="345"/>
    </row>
    <row r="197" spans="1:24" s="46" customFormat="1" ht="12" hidden="1" customHeight="1">
      <c r="A197" s="153" t="s">
        <v>1601</v>
      </c>
      <c r="B197" s="45"/>
      <c r="C197" s="45" t="s">
        <v>539</v>
      </c>
      <c r="D197" s="611">
        <v>2016</v>
      </c>
      <c r="E197" s="45" t="s">
        <v>1167</v>
      </c>
      <c r="F197" s="201">
        <v>5915</v>
      </c>
      <c r="G197" s="202">
        <v>42522</v>
      </c>
      <c r="H197" s="53" t="s">
        <v>1193</v>
      </c>
      <c r="I197" s="45" t="s">
        <v>2121</v>
      </c>
      <c r="J197" s="45" t="s">
        <v>2128</v>
      </c>
      <c r="K197" s="45" t="s">
        <v>1603</v>
      </c>
      <c r="L197" s="52">
        <v>42516</v>
      </c>
      <c r="M197" s="52">
        <v>42522</v>
      </c>
      <c r="N197" s="482">
        <v>0</v>
      </c>
      <c r="O197" s="280">
        <f t="shared" si="18"/>
        <v>0</v>
      </c>
      <c r="P197" s="278">
        <f t="shared" si="19"/>
        <v>3090</v>
      </c>
      <c r="Q197" s="126">
        <v>3090</v>
      </c>
      <c r="R197" s="175">
        <v>3090</v>
      </c>
      <c r="S197" s="491" t="s">
        <v>2191</v>
      </c>
      <c r="T197" s="48" t="s">
        <v>239</v>
      </c>
      <c r="U197" s="48"/>
      <c r="V197" s="178" t="s">
        <v>239</v>
      </c>
      <c r="W197" s="344" t="s">
        <v>2129</v>
      </c>
      <c r="X197" s="345"/>
    </row>
    <row r="198" spans="1:24" s="46" customFormat="1" ht="12" hidden="1" customHeight="1">
      <c r="A198" s="153" t="s">
        <v>1642</v>
      </c>
      <c r="B198" s="45"/>
      <c r="C198" s="45" t="s">
        <v>1935</v>
      </c>
      <c r="D198" s="611">
        <v>2016</v>
      </c>
      <c r="E198" s="45" t="s">
        <v>1688</v>
      </c>
      <c r="F198" s="746"/>
      <c r="G198" s="801">
        <v>42530</v>
      </c>
      <c r="H198" s="53" t="s">
        <v>1193</v>
      </c>
      <c r="I198" s="45" t="s">
        <v>1936</v>
      </c>
      <c r="J198" s="45" t="s">
        <v>2633</v>
      </c>
      <c r="K198" s="45" t="s">
        <v>2397</v>
      </c>
      <c r="L198" s="52">
        <v>42523</v>
      </c>
      <c r="M198" s="52">
        <v>42529</v>
      </c>
      <c r="N198" s="482">
        <v>0</v>
      </c>
      <c r="O198" s="280">
        <f t="shared" si="18"/>
        <v>0</v>
      </c>
      <c r="P198" s="278">
        <f t="shared" si="19"/>
        <v>3000</v>
      </c>
      <c r="Q198" s="126">
        <v>3000</v>
      </c>
      <c r="R198" s="800">
        <v>3000</v>
      </c>
      <c r="S198" s="48" t="s">
        <v>239</v>
      </c>
      <c r="T198" s="490" t="s">
        <v>239</v>
      </c>
      <c r="U198" s="48" t="s">
        <v>239</v>
      </c>
      <c r="V198" s="178" t="s">
        <v>239</v>
      </c>
      <c r="W198" s="344" t="s">
        <v>1937</v>
      </c>
      <c r="X198" s="345"/>
    </row>
    <row r="199" spans="1:24" s="754" customFormat="1" ht="12" hidden="1" customHeight="1">
      <c r="A199" s="291" t="s">
        <v>1938</v>
      </c>
      <c r="B199" s="207"/>
      <c r="C199" s="207" t="s">
        <v>1939</v>
      </c>
      <c r="D199" s="611">
        <v>2016</v>
      </c>
      <c r="E199" s="207" t="s">
        <v>1540</v>
      </c>
      <c r="F199" s="746"/>
      <c r="G199" s="747"/>
      <c r="H199" s="293"/>
      <c r="I199" s="207" t="s">
        <v>1936</v>
      </c>
      <c r="J199" s="207" t="s">
        <v>1983</v>
      </c>
      <c r="K199" s="207" t="s">
        <v>1983</v>
      </c>
      <c r="L199" s="748">
        <v>42523</v>
      </c>
      <c r="M199" s="748">
        <v>42529</v>
      </c>
      <c r="N199" s="749">
        <v>0</v>
      </c>
      <c r="O199" s="750">
        <f t="shared" si="18"/>
        <v>0</v>
      </c>
      <c r="P199" s="751">
        <f t="shared" si="19"/>
        <v>10130.4</v>
      </c>
      <c r="Q199" s="743">
        <v>10130.4</v>
      </c>
      <c r="R199" s="578"/>
      <c r="S199" s="752" t="s">
        <v>239</v>
      </c>
      <c r="T199" s="752" t="s">
        <v>239</v>
      </c>
      <c r="U199" s="752" t="s">
        <v>239</v>
      </c>
      <c r="V199" s="753" t="s">
        <v>239</v>
      </c>
      <c r="W199" s="755" t="s">
        <v>1969</v>
      </c>
      <c r="X199" s="846"/>
    </row>
    <row r="200" spans="1:24" s="767" customFormat="1" ht="12" hidden="1" customHeight="1">
      <c r="A200" s="756" t="s">
        <v>1938</v>
      </c>
      <c r="B200" s="649"/>
      <c r="C200" s="649" t="s">
        <v>1939</v>
      </c>
      <c r="D200" s="611">
        <v>2016</v>
      </c>
      <c r="E200" s="649" t="s">
        <v>1540</v>
      </c>
      <c r="F200" s="802">
        <v>476</v>
      </c>
      <c r="G200" s="801">
        <v>42549</v>
      </c>
      <c r="H200" s="845" t="s">
        <v>1193</v>
      </c>
      <c r="I200" s="649" t="s">
        <v>1936</v>
      </c>
      <c r="J200" s="649" t="s">
        <v>1983</v>
      </c>
      <c r="K200" s="649" t="s">
        <v>1983</v>
      </c>
      <c r="L200" s="760">
        <v>42523</v>
      </c>
      <c r="M200" s="760">
        <v>42529</v>
      </c>
      <c r="N200" s="761">
        <v>2E-3</v>
      </c>
      <c r="O200" s="762">
        <f t="shared" si="18"/>
        <v>20.2608</v>
      </c>
      <c r="P200" s="763">
        <f t="shared" si="19"/>
        <v>10110.1392</v>
      </c>
      <c r="Q200" s="744">
        <v>10130.4</v>
      </c>
      <c r="R200" s="800">
        <v>10110.14</v>
      </c>
      <c r="S200" s="764" t="s">
        <v>239</v>
      </c>
      <c r="T200" s="490" t="s">
        <v>239</v>
      </c>
      <c r="U200" s="764" t="s">
        <v>239</v>
      </c>
      <c r="V200" s="765" t="s">
        <v>239</v>
      </c>
      <c r="W200" s="768" t="s">
        <v>2032</v>
      </c>
      <c r="X200" s="766"/>
    </row>
    <row r="201" spans="1:24" s="767" customFormat="1" ht="12" hidden="1" customHeight="1">
      <c r="A201" s="756" t="s">
        <v>1607</v>
      </c>
      <c r="B201" s="649"/>
      <c r="C201" s="649" t="s">
        <v>535</v>
      </c>
      <c r="D201" s="611">
        <v>2016</v>
      </c>
      <c r="E201" s="649" t="s">
        <v>1167</v>
      </c>
      <c r="F201" s="757">
        <v>5995</v>
      </c>
      <c r="G201" s="758">
        <v>42530</v>
      </c>
      <c r="H201" s="759" t="s">
        <v>1193</v>
      </c>
      <c r="I201" s="649" t="s">
        <v>1936</v>
      </c>
      <c r="J201" s="649" t="s">
        <v>2185</v>
      </c>
      <c r="K201" s="649" t="s">
        <v>2148</v>
      </c>
      <c r="L201" s="760">
        <v>42523</v>
      </c>
      <c r="M201" s="760">
        <v>42529</v>
      </c>
      <c r="N201" s="761">
        <v>0</v>
      </c>
      <c r="O201" s="762">
        <f t="shared" si="18"/>
        <v>0</v>
      </c>
      <c r="P201" s="763">
        <f t="shared" si="19"/>
        <v>5400</v>
      </c>
      <c r="Q201" s="744">
        <v>5400</v>
      </c>
      <c r="R201" s="657">
        <v>5400</v>
      </c>
      <c r="S201" s="764" t="s">
        <v>239</v>
      </c>
      <c r="T201" s="764" t="s">
        <v>239</v>
      </c>
      <c r="U201" s="764"/>
      <c r="V201" s="765" t="s">
        <v>239</v>
      </c>
      <c r="W201" s="768" t="s">
        <v>2186</v>
      </c>
      <c r="X201" s="766"/>
    </row>
    <row r="202" spans="1:24" s="767" customFormat="1" ht="12" hidden="1" customHeight="1">
      <c r="A202" s="756" t="s">
        <v>1589</v>
      </c>
      <c r="B202" s="649"/>
      <c r="C202" s="649" t="s">
        <v>539</v>
      </c>
      <c r="D202" s="611">
        <v>2016</v>
      </c>
      <c r="E202" s="649" t="s">
        <v>1167</v>
      </c>
      <c r="F202" s="757">
        <v>5994</v>
      </c>
      <c r="G202" s="758">
        <v>42530</v>
      </c>
      <c r="H202" s="759" t="s">
        <v>1193</v>
      </c>
      <c r="I202" s="649" t="s">
        <v>1936</v>
      </c>
      <c r="J202" s="649" t="s">
        <v>1729</v>
      </c>
      <c r="K202" s="649" t="s">
        <v>1191</v>
      </c>
      <c r="L202" s="760">
        <v>42523</v>
      </c>
      <c r="M202" s="760">
        <v>42529</v>
      </c>
      <c r="N202" s="761">
        <v>0</v>
      </c>
      <c r="O202" s="762">
        <f t="shared" si="18"/>
        <v>0</v>
      </c>
      <c r="P202" s="763">
        <f t="shared" si="19"/>
        <v>3000</v>
      </c>
      <c r="Q202" s="744">
        <v>3000</v>
      </c>
      <c r="R202" s="657">
        <v>3000</v>
      </c>
      <c r="S202" s="764"/>
      <c r="T202" s="764" t="s">
        <v>239</v>
      </c>
      <c r="U202" s="764" t="s">
        <v>239</v>
      </c>
      <c r="V202" s="765"/>
      <c r="W202" s="768" t="s">
        <v>2126</v>
      </c>
      <c r="X202" s="766"/>
    </row>
    <row r="203" spans="1:24" s="46" customFormat="1" ht="12" hidden="1" customHeight="1">
      <c r="A203" s="153" t="s">
        <v>1931</v>
      </c>
      <c r="B203" s="45" t="s">
        <v>2323</v>
      </c>
      <c r="C203" s="45" t="s">
        <v>1940</v>
      </c>
      <c r="D203" s="611">
        <v>2016</v>
      </c>
      <c r="E203" s="45" t="s">
        <v>1167</v>
      </c>
      <c r="F203" s="201">
        <v>6180</v>
      </c>
      <c r="G203" s="202">
        <v>42549</v>
      </c>
      <c r="H203" s="53" t="s">
        <v>1193</v>
      </c>
      <c r="I203" s="45" t="s">
        <v>1932</v>
      </c>
      <c r="J203" s="45" t="s">
        <v>1984</v>
      </c>
      <c r="K203" s="45" t="s">
        <v>1984</v>
      </c>
      <c r="L203" s="52">
        <v>42527</v>
      </c>
      <c r="M203" s="52">
        <v>42532</v>
      </c>
      <c r="N203" s="482">
        <v>2E-3</v>
      </c>
      <c r="O203" s="280">
        <f t="shared" si="18"/>
        <v>25.024000000000001</v>
      </c>
      <c r="P203" s="278">
        <f t="shared" si="19"/>
        <v>12486.976000000001</v>
      </c>
      <c r="Q203" s="126">
        <v>12512</v>
      </c>
      <c r="R203" s="175">
        <v>12486.98</v>
      </c>
      <c r="S203" s="48" t="s">
        <v>239</v>
      </c>
      <c r="T203" s="48" t="s">
        <v>239</v>
      </c>
      <c r="U203" s="48" t="s">
        <v>239</v>
      </c>
      <c r="V203" s="178" t="s">
        <v>239</v>
      </c>
      <c r="W203" s="344" t="s">
        <v>1934</v>
      </c>
      <c r="X203" s="345"/>
    </row>
    <row r="204" spans="1:24" s="46" customFormat="1" ht="12" hidden="1" customHeight="1">
      <c r="A204" s="153" t="s">
        <v>1642</v>
      </c>
      <c r="B204" s="45"/>
      <c r="C204" s="45" t="s">
        <v>1935</v>
      </c>
      <c r="D204" s="611">
        <v>2016</v>
      </c>
      <c r="E204" s="45" t="s">
        <v>1688</v>
      </c>
      <c r="F204" s="201">
        <v>2</v>
      </c>
      <c r="G204" s="202">
        <v>42543</v>
      </c>
      <c r="H204" s="53" t="s">
        <v>1193</v>
      </c>
      <c r="I204" s="45" t="s">
        <v>1971</v>
      </c>
      <c r="J204" s="45" t="s">
        <v>2633</v>
      </c>
      <c r="K204" s="45" t="s">
        <v>2397</v>
      </c>
      <c r="L204" s="52">
        <v>42530</v>
      </c>
      <c r="M204" s="52">
        <v>42536</v>
      </c>
      <c r="N204" s="482">
        <v>0</v>
      </c>
      <c r="O204" s="280">
        <f t="shared" si="18"/>
        <v>0</v>
      </c>
      <c r="P204" s="278">
        <f t="shared" si="19"/>
        <v>3000</v>
      </c>
      <c r="Q204" s="126">
        <v>3000</v>
      </c>
      <c r="R204" s="175">
        <v>3000</v>
      </c>
      <c r="S204" s="48"/>
      <c r="T204" s="48" t="s">
        <v>239</v>
      </c>
      <c r="U204" s="48"/>
      <c r="V204" s="178" t="s">
        <v>239</v>
      </c>
      <c r="W204" s="344" t="s">
        <v>2118</v>
      </c>
      <c r="X204" s="345"/>
    </row>
    <row r="205" spans="1:24" s="46" customFormat="1" ht="12" hidden="1" customHeight="1">
      <c r="A205" s="153" t="s">
        <v>1642</v>
      </c>
      <c r="B205" s="45"/>
      <c r="C205" s="45" t="s">
        <v>1935</v>
      </c>
      <c r="D205" s="611">
        <v>2016</v>
      </c>
      <c r="E205" s="45" t="s">
        <v>1688</v>
      </c>
      <c r="F205" s="201">
        <v>3</v>
      </c>
      <c r="G205" s="202">
        <v>42543</v>
      </c>
      <c r="H205" s="53" t="s">
        <v>1193</v>
      </c>
      <c r="I205" s="45" t="s">
        <v>1971</v>
      </c>
      <c r="J205" s="45" t="s">
        <v>2633</v>
      </c>
      <c r="K205" s="45" t="s">
        <v>2397</v>
      </c>
      <c r="L205" s="52">
        <v>42530</v>
      </c>
      <c r="M205" s="52">
        <v>42536</v>
      </c>
      <c r="N205" s="482">
        <v>0</v>
      </c>
      <c r="O205" s="280">
        <f t="shared" si="18"/>
        <v>0</v>
      </c>
      <c r="P205" s="278">
        <f t="shared" si="19"/>
        <v>3000</v>
      </c>
      <c r="Q205" s="126">
        <v>3000</v>
      </c>
      <c r="R205" s="175">
        <v>3000</v>
      </c>
      <c r="S205" s="48" t="s">
        <v>239</v>
      </c>
      <c r="T205" s="48" t="s">
        <v>239</v>
      </c>
      <c r="U205" s="48"/>
      <c r="V205" s="178" t="s">
        <v>239</v>
      </c>
      <c r="W205" s="344" t="s">
        <v>2119</v>
      </c>
      <c r="X205" s="345"/>
    </row>
    <row r="206" spans="1:24" s="46" customFormat="1" ht="12" hidden="1" customHeight="1">
      <c r="A206" s="153" t="s">
        <v>1642</v>
      </c>
      <c r="B206" s="45"/>
      <c r="C206" s="45" t="s">
        <v>1970</v>
      </c>
      <c r="D206" s="611">
        <v>2016</v>
      </c>
      <c r="E206" s="45" t="s">
        <v>1688</v>
      </c>
      <c r="F206" s="201">
        <v>1</v>
      </c>
      <c r="G206" s="202">
        <v>42543</v>
      </c>
      <c r="H206" s="53" t="s">
        <v>1193</v>
      </c>
      <c r="I206" s="45" t="s">
        <v>1971</v>
      </c>
      <c r="J206" s="45" t="s">
        <v>2180</v>
      </c>
      <c r="K206" s="45" t="s">
        <v>2551</v>
      </c>
      <c r="L206" s="52">
        <v>42530</v>
      </c>
      <c r="M206" s="52">
        <v>42536</v>
      </c>
      <c r="N206" s="482">
        <v>0</v>
      </c>
      <c r="O206" s="280">
        <f t="shared" si="18"/>
        <v>0</v>
      </c>
      <c r="P206" s="278">
        <f t="shared" si="19"/>
        <v>4000</v>
      </c>
      <c r="Q206" s="126">
        <v>4000</v>
      </c>
      <c r="R206" s="175">
        <v>4000</v>
      </c>
      <c r="S206" s="48" t="s">
        <v>239</v>
      </c>
      <c r="T206" s="48" t="s">
        <v>239</v>
      </c>
      <c r="U206" s="48"/>
      <c r="V206" s="178" t="s">
        <v>239</v>
      </c>
      <c r="W206" s="344" t="s">
        <v>2120</v>
      </c>
      <c r="X206" s="345"/>
    </row>
    <row r="207" spans="1:24" s="46" customFormat="1" ht="12" hidden="1" customHeight="1">
      <c r="A207" s="153" t="s">
        <v>1563</v>
      </c>
      <c r="B207" s="45"/>
      <c r="C207" s="45" t="s">
        <v>539</v>
      </c>
      <c r="D207" s="611">
        <v>2016</v>
      </c>
      <c r="E207" s="45" t="s">
        <v>1167</v>
      </c>
      <c r="F207" s="201">
        <v>6080</v>
      </c>
      <c r="G207" s="202">
        <v>42538</v>
      </c>
      <c r="H207" s="53" t="s">
        <v>1193</v>
      </c>
      <c r="I207" s="45" t="s">
        <v>1971</v>
      </c>
      <c r="J207" s="45" t="s">
        <v>2183</v>
      </c>
      <c r="K207" s="45" t="s">
        <v>2247</v>
      </c>
      <c r="L207" s="52">
        <v>42530</v>
      </c>
      <c r="M207" s="52">
        <v>42536</v>
      </c>
      <c r="N207" s="482">
        <v>0</v>
      </c>
      <c r="O207" s="280">
        <f t="shared" si="18"/>
        <v>0</v>
      </c>
      <c r="P207" s="278">
        <f t="shared" si="19"/>
        <v>5100</v>
      </c>
      <c r="Q207" s="126">
        <v>5100</v>
      </c>
      <c r="R207" s="175">
        <v>5100</v>
      </c>
      <c r="S207" s="48" t="s">
        <v>239</v>
      </c>
      <c r="T207" s="48" t="s">
        <v>239</v>
      </c>
      <c r="U207" s="48"/>
      <c r="V207" s="178" t="s">
        <v>239</v>
      </c>
      <c r="W207" s="344" t="s">
        <v>2184</v>
      </c>
      <c r="X207" s="345"/>
    </row>
    <row r="208" spans="1:24" s="46" customFormat="1" ht="12" hidden="1" customHeight="1">
      <c r="A208" s="153" t="s">
        <v>1589</v>
      </c>
      <c r="B208" s="45"/>
      <c r="C208" s="45" t="s">
        <v>539</v>
      </c>
      <c r="D208" s="611">
        <v>2016</v>
      </c>
      <c r="E208" s="45" t="s">
        <v>1167</v>
      </c>
      <c r="F208" s="201">
        <v>6081</v>
      </c>
      <c r="G208" s="202">
        <v>42538</v>
      </c>
      <c r="H208" s="53" t="s">
        <v>1193</v>
      </c>
      <c r="I208" s="45" t="s">
        <v>2124</v>
      </c>
      <c r="J208" s="45" t="s">
        <v>1729</v>
      </c>
      <c r="K208" s="45" t="s">
        <v>1191</v>
      </c>
      <c r="L208" s="52">
        <v>42560</v>
      </c>
      <c r="M208" s="52">
        <v>42567</v>
      </c>
      <c r="N208" s="482">
        <v>0</v>
      </c>
      <c r="O208" s="280">
        <f t="shared" si="18"/>
        <v>0</v>
      </c>
      <c r="P208" s="278">
        <f t="shared" si="19"/>
        <v>3000</v>
      </c>
      <c r="Q208" s="126">
        <v>3000</v>
      </c>
      <c r="R208" s="175">
        <v>3000</v>
      </c>
      <c r="S208" s="48"/>
      <c r="T208" s="48" t="s">
        <v>239</v>
      </c>
      <c r="U208" s="48" t="s">
        <v>239</v>
      </c>
      <c r="V208" s="178"/>
      <c r="W208" s="344" t="s">
        <v>2125</v>
      </c>
      <c r="X208" s="345"/>
    </row>
    <row r="209" spans="1:24" s="46" customFormat="1" ht="12" hidden="1" customHeight="1">
      <c r="A209" s="153" t="s">
        <v>1931</v>
      </c>
      <c r="B209" s="45" t="s">
        <v>2324</v>
      </c>
      <c r="C209" s="45" t="s">
        <v>1940</v>
      </c>
      <c r="D209" s="611">
        <v>2016</v>
      </c>
      <c r="E209" s="45" t="s">
        <v>1167</v>
      </c>
      <c r="F209" s="201">
        <v>6075</v>
      </c>
      <c r="G209" s="202">
        <v>42538</v>
      </c>
      <c r="H209" s="53" t="s">
        <v>1193</v>
      </c>
      <c r="I209" s="45" t="s">
        <v>1943</v>
      </c>
      <c r="J209" s="45" t="s">
        <v>1984</v>
      </c>
      <c r="K209" s="45" t="s">
        <v>1984</v>
      </c>
      <c r="L209" s="52">
        <v>42534</v>
      </c>
      <c r="M209" s="52">
        <v>42539</v>
      </c>
      <c r="N209" s="482">
        <v>0</v>
      </c>
      <c r="O209" s="280">
        <f t="shared" si="18"/>
        <v>0</v>
      </c>
      <c r="P209" s="278">
        <f t="shared" si="19"/>
        <v>13967.56</v>
      </c>
      <c r="Q209" s="126">
        <v>13967.56</v>
      </c>
      <c r="R209" s="175">
        <v>13967.56</v>
      </c>
      <c r="S209" s="48" t="s">
        <v>239</v>
      </c>
      <c r="T209" s="48" t="s">
        <v>239</v>
      </c>
      <c r="U209" s="48" t="s">
        <v>239</v>
      </c>
      <c r="V209" s="178" t="s">
        <v>239</v>
      </c>
      <c r="W209" s="344" t="s">
        <v>1944</v>
      </c>
      <c r="X209" s="345"/>
    </row>
    <row r="210" spans="1:24" s="46" customFormat="1" ht="12" hidden="1" customHeight="1">
      <c r="A210" s="153" t="s">
        <v>1642</v>
      </c>
      <c r="B210" s="45"/>
      <c r="C210" s="45" t="s">
        <v>2414</v>
      </c>
      <c r="D210" s="611">
        <v>2016</v>
      </c>
      <c r="E210" s="45" t="s">
        <v>1167</v>
      </c>
      <c r="F210" s="201">
        <v>4</v>
      </c>
      <c r="G210" s="202">
        <v>42543</v>
      </c>
      <c r="H210" s="53" t="s">
        <v>1193</v>
      </c>
      <c r="I210" s="45" t="s">
        <v>2031</v>
      </c>
      <c r="J210" s="45" t="s">
        <v>2195</v>
      </c>
      <c r="K210" s="45" t="s">
        <v>2400</v>
      </c>
      <c r="L210" s="52">
        <v>42537</v>
      </c>
      <c r="M210" s="52">
        <v>42543</v>
      </c>
      <c r="N210" s="482">
        <v>0</v>
      </c>
      <c r="O210" s="280">
        <f t="shared" si="18"/>
        <v>0</v>
      </c>
      <c r="P210" s="278">
        <f t="shared" si="19"/>
        <v>5800</v>
      </c>
      <c r="Q210" s="126">
        <v>5800</v>
      </c>
      <c r="R210" s="175">
        <v>5800</v>
      </c>
      <c r="S210" s="48" t="s">
        <v>239</v>
      </c>
      <c r="T210" s="48" t="s">
        <v>239</v>
      </c>
      <c r="U210" s="48"/>
      <c r="V210" s="178" t="s">
        <v>239</v>
      </c>
      <c r="W210" s="344" t="s">
        <v>2395</v>
      </c>
      <c r="X210" s="345"/>
    </row>
    <row r="211" spans="1:24" s="46" customFormat="1" ht="12" hidden="1" customHeight="1">
      <c r="A211" s="153" t="s">
        <v>1938</v>
      </c>
      <c r="B211" s="45"/>
      <c r="C211" s="45" t="s">
        <v>1939</v>
      </c>
      <c r="D211" s="611">
        <v>2016</v>
      </c>
      <c r="E211" s="45" t="s">
        <v>1540</v>
      </c>
      <c r="F211" s="201">
        <v>475</v>
      </c>
      <c r="G211" s="202">
        <v>42543</v>
      </c>
      <c r="H211" s="53" t="s">
        <v>1193</v>
      </c>
      <c r="I211" s="45" t="s">
        <v>2031</v>
      </c>
      <c r="J211" s="45" t="s">
        <v>1983</v>
      </c>
      <c r="K211" s="45" t="s">
        <v>1983</v>
      </c>
      <c r="L211" s="52">
        <v>42537</v>
      </c>
      <c r="M211" s="52">
        <v>42543</v>
      </c>
      <c r="N211" s="482">
        <v>2E-3</v>
      </c>
      <c r="O211" s="280">
        <f t="shared" si="18"/>
        <v>9.99756</v>
      </c>
      <c r="P211" s="278">
        <f t="shared" si="19"/>
        <v>4988.78244</v>
      </c>
      <c r="Q211" s="126">
        <v>4998.78</v>
      </c>
      <c r="R211" s="175">
        <v>4998.78</v>
      </c>
      <c r="S211" s="48" t="s">
        <v>239</v>
      </c>
      <c r="T211" s="48" t="s">
        <v>239</v>
      </c>
      <c r="U211" s="48"/>
      <c r="V211" s="178" t="s">
        <v>239</v>
      </c>
      <c r="W211" s="344" t="s">
        <v>2192</v>
      </c>
      <c r="X211" s="345"/>
    </row>
    <row r="212" spans="1:24" s="46" customFormat="1" ht="12" hidden="1" customHeight="1">
      <c r="A212" s="153" t="s">
        <v>1589</v>
      </c>
      <c r="B212" s="45"/>
      <c r="C212" s="45" t="s">
        <v>539</v>
      </c>
      <c r="D212" s="611">
        <v>2016</v>
      </c>
      <c r="E212" s="45" t="s">
        <v>1167</v>
      </c>
      <c r="F212" s="201">
        <v>6129</v>
      </c>
      <c r="G212" s="202">
        <v>42543</v>
      </c>
      <c r="H212" s="53" t="s">
        <v>1193</v>
      </c>
      <c r="I212" s="45" t="s">
        <v>2031</v>
      </c>
      <c r="J212" s="45" t="s">
        <v>2193</v>
      </c>
      <c r="K212" s="45" t="s">
        <v>1191</v>
      </c>
      <c r="L212" s="52">
        <v>42537</v>
      </c>
      <c r="M212" s="52">
        <v>42543</v>
      </c>
      <c r="N212" s="482">
        <v>0</v>
      </c>
      <c r="O212" s="280">
        <f t="shared" ref="O212:O243" si="20">Q212*N212</f>
        <v>0</v>
      </c>
      <c r="P212" s="278">
        <f t="shared" ref="P212:P243" si="21">Q212-O212</f>
        <v>3000</v>
      </c>
      <c r="Q212" s="126">
        <v>3000</v>
      </c>
      <c r="R212" s="175">
        <v>3000</v>
      </c>
      <c r="S212" s="48" t="s">
        <v>239</v>
      </c>
      <c r="T212" s="48" t="s">
        <v>239</v>
      </c>
      <c r="U212" s="48"/>
      <c r="V212" s="178" t="s">
        <v>239</v>
      </c>
      <c r="W212" s="344" t="s">
        <v>2194</v>
      </c>
      <c r="X212" s="345"/>
    </row>
    <row r="213" spans="1:24" s="46" customFormat="1" ht="12" hidden="1" customHeight="1">
      <c r="A213" s="153" t="s">
        <v>1589</v>
      </c>
      <c r="B213" s="45"/>
      <c r="C213" s="45" t="s">
        <v>539</v>
      </c>
      <c r="D213" s="611">
        <v>2016</v>
      </c>
      <c r="E213" s="45" t="s">
        <v>1167</v>
      </c>
      <c r="F213" s="201">
        <v>6135</v>
      </c>
      <c r="G213" s="202">
        <v>42543</v>
      </c>
      <c r="H213" s="53" t="s">
        <v>1193</v>
      </c>
      <c r="I213" s="45" t="s">
        <v>2031</v>
      </c>
      <c r="J213" s="45" t="s">
        <v>1729</v>
      </c>
      <c r="K213" s="45" t="s">
        <v>1191</v>
      </c>
      <c r="L213" s="52">
        <v>42537</v>
      </c>
      <c r="M213" s="52">
        <v>42543</v>
      </c>
      <c r="N213" s="482">
        <v>0</v>
      </c>
      <c r="O213" s="280">
        <f t="shared" si="20"/>
        <v>0</v>
      </c>
      <c r="P213" s="278">
        <f t="shared" si="21"/>
        <v>3000</v>
      </c>
      <c r="Q213" s="126">
        <v>3000</v>
      </c>
      <c r="R213" s="175">
        <v>3000</v>
      </c>
      <c r="S213" s="48" t="s">
        <v>239</v>
      </c>
      <c r="T213" s="48" t="s">
        <v>239</v>
      </c>
      <c r="U213" s="48"/>
      <c r="V213" s="178" t="s">
        <v>239</v>
      </c>
      <c r="W213" s="344" t="s">
        <v>2196</v>
      </c>
      <c r="X213" s="345"/>
    </row>
    <row r="214" spans="1:24" s="46" customFormat="1" ht="12" hidden="1" customHeight="1">
      <c r="A214" s="153" t="s">
        <v>1563</v>
      </c>
      <c r="B214" s="45"/>
      <c r="C214" s="45" t="s">
        <v>539</v>
      </c>
      <c r="D214" s="611">
        <v>2016</v>
      </c>
      <c r="E214" s="45" t="s">
        <v>1167</v>
      </c>
      <c r="F214" s="201">
        <v>6136</v>
      </c>
      <c r="G214" s="202">
        <v>42543</v>
      </c>
      <c r="H214" s="53" t="s">
        <v>1193</v>
      </c>
      <c r="I214" s="45" t="s">
        <v>2031</v>
      </c>
      <c r="J214" s="45" t="s">
        <v>2258</v>
      </c>
      <c r="K214" s="45" t="s">
        <v>2247</v>
      </c>
      <c r="L214" s="52">
        <v>42537</v>
      </c>
      <c r="M214" s="52">
        <v>42543</v>
      </c>
      <c r="N214" s="482">
        <v>0</v>
      </c>
      <c r="O214" s="280">
        <f t="shared" si="20"/>
        <v>0</v>
      </c>
      <c r="P214" s="278">
        <f t="shared" si="21"/>
        <v>5100</v>
      </c>
      <c r="Q214" s="126">
        <v>5100</v>
      </c>
      <c r="R214" s="175">
        <v>5100</v>
      </c>
      <c r="S214" s="48" t="s">
        <v>239</v>
      </c>
      <c r="T214" s="48" t="s">
        <v>239</v>
      </c>
      <c r="U214" s="48"/>
      <c r="V214" s="178" t="s">
        <v>239</v>
      </c>
      <c r="W214" s="344" t="s">
        <v>2259</v>
      </c>
      <c r="X214" s="345"/>
    </row>
    <row r="215" spans="1:24" s="46" customFormat="1" ht="12" hidden="1" customHeight="1">
      <c r="A215" s="153" t="s">
        <v>1931</v>
      </c>
      <c r="B215" s="45" t="s">
        <v>2325</v>
      </c>
      <c r="C215" s="45" t="s">
        <v>1940</v>
      </c>
      <c r="D215" s="611">
        <v>2016</v>
      </c>
      <c r="E215" s="45" t="s">
        <v>1167</v>
      </c>
      <c r="F215" s="201">
        <v>6128</v>
      </c>
      <c r="G215" s="202">
        <v>42543</v>
      </c>
      <c r="H215" s="53" t="s">
        <v>1193</v>
      </c>
      <c r="I215" s="45" t="s">
        <v>1941</v>
      </c>
      <c r="J215" s="45" t="s">
        <v>1984</v>
      </c>
      <c r="K215" s="45" t="s">
        <v>1984</v>
      </c>
      <c r="L215" s="52">
        <v>42541</v>
      </c>
      <c r="M215" s="52">
        <v>42546</v>
      </c>
      <c r="N215" s="482">
        <v>0</v>
      </c>
      <c r="O215" s="280">
        <f t="shared" si="20"/>
        <v>0</v>
      </c>
      <c r="P215" s="278">
        <f t="shared" si="21"/>
        <v>17264</v>
      </c>
      <c r="Q215" s="126">
        <v>17264</v>
      </c>
      <c r="R215" s="175">
        <v>17264.12</v>
      </c>
      <c r="S215" s="48" t="s">
        <v>239</v>
      </c>
      <c r="T215" s="48" t="s">
        <v>239</v>
      </c>
      <c r="U215" s="48" t="s">
        <v>239</v>
      </c>
      <c r="V215" s="178" t="s">
        <v>239</v>
      </c>
      <c r="W215" s="344" t="s">
        <v>1942</v>
      </c>
      <c r="X215" s="345"/>
    </row>
    <row r="216" spans="1:24" s="46" customFormat="1" ht="12" hidden="1" customHeight="1">
      <c r="A216" s="153" t="s">
        <v>1642</v>
      </c>
      <c r="B216" s="45"/>
      <c r="C216" s="45" t="s">
        <v>2414</v>
      </c>
      <c r="D216" s="611">
        <v>2016</v>
      </c>
      <c r="E216" s="45" t="s">
        <v>1167</v>
      </c>
      <c r="F216" s="201">
        <v>6185</v>
      </c>
      <c r="G216" s="202">
        <v>42550</v>
      </c>
      <c r="H216" s="53" t="s">
        <v>1193</v>
      </c>
      <c r="I216" s="45" t="s">
        <v>1933</v>
      </c>
      <c r="J216" s="45" t="s">
        <v>1914</v>
      </c>
      <c r="K216" s="45" t="s">
        <v>2400</v>
      </c>
      <c r="L216" s="52">
        <v>42544</v>
      </c>
      <c r="M216" s="52">
        <v>42550</v>
      </c>
      <c r="N216" s="482">
        <v>0</v>
      </c>
      <c r="O216" s="280">
        <f t="shared" si="20"/>
        <v>0</v>
      </c>
      <c r="P216" s="278">
        <f t="shared" si="21"/>
        <v>3360</v>
      </c>
      <c r="Q216" s="126">
        <v>3360</v>
      </c>
      <c r="R216" s="175">
        <v>3360</v>
      </c>
      <c r="S216" s="48" t="s">
        <v>239</v>
      </c>
      <c r="T216" s="491" t="s">
        <v>2191</v>
      </c>
      <c r="U216" s="48" t="s">
        <v>239</v>
      </c>
      <c r="V216" s="178" t="s">
        <v>239</v>
      </c>
      <c r="W216" s="344" t="s">
        <v>1915</v>
      </c>
      <c r="X216" s="345" t="s">
        <v>1499</v>
      </c>
    </row>
    <row r="217" spans="1:24" s="46" customFormat="1" ht="12" hidden="1" customHeight="1">
      <c r="A217" s="153" t="s">
        <v>1642</v>
      </c>
      <c r="B217" s="45"/>
      <c r="C217" s="45" t="s">
        <v>2403</v>
      </c>
      <c r="D217" s="611">
        <v>2016</v>
      </c>
      <c r="E217" s="45" t="s">
        <v>1167</v>
      </c>
      <c r="F217" s="201">
        <v>6189</v>
      </c>
      <c r="G217" s="202">
        <v>42550</v>
      </c>
      <c r="H217" s="53" t="s">
        <v>1193</v>
      </c>
      <c r="I217" s="45" t="s">
        <v>1933</v>
      </c>
      <c r="J217" s="45" t="s">
        <v>2399</v>
      </c>
      <c r="K217" s="45" t="s">
        <v>2398</v>
      </c>
      <c r="L217" s="52">
        <v>42544</v>
      </c>
      <c r="M217" s="52">
        <v>42550</v>
      </c>
      <c r="N217" s="482">
        <v>0</v>
      </c>
      <c r="O217" s="280">
        <f t="shared" si="20"/>
        <v>0</v>
      </c>
      <c r="P217" s="278">
        <f t="shared" si="21"/>
        <v>4400</v>
      </c>
      <c r="Q217" s="126">
        <v>4400</v>
      </c>
      <c r="R217" s="175">
        <v>4400</v>
      </c>
      <c r="S217" s="48" t="s">
        <v>239</v>
      </c>
      <c r="T217" s="491" t="s">
        <v>2191</v>
      </c>
      <c r="U217" s="48" t="s">
        <v>239</v>
      </c>
      <c r="V217" s="178" t="s">
        <v>239</v>
      </c>
      <c r="W217" s="344" t="s">
        <v>1916</v>
      </c>
      <c r="X217" s="345" t="s">
        <v>1466</v>
      </c>
    </row>
    <row r="218" spans="1:24" s="46" customFormat="1" ht="12" hidden="1" customHeight="1">
      <c r="A218" s="153" t="s">
        <v>1589</v>
      </c>
      <c r="B218" s="45"/>
      <c r="C218" s="45" t="s">
        <v>539</v>
      </c>
      <c r="D218" s="611">
        <v>2016</v>
      </c>
      <c r="E218" s="45" t="s">
        <v>1167</v>
      </c>
      <c r="F218" s="201">
        <v>6188</v>
      </c>
      <c r="G218" s="202">
        <v>42550</v>
      </c>
      <c r="H218" s="53" t="s">
        <v>1193</v>
      </c>
      <c r="I218" s="45" t="s">
        <v>1933</v>
      </c>
      <c r="J218" s="45" t="s">
        <v>1729</v>
      </c>
      <c r="K218" s="45" t="s">
        <v>1191</v>
      </c>
      <c r="L218" s="52">
        <v>42544</v>
      </c>
      <c r="M218" s="52">
        <v>42550</v>
      </c>
      <c r="N218" s="482">
        <v>0</v>
      </c>
      <c r="O218" s="280">
        <f t="shared" si="20"/>
        <v>0</v>
      </c>
      <c r="P218" s="278">
        <f t="shared" si="21"/>
        <v>3000</v>
      </c>
      <c r="Q218" s="126">
        <v>3000</v>
      </c>
      <c r="R218" s="175">
        <v>3000</v>
      </c>
      <c r="S218" s="48" t="s">
        <v>239</v>
      </c>
      <c r="T218" s="491" t="s">
        <v>2191</v>
      </c>
      <c r="U218" s="48" t="s">
        <v>239</v>
      </c>
      <c r="V218" s="178" t="s">
        <v>239</v>
      </c>
      <c r="W218" s="344" t="s">
        <v>1945</v>
      </c>
      <c r="X218" s="345"/>
    </row>
    <row r="219" spans="1:24" s="46" customFormat="1" ht="12" hidden="1" customHeight="1">
      <c r="A219" s="153" t="s">
        <v>2175</v>
      </c>
      <c r="B219" s="45"/>
      <c r="C219" s="45" t="s">
        <v>539</v>
      </c>
      <c r="D219" s="611">
        <v>2016</v>
      </c>
      <c r="E219" s="45" t="s">
        <v>1167</v>
      </c>
      <c r="F219" s="201">
        <v>6187</v>
      </c>
      <c r="G219" s="202">
        <v>42550</v>
      </c>
      <c r="H219" s="53" t="s">
        <v>1193</v>
      </c>
      <c r="I219" s="45" t="s">
        <v>1933</v>
      </c>
      <c r="J219" s="45" t="s">
        <v>2176</v>
      </c>
      <c r="K219" s="45" t="s">
        <v>2177</v>
      </c>
      <c r="L219" s="52">
        <v>42544</v>
      </c>
      <c r="M219" s="52">
        <v>42550</v>
      </c>
      <c r="N219" s="482">
        <v>0</v>
      </c>
      <c r="O219" s="280">
        <f t="shared" si="20"/>
        <v>0</v>
      </c>
      <c r="P219" s="278">
        <f t="shared" si="21"/>
        <v>5400</v>
      </c>
      <c r="Q219" s="126">
        <v>5400</v>
      </c>
      <c r="R219" s="175">
        <v>5400</v>
      </c>
      <c r="S219" s="48" t="s">
        <v>239</v>
      </c>
      <c r="T219" s="48" t="s">
        <v>239</v>
      </c>
      <c r="U219" s="48" t="s">
        <v>239</v>
      </c>
      <c r="V219" s="178" t="s">
        <v>239</v>
      </c>
      <c r="W219" s="344" t="s">
        <v>2178</v>
      </c>
      <c r="X219" s="345"/>
    </row>
    <row r="220" spans="1:24" s="46" customFormat="1" ht="12" hidden="1" customHeight="1">
      <c r="A220" s="153" t="s">
        <v>2179</v>
      </c>
      <c r="B220" s="45"/>
      <c r="C220" s="45" t="s">
        <v>1970</v>
      </c>
      <c r="D220" s="611">
        <v>2016</v>
      </c>
      <c r="E220" s="45" t="s">
        <v>1688</v>
      </c>
      <c r="F220" s="746"/>
      <c r="G220" s="202">
        <v>42550</v>
      </c>
      <c r="H220" s="53" t="s">
        <v>1193</v>
      </c>
      <c r="I220" s="45" t="s">
        <v>1933</v>
      </c>
      <c r="J220" s="45" t="s">
        <v>2180</v>
      </c>
      <c r="K220" s="45" t="s">
        <v>2551</v>
      </c>
      <c r="L220" s="52">
        <v>42544</v>
      </c>
      <c r="M220" s="52">
        <v>42550</v>
      </c>
      <c r="N220" s="482">
        <v>0</v>
      </c>
      <c r="O220" s="280">
        <f t="shared" si="20"/>
        <v>0</v>
      </c>
      <c r="P220" s="278">
        <f t="shared" si="21"/>
        <v>3000</v>
      </c>
      <c r="Q220" s="126">
        <v>3000</v>
      </c>
      <c r="R220" s="175">
        <v>3000</v>
      </c>
      <c r="S220" s="48" t="s">
        <v>239</v>
      </c>
      <c r="T220" s="48" t="s">
        <v>239</v>
      </c>
      <c r="U220" s="48"/>
      <c r="V220" s="492" t="s">
        <v>2191</v>
      </c>
      <c r="W220" s="344" t="s">
        <v>2181</v>
      </c>
      <c r="X220" s="345"/>
    </row>
    <row r="221" spans="1:24" s="46" customFormat="1" ht="12" hidden="1" customHeight="1">
      <c r="A221" s="153" t="s">
        <v>1931</v>
      </c>
      <c r="B221" s="45" t="s">
        <v>2326</v>
      </c>
      <c r="C221" s="45" t="s">
        <v>1940</v>
      </c>
      <c r="D221" s="611">
        <v>2016</v>
      </c>
      <c r="E221" s="45" t="s">
        <v>1167</v>
      </c>
      <c r="F221" s="802">
        <v>6236</v>
      </c>
      <c r="G221" s="801">
        <v>42558</v>
      </c>
      <c r="H221" s="53" t="s">
        <v>1193</v>
      </c>
      <c r="I221" s="45" t="s">
        <v>2110</v>
      </c>
      <c r="J221" s="45" t="s">
        <v>2106</v>
      </c>
      <c r="K221" s="45" t="s">
        <v>1984</v>
      </c>
      <c r="L221" s="52">
        <v>42548</v>
      </c>
      <c r="M221" s="52">
        <v>42553</v>
      </c>
      <c r="N221" s="482">
        <v>0</v>
      </c>
      <c r="O221" s="280">
        <f t="shared" si="20"/>
        <v>0</v>
      </c>
      <c r="P221" s="278">
        <f t="shared" si="21"/>
        <v>6955.2</v>
      </c>
      <c r="Q221" s="126">
        <v>6955.2</v>
      </c>
      <c r="R221" s="800">
        <v>6955.2</v>
      </c>
      <c r="S221" s="48" t="s">
        <v>239</v>
      </c>
      <c r="T221" s="48" t="s">
        <v>239</v>
      </c>
      <c r="U221" s="48" t="s">
        <v>239</v>
      </c>
      <c r="V221" s="178" t="s">
        <v>239</v>
      </c>
      <c r="W221" s="344" t="s">
        <v>2111</v>
      </c>
      <c r="X221" s="345"/>
    </row>
    <row r="222" spans="1:24" s="46" customFormat="1" ht="12" hidden="1" customHeight="1">
      <c r="A222" s="153" t="s">
        <v>1938</v>
      </c>
      <c r="B222" s="45"/>
      <c r="C222" s="45" t="s">
        <v>1939</v>
      </c>
      <c r="D222" s="611">
        <v>2016</v>
      </c>
      <c r="E222" s="45" t="s">
        <v>1540</v>
      </c>
      <c r="F222" s="201">
        <v>480</v>
      </c>
      <c r="G222" s="202">
        <v>42559</v>
      </c>
      <c r="H222" s="53" t="s">
        <v>1193</v>
      </c>
      <c r="I222" s="45" t="s">
        <v>2016</v>
      </c>
      <c r="J222" s="45" t="s">
        <v>1983</v>
      </c>
      <c r="K222" s="45" t="s">
        <v>1983</v>
      </c>
      <c r="L222" s="52">
        <v>42551</v>
      </c>
      <c r="M222" s="52">
        <v>42557</v>
      </c>
      <c r="N222" s="482">
        <v>2E-3</v>
      </c>
      <c r="O222" s="280">
        <f t="shared" si="20"/>
        <v>9.3077400000000008</v>
      </c>
      <c r="P222" s="278">
        <f t="shared" si="21"/>
        <v>4644.5622599999997</v>
      </c>
      <c r="Q222" s="126">
        <v>4653.87</v>
      </c>
      <c r="R222" s="175">
        <v>4623.59</v>
      </c>
      <c r="S222" s="48" t="s">
        <v>239</v>
      </c>
      <c r="T222" s="491" t="s">
        <v>2191</v>
      </c>
      <c r="U222" s="48" t="s">
        <v>239</v>
      </c>
      <c r="V222" s="178" t="s">
        <v>239</v>
      </c>
      <c r="W222" s="344" t="s">
        <v>2017</v>
      </c>
      <c r="X222" s="345"/>
    </row>
    <row r="223" spans="1:24" s="46" customFormat="1" ht="12" hidden="1" customHeight="1">
      <c r="A223" s="153" t="s">
        <v>1589</v>
      </c>
      <c r="B223" s="45"/>
      <c r="C223" s="45" t="s">
        <v>539</v>
      </c>
      <c r="D223" s="611">
        <v>2016</v>
      </c>
      <c r="E223" s="45" t="s">
        <v>1167</v>
      </c>
      <c r="F223" s="201">
        <v>6238</v>
      </c>
      <c r="G223" s="202">
        <v>42558</v>
      </c>
      <c r="H223" s="53" t="s">
        <v>1193</v>
      </c>
      <c r="I223" s="45" t="s">
        <v>2016</v>
      </c>
      <c r="J223" s="45" t="s">
        <v>1729</v>
      </c>
      <c r="K223" s="45" t="s">
        <v>1191</v>
      </c>
      <c r="L223" s="52">
        <v>42551</v>
      </c>
      <c r="M223" s="52">
        <v>42557</v>
      </c>
      <c r="N223" s="482">
        <v>0</v>
      </c>
      <c r="O223" s="280">
        <f t="shared" si="20"/>
        <v>0</v>
      </c>
      <c r="P223" s="278">
        <f t="shared" si="21"/>
        <v>4500</v>
      </c>
      <c r="Q223" s="126">
        <v>4500</v>
      </c>
      <c r="R223" s="175">
        <v>4500</v>
      </c>
      <c r="S223" s="48" t="s">
        <v>239</v>
      </c>
      <c r="T223" s="48" t="s">
        <v>239</v>
      </c>
      <c r="U223" s="48" t="s">
        <v>239</v>
      </c>
      <c r="V223" s="178"/>
      <c r="W223" s="344" t="s">
        <v>2037</v>
      </c>
      <c r="X223" s="345"/>
    </row>
    <row r="224" spans="1:24" s="46" customFormat="1" ht="12" hidden="1" customHeight="1">
      <c r="A224" s="153" t="s">
        <v>1626</v>
      </c>
      <c r="B224" s="45"/>
      <c r="C224" s="45" t="s">
        <v>539</v>
      </c>
      <c r="D224" s="611">
        <v>2016</v>
      </c>
      <c r="E224" s="45" t="s">
        <v>1167</v>
      </c>
      <c r="F224" s="201">
        <v>6239</v>
      </c>
      <c r="G224" s="202">
        <v>42558</v>
      </c>
      <c r="H224" s="53" t="s">
        <v>1193</v>
      </c>
      <c r="I224" s="45" t="s">
        <v>2016</v>
      </c>
      <c r="J224" s="45" t="s">
        <v>2038</v>
      </c>
      <c r="K224" s="45" t="s">
        <v>1603</v>
      </c>
      <c r="L224" s="52">
        <v>42551</v>
      </c>
      <c r="M224" s="52">
        <v>42557</v>
      </c>
      <c r="N224" s="482">
        <v>0</v>
      </c>
      <c r="O224" s="280">
        <f t="shared" si="20"/>
        <v>0</v>
      </c>
      <c r="P224" s="278">
        <f t="shared" si="21"/>
        <v>7500</v>
      </c>
      <c r="Q224" s="126">
        <v>7500</v>
      </c>
      <c r="R224" s="175">
        <v>7500</v>
      </c>
      <c r="S224" s="48" t="s">
        <v>239</v>
      </c>
      <c r="T224" s="48" t="s">
        <v>239</v>
      </c>
      <c r="U224" s="48"/>
      <c r="V224" s="178" t="s">
        <v>239</v>
      </c>
      <c r="W224" s="344" t="s">
        <v>2039</v>
      </c>
      <c r="X224" s="345"/>
    </row>
    <row r="225" spans="1:24" s="46" customFormat="1" ht="12" hidden="1" customHeight="1">
      <c r="A225" s="153" t="s">
        <v>2188</v>
      </c>
      <c r="B225" s="45"/>
      <c r="C225" s="45" t="s">
        <v>535</v>
      </c>
      <c r="D225" s="611">
        <v>2016</v>
      </c>
      <c r="E225" s="45" t="s">
        <v>1167</v>
      </c>
      <c r="F225" s="201">
        <v>6235</v>
      </c>
      <c r="G225" s="202">
        <v>42558</v>
      </c>
      <c r="H225" s="53" t="s">
        <v>1193</v>
      </c>
      <c r="I225" s="45" t="s">
        <v>2016</v>
      </c>
      <c r="J225" s="45" t="s">
        <v>2189</v>
      </c>
      <c r="K225" s="45" t="s">
        <v>1241</v>
      </c>
      <c r="L225" s="52">
        <v>42551</v>
      </c>
      <c r="M225" s="52">
        <v>42557</v>
      </c>
      <c r="N225" s="482">
        <v>0</v>
      </c>
      <c r="O225" s="280">
        <f t="shared" si="20"/>
        <v>0</v>
      </c>
      <c r="P225" s="278">
        <f t="shared" si="21"/>
        <v>3000</v>
      </c>
      <c r="Q225" s="126">
        <v>3000</v>
      </c>
      <c r="R225" s="175"/>
      <c r="S225" s="48" t="s">
        <v>239</v>
      </c>
      <c r="T225" s="48" t="s">
        <v>239</v>
      </c>
      <c r="U225" s="48"/>
      <c r="V225" s="178" t="s">
        <v>239</v>
      </c>
      <c r="W225" s="344" t="s">
        <v>2190</v>
      </c>
      <c r="X225" s="345"/>
    </row>
    <row r="226" spans="1:24" s="46" customFormat="1" ht="12" hidden="1" customHeight="1">
      <c r="A226" s="153" t="s">
        <v>1738</v>
      </c>
      <c r="B226" s="45"/>
      <c r="C226" s="45" t="s">
        <v>2403</v>
      </c>
      <c r="D226" s="611">
        <v>2016</v>
      </c>
      <c r="E226" s="45" t="s">
        <v>1167</v>
      </c>
      <c r="F226" s="201">
        <v>6234</v>
      </c>
      <c r="G226" s="202">
        <v>42558</v>
      </c>
      <c r="H226" s="53" t="s">
        <v>1193</v>
      </c>
      <c r="I226" s="45" t="s">
        <v>2410</v>
      </c>
      <c r="J226" s="45" t="s">
        <v>2399</v>
      </c>
      <c r="K226" s="45" t="s">
        <v>2398</v>
      </c>
      <c r="L226" s="52">
        <v>42552</v>
      </c>
      <c r="M226" s="52">
        <v>42553</v>
      </c>
      <c r="N226" s="482">
        <v>0</v>
      </c>
      <c r="O226" s="280">
        <f t="shared" si="20"/>
        <v>0</v>
      </c>
      <c r="P226" s="278">
        <f t="shared" si="21"/>
        <v>1650</v>
      </c>
      <c r="Q226" s="126">
        <v>1650</v>
      </c>
      <c r="R226" s="175">
        <v>0</v>
      </c>
      <c r="S226" s="48" t="s">
        <v>239</v>
      </c>
      <c r="T226" s="48" t="s">
        <v>239</v>
      </c>
      <c r="U226" s="48"/>
      <c r="V226" s="178" t="s">
        <v>239</v>
      </c>
      <c r="W226" s="344" t="s">
        <v>1416</v>
      </c>
      <c r="X226" s="345"/>
    </row>
    <row r="227" spans="1:24" s="46" customFormat="1" ht="12" hidden="1" customHeight="1">
      <c r="A227" s="153" t="s">
        <v>1642</v>
      </c>
      <c r="B227" s="45"/>
      <c r="C227" s="45" t="s">
        <v>2414</v>
      </c>
      <c r="D227" s="611">
        <v>2016</v>
      </c>
      <c r="E227" s="45" t="s">
        <v>1167</v>
      </c>
      <c r="F227" s="201">
        <v>6234</v>
      </c>
      <c r="G227" s="202">
        <v>42558</v>
      </c>
      <c r="H227" s="53" t="s">
        <v>1193</v>
      </c>
      <c r="I227" s="45" t="s">
        <v>2411</v>
      </c>
      <c r="J227" s="45" t="s">
        <v>2412</v>
      </c>
      <c r="K227" s="45" t="s">
        <v>2400</v>
      </c>
      <c r="L227" s="52">
        <v>42555</v>
      </c>
      <c r="M227" s="52">
        <v>42557</v>
      </c>
      <c r="N227" s="482">
        <v>0</v>
      </c>
      <c r="O227" s="280">
        <f t="shared" si="20"/>
        <v>0</v>
      </c>
      <c r="P227" s="278">
        <f t="shared" si="21"/>
        <v>1260</v>
      </c>
      <c r="Q227" s="126">
        <v>1260</v>
      </c>
      <c r="R227" s="175">
        <v>0</v>
      </c>
      <c r="S227" s="48" t="s">
        <v>239</v>
      </c>
      <c r="T227" s="48" t="s">
        <v>239</v>
      </c>
      <c r="U227" s="48"/>
      <c r="V227" s="178" t="s">
        <v>239</v>
      </c>
      <c r="W227" s="344" t="s">
        <v>2040</v>
      </c>
      <c r="X227" s="345"/>
    </row>
    <row r="228" spans="1:24" s="480" customFormat="1" ht="12" hidden="1" customHeight="1">
      <c r="A228" s="473" t="s">
        <v>1642</v>
      </c>
      <c r="B228" s="201"/>
      <c r="C228" s="201" t="s">
        <v>42</v>
      </c>
      <c r="D228" s="780">
        <v>2016</v>
      </c>
      <c r="E228" s="201" t="s">
        <v>1167</v>
      </c>
      <c r="F228" s="201">
        <v>6234</v>
      </c>
      <c r="G228" s="202">
        <v>42558</v>
      </c>
      <c r="H228" s="475" t="s">
        <v>1193</v>
      </c>
      <c r="I228" s="201" t="s">
        <v>2413</v>
      </c>
      <c r="J228" s="201" t="s">
        <v>763</v>
      </c>
      <c r="K228" s="201" t="s">
        <v>763</v>
      </c>
      <c r="L228" s="476">
        <v>42552</v>
      </c>
      <c r="M228" s="476">
        <v>42557</v>
      </c>
      <c r="N228" s="483">
        <v>0</v>
      </c>
      <c r="O228" s="280">
        <f t="shared" si="20"/>
        <v>0</v>
      </c>
      <c r="P228" s="280">
        <f t="shared" si="21"/>
        <v>0</v>
      </c>
      <c r="Q228" s="175"/>
      <c r="R228" s="175">
        <v>2910</v>
      </c>
      <c r="S228" s="175"/>
      <c r="T228" s="175"/>
      <c r="U228" s="175"/>
      <c r="V228" s="477"/>
      <c r="W228" s="478" t="s">
        <v>763</v>
      </c>
      <c r="X228" s="479"/>
    </row>
    <row r="229" spans="1:24" s="46" customFormat="1" ht="12" hidden="1" customHeight="1">
      <c r="A229" s="153" t="s">
        <v>1931</v>
      </c>
      <c r="B229" s="45" t="s">
        <v>2327</v>
      </c>
      <c r="C229" s="45" t="s">
        <v>1940</v>
      </c>
      <c r="D229" s="611">
        <v>2016</v>
      </c>
      <c r="E229" s="45" t="s">
        <v>1167</v>
      </c>
      <c r="F229" s="802">
        <v>6237</v>
      </c>
      <c r="G229" s="801">
        <v>42558</v>
      </c>
      <c r="H229" s="53" t="s">
        <v>1193</v>
      </c>
      <c r="I229" s="45" t="s">
        <v>2108</v>
      </c>
      <c r="J229" s="45" t="s">
        <v>2106</v>
      </c>
      <c r="K229" s="45" t="s">
        <v>1984</v>
      </c>
      <c r="L229" s="52">
        <v>42555</v>
      </c>
      <c r="M229" s="52">
        <v>42560</v>
      </c>
      <c r="N229" s="482">
        <v>0</v>
      </c>
      <c r="O229" s="280">
        <f t="shared" si="20"/>
        <v>0</v>
      </c>
      <c r="P229" s="278">
        <f t="shared" si="21"/>
        <v>12963.74</v>
      </c>
      <c r="Q229" s="126">
        <v>12963.74</v>
      </c>
      <c r="R229" s="800">
        <v>12963.74</v>
      </c>
      <c r="S229" s="48" t="s">
        <v>239</v>
      </c>
      <c r="T229" s="48" t="s">
        <v>239</v>
      </c>
      <c r="U229" s="48" t="s">
        <v>239</v>
      </c>
      <c r="V229" s="178" t="s">
        <v>239</v>
      </c>
      <c r="W229" s="344" t="s">
        <v>2109</v>
      </c>
      <c r="X229" s="345"/>
    </row>
    <row r="230" spans="1:24" s="46" customFormat="1" ht="12" hidden="1" customHeight="1">
      <c r="A230" s="153" t="s">
        <v>1589</v>
      </c>
      <c r="B230" s="45"/>
      <c r="C230" s="45" t="s">
        <v>539</v>
      </c>
      <c r="D230" s="611">
        <v>2016</v>
      </c>
      <c r="E230" s="45" t="s">
        <v>1167</v>
      </c>
      <c r="F230" s="757">
        <v>6314</v>
      </c>
      <c r="G230" s="758">
        <v>42597</v>
      </c>
      <c r="H230" s="759" t="s">
        <v>1193</v>
      </c>
      <c r="I230" s="45" t="s">
        <v>2091</v>
      </c>
      <c r="J230" s="45" t="s">
        <v>2092</v>
      </c>
      <c r="K230" s="45" t="s">
        <v>1191</v>
      </c>
      <c r="L230" s="52">
        <v>42558</v>
      </c>
      <c r="M230" s="52">
        <v>42564</v>
      </c>
      <c r="N230" s="482">
        <v>0</v>
      </c>
      <c r="O230" s="280">
        <f t="shared" si="20"/>
        <v>0</v>
      </c>
      <c r="P230" s="278">
        <f t="shared" si="21"/>
        <v>7000</v>
      </c>
      <c r="Q230" s="126">
        <v>7000</v>
      </c>
      <c r="R230" s="657">
        <v>7000</v>
      </c>
      <c r="S230" s="48" t="s">
        <v>239</v>
      </c>
      <c r="T230" s="48" t="s">
        <v>239</v>
      </c>
      <c r="U230" s="48"/>
      <c r="V230" s="178"/>
      <c r="W230" s="344" t="s">
        <v>2093</v>
      </c>
      <c r="X230" s="345"/>
    </row>
    <row r="231" spans="1:24" s="46" customFormat="1" ht="12" customHeight="1">
      <c r="A231" s="153" t="s">
        <v>1607</v>
      </c>
      <c r="B231" s="45"/>
      <c r="C231" s="45" t="s">
        <v>535</v>
      </c>
      <c r="D231" s="611">
        <v>2016</v>
      </c>
      <c r="E231" s="45" t="s">
        <v>1167</v>
      </c>
      <c r="F231" s="757">
        <v>6313</v>
      </c>
      <c r="G231" s="758">
        <v>42566</v>
      </c>
      <c r="H231" s="759" t="s">
        <v>1193</v>
      </c>
      <c r="I231" s="45" t="s">
        <v>2091</v>
      </c>
      <c r="J231" s="45" t="s">
        <v>2094</v>
      </c>
      <c r="K231" s="45" t="s">
        <v>1241</v>
      </c>
      <c r="L231" s="52">
        <v>42558</v>
      </c>
      <c r="M231" s="52">
        <v>42564</v>
      </c>
      <c r="N231" s="482">
        <v>0</v>
      </c>
      <c r="O231" s="280">
        <f t="shared" si="20"/>
        <v>0</v>
      </c>
      <c r="P231" s="278">
        <f t="shared" si="21"/>
        <v>3900</v>
      </c>
      <c r="Q231" s="126">
        <v>3900</v>
      </c>
      <c r="R231" s="657">
        <v>3900</v>
      </c>
      <c r="S231" s="48" t="s">
        <v>239</v>
      </c>
      <c r="T231" s="48" t="s">
        <v>239</v>
      </c>
      <c r="U231" s="48"/>
      <c r="V231" s="178" t="s">
        <v>239</v>
      </c>
      <c r="W231" s="344" t="s">
        <v>2095</v>
      </c>
      <c r="X231" s="345"/>
    </row>
    <row r="232" spans="1:24" s="46" customFormat="1" ht="12" hidden="1" customHeight="1">
      <c r="A232" s="153" t="s">
        <v>1563</v>
      </c>
      <c r="B232" s="45"/>
      <c r="C232" s="45" t="s">
        <v>539</v>
      </c>
      <c r="D232" s="611">
        <v>2016</v>
      </c>
      <c r="E232" s="45" t="s">
        <v>1167</v>
      </c>
      <c r="F232" s="757">
        <v>6312</v>
      </c>
      <c r="G232" s="758">
        <v>42566</v>
      </c>
      <c r="H232" s="759" t="s">
        <v>1193</v>
      </c>
      <c r="I232" s="45" t="s">
        <v>2091</v>
      </c>
      <c r="J232" s="45" t="s">
        <v>2096</v>
      </c>
      <c r="K232" s="45" t="s">
        <v>2247</v>
      </c>
      <c r="L232" s="52">
        <v>42558</v>
      </c>
      <c r="M232" s="52">
        <v>42564</v>
      </c>
      <c r="N232" s="482">
        <v>0</v>
      </c>
      <c r="O232" s="280">
        <f t="shared" si="20"/>
        <v>0</v>
      </c>
      <c r="P232" s="278">
        <f t="shared" si="21"/>
        <v>3900</v>
      </c>
      <c r="Q232" s="126">
        <v>3900</v>
      </c>
      <c r="R232" s="657">
        <v>3900</v>
      </c>
      <c r="S232" s="48" t="s">
        <v>239</v>
      </c>
      <c r="T232" s="48" t="s">
        <v>239</v>
      </c>
      <c r="U232" s="48"/>
      <c r="V232" s="178" t="s">
        <v>239</v>
      </c>
      <c r="W232" s="344" t="s">
        <v>2097</v>
      </c>
      <c r="X232" s="345"/>
    </row>
    <row r="233" spans="1:24" s="46" customFormat="1" ht="12" hidden="1" customHeight="1">
      <c r="A233" s="153" t="s">
        <v>1931</v>
      </c>
      <c r="B233" s="45" t="s">
        <v>2328</v>
      </c>
      <c r="C233" s="45" t="s">
        <v>1940</v>
      </c>
      <c r="D233" s="611">
        <v>2016</v>
      </c>
      <c r="E233" s="45" t="s">
        <v>1167</v>
      </c>
      <c r="F233" s="746"/>
      <c r="G233" s="747"/>
      <c r="H233" s="293"/>
      <c r="I233" s="45" t="s">
        <v>2105</v>
      </c>
      <c r="J233" s="45" t="s">
        <v>2106</v>
      </c>
      <c r="K233" s="45" t="s">
        <v>1984</v>
      </c>
      <c r="L233" s="52">
        <v>42562</v>
      </c>
      <c r="M233" s="52">
        <v>42566</v>
      </c>
      <c r="N233" s="482">
        <v>0</v>
      </c>
      <c r="O233" s="280">
        <f t="shared" si="20"/>
        <v>0</v>
      </c>
      <c r="P233" s="278">
        <f t="shared" si="21"/>
        <v>5081</v>
      </c>
      <c r="Q233" s="126">
        <v>5081</v>
      </c>
      <c r="R233" s="578"/>
      <c r="S233" s="48" t="s">
        <v>239</v>
      </c>
      <c r="T233" s="491" t="s">
        <v>2191</v>
      </c>
      <c r="U233" s="48"/>
      <c r="V233" s="178" t="s">
        <v>239</v>
      </c>
      <c r="W233" s="344" t="s">
        <v>2107</v>
      </c>
      <c r="X233" s="345"/>
    </row>
    <row r="234" spans="1:24" s="46" customFormat="1" ht="12" hidden="1" customHeight="1">
      <c r="A234" s="153" t="s">
        <v>2088</v>
      </c>
      <c r="B234" s="45"/>
      <c r="C234" s="45" t="s">
        <v>2086</v>
      </c>
      <c r="D234" s="611">
        <v>2016</v>
      </c>
      <c r="E234" s="45" t="s">
        <v>1540</v>
      </c>
      <c r="F234" s="757">
        <v>482</v>
      </c>
      <c r="G234" s="758">
        <v>42573</v>
      </c>
      <c r="H234" s="759" t="s">
        <v>1193</v>
      </c>
      <c r="I234" s="45" t="s">
        <v>2393</v>
      </c>
      <c r="J234" s="45" t="s">
        <v>2373</v>
      </c>
      <c r="K234" s="45" t="s">
        <v>2089</v>
      </c>
      <c r="L234" s="52">
        <v>42562</v>
      </c>
      <c r="M234" s="52">
        <v>42567</v>
      </c>
      <c r="N234" s="482">
        <v>2E-3</v>
      </c>
      <c r="O234" s="280">
        <f t="shared" si="20"/>
        <v>14.342459999999999</v>
      </c>
      <c r="P234" s="278">
        <f t="shared" si="21"/>
        <v>7156.8875399999997</v>
      </c>
      <c r="Q234" s="126">
        <v>7171.23</v>
      </c>
      <c r="R234" s="657">
        <v>7171.23</v>
      </c>
      <c r="S234" s="48" t="s">
        <v>239</v>
      </c>
      <c r="T234" s="48" t="s">
        <v>239</v>
      </c>
      <c r="U234" s="48"/>
      <c r="V234" s="178" t="s">
        <v>239</v>
      </c>
      <c r="W234" s="344" t="s">
        <v>2394</v>
      </c>
      <c r="X234" s="345"/>
    </row>
    <row r="235" spans="1:24" s="46" customFormat="1" ht="12" customHeight="1">
      <c r="A235" s="153" t="s">
        <v>1239</v>
      </c>
      <c r="B235" s="45"/>
      <c r="C235" s="45" t="s">
        <v>535</v>
      </c>
      <c r="D235" s="611">
        <v>2016</v>
      </c>
      <c r="E235" s="45" t="s">
        <v>1167</v>
      </c>
      <c r="F235" s="757">
        <v>6342</v>
      </c>
      <c r="G235" s="758">
        <v>42573</v>
      </c>
      <c r="H235" s="759" t="s">
        <v>1193</v>
      </c>
      <c r="I235" s="45" t="s">
        <v>2425</v>
      </c>
      <c r="J235" s="45" t="s">
        <v>1241</v>
      </c>
      <c r="K235" s="45" t="s">
        <v>1241</v>
      </c>
      <c r="L235" s="52">
        <v>42565</v>
      </c>
      <c r="M235" s="52">
        <v>42573</v>
      </c>
      <c r="N235" s="482">
        <v>0</v>
      </c>
      <c r="O235" s="280">
        <f t="shared" si="20"/>
        <v>0</v>
      </c>
      <c r="P235" s="278">
        <f t="shared" si="21"/>
        <v>5400</v>
      </c>
      <c r="Q235" s="126">
        <v>5400</v>
      </c>
      <c r="R235" s="657">
        <v>5400</v>
      </c>
      <c r="S235" s="48" t="s">
        <v>239</v>
      </c>
      <c r="T235" s="48" t="s">
        <v>239</v>
      </c>
      <c r="U235" s="48"/>
      <c r="V235" s="178" t="s">
        <v>239</v>
      </c>
      <c r="W235" s="344" t="s">
        <v>2427</v>
      </c>
      <c r="X235" s="345"/>
    </row>
    <row r="236" spans="1:24" s="46" customFormat="1" ht="12" hidden="1" customHeight="1">
      <c r="A236" s="153" t="s">
        <v>2166</v>
      </c>
      <c r="B236" s="45"/>
      <c r="C236" s="45" t="s">
        <v>539</v>
      </c>
      <c r="D236" s="611">
        <v>2016</v>
      </c>
      <c r="E236" s="45" t="s">
        <v>1167</v>
      </c>
      <c r="F236" s="757">
        <v>6343</v>
      </c>
      <c r="G236" s="758">
        <v>42573</v>
      </c>
      <c r="H236" s="759" t="s">
        <v>1193</v>
      </c>
      <c r="I236" s="45" t="s">
        <v>2425</v>
      </c>
      <c r="J236" s="45" t="s">
        <v>2426</v>
      </c>
      <c r="K236" s="45" t="s">
        <v>2167</v>
      </c>
      <c r="L236" s="52">
        <v>42565</v>
      </c>
      <c r="M236" s="52">
        <v>42571</v>
      </c>
      <c r="N236" s="482">
        <v>0</v>
      </c>
      <c r="O236" s="280">
        <f t="shared" si="20"/>
        <v>0</v>
      </c>
      <c r="P236" s="278">
        <f t="shared" si="21"/>
        <v>7200</v>
      </c>
      <c r="Q236" s="126">
        <v>7200</v>
      </c>
      <c r="R236" s="657">
        <v>7200</v>
      </c>
      <c r="S236" s="48" t="s">
        <v>239</v>
      </c>
      <c r="T236" s="48" t="s">
        <v>239</v>
      </c>
      <c r="U236" s="48" t="s">
        <v>239</v>
      </c>
      <c r="V236" s="178" t="s">
        <v>239</v>
      </c>
      <c r="W236" s="344" t="s">
        <v>2284</v>
      </c>
      <c r="X236" s="345"/>
    </row>
    <row r="237" spans="1:24" s="46" customFormat="1" ht="12" hidden="1" customHeight="1">
      <c r="A237" s="153" t="s">
        <v>1589</v>
      </c>
      <c r="B237" s="45"/>
      <c r="C237" s="45" t="s">
        <v>539</v>
      </c>
      <c r="D237" s="611">
        <v>2016</v>
      </c>
      <c r="E237" s="45" t="s">
        <v>1167</v>
      </c>
      <c r="F237" s="757">
        <v>6344</v>
      </c>
      <c r="G237" s="758">
        <v>42573</v>
      </c>
      <c r="H237" s="759" t="s">
        <v>1193</v>
      </c>
      <c r="I237" s="45" t="s">
        <v>2425</v>
      </c>
      <c r="J237" s="45" t="s">
        <v>1729</v>
      </c>
      <c r="K237" s="45" t="s">
        <v>1191</v>
      </c>
      <c r="L237" s="52">
        <v>42565</v>
      </c>
      <c r="M237" s="52">
        <v>42571</v>
      </c>
      <c r="N237" s="482">
        <v>0</v>
      </c>
      <c r="O237" s="280">
        <f t="shared" si="20"/>
        <v>0</v>
      </c>
      <c r="P237" s="278">
        <f t="shared" si="21"/>
        <v>7000</v>
      </c>
      <c r="Q237" s="126">
        <v>7000</v>
      </c>
      <c r="R237" s="657">
        <v>7000</v>
      </c>
      <c r="S237" s="48" t="s">
        <v>239</v>
      </c>
      <c r="T237" s="48" t="s">
        <v>239</v>
      </c>
      <c r="U237" s="48" t="s">
        <v>239</v>
      </c>
      <c r="V237" s="178"/>
      <c r="W237" s="344" t="s">
        <v>2428</v>
      </c>
      <c r="X237" s="345"/>
    </row>
    <row r="238" spans="1:24" s="46" customFormat="1" ht="12" hidden="1" customHeight="1">
      <c r="A238" s="153" t="s">
        <v>2088</v>
      </c>
      <c r="B238" s="45"/>
      <c r="C238" s="45" t="s">
        <v>2086</v>
      </c>
      <c r="D238" s="611">
        <v>2016</v>
      </c>
      <c r="E238" s="45" t="s">
        <v>1540</v>
      </c>
      <c r="F238" s="757">
        <v>481</v>
      </c>
      <c r="G238" s="758">
        <v>42573</v>
      </c>
      <c r="H238" s="759" t="s">
        <v>1193</v>
      </c>
      <c r="I238" s="45" t="s">
        <v>2392</v>
      </c>
      <c r="J238" s="45" t="s">
        <v>2373</v>
      </c>
      <c r="K238" s="45" t="s">
        <v>2089</v>
      </c>
      <c r="L238" s="52">
        <v>42569</v>
      </c>
      <c r="M238" s="52">
        <v>42572</v>
      </c>
      <c r="N238" s="482">
        <v>2E-3</v>
      </c>
      <c r="O238" s="280">
        <f t="shared" si="20"/>
        <v>22.946020000000001</v>
      </c>
      <c r="P238" s="278">
        <f t="shared" si="21"/>
        <v>11450.063980000001</v>
      </c>
      <c r="Q238" s="126">
        <v>11473.01</v>
      </c>
      <c r="R238" s="657">
        <v>11463</v>
      </c>
      <c r="S238" s="48" t="s">
        <v>239</v>
      </c>
      <c r="T238" s="48" t="s">
        <v>239</v>
      </c>
      <c r="U238" s="48"/>
      <c r="V238" s="178" t="s">
        <v>239</v>
      </c>
      <c r="W238" s="344" t="s">
        <v>2285</v>
      </c>
      <c r="X238" s="345"/>
    </row>
    <row r="239" spans="1:24" s="46" customFormat="1" ht="12" hidden="1" customHeight="1">
      <c r="A239" s="153" t="s">
        <v>2179</v>
      </c>
      <c r="B239" s="45"/>
      <c r="C239" s="45" t="s">
        <v>1970</v>
      </c>
      <c r="D239" s="611">
        <v>2016</v>
      </c>
      <c r="E239" s="45" t="s">
        <v>1688</v>
      </c>
      <c r="F239" s="746"/>
      <c r="G239" s="758">
        <v>42579</v>
      </c>
      <c r="H239" s="53" t="s">
        <v>1193</v>
      </c>
      <c r="I239" s="45" t="s">
        <v>2381</v>
      </c>
      <c r="J239" s="45" t="s">
        <v>2379</v>
      </c>
      <c r="K239" s="45" t="s">
        <v>2551</v>
      </c>
      <c r="L239" s="52">
        <v>42572</v>
      </c>
      <c r="M239" s="52">
        <v>42574</v>
      </c>
      <c r="N239" s="482">
        <v>0</v>
      </c>
      <c r="O239" s="280">
        <f t="shared" si="20"/>
        <v>0</v>
      </c>
      <c r="P239" s="278">
        <f t="shared" si="21"/>
        <v>15288</v>
      </c>
      <c r="Q239" s="126">
        <v>15288</v>
      </c>
      <c r="R239" s="657">
        <v>15288</v>
      </c>
      <c r="S239" s="48" t="s">
        <v>239</v>
      </c>
      <c r="T239" s="48" t="s">
        <v>239</v>
      </c>
      <c r="U239" s="48" t="s">
        <v>239</v>
      </c>
      <c r="V239" s="178" t="s">
        <v>239</v>
      </c>
      <c r="W239" s="344" t="s">
        <v>2382</v>
      </c>
      <c r="X239" s="345"/>
    </row>
    <row r="240" spans="1:24" s="46" customFormat="1" ht="12" customHeight="1">
      <c r="A240" s="153" t="s">
        <v>1607</v>
      </c>
      <c r="B240" s="45"/>
      <c r="C240" s="45" t="s">
        <v>535</v>
      </c>
      <c r="D240" s="611">
        <v>2016</v>
      </c>
      <c r="E240" s="45" t="s">
        <v>1167</v>
      </c>
      <c r="F240" s="757">
        <v>6417</v>
      </c>
      <c r="G240" s="758">
        <v>42579</v>
      </c>
      <c r="H240" s="759" t="s">
        <v>1193</v>
      </c>
      <c r="I240" s="45" t="s">
        <v>2281</v>
      </c>
      <c r="J240" s="45" t="s">
        <v>1241</v>
      </c>
      <c r="K240" s="45" t="s">
        <v>1241</v>
      </c>
      <c r="L240" s="52">
        <v>42572</v>
      </c>
      <c r="M240" s="52">
        <v>42578</v>
      </c>
      <c r="N240" s="482">
        <v>0</v>
      </c>
      <c r="O240" s="280">
        <f t="shared" si="20"/>
        <v>0</v>
      </c>
      <c r="P240" s="278">
        <f t="shared" si="21"/>
        <v>6600</v>
      </c>
      <c r="Q240" s="126">
        <v>6600</v>
      </c>
      <c r="R240" s="657">
        <v>6600</v>
      </c>
      <c r="S240" s="48" t="s">
        <v>239</v>
      </c>
      <c r="T240" s="48" t="s">
        <v>239</v>
      </c>
      <c r="U240" s="48"/>
      <c r="V240" s="178" t="s">
        <v>239</v>
      </c>
      <c r="W240" s="344" t="s">
        <v>2282</v>
      </c>
      <c r="X240" s="345"/>
    </row>
    <row r="241" spans="1:24" s="46" customFormat="1" ht="12" hidden="1" customHeight="1">
      <c r="A241" s="153" t="s">
        <v>2166</v>
      </c>
      <c r="B241" s="45"/>
      <c r="C241" s="45" t="s">
        <v>539</v>
      </c>
      <c r="D241" s="611">
        <v>2016</v>
      </c>
      <c r="E241" s="45" t="s">
        <v>1167</v>
      </c>
      <c r="F241" s="746"/>
      <c r="G241" s="747"/>
      <c r="H241" s="293"/>
      <c r="I241" s="45" t="s">
        <v>2281</v>
      </c>
      <c r="J241" s="45" t="s">
        <v>2283</v>
      </c>
      <c r="K241" s="45" t="s">
        <v>2167</v>
      </c>
      <c r="L241" s="52">
        <v>42572</v>
      </c>
      <c r="M241" s="52">
        <v>42578</v>
      </c>
      <c r="N241" s="482">
        <v>0</v>
      </c>
      <c r="O241" s="280">
        <f t="shared" si="20"/>
        <v>0</v>
      </c>
      <c r="P241" s="278">
        <f t="shared" si="21"/>
        <v>9900</v>
      </c>
      <c r="Q241" s="126">
        <v>9900</v>
      </c>
      <c r="R241" s="578"/>
      <c r="S241" s="48" t="s">
        <v>239</v>
      </c>
      <c r="T241" s="491"/>
      <c r="U241" s="48"/>
      <c r="V241" s="178" t="s">
        <v>239</v>
      </c>
      <c r="W241" s="344" t="s">
        <v>2284</v>
      </c>
      <c r="X241" s="345"/>
    </row>
    <row r="242" spans="1:24" s="46" customFormat="1" ht="12" hidden="1" customHeight="1">
      <c r="A242" s="153" t="s">
        <v>695</v>
      </c>
      <c r="B242" s="45"/>
      <c r="C242" s="45" t="s">
        <v>539</v>
      </c>
      <c r="D242" s="611">
        <v>2016</v>
      </c>
      <c r="E242" s="45" t="s">
        <v>1167</v>
      </c>
      <c r="F242" s="746"/>
      <c r="G242" s="747"/>
      <c r="H242" s="293"/>
      <c r="I242" s="45" t="s">
        <v>2281</v>
      </c>
      <c r="J242" s="45" t="s">
        <v>2137</v>
      </c>
      <c r="K242" s="45" t="s">
        <v>2137</v>
      </c>
      <c r="L242" s="52">
        <v>42572</v>
      </c>
      <c r="M242" s="52">
        <v>42578</v>
      </c>
      <c r="N242" s="482">
        <v>0</v>
      </c>
      <c r="O242" s="280">
        <f t="shared" si="20"/>
        <v>0</v>
      </c>
      <c r="P242" s="278">
        <f t="shared" si="21"/>
        <v>2700</v>
      </c>
      <c r="Q242" s="126">
        <v>2700</v>
      </c>
      <c r="R242" s="578"/>
      <c r="S242" s="48" t="s">
        <v>239</v>
      </c>
      <c r="T242" s="491"/>
      <c r="U242" s="48"/>
      <c r="V242" s="178" t="s">
        <v>239</v>
      </c>
      <c r="W242" s="344" t="s">
        <v>2285</v>
      </c>
      <c r="X242" s="345"/>
    </row>
    <row r="243" spans="1:24" s="46" customFormat="1" ht="12" hidden="1" customHeight="1">
      <c r="A243" s="153" t="s">
        <v>1589</v>
      </c>
      <c r="B243" s="45"/>
      <c r="C243" s="45" t="s">
        <v>539</v>
      </c>
      <c r="D243" s="611">
        <v>2016</v>
      </c>
      <c r="E243" s="45" t="s">
        <v>1167</v>
      </c>
      <c r="F243" s="757">
        <v>6418</v>
      </c>
      <c r="G243" s="758">
        <v>42579</v>
      </c>
      <c r="H243" s="759" t="s">
        <v>1193</v>
      </c>
      <c r="I243" s="45" t="s">
        <v>2281</v>
      </c>
      <c r="J243" s="45" t="s">
        <v>1729</v>
      </c>
      <c r="K243" s="45" t="s">
        <v>1191</v>
      </c>
      <c r="L243" s="52">
        <v>42572</v>
      </c>
      <c r="M243" s="52">
        <v>42578</v>
      </c>
      <c r="N243" s="482">
        <v>0</v>
      </c>
      <c r="O243" s="280">
        <f t="shared" si="20"/>
        <v>0</v>
      </c>
      <c r="P243" s="278">
        <f t="shared" si="21"/>
        <v>7000</v>
      </c>
      <c r="Q243" s="126">
        <v>7000</v>
      </c>
      <c r="R243" s="657">
        <v>7000</v>
      </c>
      <c r="S243" s="48" t="s">
        <v>239</v>
      </c>
      <c r="T243" s="48" t="s">
        <v>239</v>
      </c>
      <c r="U243" s="48" t="s">
        <v>239</v>
      </c>
      <c r="V243" s="178"/>
      <c r="W243" s="344" t="s">
        <v>2286</v>
      </c>
      <c r="X243" s="345"/>
    </row>
    <row r="244" spans="1:24" s="46" customFormat="1" ht="12" hidden="1" customHeight="1">
      <c r="A244" s="153" t="s">
        <v>2088</v>
      </c>
      <c r="B244" s="45"/>
      <c r="C244" s="45"/>
      <c r="D244" s="611">
        <v>2016</v>
      </c>
      <c r="E244" s="45" t="s">
        <v>1540</v>
      </c>
      <c r="F244" s="802">
        <v>485</v>
      </c>
      <c r="G244" s="801">
        <v>42579</v>
      </c>
      <c r="H244" s="53" t="s">
        <v>1193</v>
      </c>
      <c r="I244" s="45" t="s">
        <v>2372</v>
      </c>
      <c r="J244" s="45" t="s">
        <v>2373</v>
      </c>
      <c r="K244" s="45" t="s">
        <v>2089</v>
      </c>
      <c r="L244" s="52">
        <v>42573</v>
      </c>
      <c r="M244" s="52">
        <v>42574</v>
      </c>
      <c r="N244" s="482">
        <v>2E-3</v>
      </c>
      <c r="O244" s="280">
        <f t="shared" ref="O244:O287" si="22">Q244*N244</f>
        <v>5.7365000000000004</v>
      </c>
      <c r="P244" s="278">
        <f t="shared" ref="P244:P287" si="23">Q244-O244</f>
        <v>2862.5135</v>
      </c>
      <c r="Q244" s="126">
        <v>2868.25</v>
      </c>
      <c r="R244" s="657">
        <v>2868.25</v>
      </c>
      <c r="S244" s="48" t="s">
        <v>239</v>
      </c>
      <c r="T244" s="48" t="s">
        <v>239</v>
      </c>
      <c r="U244" s="48"/>
      <c r="V244" s="178" t="s">
        <v>239</v>
      </c>
      <c r="W244" s="344" t="s">
        <v>2374</v>
      </c>
      <c r="X244" s="345"/>
    </row>
    <row r="245" spans="1:24" s="46" customFormat="1" ht="12" hidden="1" customHeight="1">
      <c r="A245" s="153" t="s">
        <v>2179</v>
      </c>
      <c r="B245" s="45"/>
      <c r="C245" s="45" t="s">
        <v>1970</v>
      </c>
      <c r="D245" s="611">
        <v>2016</v>
      </c>
      <c r="E245" s="45" t="s">
        <v>1688</v>
      </c>
      <c r="F245" s="746"/>
      <c r="G245" s="801">
        <v>42586</v>
      </c>
      <c r="H245" s="53" t="s">
        <v>1193</v>
      </c>
      <c r="I245" s="45" t="s">
        <v>2378</v>
      </c>
      <c r="J245" s="45" t="s">
        <v>2379</v>
      </c>
      <c r="K245" s="45" t="s">
        <v>2551</v>
      </c>
      <c r="L245" s="52">
        <v>42576</v>
      </c>
      <c r="M245" s="52">
        <v>42581</v>
      </c>
      <c r="N245" s="482">
        <v>0</v>
      </c>
      <c r="O245" s="280">
        <f t="shared" si="22"/>
        <v>0</v>
      </c>
      <c r="P245" s="278">
        <f t="shared" si="23"/>
        <v>16464</v>
      </c>
      <c r="Q245" s="126">
        <v>16464</v>
      </c>
      <c r="R245" s="657">
        <v>16464</v>
      </c>
      <c r="S245" s="490" t="s">
        <v>239</v>
      </c>
      <c r="T245" s="490" t="s">
        <v>239</v>
      </c>
      <c r="U245" s="48" t="s">
        <v>239</v>
      </c>
      <c r="V245" s="178" t="s">
        <v>239</v>
      </c>
      <c r="W245" s="344" t="s">
        <v>2380</v>
      </c>
      <c r="X245" s="345"/>
    </row>
    <row r="246" spans="1:24" s="46" customFormat="1" ht="12" hidden="1" customHeight="1">
      <c r="A246" s="153" t="s">
        <v>695</v>
      </c>
      <c r="B246" s="45"/>
      <c r="C246" s="45" t="s">
        <v>539</v>
      </c>
      <c r="D246" s="611">
        <v>2016</v>
      </c>
      <c r="E246" s="45" t="s">
        <v>1167</v>
      </c>
      <c r="F246" s="757">
        <v>6480</v>
      </c>
      <c r="G246" s="758">
        <v>42586</v>
      </c>
      <c r="H246" s="759" t="s">
        <v>1193</v>
      </c>
      <c r="I246" s="45" t="s">
        <v>2136</v>
      </c>
      <c r="J246" s="45" t="s">
        <v>2137</v>
      </c>
      <c r="K246" s="45" t="str">
        <f>J246</f>
        <v>MTTO - ESC. PRIM. JOSE SANTANA</v>
      </c>
      <c r="L246" s="52">
        <v>42579</v>
      </c>
      <c r="M246" s="52">
        <v>42586</v>
      </c>
      <c r="N246" s="482">
        <v>0</v>
      </c>
      <c r="O246" s="280">
        <f t="shared" si="22"/>
        <v>0</v>
      </c>
      <c r="P246" s="278">
        <f t="shared" si="23"/>
        <v>2700</v>
      </c>
      <c r="Q246" s="126">
        <v>2700</v>
      </c>
      <c r="R246" s="657">
        <v>2700</v>
      </c>
      <c r="S246" s="490" t="s">
        <v>239</v>
      </c>
      <c r="T246" s="490" t="s">
        <v>239</v>
      </c>
      <c r="U246" s="48"/>
      <c r="V246" s="178" t="s">
        <v>239</v>
      </c>
      <c r="W246" s="344" t="s">
        <v>2138</v>
      </c>
      <c r="X246" s="345"/>
    </row>
    <row r="247" spans="1:24" s="46" customFormat="1" ht="12" hidden="1" customHeight="1">
      <c r="A247" s="153" t="s">
        <v>1589</v>
      </c>
      <c r="B247" s="45"/>
      <c r="C247" s="45" t="s">
        <v>539</v>
      </c>
      <c r="D247" s="611">
        <v>2016</v>
      </c>
      <c r="E247" s="45" t="s">
        <v>1167</v>
      </c>
      <c r="F247" s="757">
        <v>6481</v>
      </c>
      <c r="G247" s="758">
        <v>42606</v>
      </c>
      <c r="H247" s="759" t="s">
        <v>1193</v>
      </c>
      <c r="I247" s="45" t="s">
        <v>2136</v>
      </c>
      <c r="J247" s="45" t="s">
        <v>2092</v>
      </c>
      <c r="K247" s="45" t="s">
        <v>1191</v>
      </c>
      <c r="L247" s="52">
        <v>42579</v>
      </c>
      <c r="M247" s="52">
        <v>42586</v>
      </c>
      <c r="N247" s="482">
        <v>0</v>
      </c>
      <c r="O247" s="280">
        <f t="shared" si="22"/>
        <v>0</v>
      </c>
      <c r="P247" s="278">
        <f t="shared" si="23"/>
        <v>7000</v>
      </c>
      <c r="Q247" s="126">
        <v>7000</v>
      </c>
      <c r="R247" s="657">
        <v>7000</v>
      </c>
      <c r="S247" s="490" t="s">
        <v>239</v>
      </c>
      <c r="T247" s="490" t="s">
        <v>239</v>
      </c>
      <c r="U247" s="48" t="s">
        <v>239</v>
      </c>
      <c r="V247" s="178" t="s">
        <v>239</v>
      </c>
      <c r="W247" s="344" t="s">
        <v>2139</v>
      </c>
      <c r="X247" s="345"/>
    </row>
    <row r="248" spans="1:24" s="46" customFormat="1" ht="12" customHeight="1">
      <c r="A248" s="153" t="s">
        <v>1610</v>
      </c>
      <c r="B248" s="45"/>
      <c r="C248" s="45" t="s">
        <v>535</v>
      </c>
      <c r="D248" s="611">
        <v>2016</v>
      </c>
      <c r="E248" s="45" t="s">
        <v>1167</v>
      </c>
      <c r="F248" s="757">
        <v>6479</v>
      </c>
      <c r="G248" s="758">
        <v>42586</v>
      </c>
      <c r="H248" s="759" t="s">
        <v>1193</v>
      </c>
      <c r="I248" s="45" t="s">
        <v>2136</v>
      </c>
      <c r="J248" s="45" t="s">
        <v>1628</v>
      </c>
      <c r="K248" s="45" t="s">
        <v>1233</v>
      </c>
      <c r="L248" s="52">
        <v>42579</v>
      </c>
      <c r="M248" s="52">
        <v>42586</v>
      </c>
      <c r="N248" s="482">
        <v>0</v>
      </c>
      <c r="O248" s="280">
        <f t="shared" si="22"/>
        <v>0</v>
      </c>
      <c r="P248" s="278">
        <f t="shared" si="23"/>
        <v>9900</v>
      </c>
      <c r="Q248" s="126">
        <v>9900</v>
      </c>
      <c r="R248" s="657">
        <v>9900</v>
      </c>
      <c r="S248" s="490" t="s">
        <v>239</v>
      </c>
      <c r="T248" s="490" t="s">
        <v>239</v>
      </c>
      <c r="U248" s="48"/>
      <c r="V248" s="178" t="s">
        <v>239</v>
      </c>
      <c r="W248" s="344" t="s">
        <v>2140</v>
      </c>
      <c r="X248" s="345"/>
    </row>
    <row r="249" spans="1:24" s="46" customFormat="1" ht="12" hidden="1" customHeight="1">
      <c r="A249" s="153" t="s">
        <v>2179</v>
      </c>
      <c r="B249" s="45"/>
      <c r="C249" s="45" t="s">
        <v>1970</v>
      </c>
      <c r="D249" s="611">
        <v>2016</v>
      </c>
      <c r="E249" s="45" t="s">
        <v>1688</v>
      </c>
      <c r="F249" s="757">
        <v>13</v>
      </c>
      <c r="G249" s="758">
        <v>42593</v>
      </c>
      <c r="H249" s="759" t="s">
        <v>1193</v>
      </c>
      <c r="I249" s="45" t="s">
        <v>2385</v>
      </c>
      <c r="J249" s="45" t="s">
        <v>2379</v>
      </c>
      <c r="K249" s="45" t="s">
        <v>2551</v>
      </c>
      <c r="L249" s="52">
        <v>42583</v>
      </c>
      <c r="M249" s="52">
        <v>42588</v>
      </c>
      <c r="N249" s="482">
        <v>0</v>
      </c>
      <c r="O249" s="280">
        <f t="shared" si="22"/>
        <v>0</v>
      </c>
      <c r="P249" s="278">
        <f t="shared" si="23"/>
        <v>43512</v>
      </c>
      <c r="Q249" s="126">
        <v>43512</v>
      </c>
      <c r="R249" s="657">
        <v>45512</v>
      </c>
      <c r="S249" s="490" t="s">
        <v>239</v>
      </c>
      <c r="T249" s="490" t="s">
        <v>239</v>
      </c>
      <c r="U249" s="48" t="s">
        <v>239</v>
      </c>
      <c r="V249" s="178" t="s">
        <v>239</v>
      </c>
      <c r="W249" s="344" t="s">
        <v>2386</v>
      </c>
      <c r="X249" s="345"/>
    </row>
    <row r="250" spans="1:24" s="46" customFormat="1" ht="12" hidden="1" customHeight="1">
      <c r="A250" s="153" t="s">
        <v>1276</v>
      </c>
      <c r="B250" s="45"/>
      <c r="C250" s="45" t="s">
        <v>539</v>
      </c>
      <c r="D250" s="611">
        <v>2016</v>
      </c>
      <c r="E250" s="45" t="s">
        <v>1167</v>
      </c>
      <c r="F250" s="757">
        <v>6687</v>
      </c>
      <c r="G250" s="758">
        <v>42608</v>
      </c>
      <c r="H250" s="759" t="s">
        <v>1193</v>
      </c>
      <c r="I250" s="45" t="s">
        <v>2385</v>
      </c>
      <c r="J250" s="45" t="s">
        <v>2536</v>
      </c>
      <c r="K250" s="45" t="s">
        <v>2537</v>
      </c>
      <c r="L250" s="52">
        <v>42583</v>
      </c>
      <c r="M250" s="52">
        <v>42588</v>
      </c>
      <c r="N250" s="482">
        <v>0</v>
      </c>
      <c r="O250" s="280">
        <f t="shared" si="22"/>
        <v>0</v>
      </c>
      <c r="P250" s="278">
        <f t="shared" si="23"/>
        <v>1800</v>
      </c>
      <c r="Q250" s="126">
        <v>1800</v>
      </c>
      <c r="R250" s="657">
        <v>1800</v>
      </c>
      <c r="S250" s="490" t="s">
        <v>239</v>
      </c>
      <c r="T250" s="490" t="s">
        <v>239</v>
      </c>
      <c r="U250" s="48"/>
      <c r="V250" s="178" t="s">
        <v>239</v>
      </c>
      <c r="W250" s="344" t="s">
        <v>2538</v>
      </c>
      <c r="X250" s="345"/>
    </row>
    <row r="251" spans="1:24" s="46" customFormat="1" ht="12" hidden="1" customHeight="1">
      <c r="A251" s="153" t="s">
        <v>1642</v>
      </c>
      <c r="B251" s="45"/>
      <c r="C251" s="45" t="s">
        <v>2009</v>
      </c>
      <c r="D251" s="611">
        <v>2016</v>
      </c>
      <c r="E251" s="45" t="s">
        <v>1167</v>
      </c>
      <c r="F251" s="757">
        <v>6578</v>
      </c>
      <c r="G251" s="758">
        <v>42593</v>
      </c>
      <c r="H251" s="759" t="s">
        <v>1193</v>
      </c>
      <c r="I251" s="45" t="s">
        <v>2253</v>
      </c>
      <c r="J251" s="45" t="s">
        <v>2254</v>
      </c>
      <c r="K251" s="45" t="s">
        <v>2015</v>
      </c>
      <c r="L251" s="52">
        <v>42586</v>
      </c>
      <c r="M251" s="52">
        <v>42592</v>
      </c>
      <c r="N251" s="482">
        <v>0</v>
      </c>
      <c r="O251" s="280">
        <f t="shared" si="22"/>
        <v>0</v>
      </c>
      <c r="P251" s="278">
        <f t="shared" si="23"/>
        <v>8000</v>
      </c>
      <c r="Q251" s="126">
        <v>8000</v>
      </c>
      <c r="R251" s="657">
        <v>8000</v>
      </c>
      <c r="S251" s="490" t="s">
        <v>239</v>
      </c>
      <c r="T251" s="490" t="s">
        <v>239</v>
      </c>
      <c r="U251" s="48" t="s">
        <v>239</v>
      </c>
      <c r="V251" s="178" t="s">
        <v>239</v>
      </c>
      <c r="W251" s="344" t="s">
        <v>2255</v>
      </c>
      <c r="X251" s="345"/>
    </row>
    <row r="252" spans="1:24" s="46" customFormat="1" ht="12" hidden="1" customHeight="1">
      <c r="A252" s="153" t="s">
        <v>1589</v>
      </c>
      <c r="B252" s="45"/>
      <c r="C252" s="45" t="s">
        <v>539</v>
      </c>
      <c r="D252" s="611">
        <v>2016</v>
      </c>
      <c r="E252" s="45" t="s">
        <v>1167</v>
      </c>
      <c r="F252" s="757">
        <v>6570</v>
      </c>
      <c r="G252" s="758">
        <v>42592</v>
      </c>
      <c r="H252" s="759" t="s">
        <v>1193</v>
      </c>
      <c r="I252" s="45" t="s">
        <v>2253</v>
      </c>
      <c r="J252" s="45" t="s">
        <v>2527</v>
      </c>
      <c r="K252" s="45" t="s">
        <v>1191</v>
      </c>
      <c r="L252" s="52">
        <v>42586</v>
      </c>
      <c r="M252" s="52">
        <v>42592</v>
      </c>
      <c r="N252" s="482">
        <v>0</v>
      </c>
      <c r="O252" s="280">
        <f t="shared" si="22"/>
        <v>0</v>
      </c>
      <c r="P252" s="278">
        <f t="shared" si="23"/>
        <v>5000</v>
      </c>
      <c r="Q252" s="126">
        <v>5000</v>
      </c>
      <c r="R252" s="657">
        <v>5000</v>
      </c>
      <c r="S252" s="490" t="s">
        <v>239</v>
      </c>
      <c r="T252" s="490" t="s">
        <v>239</v>
      </c>
      <c r="U252" s="48"/>
      <c r="V252" s="178" t="s">
        <v>239</v>
      </c>
      <c r="W252" s="344" t="s">
        <v>2528</v>
      </c>
      <c r="X252" s="345"/>
    </row>
    <row r="253" spans="1:24" s="46" customFormat="1" ht="12" customHeight="1">
      <c r="A253" s="153" t="s">
        <v>1610</v>
      </c>
      <c r="B253" s="45"/>
      <c r="C253" s="45" t="s">
        <v>535</v>
      </c>
      <c r="D253" s="611">
        <v>2016</v>
      </c>
      <c r="E253" s="45" t="s">
        <v>1167</v>
      </c>
      <c r="F253" s="757">
        <v>6579</v>
      </c>
      <c r="G253" s="758">
        <v>42593</v>
      </c>
      <c r="H253" s="759" t="s">
        <v>1193</v>
      </c>
      <c r="I253" s="45" t="s">
        <v>2253</v>
      </c>
      <c r="J253" s="45" t="s">
        <v>2256</v>
      </c>
      <c r="K253" s="45" t="s">
        <v>1233</v>
      </c>
      <c r="L253" s="52">
        <v>42586</v>
      </c>
      <c r="M253" s="52">
        <v>42592</v>
      </c>
      <c r="N253" s="482">
        <v>0</v>
      </c>
      <c r="O253" s="280">
        <f t="shared" si="22"/>
        <v>0</v>
      </c>
      <c r="P253" s="278">
        <f t="shared" si="23"/>
        <v>9900</v>
      </c>
      <c r="Q253" s="126">
        <v>9900</v>
      </c>
      <c r="R253" s="657">
        <v>9900</v>
      </c>
      <c r="S253" s="490" t="s">
        <v>239</v>
      </c>
      <c r="T253" s="490" t="s">
        <v>239</v>
      </c>
      <c r="U253" s="48" t="s">
        <v>239</v>
      </c>
      <c r="V253" s="178" t="s">
        <v>239</v>
      </c>
      <c r="W253" s="344" t="s">
        <v>2257</v>
      </c>
      <c r="X253" s="345"/>
    </row>
    <row r="254" spans="1:24" s="46" customFormat="1" ht="12" hidden="1" customHeight="1">
      <c r="A254" s="153" t="s">
        <v>2179</v>
      </c>
      <c r="B254" s="45"/>
      <c r="C254" s="45" t="s">
        <v>1970</v>
      </c>
      <c r="D254" s="611">
        <v>2016</v>
      </c>
      <c r="E254" s="45" t="s">
        <v>1688</v>
      </c>
      <c r="F254" s="746"/>
      <c r="G254" s="747"/>
      <c r="H254" s="293"/>
      <c r="I254" s="45" t="s">
        <v>2383</v>
      </c>
      <c r="J254" s="45" t="s">
        <v>2379</v>
      </c>
      <c r="K254" s="45" t="s">
        <v>2551</v>
      </c>
      <c r="L254" s="52">
        <v>42590</v>
      </c>
      <c r="M254" s="52">
        <v>42595</v>
      </c>
      <c r="N254" s="482">
        <v>0</v>
      </c>
      <c r="O254" s="280">
        <f t="shared" si="22"/>
        <v>0</v>
      </c>
      <c r="P254" s="278">
        <f t="shared" si="23"/>
        <v>50097.599999999999</v>
      </c>
      <c r="Q254" s="126">
        <v>50097.599999999999</v>
      </c>
      <c r="R254" s="578"/>
      <c r="S254" s="48" t="s">
        <v>239</v>
      </c>
      <c r="T254" s="491" t="s">
        <v>2191</v>
      </c>
      <c r="U254" s="48" t="s">
        <v>239</v>
      </c>
      <c r="V254" s="178" t="s">
        <v>239</v>
      </c>
      <c r="W254" s="344" t="s">
        <v>2384</v>
      </c>
      <c r="X254" s="345"/>
    </row>
    <row r="255" spans="1:24" s="46" customFormat="1" ht="12" hidden="1" customHeight="1">
      <c r="A255" s="153" t="s">
        <v>2179</v>
      </c>
      <c r="B255" s="45"/>
      <c r="C255" s="45" t="s">
        <v>2447</v>
      </c>
      <c r="D255" s="611">
        <v>2016</v>
      </c>
      <c r="E255" s="45" t="s">
        <v>1540</v>
      </c>
      <c r="F255" s="746"/>
      <c r="G255" s="747"/>
      <c r="H255" s="293"/>
      <c r="I255" s="45" t="s">
        <v>2383</v>
      </c>
      <c r="J255" s="45" t="s">
        <v>2633</v>
      </c>
      <c r="K255" s="45" t="s">
        <v>2397</v>
      </c>
      <c r="L255" s="52">
        <v>42590</v>
      </c>
      <c r="M255" s="52">
        <v>42596</v>
      </c>
      <c r="N255" s="482">
        <v>0</v>
      </c>
      <c r="O255" s="280">
        <f t="shared" si="22"/>
        <v>0</v>
      </c>
      <c r="P255" s="278">
        <f t="shared" si="23"/>
        <v>26880</v>
      </c>
      <c r="Q255" s="126">
        <v>26880</v>
      </c>
      <c r="R255" s="578"/>
      <c r="S255" s="48" t="s">
        <v>239</v>
      </c>
      <c r="T255" s="491" t="s">
        <v>2191</v>
      </c>
      <c r="U255" s="48" t="s">
        <v>239</v>
      </c>
      <c r="V255" s="178" t="s">
        <v>239</v>
      </c>
      <c r="W255" s="344" t="s">
        <v>2543</v>
      </c>
      <c r="X255" s="345"/>
    </row>
    <row r="256" spans="1:24" s="46" customFormat="1" ht="12" hidden="1" customHeight="1">
      <c r="A256" s="153" t="s">
        <v>1642</v>
      </c>
      <c r="B256" s="45"/>
      <c r="C256" s="45" t="s">
        <v>2009</v>
      </c>
      <c r="D256" s="611">
        <v>2016</v>
      </c>
      <c r="E256" s="45" t="s">
        <v>1167</v>
      </c>
      <c r="F256" s="757">
        <v>6688</v>
      </c>
      <c r="G256" s="758">
        <v>42608</v>
      </c>
      <c r="H256" s="759" t="s">
        <v>1193</v>
      </c>
      <c r="I256" s="45" t="s">
        <v>2525</v>
      </c>
      <c r="J256" s="45" t="s">
        <v>2254</v>
      </c>
      <c r="K256" s="45" t="s">
        <v>2015</v>
      </c>
      <c r="L256" s="52">
        <v>42593</v>
      </c>
      <c r="M256" s="52">
        <v>42599</v>
      </c>
      <c r="N256" s="482">
        <v>0</v>
      </c>
      <c r="O256" s="280">
        <f t="shared" si="22"/>
        <v>0</v>
      </c>
      <c r="P256" s="278">
        <f t="shared" si="23"/>
        <v>12085.6</v>
      </c>
      <c r="Q256" s="126">
        <v>12085.6</v>
      </c>
      <c r="R256" s="657">
        <v>12085.6</v>
      </c>
      <c r="S256" s="48" t="s">
        <v>239</v>
      </c>
      <c r="T256" s="490" t="s">
        <v>239</v>
      </c>
      <c r="U256" s="48" t="s">
        <v>239</v>
      </c>
      <c r="V256" s="178" t="s">
        <v>239</v>
      </c>
      <c r="W256" s="344" t="s">
        <v>2526</v>
      </c>
      <c r="X256" s="345"/>
    </row>
    <row r="257" spans="1:24" s="46" customFormat="1" ht="12" hidden="1" customHeight="1">
      <c r="A257" s="153" t="s">
        <v>1626</v>
      </c>
      <c r="B257" s="45"/>
      <c r="C257" s="45" t="s">
        <v>539</v>
      </c>
      <c r="D257" s="611">
        <v>2016</v>
      </c>
      <c r="E257" s="45" t="s">
        <v>1167</v>
      </c>
      <c r="F257" s="201">
        <v>6697</v>
      </c>
      <c r="G257" s="202">
        <v>42611</v>
      </c>
      <c r="H257" s="53" t="s">
        <v>1193</v>
      </c>
      <c r="I257" s="45" t="s">
        <v>2525</v>
      </c>
      <c r="J257" s="45" t="s">
        <v>2552</v>
      </c>
      <c r="K257" s="45" t="s">
        <v>1603</v>
      </c>
      <c r="L257" s="52">
        <v>42593</v>
      </c>
      <c r="M257" s="52">
        <v>42599</v>
      </c>
      <c r="N257" s="482">
        <v>0</v>
      </c>
      <c r="O257" s="280">
        <f t="shared" si="22"/>
        <v>0</v>
      </c>
      <c r="P257" s="278">
        <f t="shared" si="23"/>
        <v>4950</v>
      </c>
      <c r="Q257" s="126">
        <v>4950</v>
      </c>
      <c r="R257" s="175">
        <v>4950</v>
      </c>
      <c r="S257" s="48" t="s">
        <v>239</v>
      </c>
      <c r="T257" s="48" t="s">
        <v>239</v>
      </c>
      <c r="U257" s="48"/>
      <c r="V257" s="178" t="s">
        <v>239</v>
      </c>
      <c r="W257" s="344" t="s">
        <v>2553</v>
      </c>
      <c r="X257" s="345"/>
    </row>
    <row r="258" spans="1:24" s="46" customFormat="1" ht="12" customHeight="1">
      <c r="A258" s="153" t="s">
        <v>1239</v>
      </c>
      <c r="B258" s="45"/>
      <c r="C258" s="45" t="s">
        <v>535</v>
      </c>
      <c r="D258" s="611">
        <v>2016</v>
      </c>
      <c r="E258" s="45" t="s">
        <v>1167</v>
      </c>
      <c r="F258" s="201">
        <v>6698</v>
      </c>
      <c r="G258" s="202">
        <v>42611</v>
      </c>
      <c r="H258" s="53" t="s">
        <v>1193</v>
      </c>
      <c r="I258" s="45" t="s">
        <v>2525</v>
      </c>
      <c r="J258" s="45" t="s">
        <v>2554</v>
      </c>
      <c r="K258" s="45" t="s">
        <v>1635</v>
      </c>
      <c r="L258" s="52">
        <v>42593</v>
      </c>
      <c r="M258" s="52">
        <v>42599</v>
      </c>
      <c r="N258" s="482">
        <v>0</v>
      </c>
      <c r="O258" s="280">
        <f t="shared" si="22"/>
        <v>0</v>
      </c>
      <c r="P258" s="278">
        <f t="shared" si="23"/>
        <v>6600</v>
      </c>
      <c r="Q258" s="126">
        <v>6600</v>
      </c>
      <c r="R258" s="175">
        <v>6600</v>
      </c>
      <c r="S258" s="48" t="s">
        <v>239</v>
      </c>
      <c r="T258" s="48" t="s">
        <v>239</v>
      </c>
      <c r="U258" s="48" t="s">
        <v>239</v>
      </c>
      <c r="V258" s="178" t="s">
        <v>239</v>
      </c>
      <c r="W258" s="344" t="s">
        <v>2555</v>
      </c>
      <c r="X258" s="345"/>
    </row>
    <row r="259" spans="1:24" s="46" customFormat="1" ht="12" hidden="1" customHeight="1">
      <c r="A259" s="153" t="s">
        <v>1589</v>
      </c>
      <c r="B259" s="45"/>
      <c r="C259" s="45" t="s">
        <v>539</v>
      </c>
      <c r="D259" s="611">
        <v>2016</v>
      </c>
      <c r="E259" s="45" t="s">
        <v>1167</v>
      </c>
      <c r="F259" s="201">
        <v>6707</v>
      </c>
      <c r="G259" s="202">
        <v>42612</v>
      </c>
      <c r="H259" s="53" t="s">
        <v>1193</v>
      </c>
      <c r="I259" s="45" t="s">
        <v>2525</v>
      </c>
      <c r="J259" s="45" t="s">
        <v>1729</v>
      </c>
      <c r="K259" s="45" t="s">
        <v>1191</v>
      </c>
      <c r="L259" s="52">
        <v>42593</v>
      </c>
      <c r="M259" s="52">
        <v>42599</v>
      </c>
      <c r="N259" s="482">
        <v>0</v>
      </c>
      <c r="O259" s="280">
        <f t="shared" si="22"/>
        <v>0</v>
      </c>
      <c r="P259" s="278">
        <f t="shared" si="23"/>
        <v>3500</v>
      </c>
      <c r="Q259" s="126">
        <v>3500</v>
      </c>
      <c r="R259" s="175">
        <v>3500</v>
      </c>
      <c r="S259" s="48" t="s">
        <v>239</v>
      </c>
      <c r="T259" s="48" t="s">
        <v>239</v>
      </c>
      <c r="U259" s="48" t="s">
        <v>239</v>
      </c>
      <c r="V259" s="178"/>
      <c r="W259" s="344" t="s">
        <v>2556</v>
      </c>
      <c r="X259" s="345"/>
    </row>
    <row r="260" spans="1:24" s="46" customFormat="1" ht="12" hidden="1" customHeight="1">
      <c r="A260" s="153" t="s">
        <v>695</v>
      </c>
      <c r="B260" s="45"/>
      <c r="C260" s="45" t="s">
        <v>539</v>
      </c>
      <c r="D260" s="611">
        <v>2016</v>
      </c>
      <c r="E260" s="45" t="s">
        <v>1167</v>
      </c>
      <c r="F260" s="201">
        <v>6708</v>
      </c>
      <c r="G260" s="202">
        <v>42612</v>
      </c>
      <c r="H260" s="53" t="s">
        <v>1193</v>
      </c>
      <c r="I260" s="45" t="s">
        <v>2525</v>
      </c>
      <c r="J260" s="45" t="s">
        <v>2534</v>
      </c>
      <c r="K260" s="45" t="s">
        <v>2137</v>
      </c>
      <c r="L260" s="52">
        <v>42593</v>
      </c>
      <c r="M260" s="52">
        <v>42599</v>
      </c>
      <c r="N260" s="482">
        <v>0</v>
      </c>
      <c r="O260" s="280">
        <f t="shared" si="22"/>
        <v>0</v>
      </c>
      <c r="P260" s="278">
        <f t="shared" si="23"/>
        <v>2700</v>
      </c>
      <c r="Q260" s="126">
        <v>2700</v>
      </c>
      <c r="R260" s="175">
        <v>2700</v>
      </c>
      <c r="S260" s="48" t="s">
        <v>239</v>
      </c>
      <c r="T260" s="48" t="s">
        <v>239</v>
      </c>
      <c r="U260" s="48"/>
      <c r="V260" s="178" t="s">
        <v>239</v>
      </c>
      <c r="W260" s="344" t="s">
        <v>2557</v>
      </c>
      <c r="X260" s="345"/>
    </row>
    <row r="261" spans="1:24" s="46" customFormat="1" ht="12" hidden="1" customHeight="1">
      <c r="A261" s="153" t="s">
        <v>2021</v>
      </c>
      <c r="B261" s="45"/>
      <c r="C261" s="45" t="s">
        <v>2022</v>
      </c>
      <c r="D261" s="611">
        <v>2016</v>
      </c>
      <c r="E261" s="45" t="s">
        <v>1167</v>
      </c>
      <c r="F261" s="201">
        <v>6804</v>
      </c>
      <c r="G261" s="202">
        <v>42622</v>
      </c>
      <c r="H261" s="53" t="s">
        <v>1193</v>
      </c>
      <c r="I261" s="45" t="s">
        <v>2571</v>
      </c>
      <c r="J261" s="45" t="s">
        <v>2541</v>
      </c>
      <c r="K261" s="45" t="s">
        <v>2550</v>
      </c>
      <c r="L261" s="52">
        <v>42597</v>
      </c>
      <c r="M261" s="52">
        <v>42602</v>
      </c>
      <c r="N261" s="482">
        <v>0</v>
      </c>
      <c r="O261" s="280">
        <f t="shared" si="22"/>
        <v>0</v>
      </c>
      <c r="P261" s="278">
        <f t="shared" si="23"/>
        <v>24120</v>
      </c>
      <c r="Q261" s="126">
        <v>24120</v>
      </c>
      <c r="R261" s="175">
        <v>24120</v>
      </c>
      <c r="S261" s="48" t="s">
        <v>239</v>
      </c>
      <c r="T261" s="48"/>
      <c r="U261" s="48" t="s">
        <v>239</v>
      </c>
      <c r="V261" s="178"/>
      <c r="W261" s="344" t="s">
        <v>2572</v>
      </c>
      <c r="X261" s="345"/>
    </row>
    <row r="262" spans="1:24" s="46" customFormat="1" ht="12" hidden="1" customHeight="1">
      <c r="A262" s="153" t="s">
        <v>2529</v>
      </c>
      <c r="B262" s="45"/>
      <c r="C262" s="45" t="s">
        <v>539</v>
      </c>
      <c r="D262" s="611">
        <v>2016</v>
      </c>
      <c r="E262" s="45" t="s">
        <v>1167</v>
      </c>
      <c r="F262" s="757">
        <v>6680</v>
      </c>
      <c r="G262" s="758">
        <v>42608</v>
      </c>
      <c r="H262" s="759" t="s">
        <v>1193</v>
      </c>
      <c r="I262" s="45" t="s">
        <v>2530</v>
      </c>
      <c r="J262" s="45" t="s">
        <v>2531</v>
      </c>
      <c r="K262" s="45" t="s">
        <v>1603</v>
      </c>
      <c r="L262" s="52">
        <v>42600</v>
      </c>
      <c r="M262" s="52">
        <v>42606</v>
      </c>
      <c r="N262" s="482">
        <v>0</v>
      </c>
      <c r="O262" s="280">
        <f t="shared" si="22"/>
        <v>0</v>
      </c>
      <c r="P262" s="278">
        <f t="shared" si="23"/>
        <v>3300</v>
      </c>
      <c r="Q262" s="126">
        <v>3300</v>
      </c>
      <c r="R262" s="657">
        <v>3300</v>
      </c>
      <c r="S262" s="48" t="s">
        <v>239</v>
      </c>
      <c r="T262" s="490" t="s">
        <v>239</v>
      </c>
      <c r="U262" s="48"/>
      <c r="V262" s="178" t="s">
        <v>239</v>
      </c>
      <c r="W262" s="344" t="s">
        <v>2532</v>
      </c>
      <c r="X262" s="345"/>
    </row>
    <row r="263" spans="1:24" s="46" customFormat="1" ht="12" hidden="1" customHeight="1">
      <c r="A263" s="153" t="s">
        <v>1589</v>
      </c>
      <c r="B263" s="45"/>
      <c r="C263" s="45" t="s">
        <v>539</v>
      </c>
      <c r="D263" s="611">
        <v>2016</v>
      </c>
      <c r="E263" s="45" t="s">
        <v>1167</v>
      </c>
      <c r="F263" s="757">
        <v>6681</v>
      </c>
      <c r="G263" s="758">
        <v>42608</v>
      </c>
      <c r="H263" s="759" t="s">
        <v>1193</v>
      </c>
      <c r="I263" s="45" t="s">
        <v>2530</v>
      </c>
      <c r="J263" s="45" t="s">
        <v>1729</v>
      </c>
      <c r="K263" s="45" t="s">
        <v>1191</v>
      </c>
      <c r="L263" s="52">
        <v>42600</v>
      </c>
      <c r="M263" s="52">
        <v>42606</v>
      </c>
      <c r="N263" s="482">
        <v>0</v>
      </c>
      <c r="O263" s="280">
        <f t="shared" si="22"/>
        <v>0</v>
      </c>
      <c r="P263" s="278">
        <f t="shared" si="23"/>
        <v>3500</v>
      </c>
      <c r="Q263" s="126">
        <v>3500</v>
      </c>
      <c r="R263" s="657">
        <v>3500</v>
      </c>
      <c r="S263" s="48" t="s">
        <v>239</v>
      </c>
      <c r="T263" s="490" t="s">
        <v>239</v>
      </c>
      <c r="U263" s="48"/>
      <c r="V263" s="178" t="s">
        <v>239</v>
      </c>
      <c r="W263" s="344" t="s">
        <v>2533</v>
      </c>
      <c r="X263" s="345"/>
    </row>
    <row r="264" spans="1:24" s="46" customFormat="1" ht="12" hidden="1" customHeight="1">
      <c r="A264" s="153" t="s">
        <v>695</v>
      </c>
      <c r="B264" s="45"/>
      <c r="C264" s="45" t="s">
        <v>539</v>
      </c>
      <c r="D264" s="611">
        <v>2016</v>
      </c>
      <c r="E264" s="45" t="s">
        <v>1167</v>
      </c>
      <c r="F264" s="757">
        <v>6686</v>
      </c>
      <c r="G264" s="758">
        <v>42608</v>
      </c>
      <c r="H264" s="759" t="s">
        <v>1193</v>
      </c>
      <c r="I264" s="45" t="s">
        <v>2530</v>
      </c>
      <c r="J264" s="45" t="s">
        <v>2534</v>
      </c>
      <c r="K264" s="45" t="s">
        <v>2137</v>
      </c>
      <c r="L264" s="52">
        <v>42600</v>
      </c>
      <c r="M264" s="52">
        <v>42606</v>
      </c>
      <c r="N264" s="482">
        <v>0</v>
      </c>
      <c r="O264" s="280">
        <f t="shared" si="22"/>
        <v>0</v>
      </c>
      <c r="P264" s="278">
        <f t="shared" si="23"/>
        <v>2700</v>
      </c>
      <c r="Q264" s="126">
        <v>2700</v>
      </c>
      <c r="R264" s="657">
        <v>2700</v>
      </c>
      <c r="S264" s="48" t="s">
        <v>239</v>
      </c>
      <c r="T264" s="490" t="s">
        <v>239</v>
      </c>
      <c r="U264" s="48"/>
      <c r="V264" s="178" t="s">
        <v>239</v>
      </c>
      <c r="W264" s="344" t="s">
        <v>2535</v>
      </c>
      <c r="X264" s="345"/>
    </row>
    <row r="265" spans="1:24" s="46" customFormat="1" ht="12" hidden="1" customHeight="1">
      <c r="A265" s="153" t="s">
        <v>2088</v>
      </c>
      <c r="B265" s="45"/>
      <c r="C265" s="45" t="s">
        <v>1546</v>
      </c>
      <c r="D265" s="611">
        <v>2016</v>
      </c>
      <c r="E265" s="45" t="s">
        <v>1540</v>
      </c>
      <c r="F265" s="757">
        <v>491</v>
      </c>
      <c r="G265" s="758">
        <v>42618</v>
      </c>
      <c r="H265" s="759" t="s">
        <v>1193</v>
      </c>
      <c r="I265" s="45" t="s">
        <v>2478</v>
      </c>
      <c r="J265" s="45" t="s">
        <v>2373</v>
      </c>
      <c r="K265" s="45" t="s">
        <v>2089</v>
      </c>
      <c r="L265" s="52">
        <v>42604</v>
      </c>
      <c r="M265" s="52">
        <v>42608</v>
      </c>
      <c r="N265" s="482">
        <v>2E-3</v>
      </c>
      <c r="O265" s="280">
        <f t="shared" si="22"/>
        <v>3.4</v>
      </c>
      <c r="P265" s="278">
        <f t="shared" si="23"/>
        <v>1696.6</v>
      </c>
      <c r="Q265" s="126">
        <v>1700</v>
      </c>
      <c r="R265" s="657">
        <v>1696.6</v>
      </c>
      <c r="S265" s="48" t="s">
        <v>239</v>
      </c>
      <c r="T265" s="48" t="s">
        <v>239</v>
      </c>
      <c r="U265" s="48" t="s">
        <v>239</v>
      </c>
      <c r="V265" s="178" t="s">
        <v>239</v>
      </c>
      <c r="W265" s="344" t="s">
        <v>2479</v>
      </c>
      <c r="X265" s="345"/>
    </row>
    <row r="266" spans="1:24" s="46" customFormat="1" ht="12" hidden="1" customHeight="1">
      <c r="A266" s="153" t="s">
        <v>2021</v>
      </c>
      <c r="B266" s="45"/>
      <c r="C266" s="45" t="s">
        <v>2022</v>
      </c>
      <c r="D266" s="611">
        <v>2016</v>
      </c>
      <c r="E266" s="45" t="s">
        <v>1167</v>
      </c>
      <c r="F266" s="746"/>
      <c r="G266" s="747"/>
      <c r="H266" s="293"/>
      <c r="I266" s="45" t="s">
        <v>2540</v>
      </c>
      <c r="J266" s="45" t="s">
        <v>2541</v>
      </c>
      <c r="K266" s="45" t="s">
        <v>2550</v>
      </c>
      <c r="L266" s="52">
        <v>42604</v>
      </c>
      <c r="M266" s="52">
        <v>42609</v>
      </c>
      <c r="N266" s="482">
        <v>0</v>
      </c>
      <c r="O266" s="280">
        <f t="shared" si="22"/>
        <v>0</v>
      </c>
      <c r="P266" s="278">
        <f t="shared" si="23"/>
        <v>1122.4100000000001</v>
      </c>
      <c r="Q266" s="126">
        <v>1122.4100000000001</v>
      </c>
      <c r="R266" s="578"/>
      <c r="S266" s="48" t="s">
        <v>239</v>
      </c>
      <c r="T266" s="491" t="s">
        <v>2191</v>
      </c>
      <c r="U266" s="48" t="s">
        <v>239</v>
      </c>
      <c r="V266" s="178" t="s">
        <v>239</v>
      </c>
      <c r="W266" s="344" t="s">
        <v>2542</v>
      </c>
      <c r="X266" s="345"/>
    </row>
    <row r="267" spans="1:24" s="46" customFormat="1" ht="12" hidden="1" customHeight="1">
      <c r="A267" s="153" t="s">
        <v>1563</v>
      </c>
      <c r="B267" s="45"/>
      <c r="C267" s="45" t="s">
        <v>539</v>
      </c>
      <c r="D267" s="611">
        <v>2016</v>
      </c>
      <c r="E267" s="45" t="s">
        <v>1167</v>
      </c>
      <c r="F267" s="201">
        <v>6773</v>
      </c>
      <c r="G267" s="202">
        <v>42619</v>
      </c>
      <c r="H267" s="53" t="s">
        <v>1193</v>
      </c>
      <c r="I267" s="45" t="s">
        <v>2558</v>
      </c>
      <c r="J267" s="45" t="s">
        <v>2658</v>
      </c>
      <c r="K267" s="45" t="s">
        <v>2247</v>
      </c>
      <c r="L267" s="52">
        <v>42607</v>
      </c>
      <c r="M267" s="52">
        <v>42613</v>
      </c>
      <c r="N267" s="482">
        <v>0</v>
      </c>
      <c r="O267" s="280">
        <f t="shared" ref="O267:O268" si="24">Q267*N267</f>
        <v>0</v>
      </c>
      <c r="P267" s="278">
        <f t="shared" ref="P267:P268" si="25">Q267-O267</f>
        <v>4950</v>
      </c>
      <c r="Q267" s="126">
        <v>4950</v>
      </c>
      <c r="R267" s="175">
        <v>4950</v>
      </c>
      <c r="S267" s="48" t="s">
        <v>239</v>
      </c>
      <c r="T267" s="48" t="s">
        <v>239</v>
      </c>
      <c r="U267" s="48"/>
      <c r="V267" s="178" t="s">
        <v>239</v>
      </c>
      <c r="W267" s="344" t="s">
        <v>2659</v>
      </c>
      <c r="X267" s="345"/>
    </row>
    <row r="268" spans="1:24" s="46" customFormat="1" ht="12" customHeight="1">
      <c r="A268" s="153" t="s">
        <v>1613</v>
      </c>
      <c r="B268" s="45"/>
      <c r="C268" s="45" t="s">
        <v>535</v>
      </c>
      <c r="D268" s="611">
        <v>2016</v>
      </c>
      <c r="E268" s="45" t="s">
        <v>1167</v>
      </c>
      <c r="F268" s="201">
        <v>6774</v>
      </c>
      <c r="G268" s="202">
        <v>42619</v>
      </c>
      <c r="H268" s="53" t="s">
        <v>1193</v>
      </c>
      <c r="I268" s="45" t="s">
        <v>2558</v>
      </c>
      <c r="J268" s="45" t="s">
        <v>2660</v>
      </c>
      <c r="K268" s="45" t="s">
        <v>1203</v>
      </c>
      <c r="L268" s="52">
        <v>42607</v>
      </c>
      <c r="M268" s="52">
        <v>42613</v>
      </c>
      <c r="N268" s="482">
        <v>0</v>
      </c>
      <c r="O268" s="280">
        <f t="shared" si="24"/>
        <v>0</v>
      </c>
      <c r="P268" s="278">
        <f t="shared" si="25"/>
        <v>4950</v>
      </c>
      <c r="Q268" s="126">
        <v>4950</v>
      </c>
      <c r="R268" s="175">
        <v>4950</v>
      </c>
      <c r="S268" s="48" t="s">
        <v>239</v>
      </c>
      <c r="T268" s="48" t="s">
        <v>239</v>
      </c>
      <c r="U268" s="48"/>
      <c r="V268" s="178" t="s">
        <v>239</v>
      </c>
      <c r="W268" s="344" t="s">
        <v>2661</v>
      </c>
      <c r="X268" s="345"/>
    </row>
    <row r="269" spans="1:24" s="46" customFormat="1" ht="12" hidden="1" customHeight="1">
      <c r="A269" s="153" t="s">
        <v>1589</v>
      </c>
      <c r="B269" s="45"/>
      <c r="C269" s="45" t="s">
        <v>539</v>
      </c>
      <c r="D269" s="611">
        <v>2016</v>
      </c>
      <c r="E269" s="45" t="s">
        <v>1167</v>
      </c>
      <c r="F269" s="201">
        <v>6787</v>
      </c>
      <c r="G269" s="202">
        <v>42620</v>
      </c>
      <c r="H269" s="53" t="s">
        <v>1193</v>
      </c>
      <c r="I269" s="45" t="s">
        <v>2558</v>
      </c>
      <c r="J269" s="45" t="s">
        <v>1729</v>
      </c>
      <c r="K269" s="45" t="s">
        <v>1191</v>
      </c>
      <c r="L269" s="52">
        <v>42607</v>
      </c>
      <c r="M269" s="52">
        <v>42613</v>
      </c>
      <c r="N269" s="482">
        <v>0</v>
      </c>
      <c r="O269" s="280">
        <f t="shared" si="22"/>
        <v>0</v>
      </c>
      <c r="P269" s="278">
        <f t="shared" si="23"/>
        <v>3500</v>
      </c>
      <c r="Q269" s="126">
        <v>3500</v>
      </c>
      <c r="R269" s="175">
        <v>3500</v>
      </c>
      <c r="S269" s="48" t="s">
        <v>239</v>
      </c>
      <c r="T269" s="48" t="s">
        <v>239</v>
      </c>
      <c r="U269" s="48" t="s">
        <v>239</v>
      </c>
      <c r="V269" s="178"/>
      <c r="W269" s="344" t="s">
        <v>2559</v>
      </c>
      <c r="X269" s="345"/>
    </row>
    <row r="270" spans="1:24" s="46" customFormat="1" ht="12" hidden="1" customHeight="1">
      <c r="A270" s="153" t="s">
        <v>2345</v>
      </c>
      <c r="B270" s="45"/>
      <c r="C270" s="45" t="s">
        <v>2433</v>
      </c>
      <c r="D270" s="611">
        <v>2016</v>
      </c>
      <c r="E270" s="45" t="s">
        <v>754</v>
      </c>
      <c r="F270" s="802">
        <v>2</v>
      </c>
      <c r="G270" s="801">
        <v>42622</v>
      </c>
      <c r="H270" s="845" t="s">
        <v>1193</v>
      </c>
      <c r="I270" s="45" t="s">
        <v>2558</v>
      </c>
      <c r="J270" s="45" t="s">
        <v>2566</v>
      </c>
      <c r="K270" s="45" t="s">
        <v>2473</v>
      </c>
      <c r="L270" s="52">
        <v>42607</v>
      </c>
      <c r="M270" s="52">
        <v>42613</v>
      </c>
      <c r="N270" s="482">
        <v>2E-3</v>
      </c>
      <c r="O270" s="280">
        <f t="shared" si="22"/>
        <v>13.6</v>
      </c>
      <c r="P270" s="278">
        <f t="shared" si="23"/>
        <v>6786.4</v>
      </c>
      <c r="Q270" s="126">
        <v>6800</v>
      </c>
      <c r="R270" s="800">
        <v>6786.4</v>
      </c>
      <c r="S270" s="48" t="s">
        <v>239</v>
      </c>
      <c r="T270" s="48" t="s">
        <v>239</v>
      </c>
      <c r="U270" s="48" t="s">
        <v>239</v>
      </c>
      <c r="V270" s="178" t="s">
        <v>239</v>
      </c>
      <c r="W270" s="344" t="s">
        <v>2569</v>
      </c>
      <c r="X270" s="345"/>
    </row>
    <row r="271" spans="1:24" s="46" customFormat="1" ht="12" hidden="1" customHeight="1">
      <c r="A271" s="153" t="s">
        <v>1589</v>
      </c>
      <c r="B271" s="45"/>
      <c r="C271" s="45" t="s">
        <v>539</v>
      </c>
      <c r="D271" s="611">
        <v>2016</v>
      </c>
      <c r="E271" s="45" t="s">
        <v>1167</v>
      </c>
      <c r="F271" s="802">
        <v>6801</v>
      </c>
      <c r="G271" s="801">
        <v>42622</v>
      </c>
      <c r="H271" s="845" t="s">
        <v>1193</v>
      </c>
      <c r="I271" s="45" t="s">
        <v>2560</v>
      </c>
      <c r="J271" s="45" t="s">
        <v>1729</v>
      </c>
      <c r="K271" s="45" t="s">
        <v>1191</v>
      </c>
      <c r="L271" s="52">
        <v>42614</v>
      </c>
      <c r="M271" s="52">
        <v>42620</v>
      </c>
      <c r="N271" s="482">
        <v>0</v>
      </c>
      <c r="O271" s="280">
        <f t="shared" si="22"/>
        <v>0</v>
      </c>
      <c r="P271" s="278">
        <f t="shared" si="23"/>
        <v>3500</v>
      </c>
      <c r="Q271" s="126">
        <v>3500</v>
      </c>
      <c r="R271" s="800">
        <v>3500</v>
      </c>
      <c r="S271" s="48" t="s">
        <v>239</v>
      </c>
      <c r="T271" s="48" t="s">
        <v>239</v>
      </c>
      <c r="U271" s="48" t="s">
        <v>239</v>
      </c>
      <c r="V271" s="178"/>
      <c r="W271" s="344" t="s">
        <v>2561</v>
      </c>
      <c r="X271" s="345"/>
    </row>
    <row r="272" spans="1:24" s="46" customFormat="1" ht="12" hidden="1" customHeight="1">
      <c r="A272" s="153" t="s">
        <v>2345</v>
      </c>
      <c r="B272" s="45"/>
      <c r="C272" s="45" t="s">
        <v>2433</v>
      </c>
      <c r="D272" s="611">
        <v>2016</v>
      </c>
      <c r="E272" s="45" t="s">
        <v>754</v>
      </c>
      <c r="F272" s="802">
        <v>1</v>
      </c>
      <c r="G272" s="801">
        <v>42622</v>
      </c>
      <c r="H272" s="845" t="s">
        <v>1193</v>
      </c>
      <c r="I272" s="45" t="s">
        <v>2560</v>
      </c>
      <c r="J272" s="45" t="s">
        <v>2566</v>
      </c>
      <c r="K272" s="45" t="s">
        <v>2473</v>
      </c>
      <c r="L272" s="52">
        <v>42614</v>
      </c>
      <c r="M272" s="52">
        <v>42620</v>
      </c>
      <c r="N272" s="482">
        <v>2E-3</v>
      </c>
      <c r="O272" s="280">
        <f t="shared" si="22"/>
        <v>13.6</v>
      </c>
      <c r="P272" s="278">
        <f t="shared" si="23"/>
        <v>6786.4</v>
      </c>
      <c r="Q272" s="126">
        <v>6800</v>
      </c>
      <c r="R272" s="800">
        <v>6786.4</v>
      </c>
      <c r="S272" s="48" t="s">
        <v>239</v>
      </c>
      <c r="T272" s="48" t="s">
        <v>239</v>
      </c>
      <c r="U272" s="48" t="s">
        <v>239</v>
      </c>
      <c r="V272" s="178" t="s">
        <v>239</v>
      </c>
      <c r="W272" s="344" t="s">
        <v>2568</v>
      </c>
      <c r="X272" s="345"/>
    </row>
    <row r="273" spans="1:24" s="46" customFormat="1" ht="12" customHeight="1">
      <c r="A273" s="153" t="s">
        <v>1610</v>
      </c>
      <c r="B273" s="45"/>
      <c r="C273" s="45" t="s">
        <v>535</v>
      </c>
      <c r="D273" s="611">
        <v>2016</v>
      </c>
      <c r="E273" s="45" t="s">
        <v>1167</v>
      </c>
      <c r="F273" s="201">
        <v>6819</v>
      </c>
      <c r="G273" s="202">
        <v>42625</v>
      </c>
      <c r="H273" s="53" t="s">
        <v>1193</v>
      </c>
      <c r="I273" s="45" t="s">
        <v>2560</v>
      </c>
      <c r="J273" s="45" t="s">
        <v>2662</v>
      </c>
      <c r="K273" s="45" t="s">
        <v>2663</v>
      </c>
      <c r="L273" s="52">
        <v>42614</v>
      </c>
      <c r="M273" s="52">
        <v>42620</v>
      </c>
      <c r="N273" s="482">
        <v>0</v>
      </c>
      <c r="O273" s="280">
        <f t="shared" ref="O273:O277" si="26">Q273*N273</f>
        <v>0</v>
      </c>
      <c r="P273" s="278">
        <f t="shared" ref="P273:P277" si="27">Q273-O273</f>
        <v>4950</v>
      </c>
      <c r="Q273" s="126">
        <v>4950</v>
      </c>
      <c r="R273" s="175">
        <v>4950</v>
      </c>
      <c r="S273" s="48" t="s">
        <v>239</v>
      </c>
      <c r="T273" s="48" t="s">
        <v>239</v>
      </c>
      <c r="U273" s="48" t="s">
        <v>239</v>
      </c>
      <c r="V273" s="178" t="s">
        <v>239</v>
      </c>
      <c r="W273" s="344" t="s">
        <v>2664</v>
      </c>
      <c r="X273" s="345"/>
    </row>
    <row r="274" spans="1:24" s="46" customFormat="1" ht="12" customHeight="1">
      <c r="A274" s="153" t="s">
        <v>1610</v>
      </c>
      <c r="B274" s="45"/>
      <c r="C274" s="45" t="s">
        <v>535</v>
      </c>
      <c r="D274" s="611">
        <v>2016</v>
      </c>
      <c r="E274" s="45" t="s">
        <v>1167</v>
      </c>
      <c r="F274" s="201">
        <v>6820</v>
      </c>
      <c r="G274" s="202">
        <v>42625</v>
      </c>
      <c r="H274" s="53" t="s">
        <v>1193</v>
      </c>
      <c r="I274" s="45" t="s">
        <v>2560</v>
      </c>
      <c r="J274" s="45" t="s">
        <v>2736</v>
      </c>
      <c r="K274" s="45" t="s">
        <v>1233</v>
      </c>
      <c r="L274" s="52">
        <v>42614</v>
      </c>
      <c r="M274" s="52">
        <v>42620</v>
      </c>
      <c r="N274" s="482">
        <v>0</v>
      </c>
      <c r="O274" s="280">
        <f t="shared" ref="O274" si="28">Q274*N274</f>
        <v>0</v>
      </c>
      <c r="P274" s="278">
        <f t="shared" ref="P274" si="29">Q274-O274</f>
        <v>3300</v>
      </c>
      <c r="Q274" s="126">
        <v>3300</v>
      </c>
      <c r="R274" s="175">
        <v>3300</v>
      </c>
      <c r="S274" s="48" t="s">
        <v>239</v>
      </c>
      <c r="T274" s="48" t="s">
        <v>239</v>
      </c>
      <c r="U274" s="48" t="s">
        <v>239</v>
      </c>
      <c r="V274" s="178" t="s">
        <v>239</v>
      </c>
      <c r="W274" s="344" t="s">
        <v>2737</v>
      </c>
      <c r="X274" s="345"/>
    </row>
    <row r="275" spans="1:24" s="46" customFormat="1" ht="12" hidden="1" customHeight="1">
      <c r="A275" s="153" t="s">
        <v>2179</v>
      </c>
      <c r="B275" s="45"/>
      <c r="C275" s="45" t="s">
        <v>2447</v>
      </c>
      <c r="D275" s="611">
        <v>2016</v>
      </c>
      <c r="E275" s="45" t="s">
        <v>1540</v>
      </c>
      <c r="F275" s="201">
        <v>493</v>
      </c>
      <c r="G275" s="202">
        <v>42622</v>
      </c>
      <c r="H275" s="53" t="s">
        <v>1193</v>
      </c>
      <c r="I275" s="45" t="s">
        <v>2560</v>
      </c>
      <c r="J275" s="45" t="s">
        <v>2728</v>
      </c>
      <c r="K275" s="45" t="s">
        <v>2397</v>
      </c>
      <c r="L275" s="52">
        <v>42614</v>
      </c>
      <c r="M275" s="52">
        <v>42620</v>
      </c>
      <c r="N275" s="482">
        <v>2E-3</v>
      </c>
      <c r="O275" s="280">
        <f t="shared" ref="O275" si="30">Q275*N275</f>
        <v>67.584000000000003</v>
      </c>
      <c r="P275" s="763">
        <f t="shared" ref="P275" si="31">Q275-O275</f>
        <v>33724.415999999997</v>
      </c>
      <c r="Q275" s="744">
        <v>33792</v>
      </c>
      <c r="R275" s="657">
        <v>33724.42</v>
      </c>
      <c r="S275" s="48" t="s">
        <v>239</v>
      </c>
      <c r="T275" s="48" t="s">
        <v>239</v>
      </c>
      <c r="U275" s="48" t="s">
        <v>239</v>
      </c>
      <c r="V275" s="178" t="s">
        <v>239</v>
      </c>
      <c r="W275" s="344" t="s">
        <v>2730</v>
      </c>
      <c r="X275" s="345"/>
    </row>
    <row r="276" spans="1:24" s="46" customFormat="1" ht="12" hidden="1" customHeight="1">
      <c r="A276" s="153" t="s">
        <v>2179</v>
      </c>
      <c r="B276" s="45"/>
      <c r="C276" s="45" t="s">
        <v>2447</v>
      </c>
      <c r="D276" s="611">
        <v>2016</v>
      </c>
      <c r="E276" s="45" t="s">
        <v>1540</v>
      </c>
      <c r="F276" s="201">
        <v>494</v>
      </c>
      <c r="G276" s="202">
        <v>42622</v>
      </c>
      <c r="H276" s="53" t="s">
        <v>1193</v>
      </c>
      <c r="I276" s="45" t="s">
        <v>2560</v>
      </c>
      <c r="J276" s="45" t="s">
        <v>2728</v>
      </c>
      <c r="K276" s="45" t="s">
        <v>2397</v>
      </c>
      <c r="L276" s="52">
        <v>42614</v>
      </c>
      <c r="M276" s="52">
        <v>42620</v>
      </c>
      <c r="N276" s="482">
        <v>2E-3</v>
      </c>
      <c r="O276" s="280">
        <f t="shared" si="26"/>
        <v>86.016000000000005</v>
      </c>
      <c r="P276" s="751">
        <f t="shared" si="27"/>
        <v>42921.983999999997</v>
      </c>
      <c r="Q276" s="126">
        <v>43008</v>
      </c>
      <c r="R276" s="578">
        <v>42911.98</v>
      </c>
      <c r="S276" s="48" t="s">
        <v>239</v>
      </c>
      <c r="T276" s="48" t="s">
        <v>239</v>
      </c>
      <c r="U276" s="48" t="s">
        <v>239</v>
      </c>
      <c r="V276" s="178" t="s">
        <v>239</v>
      </c>
      <c r="W276" s="344" t="s">
        <v>2729</v>
      </c>
      <c r="X276" s="345"/>
    </row>
    <row r="277" spans="1:24" s="46" customFormat="1" ht="12" hidden="1" customHeight="1">
      <c r="A277" s="153" t="s">
        <v>1563</v>
      </c>
      <c r="B277" s="45"/>
      <c r="C277" s="45" t="s">
        <v>539</v>
      </c>
      <c r="D277" s="611">
        <v>2016</v>
      </c>
      <c r="E277" s="45" t="s">
        <v>1167</v>
      </c>
      <c r="F277" s="201">
        <v>6880</v>
      </c>
      <c r="G277" s="202">
        <v>42628</v>
      </c>
      <c r="H277" s="53" t="s">
        <v>1193</v>
      </c>
      <c r="I277" s="45" t="s">
        <v>2544</v>
      </c>
      <c r="J277" s="45" t="s">
        <v>2656</v>
      </c>
      <c r="K277" s="45" t="s">
        <v>2247</v>
      </c>
      <c r="L277" s="52">
        <v>42621</v>
      </c>
      <c r="M277" s="52">
        <v>42627</v>
      </c>
      <c r="N277" s="482">
        <v>0</v>
      </c>
      <c r="O277" s="280">
        <f t="shared" si="26"/>
        <v>0</v>
      </c>
      <c r="P277" s="278">
        <f t="shared" si="27"/>
        <v>1650</v>
      </c>
      <c r="Q277" s="126">
        <v>1650</v>
      </c>
      <c r="R277" s="175">
        <v>1650</v>
      </c>
      <c r="S277" s="48" t="s">
        <v>239</v>
      </c>
      <c r="T277" s="48" t="s">
        <v>239</v>
      </c>
      <c r="U277" s="48"/>
      <c r="V277" s="178" t="s">
        <v>239</v>
      </c>
      <c r="W277" s="344" t="s">
        <v>2724</v>
      </c>
      <c r="X277" s="345"/>
    </row>
    <row r="278" spans="1:24" s="46" customFormat="1" ht="12" hidden="1" customHeight="1">
      <c r="A278" s="153" t="s">
        <v>1563</v>
      </c>
      <c r="B278" s="45"/>
      <c r="C278" s="45" t="s">
        <v>539</v>
      </c>
      <c r="D278" s="611">
        <v>2016</v>
      </c>
      <c r="E278" s="45" t="s">
        <v>1167</v>
      </c>
      <c r="F278" s="201">
        <v>6822</v>
      </c>
      <c r="G278" s="202">
        <v>42628</v>
      </c>
      <c r="H278" s="53" t="s">
        <v>1193</v>
      </c>
      <c r="I278" s="207" t="s">
        <v>2544</v>
      </c>
      <c r="J278" s="45" t="s">
        <v>2656</v>
      </c>
      <c r="K278" s="45" t="s">
        <v>2247</v>
      </c>
      <c r="L278" s="748">
        <v>42614</v>
      </c>
      <c r="M278" s="748">
        <v>42620</v>
      </c>
      <c r="N278" s="482">
        <v>0</v>
      </c>
      <c r="O278" s="280">
        <f t="shared" ref="O278:O279" si="32">Q278*N278</f>
        <v>0</v>
      </c>
      <c r="P278" s="278">
        <f t="shared" ref="P278:P279" si="33">Q278-O278</f>
        <v>1650</v>
      </c>
      <c r="Q278" s="126">
        <v>1650</v>
      </c>
      <c r="R278" s="175">
        <v>1650</v>
      </c>
      <c r="S278" s="48" t="s">
        <v>239</v>
      </c>
      <c r="T278" s="48" t="s">
        <v>239</v>
      </c>
      <c r="U278" s="48"/>
      <c r="V278" s="178" t="s">
        <v>239</v>
      </c>
      <c r="W278" s="344" t="s">
        <v>2657</v>
      </c>
      <c r="X278" s="345"/>
    </row>
    <row r="279" spans="1:24" s="46" customFormat="1" ht="12" customHeight="1">
      <c r="A279" s="153" t="s">
        <v>1607</v>
      </c>
      <c r="B279" s="45"/>
      <c r="C279" s="45" t="s">
        <v>535</v>
      </c>
      <c r="D279" s="611">
        <v>2016</v>
      </c>
      <c r="E279" s="45" t="s">
        <v>1167</v>
      </c>
      <c r="F279" s="201">
        <v>6883</v>
      </c>
      <c r="G279" s="202">
        <v>42628</v>
      </c>
      <c r="H279" s="53" t="s">
        <v>1193</v>
      </c>
      <c r="I279" s="45" t="s">
        <v>2544</v>
      </c>
      <c r="J279" s="45" t="s">
        <v>1241</v>
      </c>
      <c r="K279" s="45" t="s">
        <v>1241</v>
      </c>
      <c r="L279" s="52">
        <v>42621</v>
      </c>
      <c r="M279" s="52">
        <v>42627</v>
      </c>
      <c r="N279" s="482">
        <v>0</v>
      </c>
      <c r="O279" s="280">
        <f t="shared" si="32"/>
        <v>0</v>
      </c>
      <c r="P279" s="278">
        <f t="shared" si="33"/>
        <v>6600</v>
      </c>
      <c r="Q279" s="126">
        <v>6600</v>
      </c>
      <c r="R279" s="175">
        <v>6600</v>
      </c>
      <c r="S279" s="48" t="s">
        <v>239</v>
      </c>
      <c r="T279" s="48" t="s">
        <v>239</v>
      </c>
      <c r="U279" s="48" t="s">
        <v>239</v>
      </c>
      <c r="V279" s="178" t="s">
        <v>239</v>
      </c>
      <c r="W279" s="344" t="s">
        <v>2723</v>
      </c>
      <c r="X279" s="345"/>
    </row>
    <row r="280" spans="1:24" s="46" customFormat="1" ht="12" hidden="1" customHeight="1">
      <c r="A280" s="153" t="s">
        <v>2179</v>
      </c>
      <c r="B280" s="45"/>
      <c r="C280" s="45" t="s">
        <v>2447</v>
      </c>
      <c r="D280" s="611">
        <v>2016</v>
      </c>
      <c r="E280" s="45" t="s">
        <v>1540</v>
      </c>
      <c r="F280" s="757">
        <v>495</v>
      </c>
      <c r="G280" s="758">
        <v>42628</v>
      </c>
      <c r="H280" s="759" t="s">
        <v>1193</v>
      </c>
      <c r="I280" s="45" t="s">
        <v>2544</v>
      </c>
      <c r="J280" s="45" t="s">
        <v>2633</v>
      </c>
      <c r="K280" s="45" t="s">
        <v>2397</v>
      </c>
      <c r="L280" s="52">
        <v>42621</v>
      </c>
      <c r="M280" s="52">
        <v>42627</v>
      </c>
      <c r="N280" s="482">
        <v>2E-3</v>
      </c>
      <c r="O280" s="280">
        <f t="shared" si="22"/>
        <v>10.649600000000001</v>
      </c>
      <c r="P280" s="278">
        <f t="shared" si="23"/>
        <v>5314.1504000000004</v>
      </c>
      <c r="Q280" s="126">
        <v>5324.8</v>
      </c>
      <c r="R280" s="657">
        <v>5314.15</v>
      </c>
      <c r="S280" s="48" t="s">
        <v>239</v>
      </c>
      <c r="T280" s="490" t="s">
        <v>239</v>
      </c>
      <c r="U280" s="48" t="s">
        <v>239</v>
      </c>
      <c r="V280" s="178" t="s">
        <v>239</v>
      </c>
      <c r="W280" s="344" t="s">
        <v>2545</v>
      </c>
      <c r="X280" s="345"/>
    </row>
    <row r="281" spans="1:24" s="46" customFormat="1" ht="12" hidden="1" customHeight="1">
      <c r="A281" s="153" t="s">
        <v>2179</v>
      </c>
      <c r="B281" s="45"/>
      <c r="C281" s="45" t="s">
        <v>2448</v>
      </c>
      <c r="D281" s="611">
        <v>2016</v>
      </c>
      <c r="E281" s="45" t="s">
        <v>1540</v>
      </c>
      <c r="F281" s="201">
        <v>499</v>
      </c>
      <c r="G281" s="202">
        <v>42634</v>
      </c>
      <c r="H281" s="53" t="s">
        <v>1193</v>
      </c>
      <c r="I281" s="45" t="s">
        <v>2544</v>
      </c>
      <c r="J281" s="45" t="s">
        <v>2549</v>
      </c>
      <c r="K281" s="45" t="s">
        <v>2731</v>
      </c>
      <c r="L281" s="52">
        <v>42621</v>
      </c>
      <c r="M281" s="52">
        <v>42627</v>
      </c>
      <c r="N281" s="482">
        <v>2E-3</v>
      </c>
      <c r="O281" s="280">
        <f t="shared" ref="O281" si="34">Q281*N281</f>
        <v>70.963200000000001</v>
      </c>
      <c r="P281" s="278">
        <f t="shared" ref="P281" si="35">Q281-O281</f>
        <v>35410.6368</v>
      </c>
      <c r="Q281" s="126">
        <v>35481.599999999999</v>
      </c>
      <c r="R281" s="175">
        <v>35410.639999999999</v>
      </c>
      <c r="S281" s="48" t="s">
        <v>239</v>
      </c>
      <c r="T281" s="48" t="s">
        <v>239</v>
      </c>
      <c r="U281" s="48" t="s">
        <v>239</v>
      </c>
      <c r="V281" s="178" t="s">
        <v>239</v>
      </c>
      <c r="W281" s="344" t="s">
        <v>2732</v>
      </c>
      <c r="X281" s="345"/>
    </row>
    <row r="282" spans="1:24" s="46" customFormat="1" ht="12" hidden="1" customHeight="1">
      <c r="A282" s="153" t="s">
        <v>2179</v>
      </c>
      <c r="B282" s="45"/>
      <c r="C282" s="45" t="s">
        <v>1935</v>
      </c>
      <c r="D282" s="611">
        <v>2016</v>
      </c>
      <c r="E282" s="45" t="s">
        <v>1688</v>
      </c>
      <c r="F282" s="757">
        <v>28</v>
      </c>
      <c r="G282" s="758">
        <v>42628</v>
      </c>
      <c r="H282" s="759" t="s">
        <v>1193</v>
      </c>
      <c r="I282" s="45" t="s">
        <v>2544</v>
      </c>
      <c r="J282" s="45" t="s">
        <v>2633</v>
      </c>
      <c r="K282" s="45" t="s">
        <v>2397</v>
      </c>
      <c r="L282" s="52">
        <v>42621</v>
      </c>
      <c r="M282" s="52">
        <v>42627</v>
      </c>
      <c r="N282" s="482">
        <v>0</v>
      </c>
      <c r="O282" s="280">
        <f t="shared" ref="O282" si="36">Q282*N282</f>
        <v>0</v>
      </c>
      <c r="P282" s="278">
        <f t="shared" ref="P282" si="37">Q282-O282</f>
        <v>26880</v>
      </c>
      <c r="Q282" s="126">
        <v>26880</v>
      </c>
      <c r="R282" s="657">
        <v>26880</v>
      </c>
      <c r="S282" s="48" t="s">
        <v>239</v>
      </c>
      <c r="T282" s="490" t="s">
        <v>239</v>
      </c>
      <c r="U282" s="48" t="s">
        <v>239</v>
      </c>
      <c r="V282" s="178" t="s">
        <v>239</v>
      </c>
      <c r="W282" s="344" t="s">
        <v>2543</v>
      </c>
      <c r="X282" s="345"/>
    </row>
    <row r="283" spans="1:24" s="46" customFormat="1" ht="12" hidden="1" customHeight="1">
      <c r="A283" s="153" t="s">
        <v>2345</v>
      </c>
      <c r="B283" s="45"/>
      <c r="C283" s="45" t="s">
        <v>2433</v>
      </c>
      <c r="D283" s="611">
        <v>2016</v>
      </c>
      <c r="E283" s="45" t="s">
        <v>754</v>
      </c>
      <c r="F283" s="746"/>
      <c r="G283" s="747"/>
      <c r="H283" s="293"/>
      <c r="I283" s="45" t="s">
        <v>2544</v>
      </c>
      <c r="J283" s="45" t="s">
        <v>2566</v>
      </c>
      <c r="K283" s="45" t="s">
        <v>2473</v>
      </c>
      <c r="L283" s="52">
        <v>42621</v>
      </c>
      <c r="M283" s="52">
        <v>42627</v>
      </c>
      <c r="N283" s="482">
        <v>2E-3</v>
      </c>
      <c r="O283" s="280">
        <f t="shared" si="22"/>
        <v>10.76</v>
      </c>
      <c r="P283" s="278">
        <f t="shared" si="23"/>
        <v>5369.24</v>
      </c>
      <c r="Q283" s="126">
        <v>5380</v>
      </c>
      <c r="R283" s="578"/>
      <c r="S283" s="48" t="s">
        <v>239</v>
      </c>
      <c r="T283" s="491" t="s">
        <v>2191</v>
      </c>
      <c r="U283" s="48" t="s">
        <v>239</v>
      </c>
      <c r="V283" s="178" t="s">
        <v>239</v>
      </c>
      <c r="W283" s="344" t="s">
        <v>2567</v>
      </c>
      <c r="X283" s="345"/>
    </row>
    <row r="284" spans="1:24" s="46" customFormat="1" ht="12" customHeight="1">
      <c r="A284" s="153" t="s">
        <v>1607</v>
      </c>
      <c r="B284" s="45"/>
      <c r="C284" s="45" t="s">
        <v>535</v>
      </c>
      <c r="D284" s="611">
        <v>2016</v>
      </c>
      <c r="E284" s="45" t="s">
        <v>1167</v>
      </c>
      <c r="F284" s="201">
        <v>5932</v>
      </c>
      <c r="G284" s="202">
        <v>42636</v>
      </c>
      <c r="H284" s="53" t="s">
        <v>1193</v>
      </c>
      <c r="I284" s="45" t="s">
        <v>2725</v>
      </c>
      <c r="J284" s="45" t="s">
        <v>2726</v>
      </c>
      <c r="K284" s="45" t="s">
        <v>1241</v>
      </c>
      <c r="L284" s="52">
        <v>42628</v>
      </c>
      <c r="M284" s="52">
        <v>42634</v>
      </c>
      <c r="N284" s="482">
        <v>0</v>
      </c>
      <c r="O284" s="280">
        <f t="shared" si="22"/>
        <v>0</v>
      </c>
      <c r="P284" s="278">
        <f t="shared" si="23"/>
        <v>11000.5</v>
      </c>
      <c r="Q284" s="126">
        <v>11000.5</v>
      </c>
      <c r="R284" s="175">
        <v>11000.5</v>
      </c>
      <c r="S284" s="48" t="s">
        <v>239</v>
      </c>
      <c r="T284" s="48" t="s">
        <v>239</v>
      </c>
      <c r="U284" s="48" t="s">
        <v>239</v>
      </c>
      <c r="V284" s="178" t="s">
        <v>239</v>
      </c>
      <c r="W284" s="344" t="s">
        <v>2727</v>
      </c>
      <c r="X284" s="345"/>
    </row>
    <row r="285" spans="1:24" s="46" customFormat="1" ht="12" customHeight="1">
      <c r="A285" s="153" t="s">
        <v>1607</v>
      </c>
      <c r="B285" s="45"/>
      <c r="C285" s="45" t="s">
        <v>535</v>
      </c>
      <c r="D285" s="611">
        <v>2016</v>
      </c>
      <c r="E285" s="45" t="s">
        <v>1167</v>
      </c>
      <c r="F285" s="201">
        <v>6999</v>
      </c>
      <c r="G285" s="202">
        <v>42648</v>
      </c>
      <c r="H285" s="53" t="s">
        <v>1193</v>
      </c>
      <c r="I285" s="45" t="s">
        <v>2738</v>
      </c>
      <c r="J285" s="45" t="s">
        <v>2726</v>
      </c>
      <c r="K285" s="45" t="s">
        <v>1241</v>
      </c>
      <c r="L285" s="52">
        <v>42635</v>
      </c>
      <c r="M285" s="52">
        <v>42641</v>
      </c>
      <c r="N285" s="482">
        <v>0</v>
      </c>
      <c r="O285" s="280">
        <f t="shared" ref="O285" si="38">Q285*N285</f>
        <v>0</v>
      </c>
      <c r="P285" s="278">
        <f t="shared" ref="P285" si="39">Q285-O285</f>
        <v>3766.73</v>
      </c>
      <c r="Q285" s="126">
        <v>3766.73</v>
      </c>
      <c r="R285" s="175">
        <v>3766.73</v>
      </c>
      <c r="S285" s="48" t="s">
        <v>239</v>
      </c>
      <c r="T285" s="48" t="s">
        <v>239</v>
      </c>
      <c r="U285" s="48" t="s">
        <v>239</v>
      </c>
      <c r="V285" s="178" t="s">
        <v>239</v>
      </c>
      <c r="W285" s="865" t="s">
        <v>2739</v>
      </c>
      <c r="X285" s="345"/>
    </row>
    <row r="286" spans="1:24" s="46" customFormat="1" ht="12" customHeight="1">
      <c r="A286" s="153" t="s">
        <v>1613</v>
      </c>
      <c r="B286" s="45"/>
      <c r="C286" s="45" t="s">
        <v>535</v>
      </c>
      <c r="D286" s="611">
        <v>2016</v>
      </c>
      <c r="E286" s="45" t="s">
        <v>1167</v>
      </c>
      <c r="F286" s="201">
        <v>7000</v>
      </c>
      <c r="G286" s="202">
        <v>42648</v>
      </c>
      <c r="H286" s="53" t="s">
        <v>1193</v>
      </c>
      <c r="I286" s="45" t="s">
        <v>2738</v>
      </c>
      <c r="J286" s="45" t="s">
        <v>2740</v>
      </c>
      <c r="K286" s="45" t="s">
        <v>1203</v>
      </c>
      <c r="L286" s="52">
        <v>42635</v>
      </c>
      <c r="M286" s="52">
        <v>42641</v>
      </c>
      <c r="N286" s="482">
        <v>0</v>
      </c>
      <c r="O286" s="280">
        <f t="shared" ref="O286" si="40">Q286*N286</f>
        <v>0</v>
      </c>
      <c r="P286" s="278">
        <f t="shared" ref="P286" si="41">Q286-O286</f>
        <v>5850.1</v>
      </c>
      <c r="Q286" s="126">
        <v>5850.1</v>
      </c>
      <c r="R286" s="175">
        <v>5850.1</v>
      </c>
      <c r="S286" s="48" t="s">
        <v>239</v>
      </c>
      <c r="T286" s="48" t="s">
        <v>239</v>
      </c>
      <c r="U286" s="48" t="s">
        <v>239</v>
      </c>
      <c r="V286" s="178" t="s">
        <v>239</v>
      </c>
      <c r="W286" s="865" t="s">
        <v>2741</v>
      </c>
      <c r="X286" s="345"/>
    </row>
    <row r="287" spans="1:24" s="46" customFormat="1" ht="12" hidden="1" customHeight="1">
      <c r="A287" s="153" t="s">
        <v>2179</v>
      </c>
      <c r="B287" s="45"/>
      <c r="C287" s="45" t="s">
        <v>1935</v>
      </c>
      <c r="D287" s="611">
        <v>2016</v>
      </c>
      <c r="E287" s="45" t="s">
        <v>1688</v>
      </c>
      <c r="F287" s="757">
        <v>30</v>
      </c>
      <c r="G287" s="758">
        <v>42653</v>
      </c>
      <c r="H287" s="759" t="s">
        <v>1193</v>
      </c>
      <c r="I287" s="45" t="s">
        <v>2733</v>
      </c>
      <c r="J287" s="45" t="s">
        <v>2549</v>
      </c>
      <c r="K287" s="45" t="s">
        <v>2731</v>
      </c>
      <c r="L287" s="52">
        <v>42642</v>
      </c>
      <c r="M287" s="52">
        <v>42648</v>
      </c>
      <c r="N287" s="482">
        <v>0</v>
      </c>
      <c r="O287" s="280">
        <f t="shared" si="22"/>
        <v>0</v>
      </c>
      <c r="P287" s="278">
        <f t="shared" si="23"/>
        <v>13440</v>
      </c>
      <c r="Q287" s="126">
        <v>13440</v>
      </c>
      <c r="R287" s="657">
        <v>13440</v>
      </c>
      <c r="S287" s="48" t="s">
        <v>239</v>
      </c>
      <c r="T287" s="490" t="s">
        <v>239</v>
      </c>
      <c r="U287" s="48" t="s">
        <v>239</v>
      </c>
      <c r="V287" s="178" t="s">
        <v>239</v>
      </c>
      <c r="W287" s="344" t="s">
        <v>2734</v>
      </c>
      <c r="X287" s="345"/>
    </row>
    <row r="288" spans="1:24" s="46" customFormat="1" ht="12" customHeight="1">
      <c r="A288" s="153" t="s">
        <v>1607</v>
      </c>
      <c r="B288" s="45"/>
      <c r="C288" s="45" t="s">
        <v>535</v>
      </c>
      <c r="D288" s="611">
        <v>2016</v>
      </c>
      <c r="E288" s="45" t="s">
        <v>1167</v>
      </c>
      <c r="F288" s="201">
        <v>7035</v>
      </c>
      <c r="G288" s="202">
        <v>42650</v>
      </c>
      <c r="H288" s="53" t="s">
        <v>1193</v>
      </c>
      <c r="I288" s="45" t="s">
        <v>2733</v>
      </c>
      <c r="J288" s="45" t="s">
        <v>2742</v>
      </c>
      <c r="K288" s="45" t="s">
        <v>1635</v>
      </c>
      <c r="L288" s="52">
        <v>42642</v>
      </c>
      <c r="M288" s="52">
        <v>42648</v>
      </c>
      <c r="N288" s="482">
        <v>0</v>
      </c>
      <c r="O288" s="280">
        <f t="shared" ref="O288" si="42">Q288*N288</f>
        <v>0</v>
      </c>
      <c r="P288" s="278">
        <f t="shared" ref="P288" si="43">Q288-O288</f>
        <v>3216.7</v>
      </c>
      <c r="Q288" s="126">
        <v>3216.7</v>
      </c>
      <c r="R288" s="175">
        <v>3216.7</v>
      </c>
      <c r="S288" s="48" t="s">
        <v>239</v>
      </c>
      <c r="T288" s="48" t="s">
        <v>239</v>
      </c>
      <c r="U288" s="48" t="s">
        <v>239</v>
      </c>
      <c r="V288" s="178" t="s">
        <v>239</v>
      </c>
      <c r="W288" s="344" t="s">
        <v>2743</v>
      </c>
      <c r="X288" s="345"/>
    </row>
    <row r="289" spans="1:24" s="46" customFormat="1" ht="12" customHeight="1">
      <c r="A289" s="153" t="s">
        <v>1613</v>
      </c>
      <c r="B289" s="45"/>
      <c r="C289" s="45" t="s">
        <v>535</v>
      </c>
      <c r="D289" s="611">
        <v>2016</v>
      </c>
      <c r="E289" s="45" t="s">
        <v>1167</v>
      </c>
      <c r="F289" s="201">
        <v>7060</v>
      </c>
      <c r="G289" s="202">
        <v>42650</v>
      </c>
      <c r="H289" s="53" t="s">
        <v>1193</v>
      </c>
      <c r="I289" s="45" t="s">
        <v>2733</v>
      </c>
      <c r="J289" s="45" t="s">
        <v>1203</v>
      </c>
      <c r="K289" s="45" t="s">
        <v>1203</v>
      </c>
      <c r="L289" s="52">
        <v>42642</v>
      </c>
      <c r="M289" s="52">
        <v>42648</v>
      </c>
      <c r="N289" s="482">
        <v>0</v>
      </c>
      <c r="O289" s="280">
        <f t="shared" ref="O289" si="44">Q289*N289</f>
        <v>0</v>
      </c>
      <c r="P289" s="278">
        <f t="shared" ref="P289" si="45">Q289-O289</f>
        <v>3616.7</v>
      </c>
      <c r="Q289" s="126">
        <v>3616.7</v>
      </c>
      <c r="R289" s="175">
        <v>3216.7</v>
      </c>
      <c r="S289" s="48" t="s">
        <v>239</v>
      </c>
      <c r="T289" s="48" t="s">
        <v>239</v>
      </c>
      <c r="U289" s="48" t="s">
        <v>239</v>
      </c>
      <c r="V289" s="178" t="s">
        <v>239</v>
      </c>
      <c r="W289" s="344" t="s">
        <v>2744</v>
      </c>
      <c r="X289" s="345"/>
    </row>
    <row r="290" spans="1:24" s="46" customFormat="1" ht="12" hidden="1" customHeight="1">
      <c r="A290" s="153"/>
      <c r="B290" s="45"/>
      <c r="C290" s="45"/>
      <c r="D290" s="611">
        <v>2016</v>
      </c>
      <c r="E290" s="45"/>
      <c r="F290" s="201"/>
      <c r="G290" s="202"/>
      <c r="H290" s="53"/>
      <c r="I290" s="45"/>
      <c r="J290" s="45"/>
      <c r="K290" s="45"/>
      <c r="L290" s="52"/>
      <c r="M290" s="52"/>
      <c r="N290" s="482"/>
      <c r="O290" s="280">
        <f t="shared" ref="O290:O294" si="46">Q290*N290</f>
        <v>0</v>
      </c>
      <c r="P290" s="278">
        <f t="shared" ref="P290:P294" si="47">Q290-O290</f>
        <v>0</v>
      </c>
      <c r="Q290" s="126"/>
      <c r="R290" s="175"/>
      <c r="S290" s="48"/>
      <c r="T290" s="48"/>
      <c r="U290" s="48"/>
      <c r="V290" s="178"/>
      <c r="W290" s="344"/>
      <c r="X290" s="345"/>
    </row>
    <row r="291" spans="1:24" s="46" customFormat="1" ht="12" hidden="1" customHeight="1">
      <c r="A291" s="153"/>
      <c r="B291" s="45"/>
      <c r="C291" s="45"/>
      <c r="D291" s="611">
        <v>2016</v>
      </c>
      <c r="E291" s="45"/>
      <c r="F291" s="201"/>
      <c r="G291" s="202"/>
      <c r="H291" s="53"/>
      <c r="I291" s="45"/>
      <c r="J291" s="45"/>
      <c r="K291" s="45"/>
      <c r="L291" s="52"/>
      <c r="M291" s="52"/>
      <c r="N291" s="482"/>
      <c r="O291" s="280">
        <f t="shared" si="46"/>
        <v>0</v>
      </c>
      <c r="P291" s="278">
        <f t="shared" si="47"/>
        <v>0</v>
      </c>
      <c r="Q291" s="126"/>
      <c r="R291" s="175"/>
      <c r="S291" s="48"/>
      <c r="T291" s="48"/>
      <c r="U291" s="48"/>
      <c r="V291" s="178"/>
      <c r="W291" s="344"/>
      <c r="X291" s="345"/>
    </row>
    <row r="292" spans="1:24" s="46" customFormat="1" ht="12" hidden="1" customHeight="1">
      <c r="A292" s="153"/>
      <c r="B292" s="45"/>
      <c r="C292" s="45"/>
      <c r="D292" s="611">
        <v>2016</v>
      </c>
      <c r="E292" s="45"/>
      <c r="F292" s="201"/>
      <c r="G292" s="202"/>
      <c r="H292" s="53"/>
      <c r="I292" s="45"/>
      <c r="J292" s="45"/>
      <c r="K292" s="45"/>
      <c r="L292" s="52"/>
      <c r="M292" s="52"/>
      <c r="N292" s="482"/>
      <c r="O292" s="280">
        <f t="shared" si="46"/>
        <v>0</v>
      </c>
      <c r="P292" s="278">
        <f t="shared" si="47"/>
        <v>0</v>
      </c>
      <c r="Q292" s="126"/>
      <c r="R292" s="175"/>
      <c r="S292" s="48"/>
      <c r="T292" s="48"/>
      <c r="U292" s="48"/>
      <c r="V292" s="178"/>
      <c r="W292" s="344"/>
      <c r="X292" s="345"/>
    </row>
    <row r="293" spans="1:24" s="46" customFormat="1" ht="12" hidden="1" customHeight="1">
      <c r="A293" s="153"/>
      <c r="B293" s="45"/>
      <c r="C293" s="45"/>
      <c r="D293" s="611">
        <v>2016</v>
      </c>
      <c r="E293" s="45"/>
      <c r="F293" s="201"/>
      <c r="G293" s="202"/>
      <c r="H293" s="53"/>
      <c r="I293" s="45"/>
      <c r="J293" s="45"/>
      <c r="K293" s="45"/>
      <c r="L293" s="52"/>
      <c r="M293" s="52"/>
      <c r="N293" s="482"/>
      <c r="O293" s="280">
        <f t="shared" si="46"/>
        <v>0</v>
      </c>
      <c r="P293" s="278">
        <f t="shared" si="47"/>
        <v>0</v>
      </c>
      <c r="Q293" s="126"/>
      <c r="R293" s="175"/>
      <c r="S293" s="48"/>
      <c r="T293" s="48"/>
      <c r="U293" s="48"/>
      <c r="V293" s="178"/>
      <c r="W293" s="344"/>
      <c r="X293" s="345"/>
    </row>
    <row r="294" spans="1:24" s="46" customFormat="1" ht="12" hidden="1" customHeight="1">
      <c r="A294" s="153"/>
      <c r="B294" s="45"/>
      <c r="C294" s="45"/>
      <c r="D294" s="611">
        <v>2016</v>
      </c>
      <c r="E294" s="45"/>
      <c r="F294" s="201"/>
      <c r="G294" s="202"/>
      <c r="H294" s="53"/>
      <c r="I294" s="45"/>
      <c r="J294" s="45"/>
      <c r="K294" s="45"/>
      <c r="L294" s="52"/>
      <c r="M294" s="52"/>
      <c r="N294" s="482"/>
      <c r="O294" s="280">
        <f t="shared" si="46"/>
        <v>0</v>
      </c>
      <c r="P294" s="278">
        <f t="shared" si="47"/>
        <v>0</v>
      </c>
      <c r="Q294" s="126"/>
      <c r="R294" s="175"/>
      <c r="S294" s="48"/>
      <c r="T294" s="48"/>
      <c r="U294" s="48"/>
      <c r="V294" s="178"/>
      <c r="W294" s="344"/>
      <c r="X294" s="345"/>
    </row>
    <row r="295" spans="1:24" s="46" customFormat="1" ht="12" hidden="1" customHeight="1">
      <c r="A295" s="153"/>
      <c r="B295" s="45"/>
      <c r="C295" s="45"/>
      <c r="D295" s="611">
        <v>2016</v>
      </c>
      <c r="E295" s="45"/>
      <c r="F295" s="201"/>
      <c r="G295" s="202"/>
      <c r="H295" s="53"/>
      <c r="I295" s="45"/>
      <c r="J295" s="45"/>
      <c r="K295" s="45"/>
      <c r="L295" s="52"/>
      <c r="M295" s="52"/>
      <c r="N295" s="482"/>
      <c r="O295" s="280">
        <f t="shared" ref="O295:O305" si="48">Q295*N295</f>
        <v>0</v>
      </c>
      <c r="P295" s="278">
        <f t="shared" ref="P295:P305" si="49">Q295-O295</f>
        <v>0</v>
      </c>
      <c r="Q295" s="126"/>
      <c r="R295" s="175"/>
      <c r="S295" s="48"/>
      <c r="T295" s="48"/>
      <c r="U295" s="48"/>
      <c r="V295" s="178"/>
      <c r="W295" s="344"/>
      <c r="X295" s="345"/>
    </row>
    <row r="296" spans="1:24" s="46" customFormat="1" ht="12" hidden="1" customHeight="1">
      <c r="A296" s="153"/>
      <c r="B296" s="45"/>
      <c r="C296" s="45"/>
      <c r="D296" s="611">
        <v>2016</v>
      </c>
      <c r="E296" s="45"/>
      <c r="F296" s="201"/>
      <c r="G296" s="202"/>
      <c r="H296" s="53"/>
      <c r="I296" s="45"/>
      <c r="J296" s="45"/>
      <c r="K296" s="45"/>
      <c r="L296" s="52"/>
      <c r="M296" s="52"/>
      <c r="N296" s="482"/>
      <c r="O296" s="280">
        <f t="shared" si="48"/>
        <v>0</v>
      </c>
      <c r="P296" s="278">
        <f t="shared" si="49"/>
        <v>0</v>
      </c>
      <c r="Q296" s="126"/>
      <c r="R296" s="175"/>
      <c r="S296" s="48"/>
      <c r="T296" s="48"/>
      <c r="U296" s="48"/>
      <c r="V296" s="178"/>
      <c r="W296" s="344"/>
      <c r="X296" s="345"/>
    </row>
    <row r="297" spans="1:24" s="46" customFormat="1" ht="12" hidden="1" customHeight="1">
      <c r="A297" s="153"/>
      <c r="B297" s="45"/>
      <c r="C297" s="45"/>
      <c r="D297" s="611">
        <v>2016</v>
      </c>
      <c r="E297" s="45"/>
      <c r="F297" s="201"/>
      <c r="G297" s="202"/>
      <c r="H297" s="53"/>
      <c r="I297" s="45"/>
      <c r="J297" s="45"/>
      <c r="K297" s="45"/>
      <c r="L297" s="52"/>
      <c r="M297" s="52"/>
      <c r="N297" s="482"/>
      <c r="O297" s="280">
        <f t="shared" si="48"/>
        <v>0</v>
      </c>
      <c r="P297" s="278">
        <f t="shared" si="49"/>
        <v>0</v>
      </c>
      <c r="Q297" s="126"/>
      <c r="R297" s="175"/>
      <c r="S297" s="48"/>
      <c r="T297" s="48"/>
      <c r="U297" s="48"/>
      <c r="V297" s="178"/>
      <c r="W297" s="344"/>
      <c r="X297" s="345"/>
    </row>
    <row r="298" spans="1:24" s="46" customFormat="1" ht="12" hidden="1" customHeight="1">
      <c r="A298" s="153"/>
      <c r="B298" s="45"/>
      <c r="C298" s="45"/>
      <c r="D298" s="611">
        <v>2016</v>
      </c>
      <c r="E298" s="45"/>
      <c r="F298" s="201"/>
      <c r="G298" s="202"/>
      <c r="H298" s="53"/>
      <c r="I298" s="45"/>
      <c r="J298" s="45"/>
      <c r="K298" s="45"/>
      <c r="L298" s="52"/>
      <c r="M298" s="52"/>
      <c r="N298" s="482"/>
      <c r="O298" s="280">
        <f t="shared" si="48"/>
        <v>0</v>
      </c>
      <c r="P298" s="278">
        <f t="shared" si="49"/>
        <v>0</v>
      </c>
      <c r="Q298" s="126"/>
      <c r="R298" s="175"/>
      <c r="S298" s="48"/>
      <c r="T298" s="48"/>
      <c r="U298" s="48"/>
      <c r="V298" s="178"/>
      <c r="W298" s="344"/>
      <c r="X298" s="345"/>
    </row>
    <row r="299" spans="1:24" s="46" customFormat="1" ht="12" hidden="1" customHeight="1">
      <c r="A299" s="153"/>
      <c r="B299" s="45"/>
      <c r="C299" s="45"/>
      <c r="D299" s="611">
        <v>2016</v>
      </c>
      <c r="E299" s="45"/>
      <c r="F299" s="201"/>
      <c r="G299" s="202"/>
      <c r="H299" s="53"/>
      <c r="I299" s="45"/>
      <c r="J299" s="45"/>
      <c r="K299" s="45"/>
      <c r="L299" s="52"/>
      <c r="M299" s="52"/>
      <c r="N299" s="482"/>
      <c r="O299" s="280">
        <f t="shared" si="48"/>
        <v>0</v>
      </c>
      <c r="P299" s="278">
        <f t="shared" si="49"/>
        <v>0</v>
      </c>
      <c r="Q299" s="126"/>
      <c r="R299" s="175"/>
      <c r="S299" s="48"/>
      <c r="T299" s="48"/>
      <c r="U299" s="48"/>
      <c r="V299" s="178"/>
      <c r="W299" s="344"/>
      <c r="X299" s="345"/>
    </row>
    <row r="300" spans="1:24" s="46" customFormat="1" ht="12" hidden="1" customHeight="1">
      <c r="A300" s="153"/>
      <c r="B300" s="45"/>
      <c r="C300" s="45"/>
      <c r="D300" s="611">
        <v>2016</v>
      </c>
      <c r="E300" s="45"/>
      <c r="F300" s="201"/>
      <c r="G300" s="202"/>
      <c r="H300" s="53"/>
      <c r="I300" s="45"/>
      <c r="J300" s="45"/>
      <c r="K300" s="45"/>
      <c r="L300" s="52"/>
      <c r="M300" s="52"/>
      <c r="N300" s="482"/>
      <c r="O300" s="280">
        <f t="shared" si="48"/>
        <v>0</v>
      </c>
      <c r="P300" s="278">
        <f t="shared" si="49"/>
        <v>0</v>
      </c>
      <c r="Q300" s="126"/>
      <c r="R300" s="175"/>
      <c r="S300" s="48"/>
      <c r="T300" s="48"/>
      <c r="U300" s="48"/>
      <c r="V300" s="178"/>
      <c r="W300" s="344"/>
      <c r="X300" s="345"/>
    </row>
    <row r="301" spans="1:24" s="46" customFormat="1" ht="12" hidden="1" customHeight="1">
      <c r="A301" s="153"/>
      <c r="B301" s="45"/>
      <c r="C301" s="45"/>
      <c r="D301" s="611">
        <v>2016</v>
      </c>
      <c r="E301" s="45"/>
      <c r="F301" s="201"/>
      <c r="G301" s="202"/>
      <c r="H301" s="53"/>
      <c r="I301" s="45"/>
      <c r="J301" s="45"/>
      <c r="K301" s="45"/>
      <c r="L301" s="52"/>
      <c r="M301" s="52"/>
      <c r="N301" s="482"/>
      <c r="O301" s="280">
        <f t="shared" si="48"/>
        <v>0</v>
      </c>
      <c r="P301" s="278">
        <f t="shared" si="49"/>
        <v>0</v>
      </c>
      <c r="Q301" s="126"/>
      <c r="R301" s="175"/>
      <c r="S301" s="48"/>
      <c r="T301" s="48"/>
      <c r="U301" s="48"/>
      <c r="V301" s="178"/>
      <c r="W301" s="344"/>
      <c r="X301" s="345"/>
    </row>
    <row r="302" spans="1:24" s="46" customFormat="1" ht="12" hidden="1" customHeight="1">
      <c r="A302" s="153"/>
      <c r="B302" s="45"/>
      <c r="C302" s="45"/>
      <c r="D302" s="611">
        <v>2016</v>
      </c>
      <c r="E302" s="45"/>
      <c r="F302" s="201"/>
      <c r="G302" s="202"/>
      <c r="H302" s="53"/>
      <c r="I302" s="45"/>
      <c r="J302" s="45"/>
      <c r="K302" s="45"/>
      <c r="L302" s="52"/>
      <c r="M302" s="52"/>
      <c r="N302" s="482"/>
      <c r="O302" s="280">
        <f t="shared" si="48"/>
        <v>0</v>
      </c>
      <c r="P302" s="278">
        <f t="shared" si="49"/>
        <v>0</v>
      </c>
      <c r="Q302" s="126"/>
      <c r="R302" s="175"/>
      <c r="S302" s="48"/>
      <c r="T302" s="48"/>
      <c r="U302" s="48"/>
      <c r="V302" s="178"/>
      <c r="W302" s="344"/>
      <c r="X302" s="345"/>
    </row>
    <row r="303" spans="1:24" s="46" customFormat="1" ht="12" hidden="1" customHeight="1">
      <c r="A303" s="153"/>
      <c r="B303" s="45"/>
      <c r="C303" s="45"/>
      <c r="D303" s="611">
        <v>2016</v>
      </c>
      <c r="E303" s="45"/>
      <c r="F303" s="201"/>
      <c r="G303" s="202"/>
      <c r="H303" s="53"/>
      <c r="I303" s="45"/>
      <c r="J303" s="45"/>
      <c r="K303" s="45"/>
      <c r="L303" s="52"/>
      <c r="M303" s="52"/>
      <c r="N303" s="482"/>
      <c r="O303" s="280">
        <f t="shared" si="48"/>
        <v>0</v>
      </c>
      <c r="P303" s="278">
        <f t="shared" si="49"/>
        <v>0</v>
      </c>
      <c r="Q303" s="126"/>
      <c r="R303" s="175"/>
      <c r="S303" s="48"/>
      <c r="T303" s="48"/>
      <c r="U303" s="48"/>
      <c r="V303" s="178"/>
      <c r="W303" s="344"/>
      <c r="X303" s="345"/>
    </row>
    <row r="304" spans="1:24" s="46" customFormat="1" ht="12" hidden="1" customHeight="1">
      <c r="A304" s="153"/>
      <c r="B304" s="45"/>
      <c r="C304" s="45"/>
      <c r="D304" s="611">
        <v>2016</v>
      </c>
      <c r="E304" s="45"/>
      <c r="F304" s="201"/>
      <c r="G304" s="202"/>
      <c r="H304" s="53"/>
      <c r="I304" s="45"/>
      <c r="J304" s="45"/>
      <c r="K304" s="45"/>
      <c r="L304" s="52"/>
      <c r="M304" s="52"/>
      <c r="N304" s="482"/>
      <c r="O304" s="280">
        <f t="shared" si="48"/>
        <v>0</v>
      </c>
      <c r="P304" s="278">
        <f t="shared" si="49"/>
        <v>0</v>
      </c>
      <c r="Q304" s="126"/>
      <c r="R304" s="175"/>
      <c r="S304" s="48"/>
      <c r="T304" s="48"/>
      <c r="U304" s="48"/>
      <c r="V304" s="178"/>
      <c r="W304" s="344"/>
      <c r="X304" s="345"/>
    </row>
    <row r="305" spans="1:24" s="46" customFormat="1" ht="12" hidden="1" customHeight="1">
      <c r="A305" s="153"/>
      <c r="B305" s="45"/>
      <c r="C305" s="45"/>
      <c r="D305" s="611">
        <v>2016</v>
      </c>
      <c r="E305" s="45"/>
      <c r="F305" s="201"/>
      <c r="G305" s="202"/>
      <c r="H305" s="53"/>
      <c r="I305" s="45"/>
      <c r="J305" s="45"/>
      <c r="K305" s="45"/>
      <c r="L305" s="52"/>
      <c r="M305" s="52"/>
      <c r="N305" s="277"/>
      <c r="O305" s="280">
        <f t="shared" si="48"/>
        <v>0</v>
      </c>
      <c r="P305" s="278">
        <f t="shared" si="49"/>
        <v>0</v>
      </c>
      <c r="Q305" s="126"/>
      <c r="R305" s="175"/>
      <c r="S305" s="48"/>
      <c r="T305" s="48"/>
      <c r="U305" s="48"/>
      <c r="V305" s="178"/>
      <c r="W305" s="45"/>
      <c r="X305" s="154"/>
    </row>
    <row r="306" spans="1:24" s="200" customFormat="1" ht="7.5" hidden="1" customHeight="1">
      <c r="A306" s="193" t="s">
        <v>506</v>
      </c>
      <c r="B306" s="194" t="s">
        <v>506</v>
      </c>
      <c r="C306" s="194" t="s">
        <v>506</v>
      </c>
      <c r="D306" s="460" t="s">
        <v>506</v>
      </c>
      <c r="E306" s="194" t="s">
        <v>506</v>
      </c>
      <c r="F306" s="338" t="s">
        <v>113</v>
      </c>
      <c r="G306" s="338" t="s">
        <v>113</v>
      </c>
      <c r="H306" s="195" t="s">
        <v>506</v>
      </c>
      <c r="I306" s="194" t="s">
        <v>506</v>
      </c>
      <c r="J306" s="194" t="s">
        <v>506</v>
      </c>
      <c r="K306" s="194" t="s">
        <v>506</v>
      </c>
      <c r="L306" s="196" t="s">
        <v>113</v>
      </c>
      <c r="M306" s="196" t="s">
        <v>113</v>
      </c>
      <c r="N306" s="484"/>
      <c r="O306" s="196"/>
      <c r="P306" s="196"/>
      <c r="Q306" s="343" t="s">
        <v>506</v>
      </c>
      <c r="R306" s="340"/>
      <c r="S306" s="197"/>
      <c r="T306" s="197"/>
      <c r="U306" s="197"/>
      <c r="V306" s="198"/>
      <c r="W306" s="194" t="s">
        <v>506</v>
      </c>
      <c r="X306" s="199"/>
    </row>
    <row r="307" spans="1:24" s="449" customFormat="1" ht="32.1" hidden="1" customHeight="1">
      <c r="A307" s="436" t="s">
        <v>1192</v>
      </c>
      <c r="B307" s="437"/>
      <c r="C307" s="438" t="s">
        <v>539</v>
      </c>
      <c r="D307" s="472">
        <v>2015</v>
      </c>
      <c r="E307" s="437" t="s">
        <v>1167</v>
      </c>
      <c r="F307" s="439" t="s">
        <v>113</v>
      </c>
      <c r="G307" s="439" t="s">
        <v>113</v>
      </c>
      <c r="H307" s="440" t="s">
        <v>113</v>
      </c>
      <c r="I307" s="437" t="s">
        <v>113</v>
      </c>
      <c r="J307" s="441" t="s">
        <v>1206</v>
      </c>
      <c r="K307" s="441" t="s">
        <v>1191</v>
      </c>
      <c r="L307" s="844" t="s">
        <v>2539</v>
      </c>
      <c r="M307" s="844" t="s">
        <v>2539</v>
      </c>
      <c r="N307" s="485">
        <v>0</v>
      </c>
      <c r="O307" s="442">
        <f t="shared" ref="O307:O321" si="50">Q307*N307</f>
        <v>0</v>
      </c>
      <c r="P307" s="443">
        <f t="shared" ref="P307:P328" si="51">Q307-O307</f>
        <v>30900</v>
      </c>
      <c r="Q307" s="444">
        <f>Q8+Q9+Q12+Q13+Q19+Q20+Q25+Q26+Q30+Q31+Q35+Q36+Q37+Q51+Q52+Q53+Q65+Q67+Q79+Q82+Q90+Q100</f>
        <v>30900</v>
      </c>
      <c r="R307" s="445"/>
      <c r="S307" s="446" t="s">
        <v>113</v>
      </c>
      <c r="T307" s="446" t="s">
        <v>113</v>
      </c>
      <c r="U307" s="446" t="s">
        <v>113</v>
      </c>
      <c r="V307" s="447" t="s">
        <v>113</v>
      </c>
      <c r="W307" s="437" t="s">
        <v>506</v>
      </c>
      <c r="X307" s="448"/>
    </row>
    <row r="308" spans="1:24" s="449" customFormat="1" ht="32.1" hidden="1" customHeight="1">
      <c r="A308" s="436" t="s">
        <v>1210</v>
      </c>
      <c r="B308" s="437"/>
      <c r="C308" s="438" t="s">
        <v>535</v>
      </c>
      <c r="D308" s="472">
        <v>2015</v>
      </c>
      <c r="E308" s="437" t="s">
        <v>1167</v>
      </c>
      <c r="F308" s="439" t="s">
        <v>113</v>
      </c>
      <c r="G308" s="439" t="s">
        <v>113</v>
      </c>
      <c r="H308" s="440" t="s">
        <v>113</v>
      </c>
      <c r="I308" s="437" t="s">
        <v>113</v>
      </c>
      <c r="J308" s="441" t="s">
        <v>1203</v>
      </c>
      <c r="K308" s="441" t="s">
        <v>1203</v>
      </c>
      <c r="L308" s="844" t="s">
        <v>2539</v>
      </c>
      <c r="M308" s="844" t="s">
        <v>2539</v>
      </c>
      <c r="N308" s="485">
        <v>0</v>
      </c>
      <c r="O308" s="442">
        <f t="shared" si="50"/>
        <v>0</v>
      </c>
      <c r="P308" s="443">
        <f t="shared" si="51"/>
        <v>4500</v>
      </c>
      <c r="Q308" s="444">
        <f>Q18+Q50+Q66+Q80</f>
        <v>4500</v>
      </c>
      <c r="R308" s="445"/>
      <c r="S308" s="446" t="s">
        <v>113</v>
      </c>
      <c r="T308" s="446" t="s">
        <v>113</v>
      </c>
      <c r="U308" s="446" t="s">
        <v>113</v>
      </c>
      <c r="V308" s="447" t="s">
        <v>113</v>
      </c>
      <c r="W308" s="437" t="s">
        <v>506</v>
      </c>
      <c r="X308" s="448"/>
    </row>
    <row r="309" spans="1:24" s="449" customFormat="1" ht="32.1" hidden="1" customHeight="1">
      <c r="A309" s="436" t="s">
        <v>1235</v>
      </c>
      <c r="B309" s="437"/>
      <c r="C309" s="438" t="s">
        <v>1256</v>
      </c>
      <c r="D309" s="472">
        <v>2015</v>
      </c>
      <c r="E309" s="437" t="s">
        <v>1167</v>
      </c>
      <c r="F309" s="439" t="s">
        <v>113</v>
      </c>
      <c r="G309" s="439" t="s">
        <v>113</v>
      </c>
      <c r="H309" s="440" t="s">
        <v>113</v>
      </c>
      <c r="I309" s="437" t="s">
        <v>113</v>
      </c>
      <c r="J309" s="441" t="s">
        <v>1236</v>
      </c>
      <c r="K309" s="441" t="s">
        <v>1233</v>
      </c>
      <c r="L309" s="844" t="s">
        <v>2539</v>
      </c>
      <c r="M309" s="844" t="s">
        <v>2539</v>
      </c>
      <c r="N309" s="485">
        <v>0</v>
      </c>
      <c r="O309" s="442">
        <f t="shared" si="50"/>
        <v>0</v>
      </c>
      <c r="P309" s="443">
        <f t="shared" si="51"/>
        <v>16150</v>
      </c>
      <c r="Q309" s="444">
        <f>Q4+Q5+Q99</f>
        <v>16150</v>
      </c>
      <c r="R309" s="445"/>
      <c r="S309" s="446" t="s">
        <v>113</v>
      </c>
      <c r="T309" s="446" t="s">
        <v>113</v>
      </c>
      <c r="U309" s="446" t="s">
        <v>113</v>
      </c>
      <c r="V309" s="447" t="s">
        <v>113</v>
      </c>
      <c r="W309" s="437" t="s">
        <v>506</v>
      </c>
      <c r="X309" s="448"/>
    </row>
    <row r="310" spans="1:24" s="449" customFormat="1" ht="32.1" hidden="1" customHeight="1">
      <c r="A310" s="436" t="s">
        <v>1239</v>
      </c>
      <c r="B310" s="437"/>
      <c r="C310" s="438" t="s">
        <v>535</v>
      </c>
      <c r="D310" s="472">
        <v>2015</v>
      </c>
      <c r="E310" s="437" t="s">
        <v>1167</v>
      </c>
      <c r="F310" s="439" t="s">
        <v>113</v>
      </c>
      <c r="G310" s="439" t="s">
        <v>113</v>
      </c>
      <c r="H310" s="440" t="s">
        <v>113</v>
      </c>
      <c r="I310" s="437" t="s">
        <v>113</v>
      </c>
      <c r="J310" s="441" t="s">
        <v>1240</v>
      </c>
      <c r="K310" s="441" t="s">
        <v>1241</v>
      </c>
      <c r="L310" s="844" t="s">
        <v>2539</v>
      </c>
      <c r="M310" s="844" t="s">
        <v>2539</v>
      </c>
      <c r="N310" s="485">
        <v>0</v>
      </c>
      <c r="O310" s="442">
        <f t="shared" si="50"/>
        <v>0</v>
      </c>
      <c r="P310" s="443">
        <f t="shared" si="51"/>
        <v>6750</v>
      </c>
      <c r="Q310" s="444">
        <f>Q6+Q16+Q21+Q24</f>
        <v>6750</v>
      </c>
      <c r="R310" s="445"/>
      <c r="S310" s="446" t="s">
        <v>113</v>
      </c>
      <c r="T310" s="446" t="s">
        <v>113</v>
      </c>
      <c r="U310" s="446" t="s">
        <v>113</v>
      </c>
      <c r="V310" s="447" t="s">
        <v>113</v>
      </c>
      <c r="W310" s="437" t="s">
        <v>506</v>
      </c>
      <c r="X310" s="448"/>
    </row>
    <row r="311" spans="1:24" s="449" customFormat="1" ht="32.1" hidden="1" customHeight="1">
      <c r="A311" s="436" t="s">
        <v>1269</v>
      </c>
      <c r="B311" s="437"/>
      <c r="C311" s="438" t="s">
        <v>539</v>
      </c>
      <c r="D311" s="472">
        <v>2015</v>
      </c>
      <c r="E311" s="437" t="s">
        <v>1167</v>
      </c>
      <c r="F311" s="439" t="s">
        <v>113</v>
      </c>
      <c r="G311" s="439" t="s">
        <v>113</v>
      </c>
      <c r="H311" s="440" t="s">
        <v>113</v>
      </c>
      <c r="I311" s="437" t="s">
        <v>113</v>
      </c>
      <c r="J311" s="441" t="s">
        <v>1270</v>
      </c>
      <c r="K311" s="489" t="s">
        <v>1220</v>
      </c>
      <c r="L311" s="844" t="s">
        <v>2539</v>
      </c>
      <c r="M311" s="844" t="s">
        <v>2539</v>
      </c>
      <c r="N311" s="485">
        <v>0</v>
      </c>
      <c r="O311" s="442">
        <f t="shared" si="50"/>
        <v>0</v>
      </c>
      <c r="P311" s="443">
        <f t="shared" si="51"/>
        <v>49750</v>
      </c>
      <c r="Q311" s="444">
        <f>Q11+Q15+Q17+Q23+Q28+Q29+Q39+Q49+Q64+Q78+Q91</f>
        <v>49750</v>
      </c>
      <c r="R311" s="445"/>
      <c r="S311" s="446" t="s">
        <v>113</v>
      </c>
      <c r="T311" s="446" t="s">
        <v>113</v>
      </c>
      <c r="U311" s="446" t="s">
        <v>113</v>
      </c>
      <c r="V311" s="447" t="s">
        <v>113</v>
      </c>
      <c r="W311" s="437" t="s">
        <v>506</v>
      </c>
      <c r="X311" s="448"/>
    </row>
    <row r="312" spans="1:24" s="449" customFormat="1" ht="32.1" hidden="1" customHeight="1">
      <c r="A312" s="436" t="s">
        <v>1266</v>
      </c>
      <c r="B312" s="437"/>
      <c r="C312" s="438" t="s">
        <v>539</v>
      </c>
      <c r="D312" s="472">
        <v>2015</v>
      </c>
      <c r="E312" s="437" t="s">
        <v>1167</v>
      </c>
      <c r="F312" s="439" t="s">
        <v>113</v>
      </c>
      <c r="G312" s="439" t="s">
        <v>113</v>
      </c>
      <c r="H312" s="440" t="s">
        <v>113</v>
      </c>
      <c r="I312" s="437" t="s">
        <v>113</v>
      </c>
      <c r="J312" s="441" t="s">
        <v>1271</v>
      </c>
      <c r="K312" s="489" t="s">
        <v>1220</v>
      </c>
      <c r="L312" s="844" t="s">
        <v>2539</v>
      </c>
      <c r="M312" s="844" t="s">
        <v>2539</v>
      </c>
      <c r="N312" s="485">
        <v>0</v>
      </c>
      <c r="O312" s="442">
        <f t="shared" si="50"/>
        <v>0</v>
      </c>
      <c r="P312" s="443">
        <f t="shared" si="51"/>
        <v>1000</v>
      </c>
      <c r="Q312" s="444">
        <f>Q7</f>
        <v>1000</v>
      </c>
      <c r="R312" s="445"/>
      <c r="S312" s="446" t="s">
        <v>113</v>
      </c>
      <c r="T312" s="446" t="s">
        <v>113</v>
      </c>
      <c r="U312" s="446" t="s">
        <v>113</v>
      </c>
      <c r="V312" s="447" t="s">
        <v>113</v>
      </c>
      <c r="W312" s="437" t="s">
        <v>506</v>
      </c>
      <c r="X312" s="448"/>
    </row>
    <row r="313" spans="1:24" s="449" customFormat="1" ht="32.1" hidden="1" customHeight="1">
      <c r="A313" s="436" t="s">
        <v>1272</v>
      </c>
      <c r="B313" s="437"/>
      <c r="C313" s="438" t="s">
        <v>539</v>
      </c>
      <c r="D313" s="472">
        <v>2015</v>
      </c>
      <c r="E313" s="437" t="s">
        <v>1167</v>
      </c>
      <c r="F313" s="439" t="s">
        <v>113</v>
      </c>
      <c r="G313" s="439" t="s">
        <v>113</v>
      </c>
      <c r="H313" s="440" t="s">
        <v>113</v>
      </c>
      <c r="I313" s="437" t="s">
        <v>113</v>
      </c>
      <c r="J313" s="441" t="s">
        <v>1273</v>
      </c>
      <c r="K313" s="489" t="s">
        <v>1220</v>
      </c>
      <c r="L313" s="844" t="s">
        <v>2539</v>
      </c>
      <c r="M313" s="844" t="s">
        <v>2539</v>
      </c>
      <c r="N313" s="485">
        <v>0</v>
      </c>
      <c r="O313" s="442">
        <f t="shared" si="50"/>
        <v>0</v>
      </c>
      <c r="P313" s="443">
        <f t="shared" si="51"/>
        <v>0</v>
      </c>
      <c r="Q313" s="444"/>
      <c r="R313" s="445"/>
      <c r="S313" s="446" t="s">
        <v>113</v>
      </c>
      <c r="T313" s="446" t="s">
        <v>113</v>
      </c>
      <c r="U313" s="446" t="s">
        <v>113</v>
      </c>
      <c r="V313" s="447" t="s">
        <v>113</v>
      </c>
      <c r="W313" s="437" t="s">
        <v>506</v>
      </c>
      <c r="X313" s="448"/>
    </row>
    <row r="314" spans="1:24" s="449" customFormat="1" ht="32.1" hidden="1" customHeight="1">
      <c r="A314" s="436" t="s">
        <v>1274</v>
      </c>
      <c r="B314" s="437"/>
      <c r="C314" s="438" t="s">
        <v>539</v>
      </c>
      <c r="D314" s="472">
        <v>2015</v>
      </c>
      <c r="E314" s="437" t="s">
        <v>1167</v>
      </c>
      <c r="F314" s="439" t="s">
        <v>113</v>
      </c>
      <c r="G314" s="439" t="s">
        <v>113</v>
      </c>
      <c r="H314" s="440" t="s">
        <v>113</v>
      </c>
      <c r="I314" s="437" t="s">
        <v>113</v>
      </c>
      <c r="J314" s="441" t="s">
        <v>1275</v>
      </c>
      <c r="K314" s="489" t="s">
        <v>1220</v>
      </c>
      <c r="L314" s="844" t="s">
        <v>2539</v>
      </c>
      <c r="M314" s="844" t="s">
        <v>2539</v>
      </c>
      <c r="N314" s="485">
        <v>0</v>
      </c>
      <c r="O314" s="442">
        <f t="shared" si="50"/>
        <v>0</v>
      </c>
      <c r="P314" s="443">
        <f t="shared" si="51"/>
        <v>0</v>
      </c>
      <c r="Q314" s="444"/>
      <c r="R314" s="445"/>
      <c r="S314" s="446" t="s">
        <v>113</v>
      </c>
      <c r="T314" s="446" t="s">
        <v>113</v>
      </c>
      <c r="U314" s="446" t="s">
        <v>113</v>
      </c>
      <c r="V314" s="447" t="s">
        <v>113</v>
      </c>
      <c r="W314" s="437" t="s">
        <v>506</v>
      </c>
      <c r="X314" s="448"/>
    </row>
    <row r="315" spans="1:24" s="449" customFormat="1" ht="32.1" hidden="1" customHeight="1">
      <c r="A315" s="436" t="s">
        <v>1276</v>
      </c>
      <c r="B315" s="437"/>
      <c r="C315" s="438" t="s">
        <v>539</v>
      </c>
      <c r="D315" s="472">
        <v>2015</v>
      </c>
      <c r="E315" s="437" t="s">
        <v>1167</v>
      </c>
      <c r="F315" s="439" t="s">
        <v>113</v>
      </c>
      <c r="G315" s="439" t="s">
        <v>113</v>
      </c>
      <c r="H315" s="440" t="s">
        <v>113</v>
      </c>
      <c r="I315" s="437" t="s">
        <v>113</v>
      </c>
      <c r="J315" s="441" t="s">
        <v>1277</v>
      </c>
      <c r="K315" s="489" t="s">
        <v>1220</v>
      </c>
      <c r="L315" s="844" t="s">
        <v>2539</v>
      </c>
      <c r="M315" s="844" t="s">
        <v>2539</v>
      </c>
      <c r="N315" s="485">
        <v>0</v>
      </c>
      <c r="O315" s="442">
        <f t="shared" si="50"/>
        <v>0</v>
      </c>
      <c r="P315" s="443">
        <f t="shared" si="51"/>
        <v>0</v>
      </c>
      <c r="Q315" s="444"/>
      <c r="R315" s="445"/>
      <c r="S315" s="446" t="s">
        <v>113</v>
      </c>
      <c r="T315" s="446" t="s">
        <v>113</v>
      </c>
      <c r="U315" s="446" t="s">
        <v>113</v>
      </c>
      <c r="V315" s="447" t="s">
        <v>113</v>
      </c>
      <c r="W315" s="437" t="s">
        <v>506</v>
      </c>
      <c r="X315" s="448"/>
    </row>
    <row r="316" spans="1:24" s="570" customFormat="1" ht="24" hidden="1" customHeight="1">
      <c r="A316" s="556" t="s">
        <v>1224</v>
      </c>
      <c r="B316" s="557"/>
      <c r="C316" s="558" t="s">
        <v>1327</v>
      </c>
      <c r="D316" s="559">
        <v>2015</v>
      </c>
      <c r="E316" s="557" t="s">
        <v>1541</v>
      </c>
      <c r="F316" s="560" t="s">
        <v>113</v>
      </c>
      <c r="G316" s="560" t="s">
        <v>113</v>
      </c>
      <c r="H316" s="561" t="s">
        <v>113</v>
      </c>
      <c r="I316" s="557" t="s">
        <v>113</v>
      </c>
      <c r="J316" s="571" t="s">
        <v>1354</v>
      </c>
      <c r="K316" s="562" t="s">
        <v>1339</v>
      </c>
      <c r="L316" s="844" t="s">
        <v>2539</v>
      </c>
      <c r="M316" s="844" t="s">
        <v>2539</v>
      </c>
      <c r="N316" s="563">
        <v>2E-3</v>
      </c>
      <c r="O316" s="555">
        <f t="shared" si="50"/>
        <v>177.78667999999999</v>
      </c>
      <c r="P316" s="564">
        <f t="shared" si="51"/>
        <v>88715.553319999992</v>
      </c>
      <c r="Q316" s="565">
        <f>Q34+Q45+Q46+Q55+Q56+Q70+Q71+Q83+Q84</f>
        <v>88893.34</v>
      </c>
      <c r="R316" s="566"/>
      <c r="S316" s="567" t="s">
        <v>113</v>
      </c>
      <c r="T316" s="567" t="s">
        <v>113</v>
      </c>
      <c r="U316" s="567" t="s">
        <v>113</v>
      </c>
      <c r="V316" s="568" t="s">
        <v>113</v>
      </c>
      <c r="W316" s="557" t="s">
        <v>1362</v>
      </c>
      <c r="X316" s="569"/>
    </row>
    <row r="317" spans="1:24" s="570" customFormat="1" ht="24" hidden="1" customHeight="1">
      <c r="A317" s="556" t="s">
        <v>1224</v>
      </c>
      <c r="B317" s="557"/>
      <c r="C317" s="558" t="s">
        <v>1327</v>
      </c>
      <c r="D317" s="559">
        <v>2015</v>
      </c>
      <c r="E317" s="557" t="s">
        <v>1541</v>
      </c>
      <c r="F317" s="560" t="s">
        <v>113</v>
      </c>
      <c r="G317" s="560" t="s">
        <v>113</v>
      </c>
      <c r="H317" s="561" t="s">
        <v>113</v>
      </c>
      <c r="I317" s="557" t="s">
        <v>113</v>
      </c>
      <c r="J317" s="571" t="s">
        <v>1363</v>
      </c>
      <c r="K317" s="562" t="s">
        <v>1339</v>
      </c>
      <c r="L317" s="844" t="s">
        <v>2539</v>
      </c>
      <c r="M317" s="844" t="s">
        <v>2539</v>
      </c>
      <c r="N317" s="563">
        <v>2E-3</v>
      </c>
      <c r="O317" s="555">
        <f t="shared" si="50"/>
        <v>189.64009999999999</v>
      </c>
      <c r="P317" s="564">
        <f t="shared" si="51"/>
        <v>94630.409899999984</v>
      </c>
      <c r="Q317" s="565">
        <f>Q33+Q42+Q43+Q58+Q59+Q73+Q74+Q86+Q87</f>
        <v>94820.049999999988</v>
      </c>
      <c r="R317" s="566"/>
      <c r="S317" s="567" t="s">
        <v>113</v>
      </c>
      <c r="T317" s="567" t="s">
        <v>113</v>
      </c>
      <c r="U317" s="567" t="s">
        <v>113</v>
      </c>
      <c r="V317" s="568" t="s">
        <v>113</v>
      </c>
      <c r="W317" s="557" t="s">
        <v>1362</v>
      </c>
      <c r="X317" s="569"/>
    </row>
    <row r="318" spans="1:24" s="570" customFormat="1" ht="26.25" hidden="1" customHeight="1">
      <c r="A318" s="556" t="s">
        <v>1224</v>
      </c>
      <c r="B318" s="557"/>
      <c r="C318" s="558" t="s">
        <v>1327</v>
      </c>
      <c r="D318" s="559">
        <v>2015</v>
      </c>
      <c r="E318" s="557" t="s">
        <v>1541</v>
      </c>
      <c r="F318" s="560" t="s">
        <v>113</v>
      </c>
      <c r="G318" s="560" t="s">
        <v>113</v>
      </c>
      <c r="H318" s="561" t="s">
        <v>113</v>
      </c>
      <c r="I318" s="557" t="s">
        <v>113</v>
      </c>
      <c r="J318" s="571" t="s">
        <v>1351</v>
      </c>
      <c r="K318" s="562" t="s">
        <v>1339</v>
      </c>
      <c r="L318" s="844" t="s">
        <v>2539</v>
      </c>
      <c r="M318" s="844" t="s">
        <v>2539</v>
      </c>
      <c r="N318" s="563">
        <v>2E-3</v>
      </c>
      <c r="O318" s="555">
        <f t="shared" si="50"/>
        <v>218.64024000000001</v>
      </c>
      <c r="P318" s="564">
        <f t="shared" si="51"/>
        <v>109101.47976</v>
      </c>
      <c r="Q318" s="565">
        <f>Q40+Q41+Q48+Q62+Q69+Q76+Q89+Q95</f>
        <v>109320.12</v>
      </c>
      <c r="R318" s="566"/>
      <c r="S318" s="567" t="s">
        <v>113</v>
      </c>
      <c r="T318" s="567" t="s">
        <v>113</v>
      </c>
      <c r="U318" s="567" t="s">
        <v>113</v>
      </c>
      <c r="V318" s="568" t="s">
        <v>113</v>
      </c>
      <c r="W318" s="557" t="s">
        <v>1362</v>
      </c>
      <c r="X318" s="569"/>
    </row>
    <row r="319" spans="1:24" s="449" customFormat="1" ht="38.25" hidden="1" customHeight="1">
      <c r="A319" s="436" t="s">
        <v>1224</v>
      </c>
      <c r="B319" s="437"/>
      <c r="C319" s="438" t="s">
        <v>1327</v>
      </c>
      <c r="D319" s="472">
        <v>2015</v>
      </c>
      <c r="E319" s="437" t="s">
        <v>1540</v>
      </c>
      <c r="F319" s="439" t="s">
        <v>113</v>
      </c>
      <c r="G319" s="439" t="s">
        <v>113</v>
      </c>
      <c r="H319" s="440" t="s">
        <v>113</v>
      </c>
      <c r="I319" s="437" t="s">
        <v>113</v>
      </c>
      <c r="J319" s="441" t="s">
        <v>1338</v>
      </c>
      <c r="K319" s="441" t="s">
        <v>1339</v>
      </c>
      <c r="L319" s="844" t="s">
        <v>2539</v>
      </c>
      <c r="M319" s="844" t="s">
        <v>2539</v>
      </c>
      <c r="N319" s="485">
        <v>2E-3</v>
      </c>
      <c r="O319" s="442">
        <f t="shared" si="50"/>
        <v>431.14602000000002</v>
      </c>
      <c r="P319" s="443">
        <f t="shared" si="51"/>
        <v>215141.86398000002</v>
      </c>
      <c r="Q319" s="444">
        <f>Q61+Q92+Q93+Q94+Q95+Q96+Q97+Q98+Q101+Q102</f>
        <v>215573.01</v>
      </c>
      <c r="R319" s="445"/>
      <c r="S319" s="446" t="s">
        <v>113</v>
      </c>
      <c r="T319" s="446" t="s">
        <v>113</v>
      </c>
      <c r="U319" s="446" t="s">
        <v>113</v>
      </c>
      <c r="V319" s="447" t="s">
        <v>113</v>
      </c>
      <c r="W319" s="437" t="s">
        <v>506</v>
      </c>
      <c r="X319" s="448"/>
    </row>
    <row r="320" spans="1:24" s="449" customFormat="1" ht="38.25" hidden="1" customHeight="1">
      <c r="A320" s="436" t="s">
        <v>1224</v>
      </c>
      <c r="B320" s="437"/>
      <c r="C320" s="438" t="s">
        <v>1327</v>
      </c>
      <c r="D320" s="472">
        <v>2015</v>
      </c>
      <c r="E320" s="437" t="s">
        <v>754</v>
      </c>
      <c r="F320" s="439" t="s">
        <v>113</v>
      </c>
      <c r="G320" s="439" t="s">
        <v>113</v>
      </c>
      <c r="H320" s="440" t="s">
        <v>113</v>
      </c>
      <c r="I320" s="437" t="s">
        <v>113</v>
      </c>
      <c r="J320" s="441" t="s">
        <v>1338</v>
      </c>
      <c r="K320" s="441" t="s">
        <v>1339</v>
      </c>
      <c r="L320" s="844" t="s">
        <v>2539</v>
      </c>
      <c r="M320" s="844" t="s">
        <v>2539</v>
      </c>
      <c r="N320" s="485">
        <v>2E-3</v>
      </c>
      <c r="O320" s="442">
        <f t="shared" si="50"/>
        <v>512.06702000000007</v>
      </c>
      <c r="P320" s="443">
        <f t="shared" si="51"/>
        <v>255521.44298000002</v>
      </c>
      <c r="Q320" s="444">
        <f>Q33+Q34+Q40+Q41+Q42+Q43+Q45+Q46+Q48+Q55+Q56+Q58+Q59+Q62+Q69+Q70+Q71+Q73+Q74+Q76+Q77+Q83+Q84+Q86+Q87+Q89</f>
        <v>256033.51</v>
      </c>
      <c r="R320" s="445"/>
      <c r="S320" s="446" t="s">
        <v>113</v>
      </c>
      <c r="T320" s="446" t="s">
        <v>113</v>
      </c>
      <c r="U320" s="446" t="s">
        <v>113</v>
      </c>
      <c r="V320" s="447" t="s">
        <v>113</v>
      </c>
      <c r="W320" s="437" t="s">
        <v>506</v>
      </c>
      <c r="X320" s="448"/>
    </row>
    <row r="321" spans="1:24" s="715" customFormat="1" ht="32.1" hidden="1" customHeight="1">
      <c r="A321" s="704" t="s">
        <v>1269</v>
      </c>
      <c r="B321" s="705"/>
      <c r="C321" s="697" t="s">
        <v>539</v>
      </c>
      <c r="D321" s="705">
        <v>2016</v>
      </c>
      <c r="E321" s="705" t="s">
        <v>1167</v>
      </c>
      <c r="F321" s="705" t="s">
        <v>113</v>
      </c>
      <c r="G321" s="705" t="s">
        <v>113</v>
      </c>
      <c r="H321" s="706" t="s">
        <v>113</v>
      </c>
      <c r="I321" s="705" t="s">
        <v>113</v>
      </c>
      <c r="J321" s="729" t="s">
        <v>1270</v>
      </c>
      <c r="K321" s="698" t="s">
        <v>1603</v>
      </c>
      <c r="L321" s="707" t="s">
        <v>113</v>
      </c>
      <c r="M321" s="707" t="s">
        <v>113</v>
      </c>
      <c r="N321" s="708">
        <v>0</v>
      </c>
      <c r="O321" s="709">
        <f t="shared" si="50"/>
        <v>0</v>
      </c>
      <c r="P321" s="710">
        <f t="shared" si="51"/>
        <v>18000</v>
      </c>
      <c r="Q321" s="711">
        <f>Q104+Q115+Q119+Q122+Q128</f>
        <v>18000</v>
      </c>
      <c r="R321" s="712"/>
      <c r="S321" s="712" t="s">
        <v>113</v>
      </c>
      <c r="T321" s="712" t="s">
        <v>113</v>
      </c>
      <c r="U321" s="712" t="s">
        <v>113</v>
      </c>
      <c r="V321" s="713" t="s">
        <v>113</v>
      </c>
      <c r="W321" s="705" t="s">
        <v>506</v>
      </c>
      <c r="X321" s="714"/>
    </row>
    <row r="322" spans="1:24" s="715" customFormat="1" ht="32.1" hidden="1" customHeight="1">
      <c r="A322" s="704" t="s">
        <v>2529</v>
      </c>
      <c r="B322" s="705"/>
      <c r="C322" s="697" t="s">
        <v>539</v>
      </c>
      <c r="D322" s="705">
        <v>2016</v>
      </c>
      <c r="E322" s="705" t="s">
        <v>1167</v>
      </c>
      <c r="F322" s="705" t="s">
        <v>113</v>
      </c>
      <c r="G322" s="705" t="s">
        <v>113</v>
      </c>
      <c r="H322" s="706" t="s">
        <v>113</v>
      </c>
      <c r="I322" s="705" t="s">
        <v>113</v>
      </c>
      <c r="J322" s="729" t="s">
        <v>2562</v>
      </c>
      <c r="K322" s="698" t="s">
        <v>1603</v>
      </c>
      <c r="L322" s="707" t="s">
        <v>113</v>
      </c>
      <c r="M322" s="707" t="s">
        <v>113</v>
      </c>
      <c r="N322" s="708">
        <v>0</v>
      </c>
      <c r="O322" s="709">
        <f t="shared" ref="O322:O359" si="52">Q322*N322</f>
        <v>0</v>
      </c>
      <c r="P322" s="710">
        <f t="shared" si="51"/>
        <v>3300</v>
      </c>
      <c r="Q322" s="711">
        <f>Q262</f>
        <v>3300</v>
      </c>
      <c r="R322" s="712"/>
      <c r="S322" s="712" t="s">
        <v>113</v>
      </c>
      <c r="T322" s="712" t="s">
        <v>113</v>
      </c>
      <c r="U322" s="712" t="s">
        <v>113</v>
      </c>
      <c r="V322" s="713" t="s">
        <v>113</v>
      </c>
      <c r="W322" s="705" t="s">
        <v>506</v>
      </c>
      <c r="X322" s="714"/>
    </row>
    <row r="323" spans="1:24" s="715" customFormat="1" ht="32.1" hidden="1" customHeight="1">
      <c r="A323" s="704" t="s">
        <v>1601</v>
      </c>
      <c r="B323" s="705"/>
      <c r="C323" s="697" t="s">
        <v>539</v>
      </c>
      <c r="D323" s="705">
        <v>2016</v>
      </c>
      <c r="E323" s="705" t="s">
        <v>1167</v>
      </c>
      <c r="F323" s="705" t="s">
        <v>113</v>
      </c>
      <c r="G323" s="705" t="s">
        <v>113</v>
      </c>
      <c r="H323" s="706" t="s">
        <v>113</v>
      </c>
      <c r="I323" s="705" t="s">
        <v>113</v>
      </c>
      <c r="J323" s="729" t="s">
        <v>1602</v>
      </c>
      <c r="K323" s="698" t="s">
        <v>1603</v>
      </c>
      <c r="L323" s="707" t="s">
        <v>113</v>
      </c>
      <c r="M323" s="707" t="s">
        <v>113</v>
      </c>
      <c r="N323" s="708">
        <v>0</v>
      </c>
      <c r="O323" s="709">
        <f t="shared" si="52"/>
        <v>0</v>
      </c>
      <c r="P323" s="710">
        <f t="shared" si="51"/>
        <v>6690</v>
      </c>
      <c r="Q323" s="711">
        <f>Q125+Q197</f>
        <v>6690</v>
      </c>
      <c r="R323" s="712"/>
      <c r="S323" s="712"/>
      <c r="T323" s="712"/>
      <c r="U323" s="712"/>
      <c r="V323" s="713"/>
      <c r="W323" s="705"/>
      <c r="X323" s="714"/>
    </row>
    <row r="324" spans="1:24" s="715" customFormat="1" ht="32.1" hidden="1" customHeight="1">
      <c r="A324" s="704" t="s">
        <v>1266</v>
      </c>
      <c r="B324" s="705"/>
      <c r="C324" s="697" t="s">
        <v>539</v>
      </c>
      <c r="D324" s="705">
        <v>2016</v>
      </c>
      <c r="E324" s="705" t="s">
        <v>1167</v>
      </c>
      <c r="F324" s="705" t="s">
        <v>113</v>
      </c>
      <c r="G324" s="705" t="s">
        <v>113</v>
      </c>
      <c r="H324" s="706" t="s">
        <v>113</v>
      </c>
      <c r="I324" s="705" t="s">
        <v>113</v>
      </c>
      <c r="J324" s="729" t="s">
        <v>1271</v>
      </c>
      <c r="K324" s="698" t="s">
        <v>1603</v>
      </c>
      <c r="L324" s="707" t="s">
        <v>113</v>
      </c>
      <c r="M324" s="707" t="s">
        <v>113</v>
      </c>
      <c r="N324" s="708">
        <v>0</v>
      </c>
      <c r="O324" s="709">
        <f t="shared" si="52"/>
        <v>0</v>
      </c>
      <c r="P324" s="710">
        <f t="shared" si="51"/>
        <v>2250</v>
      </c>
      <c r="Q324" s="711">
        <f>Q144</f>
        <v>2250</v>
      </c>
      <c r="R324" s="712"/>
      <c r="S324" s="712"/>
      <c r="T324" s="712"/>
      <c r="U324" s="712"/>
      <c r="V324" s="713"/>
      <c r="W324" s="705"/>
      <c r="X324" s="714"/>
    </row>
    <row r="325" spans="1:24" s="715" customFormat="1" ht="32.1" hidden="1" customHeight="1">
      <c r="A325" s="704" t="s">
        <v>1724</v>
      </c>
      <c r="B325" s="705"/>
      <c r="C325" s="697" t="s">
        <v>539</v>
      </c>
      <c r="D325" s="705">
        <v>2016</v>
      </c>
      <c r="E325" s="705" t="s">
        <v>1167</v>
      </c>
      <c r="F325" s="705" t="s">
        <v>113</v>
      </c>
      <c r="G325" s="705" t="s">
        <v>113</v>
      </c>
      <c r="H325" s="706" t="s">
        <v>113</v>
      </c>
      <c r="I325" s="705" t="s">
        <v>113</v>
      </c>
      <c r="J325" s="729" t="s">
        <v>1913</v>
      </c>
      <c r="K325" s="698" t="s">
        <v>1603</v>
      </c>
      <c r="L325" s="707" t="s">
        <v>113</v>
      </c>
      <c r="M325" s="707" t="s">
        <v>113</v>
      </c>
      <c r="N325" s="708">
        <v>0</v>
      </c>
      <c r="O325" s="709">
        <f t="shared" si="52"/>
        <v>0</v>
      </c>
      <c r="P325" s="710">
        <f t="shared" si="51"/>
        <v>1100</v>
      </c>
      <c r="Q325" s="711">
        <f>Q159</f>
        <v>1100</v>
      </c>
      <c r="R325" s="712"/>
      <c r="S325" s="712" t="s">
        <v>113</v>
      </c>
      <c r="T325" s="712" t="s">
        <v>113</v>
      </c>
      <c r="U325" s="712" t="s">
        <v>113</v>
      </c>
      <c r="V325" s="713" t="s">
        <v>113</v>
      </c>
      <c r="W325" s="705" t="s">
        <v>506</v>
      </c>
      <c r="X325" s="714"/>
    </row>
    <row r="326" spans="1:24" s="715" customFormat="1" ht="32.1" hidden="1" customHeight="1">
      <c r="A326" s="704" t="s">
        <v>1434</v>
      </c>
      <c r="B326" s="705"/>
      <c r="C326" s="697" t="s">
        <v>539</v>
      </c>
      <c r="D326" s="705">
        <v>2016</v>
      </c>
      <c r="E326" s="705" t="s">
        <v>1167</v>
      </c>
      <c r="F326" s="705" t="s">
        <v>113</v>
      </c>
      <c r="G326" s="705" t="s">
        <v>113</v>
      </c>
      <c r="H326" s="706" t="s">
        <v>113</v>
      </c>
      <c r="I326" s="705" t="s">
        <v>113</v>
      </c>
      <c r="J326" s="729" t="s">
        <v>1782</v>
      </c>
      <c r="K326" s="698" t="s">
        <v>1603</v>
      </c>
      <c r="L326" s="707" t="s">
        <v>113</v>
      </c>
      <c r="M326" s="707" t="s">
        <v>113</v>
      </c>
      <c r="N326" s="708">
        <v>0</v>
      </c>
      <c r="O326" s="709">
        <f t="shared" si="52"/>
        <v>0</v>
      </c>
      <c r="P326" s="710">
        <f t="shared" si="51"/>
        <v>9100</v>
      </c>
      <c r="Q326" s="711">
        <f>Q133+Q136+Q146</f>
        <v>9100</v>
      </c>
      <c r="R326" s="712"/>
      <c r="S326" s="712" t="s">
        <v>113</v>
      </c>
      <c r="T326" s="712" t="s">
        <v>113</v>
      </c>
      <c r="U326" s="712" t="s">
        <v>113</v>
      </c>
      <c r="V326" s="713" t="s">
        <v>113</v>
      </c>
      <c r="W326" s="705" t="s">
        <v>506</v>
      </c>
      <c r="X326" s="714"/>
    </row>
    <row r="327" spans="1:24" s="715" customFormat="1" ht="32.1" hidden="1" customHeight="1">
      <c r="A327" s="704" t="s">
        <v>1434</v>
      </c>
      <c r="B327" s="705"/>
      <c r="C327" s="697" t="s">
        <v>539</v>
      </c>
      <c r="D327" s="705">
        <v>2016</v>
      </c>
      <c r="E327" s="705" t="s">
        <v>1167</v>
      </c>
      <c r="F327" s="705" t="s">
        <v>113</v>
      </c>
      <c r="G327" s="705" t="s">
        <v>113</v>
      </c>
      <c r="H327" s="706" t="s">
        <v>113</v>
      </c>
      <c r="I327" s="705" t="s">
        <v>113</v>
      </c>
      <c r="J327" s="729" t="s">
        <v>1273</v>
      </c>
      <c r="K327" s="698" t="s">
        <v>1603</v>
      </c>
      <c r="L327" s="707" t="s">
        <v>113</v>
      </c>
      <c r="M327" s="707" t="s">
        <v>113</v>
      </c>
      <c r="N327" s="708">
        <v>0</v>
      </c>
      <c r="O327" s="709">
        <f t="shared" ref="O327" si="53">Q327*N327</f>
        <v>0</v>
      </c>
      <c r="P327" s="710">
        <f t="shared" ref="P327" si="54">Q327-O327</f>
        <v>600</v>
      </c>
      <c r="Q327" s="711">
        <f>Q181</f>
        <v>600</v>
      </c>
      <c r="R327" s="712"/>
      <c r="S327" s="712" t="s">
        <v>113</v>
      </c>
      <c r="T327" s="712" t="s">
        <v>113</v>
      </c>
      <c r="U327" s="712" t="s">
        <v>113</v>
      </c>
      <c r="V327" s="713" t="s">
        <v>113</v>
      </c>
      <c r="W327" s="705" t="s">
        <v>506</v>
      </c>
      <c r="X327" s="714"/>
    </row>
    <row r="328" spans="1:24" s="728" customFormat="1" ht="47.25" hidden="1" customHeight="1">
      <c r="A328" s="716" t="s">
        <v>1626</v>
      </c>
      <c r="B328" s="717"/>
      <c r="C328" s="612" t="s">
        <v>539</v>
      </c>
      <c r="D328" s="718">
        <v>2016</v>
      </c>
      <c r="E328" s="717" t="s">
        <v>1167</v>
      </c>
      <c r="F328" s="719" t="s">
        <v>113</v>
      </c>
      <c r="G328" s="719" t="s">
        <v>113</v>
      </c>
      <c r="H328" s="720" t="s">
        <v>113</v>
      </c>
      <c r="I328" s="717" t="s">
        <v>113</v>
      </c>
      <c r="J328" s="614" t="s">
        <v>1823</v>
      </c>
      <c r="K328" s="614" t="s">
        <v>1603</v>
      </c>
      <c r="L328" s="721" t="s">
        <v>113</v>
      </c>
      <c r="M328" s="721" t="s">
        <v>113</v>
      </c>
      <c r="N328" s="722">
        <v>0</v>
      </c>
      <c r="O328" s="851">
        <f t="shared" si="52"/>
        <v>0</v>
      </c>
      <c r="P328" s="723">
        <f t="shared" si="51"/>
        <v>53490</v>
      </c>
      <c r="Q328" s="711">
        <f>Q104+Q115+Q119+Q122+Q125+Q128+Q133+Q136+Q144+Q146+Q159+Q181+Q197+Q224+Q257+Q262</f>
        <v>53490</v>
      </c>
      <c r="R328" s="724"/>
      <c r="S328" s="725" t="s">
        <v>113</v>
      </c>
      <c r="T328" s="725" t="s">
        <v>113</v>
      </c>
      <c r="U328" s="725" t="s">
        <v>113</v>
      </c>
      <c r="V328" s="726" t="s">
        <v>113</v>
      </c>
      <c r="W328" s="717" t="s">
        <v>506</v>
      </c>
      <c r="X328" s="727"/>
    </row>
    <row r="329" spans="1:24" s="728" customFormat="1" ht="32.1" hidden="1" customHeight="1">
      <c r="A329" s="716" t="s">
        <v>1589</v>
      </c>
      <c r="B329" s="717"/>
      <c r="C329" s="612" t="s">
        <v>539</v>
      </c>
      <c r="D329" s="718">
        <v>2016</v>
      </c>
      <c r="E329" s="717" t="s">
        <v>1167</v>
      </c>
      <c r="F329" s="719" t="s">
        <v>113</v>
      </c>
      <c r="G329" s="719" t="s">
        <v>113</v>
      </c>
      <c r="H329" s="720" t="s">
        <v>113</v>
      </c>
      <c r="I329" s="717" t="s">
        <v>113</v>
      </c>
      <c r="J329" s="614" t="s">
        <v>1619</v>
      </c>
      <c r="K329" s="614" t="s">
        <v>1191</v>
      </c>
      <c r="L329" s="721" t="s">
        <v>113</v>
      </c>
      <c r="M329" s="721" t="s">
        <v>113</v>
      </c>
      <c r="N329" s="722"/>
      <c r="O329" s="851">
        <f t="shared" si="52"/>
        <v>0</v>
      </c>
      <c r="P329" s="723">
        <f t="shared" ref="P329:P348" si="55">Q329-O329</f>
        <v>152300</v>
      </c>
      <c r="Q329" s="711">
        <f>Q105+Q116+Q120+Q124+Q127+Q129+Q138+Q141+Q149+Q151+Q158+Q161+Q162+Q168+Q169+Q177+Q178+Q185+Q188+Q190+Q193+Q195+Q196+Q202+Q208+Q212+Q213+Q218+Q223+Q230+Q237+Q243+Q247+Q252+Q259+Q263+Q269+Q271</f>
        <v>152300</v>
      </c>
      <c r="R329" s="724"/>
      <c r="S329" s="725" t="s">
        <v>113</v>
      </c>
      <c r="T329" s="725" t="s">
        <v>113</v>
      </c>
      <c r="U329" s="725" t="s">
        <v>113</v>
      </c>
      <c r="V329" s="726" t="s">
        <v>113</v>
      </c>
      <c r="W329" s="717" t="s">
        <v>506</v>
      </c>
      <c r="X329" s="727"/>
    </row>
    <row r="330" spans="1:24" s="715" customFormat="1" ht="32.1" customHeight="1">
      <c r="A330" s="704" t="s">
        <v>1610</v>
      </c>
      <c r="B330" s="705"/>
      <c r="C330" s="697" t="s">
        <v>535</v>
      </c>
      <c r="D330" s="705">
        <v>2016</v>
      </c>
      <c r="E330" s="705" t="s">
        <v>1167</v>
      </c>
      <c r="F330" s="705" t="s">
        <v>113</v>
      </c>
      <c r="G330" s="705" t="s">
        <v>113</v>
      </c>
      <c r="H330" s="706" t="s">
        <v>113</v>
      </c>
      <c r="I330" s="705" t="s">
        <v>113</v>
      </c>
      <c r="J330" s="740" t="s">
        <v>1628</v>
      </c>
      <c r="K330" s="698" t="s">
        <v>1233</v>
      </c>
      <c r="L330" s="707" t="s">
        <v>113</v>
      </c>
      <c r="M330" s="707" t="s">
        <v>113</v>
      </c>
      <c r="N330" s="708"/>
      <c r="O330" s="709">
        <f t="shared" si="52"/>
        <v>0</v>
      </c>
      <c r="P330" s="710">
        <f t="shared" si="55"/>
        <v>24900</v>
      </c>
      <c r="Q330" s="739">
        <f>Q103+Q248+Q253+Q274</f>
        <v>24900</v>
      </c>
      <c r="R330" s="712"/>
      <c r="S330" s="712" t="s">
        <v>113</v>
      </c>
      <c r="T330" s="712" t="s">
        <v>113</v>
      </c>
      <c r="U330" s="712" t="s">
        <v>113</v>
      </c>
      <c r="V330" s="713" t="s">
        <v>113</v>
      </c>
      <c r="W330" s="705" t="s">
        <v>506</v>
      </c>
      <c r="X330" s="714"/>
    </row>
    <row r="331" spans="1:24" s="715" customFormat="1" ht="32.1" customHeight="1">
      <c r="A331" s="704" t="s">
        <v>1613</v>
      </c>
      <c r="B331" s="705"/>
      <c r="C331" s="697" t="s">
        <v>535</v>
      </c>
      <c r="D331" s="705">
        <v>2016</v>
      </c>
      <c r="E331" s="705" t="s">
        <v>1167</v>
      </c>
      <c r="F331" s="705" t="s">
        <v>113</v>
      </c>
      <c r="G331" s="705" t="s">
        <v>113</v>
      </c>
      <c r="H331" s="706" t="s">
        <v>113</v>
      </c>
      <c r="I331" s="705" t="s">
        <v>113</v>
      </c>
      <c r="J331" s="740" t="s">
        <v>1203</v>
      </c>
      <c r="K331" s="698" t="s">
        <v>1203</v>
      </c>
      <c r="L331" s="707" t="s">
        <v>113</v>
      </c>
      <c r="M331" s="707" t="s">
        <v>113</v>
      </c>
      <c r="N331" s="708"/>
      <c r="O331" s="709">
        <f t="shared" si="52"/>
        <v>0</v>
      </c>
      <c r="P331" s="710">
        <f t="shared" si="55"/>
        <v>38116.799999999996</v>
      </c>
      <c r="Q331" s="739">
        <f>Q123+Q126+Q131+Q135+Q268+Q286+Q289</f>
        <v>38116.799999999996</v>
      </c>
      <c r="R331" s="712"/>
      <c r="S331" s="712" t="s">
        <v>113</v>
      </c>
      <c r="T331" s="712" t="s">
        <v>113</v>
      </c>
      <c r="U331" s="712" t="s">
        <v>113</v>
      </c>
      <c r="V331" s="713" t="s">
        <v>113</v>
      </c>
      <c r="W331" s="705" t="s">
        <v>506</v>
      </c>
      <c r="X331" s="714"/>
    </row>
    <row r="332" spans="1:24" s="715" customFormat="1" ht="32.1" customHeight="1">
      <c r="A332" s="704" t="s">
        <v>1607</v>
      </c>
      <c r="B332" s="705"/>
      <c r="C332" s="697" t="s">
        <v>535</v>
      </c>
      <c r="D332" s="705">
        <v>2016</v>
      </c>
      <c r="E332" s="705" t="s">
        <v>1167</v>
      </c>
      <c r="F332" s="705" t="s">
        <v>113</v>
      </c>
      <c r="G332" s="705" t="s">
        <v>113</v>
      </c>
      <c r="H332" s="706" t="s">
        <v>113</v>
      </c>
      <c r="I332" s="705" t="s">
        <v>113</v>
      </c>
      <c r="J332" s="740" t="s">
        <v>1241</v>
      </c>
      <c r="K332" s="698" t="s">
        <v>1241</v>
      </c>
      <c r="L332" s="707" t="s">
        <v>113</v>
      </c>
      <c r="M332" s="707" t="s">
        <v>113</v>
      </c>
      <c r="N332" s="708"/>
      <c r="O332" s="709">
        <f t="shared" si="52"/>
        <v>0</v>
      </c>
      <c r="P332" s="710">
        <f t="shared" si="55"/>
        <v>62917.23</v>
      </c>
      <c r="Q332" s="739">
        <f>Q121+Q157+Q163+Q173+Q183+Q186+Q225+Q231+Q235+Q240+Q279+Q284+Q285</f>
        <v>62917.23</v>
      </c>
      <c r="R332" s="712"/>
      <c r="S332" s="712" t="s">
        <v>113</v>
      </c>
      <c r="T332" s="712" t="s">
        <v>113</v>
      </c>
      <c r="U332" s="712" t="s">
        <v>113</v>
      </c>
      <c r="V332" s="713" t="s">
        <v>113</v>
      </c>
      <c r="W332" s="705" t="s">
        <v>506</v>
      </c>
      <c r="X332" s="714"/>
    </row>
    <row r="333" spans="1:24" s="728" customFormat="1" ht="32.1" customHeight="1">
      <c r="A333" s="716" t="s">
        <v>1607</v>
      </c>
      <c r="B333" s="717"/>
      <c r="C333" s="612" t="s">
        <v>535</v>
      </c>
      <c r="D333" s="718">
        <v>2016</v>
      </c>
      <c r="E333" s="717" t="s">
        <v>1167</v>
      </c>
      <c r="F333" s="719" t="s">
        <v>113</v>
      </c>
      <c r="G333" s="719" t="s">
        <v>113</v>
      </c>
      <c r="H333" s="720" t="s">
        <v>113</v>
      </c>
      <c r="I333" s="717" t="s">
        <v>113</v>
      </c>
      <c r="J333" s="614"/>
      <c r="K333" s="614" t="s">
        <v>1635</v>
      </c>
      <c r="L333" s="721" t="s">
        <v>113</v>
      </c>
      <c r="M333" s="721" t="s">
        <v>113</v>
      </c>
      <c r="N333" s="722"/>
      <c r="O333" s="851">
        <f t="shared" si="52"/>
        <v>0</v>
      </c>
      <c r="P333" s="723">
        <f>Q333-O333</f>
        <v>37016.699999999997</v>
      </c>
      <c r="Q333" s="711">
        <f>Q143+Q148+Q150+Q194+Q201+Q258+Q288</f>
        <v>37016.699999999997</v>
      </c>
      <c r="R333" s="724"/>
      <c r="S333" s="725" t="s">
        <v>113</v>
      </c>
      <c r="T333" s="725" t="s">
        <v>113</v>
      </c>
      <c r="U333" s="725" t="s">
        <v>113</v>
      </c>
      <c r="V333" s="726" t="s">
        <v>113</v>
      </c>
      <c r="W333" s="717" t="s">
        <v>506</v>
      </c>
      <c r="X333" s="727"/>
    </row>
    <row r="334" spans="1:24" s="728" customFormat="1" ht="32.1" hidden="1" customHeight="1">
      <c r="A334" s="716" t="s">
        <v>1642</v>
      </c>
      <c r="B334" s="717"/>
      <c r="C334" s="612" t="s">
        <v>1546</v>
      </c>
      <c r="D334" s="718">
        <v>2016</v>
      </c>
      <c r="E334" s="717" t="s">
        <v>1167</v>
      </c>
      <c r="F334" s="719" t="s">
        <v>113</v>
      </c>
      <c r="G334" s="719" t="s">
        <v>113</v>
      </c>
      <c r="H334" s="720" t="s">
        <v>113</v>
      </c>
      <c r="I334" s="717" t="s">
        <v>113</v>
      </c>
      <c r="J334" s="614" t="s">
        <v>1643</v>
      </c>
      <c r="K334" s="614" t="s">
        <v>1643</v>
      </c>
      <c r="L334" s="862" t="s">
        <v>2539</v>
      </c>
      <c r="M334" s="721" t="s">
        <v>113</v>
      </c>
      <c r="N334" s="722">
        <v>0</v>
      </c>
      <c r="O334" s="851">
        <f t="shared" si="52"/>
        <v>0</v>
      </c>
      <c r="P334" s="723">
        <f t="shared" si="55"/>
        <v>51144.22</v>
      </c>
      <c r="Q334" s="711">
        <f>Q132+Q139+Q140+Q154+Q155</f>
        <v>51144.22</v>
      </c>
      <c r="R334" s="724"/>
      <c r="S334" s="725" t="s">
        <v>113</v>
      </c>
      <c r="T334" s="725" t="s">
        <v>113</v>
      </c>
      <c r="U334" s="725" t="s">
        <v>113</v>
      </c>
      <c r="V334" s="726" t="s">
        <v>113</v>
      </c>
      <c r="W334" s="717" t="s">
        <v>506</v>
      </c>
      <c r="X334" s="727"/>
    </row>
    <row r="335" spans="1:24" s="728" customFormat="1" ht="32.1" hidden="1" customHeight="1">
      <c r="A335" s="716" t="s">
        <v>1563</v>
      </c>
      <c r="B335" s="717"/>
      <c r="C335" s="612" t="s">
        <v>539</v>
      </c>
      <c r="D335" s="718">
        <v>2016</v>
      </c>
      <c r="E335" s="717" t="s">
        <v>1167</v>
      </c>
      <c r="F335" s="719" t="s">
        <v>113</v>
      </c>
      <c r="G335" s="719" t="s">
        <v>113</v>
      </c>
      <c r="H335" s="720" t="s">
        <v>113</v>
      </c>
      <c r="I335" s="717" t="s">
        <v>113</v>
      </c>
      <c r="J335" s="614" t="s">
        <v>1627</v>
      </c>
      <c r="K335" s="614" t="s">
        <v>2247</v>
      </c>
      <c r="L335" s="721" t="s">
        <v>113</v>
      </c>
      <c r="M335" s="721" t="s">
        <v>113</v>
      </c>
      <c r="N335" s="722"/>
      <c r="O335" s="851">
        <f t="shared" si="52"/>
        <v>0</v>
      </c>
      <c r="P335" s="723">
        <f t="shared" si="55"/>
        <v>62922.5</v>
      </c>
      <c r="Q335" s="711">
        <f>Q114+Q117+Q118+Q130+Q166+Q167+Q172+Q207+Q214+Q232+Q267+Q278</f>
        <v>62922.5</v>
      </c>
      <c r="R335" s="724"/>
      <c r="S335" s="725" t="s">
        <v>113</v>
      </c>
      <c r="T335" s="725" t="s">
        <v>113</v>
      </c>
      <c r="U335" s="725" t="s">
        <v>113</v>
      </c>
      <c r="V335" s="726" t="s">
        <v>113</v>
      </c>
      <c r="W335" s="717" t="s">
        <v>506</v>
      </c>
      <c r="X335" s="727"/>
    </row>
    <row r="336" spans="1:24" s="728" customFormat="1" ht="32.1" hidden="1" customHeight="1">
      <c r="A336" s="716" t="s">
        <v>1589</v>
      </c>
      <c r="B336" s="717"/>
      <c r="C336" s="612" t="s">
        <v>539</v>
      </c>
      <c r="D336" s="718">
        <v>2016</v>
      </c>
      <c r="E336" s="717" t="s">
        <v>1167</v>
      </c>
      <c r="F336" s="719" t="s">
        <v>113</v>
      </c>
      <c r="G336" s="719" t="s">
        <v>113</v>
      </c>
      <c r="H336" s="720" t="s">
        <v>113</v>
      </c>
      <c r="I336" s="717" t="s">
        <v>113</v>
      </c>
      <c r="J336" s="614" t="s">
        <v>1780</v>
      </c>
      <c r="K336" s="614" t="s">
        <v>1752</v>
      </c>
      <c r="L336" s="721" t="s">
        <v>113</v>
      </c>
      <c r="M336" s="721" t="s">
        <v>113</v>
      </c>
      <c r="N336" s="722">
        <v>0</v>
      </c>
      <c r="O336" s="851">
        <f t="shared" si="52"/>
        <v>0</v>
      </c>
      <c r="P336" s="723">
        <f t="shared" si="55"/>
        <v>1200</v>
      </c>
      <c r="Q336" s="711">
        <f>Q160</f>
        <v>1200</v>
      </c>
      <c r="R336" s="724"/>
      <c r="S336" s="725" t="s">
        <v>113</v>
      </c>
      <c r="T336" s="725" t="s">
        <v>113</v>
      </c>
      <c r="U336" s="725" t="s">
        <v>113</v>
      </c>
      <c r="V336" s="726" t="s">
        <v>113</v>
      </c>
      <c r="W336" s="717" t="s">
        <v>506</v>
      </c>
      <c r="X336" s="727"/>
    </row>
    <row r="337" spans="1:24" s="728" customFormat="1" ht="34.5" hidden="1" customHeight="1">
      <c r="A337" s="716" t="s">
        <v>695</v>
      </c>
      <c r="B337" s="717"/>
      <c r="C337" s="612" t="s">
        <v>539</v>
      </c>
      <c r="D337" s="718">
        <v>2016</v>
      </c>
      <c r="E337" s="717" t="s">
        <v>1167</v>
      </c>
      <c r="F337" s="719" t="s">
        <v>113</v>
      </c>
      <c r="G337" s="719" t="s">
        <v>113</v>
      </c>
      <c r="H337" s="720" t="s">
        <v>113</v>
      </c>
      <c r="I337" s="717" t="s">
        <v>113</v>
      </c>
      <c r="J337" s="614" t="s">
        <v>1783</v>
      </c>
      <c r="K337" s="614" t="s">
        <v>1837</v>
      </c>
      <c r="L337" s="862" t="s">
        <v>2539</v>
      </c>
      <c r="M337" s="721" t="s">
        <v>113</v>
      </c>
      <c r="N337" s="722">
        <v>0</v>
      </c>
      <c r="O337" s="851">
        <f t="shared" si="52"/>
        <v>0</v>
      </c>
      <c r="P337" s="723">
        <f t="shared" si="55"/>
        <v>5400</v>
      </c>
      <c r="Q337" s="711">
        <f>Q164+Q165</f>
        <v>5400</v>
      </c>
      <c r="R337" s="724"/>
      <c r="S337" s="725" t="s">
        <v>113</v>
      </c>
      <c r="T337" s="725" t="s">
        <v>113</v>
      </c>
      <c r="U337" s="725" t="s">
        <v>113</v>
      </c>
      <c r="V337" s="726" t="s">
        <v>113</v>
      </c>
      <c r="W337" s="717" t="s">
        <v>506</v>
      </c>
      <c r="X337" s="727"/>
    </row>
    <row r="338" spans="1:24" s="715" customFormat="1" ht="32.1" hidden="1" customHeight="1">
      <c r="A338" s="704" t="s">
        <v>1589</v>
      </c>
      <c r="B338" s="705"/>
      <c r="C338" s="697" t="s">
        <v>539</v>
      </c>
      <c r="D338" s="705">
        <v>2016</v>
      </c>
      <c r="E338" s="705" t="s">
        <v>1167</v>
      </c>
      <c r="F338" s="705" t="s">
        <v>113</v>
      </c>
      <c r="G338" s="705" t="s">
        <v>113</v>
      </c>
      <c r="H338" s="706" t="s">
        <v>113</v>
      </c>
      <c r="I338" s="705" t="s">
        <v>113</v>
      </c>
      <c r="J338" s="729" t="s">
        <v>1977</v>
      </c>
      <c r="K338" s="698" t="s">
        <v>1824</v>
      </c>
      <c r="L338" s="707" t="s">
        <v>113</v>
      </c>
      <c r="M338" s="707" t="s">
        <v>113</v>
      </c>
      <c r="N338" s="708"/>
      <c r="O338" s="709">
        <f t="shared" si="52"/>
        <v>0</v>
      </c>
      <c r="P338" s="710">
        <f>Q338-O338</f>
        <v>12305</v>
      </c>
      <c r="Q338" s="739">
        <f>Q134+Q137+Q145</f>
        <v>12305</v>
      </c>
      <c r="R338" s="712"/>
      <c r="S338" s="712" t="s">
        <v>113</v>
      </c>
      <c r="T338" s="712" t="s">
        <v>113</v>
      </c>
      <c r="U338" s="712" t="s">
        <v>113</v>
      </c>
      <c r="V338" s="713" t="s">
        <v>113</v>
      </c>
      <c r="W338" s="705" t="s">
        <v>506</v>
      </c>
      <c r="X338" s="714"/>
    </row>
    <row r="339" spans="1:24" s="715" customFormat="1" ht="32.1" hidden="1" customHeight="1">
      <c r="A339" s="704" t="s">
        <v>1589</v>
      </c>
      <c r="B339" s="705"/>
      <c r="C339" s="697" t="s">
        <v>539</v>
      </c>
      <c r="D339" s="705">
        <v>2016</v>
      </c>
      <c r="E339" s="705" t="s">
        <v>1167</v>
      </c>
      <c r="F339" s="705" t="s">
        <v>113</v>
      </c>
      <c r="G339" s="705" t="s">
        <v>113</v>
      </c>
      <c r="H339" s="706" t="s">
        <v>113</v>
      </c>
      <c r="I339" s="705" t="s">
        <v>113</v>
      </c>
      <c r="J339" s="729" t="s">
        <v>1978</v>
      </c>
      <c r="K339" s="698" t="s">
        <v>1824</v>
      </c>
      <c r="L339" s="707" t="s">
        <v>113</v>
      </c>
      <c r="M339" s="707" t="s">
        <v>113</v>
      </c>
      <c r="N339" s="708"/>
      <c r="O339" s="709">
        <f t="shared" si="52"/>
        <v>0</v>
      </c>
      <c r="P339" s="710">
        <f>Q339-O339</f>
        <v>1170</v>
      </c>
      <c r="Q339" s="739">
        <f>Q142</f>
        <v>1170</v>
      </c>
      <c r="R339" s="712"/>
      <c r="S339" s="712" t="s">
        <v>113</v>
      </c>
      <c r="T339" s="712" t="s">
        <v>113</v>
      </c>
      <c r="U339" s="712" t="s">
        <v>113</v>
      </c>
      <c r="V339" s="713" t="s">
        <v>113</v>
      </c>
      <c r="W339" s="705" t="s">
        <v>506</v>
      </c>
      <c r="X339" s="714"/>
    </row>
    <row r="340" spans="1:24" s="715" customFormat="1" ht="32.1" hidden="1" customHeight="1">
      <c r="A340" s="704" t="s">
        <v>1589</v>
      </c>
      <c r="B340" s="705"/>
      <c r="C340" s="697" t="s">
        <v>539</v>
      </c>
      <c r="D340" s="705">
        <v>2016</v>
      </c>
      <c r="E340" s="705" t="s">
        <v>1167</v>
      </c>
      <c r="F340" s="705" t="s">
        <v>113</v>
      </c>
      <c r="G340" s="705" t="s">
        <v>113</v>
      </c>
      <c r="H340" s="706" t="s">
        <v>113</v>
      </c>
      <c r="I340" s="705" t="s">
        <v>113</v>
      </c>
      <c r="J340" s="729" t="s">
        <v>1979</v>
      </c>
      <c r="K340" s="698" t="s">
        <v>1824</v>
      </c>
      <c r="L340" s="707" t="s">
        <v>113</v>
      </c>
      <c r="M340" s="707" t="s">
        <v>113</v>
      </c>
      <c r="N340" s="708"/>
      <c r="O340" s="709">
        <f t="shared" si="52"/>
        <v>0</v>
      </c>
      <c r="P340" s="710">
        <f>Q340-O340</f>
        <v>4000</v>
      </c>
      <c r="Q340" s="739">
        <f>Q147</f>
        <v>4000</v>
      </c>
      <c r="R340" s="712"/>
      <c r="S340" s="712" t="s">
        <v>113</v>
      </c>
      <c r="T340" s="712" t="s">
        <v>113</v>
      </c>
      <c r="U340" s="712" t="s">
        <v>113</v>
      </c>
      <c r="V340" s="713" t="s">
        <v>113</v>
      </c>
      <c r="W340" s="705" t="s">
        <v>506</v>
      </c>
      <c r="X340" s="714"/>
    </row>
    <row r="341" spans="1:24" s="715" customFormat="1" ht="32.1" hidden="1" customHeight="1">
      <c r="A341" s="704" t="s">
        <v>1589</v>
      </c>
      <c r="B341" s="705"/>
      <c r="C341" s="697" t="s">
        <v>539</v>
      </c>
      <c r="D341" s="705">
        <v>2016</v>
      </c>
      <c r="E341" s="705" t="s">
        <v>1167</v>
      </c>
      <c r="F341" s="705" t="s">
        <v>113</v>
      </c>
      <c r="G341" s="705" t="s">
        <v>113</v>
      </c>
      <c r="H341" s="706" t="s">
        <v>113</v>
      </c>
      <c r="I341" s="705" t="s">
        <v>113</v>
      </c>
      <c r="J341" s="729" t="s">
        <v>1980</v>
      </c>
      <c r="K341" s="698" t="s">
        <v>1824</v>
      </c>
      <c r="L341" s="707" t="s">
        <v>113</v>
      </c>
      <c r="M341" s="707" t="s">
        <v>113</v>
      </c>
      <c r="N341" s="708"/>
      <c r="O341" s="709">
        <f t="shared" si="52"/>
        <v>0</v>
      </c>
      <c r="P341" s="710">
        <f>Q341-O341</f>
        <v>2400</v>
      </c>
      <c r="Q341" s="739">
        <f>Q153</f>
        <v>2400</v>
      </c>
      <c r="R341" s="712"/>
      <c r="S341" s="712" t="s">
        <v>113</v>
      </c>
      <c r="T341" s="712" t="s">
        <v>113</v>
      </c>
      <c r="U341" s="712" t="s">
        <v>113</v>
      </c>
      <c r="V341" s="713" t="s">
        <v>113</v>
      </c>
      <c r="W341" s="705" t="s">
        <v>506</v>
      </c>
      <c r="X341" s="714"/>
    </row>
    <row r="342" spans="1:24" s="715" customFormat="1" ht="32.1" hidden="1" customHeight="1">
      <c r="A342" s="704" t="s">
        <v>1589</v>
      </c>
      <c r="B342" s="705"/>
      <c r="C342" s="697" t="s">
        <v>539</v>
      </c>
      <c r="D342" s="705">
        <v>2016</v>
      </c>
      <c r="E342" s="705" t="s">
        <v>1167</v>
      </c>
      <c r="F342" s="705" t="s">
        <v>113</v>
      </c>
      <c r="G342" s="705" t="s">
        <v>113</v>
      </c>
      <c r="H342" s="706" t="s">
        <v>113</v>
      </c>
      <c r="I342" s="705" t="s">
        <v>113</v>
      </c>
      <c r="J342" s="729" t="s">
        <v>1981</v>
      </c>
      <c r="K342" s="698" t="s">
        <v>1824</v>
      </c>
      <c r="L342" s="707" t="s">
        <v>113</v>
      </c>
      <c r="M342" s="707" t="s">
        <v>113</v>
      </c>
      <c r="N342" s="708"/>
      <c r="O342" s="709">
        <f t="shared" si="52"/>
        <v>0</v>
      </c>
      <c r="P342" s="710">
        <f>Q342-O342</f>
        <v>1800</v>
      </c>
      <c r="Q342" s="739">
        <f>Q170</f>
        <v>1800</v>
      </c>
      <c r="R342" s="712"/>
      <c r="S342" s="712" t="s">
        <v>113</v>
      </c>
      <c r="T342" s="712" t="s">
        <v>113</v>
      </c>
      <c r="U342" s="712" t="s">
        <v>113</v>
      </c>
      <c r="V342" s="713" t="s">
        <v>113</v>
      </c>
      <c r="W342" s="705" t="s">
        <v>506</v>
      </c>
      <c r="X342" s="714"/>
    </row>
    <row r="343" spans="1:24" s="728" customFormat="1" ht="46.5" hidden="1" customHeight="1">
      <c r="A343" s="716" t="s">
        <v>1589</v>
      </c>
      <c r="B343" s="717"/>
      <c r="C343" s="612" t="s">
        <v>539</v>
      </c>
      <c r="D343" s="718">
        <v>2016</v>
      </c>
      <c r="E343" s="717" t="s">
        <v>1167</v>
      </c>
      <c r="F343" s="719" t="s">
        <v>113</v>
      </c>
      <c r="G343" s="719" t="s">
        <v>113</v>
      </c>
      <c r="H343" s="720" t="s">
        <v>113</v>
      </c>
      <c r="I343" s="717" t="s">
        <v>113</v>
      </c>
      <c r="J343" s="614" t="s">
        <v>1826</v>
      </c>
      <c r="K343" s="614" t="s">
        <v>1824</v>
      </c>
      <c r="L343" s="721" t="s">
        <v>113</v>
      </c>
      <c r="M343" s="721" t="s">
        <v>113</v>
      </c>
      <c r="N343" s="722"/>
      <c r="O343" s="851">
        <f t="shared" si="52"/>
        <v>0</v>
      </c>
      <c r="P343" s="723">
        <f t="shared" si="55"/>
        <v>21675</v>
      </c>
      <c r="Q343" s="711">
        <f>Q134+Q137+Q142+Q145+Q147+Q153+Q170</f>
        <v>21675</v>
      </c>
      <c r="R343" s="724"/>
      <c r="S343" s="725" t="s">
        <v>113</v>
      </c>
      <c r="T343" s="725" t="s">
        <v>113</v>
      </c>
      <c r="U343" s="725" t="s">
        <v>113</v>
      </c>
      <c r="V343" s="726" t="s">
        <v>113</v>
      </c>
      <c r="W343" s="717" t="s">
        <v>506</v>
      </c>
      <c r="X343" s="727"/>
    </row>
    <row r="344" spans="1:24" s="728" customFormat="1" ht="32.1" hidden="1" customHeight="1">
      <c r="A344" s="716" t="s">
        <v>1814</v>
      </c>
      <c r="B344" s="717"/>
      <c r="C344" s="612" t="s">
        <v>42</v>
      </c>
      <c r="D344" s="718">
        <v>2016</v>
      </c>
      <c r="E344" s="717" t="s">
        <v>1167</v>
      </c>
      <c r="F344" s="719" t="s">
        <v>113</v>
      </c>
      <c r="G344" s="719" t="s">
        <v>113</v>
      </c>
      <c r="H344" s="720" t="s">
        <v>113</v>
      </c>
      <c r="I344" s="717" t="s">
        <v>113</v>
      </c>
      <c r="J344" s="614" t="s">
        <v>1820</v>
      </c>
      <c r="K344" s="614" t="s">
        <v>1816</v>
      </c>
      <c r="L344" s="862" t="s">
        <v>2539</v>
      </c>
      <c r="M344" s="721" t="s">
        <v>113</v>
      </c>
      <c r="N344" s="722">
        <v>0</v>
      </c>
      <c r="O344" s="851">
        <f t="shared" si="52"/>
        <v>0</v>
      </c>
      <c r="P344" s="723">
        <f t="shared" si="55"/>
        <v>3700</v>
      </c>
      <c r="Q344" s="711">
        <f>Q152</f>
        <v>3700</v>
      </c>
      <c r="R344" s="724"/>
      <c r="S344" s="725" t="s">
        <v>113</v>
      </c>
      <c r="T344" s="725" t="s">
        <v>113</v>
      </c>
      <c r="U344" s="725" t="s">
        <v>113</v>
      </c>
      <c r="V344" s="726" t="s">
        <v>113</v>
      </c>
      <c r="W344" s="717" t="s">
        <v>506</v>
      </c>
      <c r="X344" s="727"/>
    </row>
    <row r="345" spans="1:24" s="728" customFormat="1" ht="32.1" customHeight="1">
      <c r="A345" s="716" t="s">
        <v>1610</v>
      </c>
      <c r="B345" s="717"/>
      <c r="C345" s="612" t="s">
        <v>535</v>
      </c>
      <c r="D345" s="718">
        <v>2016</v>
      </c>
      <c r="E345" s="717" t="s">
        <v>1167</v>
      </c>
      <c r="F345" s="719" t="s">
        <v>113</v>
      </c>
      <c r="G345" s="719" t="s">
        <v>113</v>
      </c>
      <c r="H345" s="720" t="s">
        <v>113</v>
      </c>
      <c r="I345" s="717" t="s">
        <v>113</v>
      </c>
      <c r="J345" s="614"/>
      <c r="K345" s="614" t="s">
        <v>2244</v>
      </c>
      <c r="L345" s="721" t="s">
        <v>113</v>
      </c>
      <c r="M345" s="721" t="s">
        <v>113</v>
      </c>
      <c r="N345" s="722"/>
      <c r="O345" s="851">
        <f t="shared" si="52"/>
        <v>0</v>
      </c>
      <c r="P345" s="723">
        <f t="shared" si="55"/>
        <v>7140</v>
      </c>
      <c r="Q345" s="711">
        <f>Q191+Q273</f>
        <v>7140</v>
      </c>
      <c r="R345" s="724"/>
      <c r="S345" s="725" t="s">
        <v>113</v>
      </c>
      <c r="T345" s="725" t="s">
        <v>113</v>
      </c>
      <c r="U345" s="725" t="s">
        <v>113</v>
      </c>
      <c r="V345" s="726" t="s">
        <v>113</v>
      </c>
      <c r="W345" s="717" t="s">
        <v>506</v>
      </c>
      <c r="X345" s="727"/>
    </row>
    <row r="346" spans="1:24" s="728" customFormat="1" ht="32.1" hidden="1" customHeight="1">
      <c r="A346" s="716" t="s">
        <v>1610</v>
      </c>
      <c r="B346" s="717"/>
      <c r="C346" s="612" t="s">
        <v>535</v>
      </c>
      <c r="D346" s="718">
        <v>2016</v>
      </c>
      <c r="E346" s="717" t="s">
        <v>1167</v>
      </c>
      <c r="F346" s="719" t="s">
        <v>113</v>
      </c>
      <c r="G346" s="719" t="s">
        <v>113</v>
      </c>
      <c r="H346" s="720" t="s">
        <v>113</v>
      </c>
      <c r="I346" s="717" t="s">
        <v>113</v>
      </c>
      <c r="J346" s="614" t="s">
        <v>1881</v>
      </c>
      <c r="K346" s="614" t="s">
        <v>1881</v>
      </c>
      <c r="L346" s="862" t="s">
        <v>2539</v>
      </c>
      <c r="M346" s="721" t="s">
        <v>113</v>
      </c>
      <c r="N346" s="722"/>
      <c r="O346" s="851">
        <f t="shared" si="52"/>
        <v>0</v>
      </c>
      <c r="P346" s="723">
        <f t="shared" si="55"/>
        <v>1600</v>
      </c>
      <c r="Q346" s="711">
        <f>Q175+Q180</f>
        <v>1600</v>
      </c>
      <c r="R346" s="724"/>
      <c r="S346" s="725" t="s">
        <v>113</v>
      </c>
      <c r="T346" s="725" t="s">
        <v>113</v>
      </c>
      <c r="U346" s="725" t="s">
        <v>113</v>
      </c>
      <c r="V346" s="726" t="s">
        <v>113</v>
      </c>
      <c r="W346" s="717" t="s">
        <v>506</v>
      </c>
      <c r="X346" s="727"/>
    </row>
    <row r="347" spans="1:24" s="728" customFormat="1" ht="32.1" hidden="1" customHeight="1">
      <c r="A347" s="716" t="s">
        <v>1440</v>
      </c>
      <c r="B347" s="717"/>
      <c r="C347" s="612" t="s">
        <v>42</v>
      </c>
      <c r="D347" s="718">
        <v>2016</v>
      </c>
      <c r="E347" s="717" t="s">
        <v>1167</v>
      </c>
      <c r="F347" s="719" t="s">
        <v>113</v>
      </c>
      <c r="G347" s="719" t="s">
        <v>113</v>
      </c>
      <c r="H347" s="720" t="s">
        <v>113</v>
      </c>
      <c r="I347" s="717" t="s">
        <v>113</v>
      </c>
      <c r="J347" s="614"/>
      <c r="K347" s="614" t="s">
        <v>1885</v>
      </c>
      <c r="L347" s="862" t="s">
        <v>2539</v>
      </c>
      <c r="M347" s="721" t="s">
        <v>113</v>
      </c>
      <c r="N347" s="722"/>
      <c r="O347" s="851">
        <f t="shared" si="52"/>
        <v>0</v>
      </c>
      <c r="P347" s="723">
        <f t="shared" si="55"/>
        <v>1200</v>
      </c>
      <c r="Q347" s="711">
        <f>Q176</f>
        <v>1200</v>
      </c>
      <c r="R347" s="724"/>
      <c r="S347" s="725" t="s">
        <v>113</v>
      </c>
      <c r="T347" s="725" t="s">
        <v>113</v>
      </c>
      <c r="U347" s="725" t="s">
        <v>113</v>
      </c>
      <c r="V347" s="726" t="s">
        <v>113</v>
      </c>
      <c r="W347" s="717" t="s">
        <v>506</v>
      </c>
      <c r="X347" s="727"/>
    </row>
    <row r="348" spans="1:24" s="728" customFormat="1" ht="32.1" hidden="1" customHeight="1">
      <c r="A348" s="716" t="s">
        <v>1879</v>
      </c>
      <c r="B348" s="717"/>
      <c r="C348" s="612" t="s">
        <v>42</v>
      </c>
      <c r="D348" s="718">
        <v>2016</v>
      </c>
      <c r="E348" s="717" t="s">
        <v>1167</v>
      </c>
      <c r="F348" s="719" t="s">
        <v>113</v>
      </c>
      <c r="G348" s="719" t="s">
        <v>113</v>
      </c>
      <c r="H348" s="720" t="s">
        <v>113</v>
      </c>
      <c r="I348" s="717" t="s">
        <v>113</v>
      </c>
      <c r="J348" s="614"/>
      <c r="K348" s="614" t="s">
        <v>2075</v>
      </c>
      <c r="L348" s="862" t="s">
        <v>2539</v>
      </c>
      <c r="M348" s="721" t="s">
        <v>113</v>
      </c>
      <c r="N348" s="722"/>
      <c r="O348" s="851">
        <f t="shared" si="52"/>
        <v>0</v>
      </c>
      <c r="P348" s="723">
        <f t="shared" si="55"/>
        <v>13400</v>
      </c>
      <c r="Q348" s="711">
        <f>Q174+Q179+Q182+Q184</f>
        <v>13400</v>
      </c>
      <c r="R348" s="724"/>
      <c r="S348" s="725" t="s">
        <v>113</v>
      </c>
      <c r="T348" s="725" t="s">
        <v>113</v>
      </c>
      <c r="U348" s="725" t="s">
        <v>113</v>
      </c>
      <c r="V348" s="726" t="s">
        <v>113</v>
      </c>
      <c r="W348" s="717" t="s">
        <v>506</v>
      </c>
      <c r="X348" s="727"/>
    </row>
    <row r="349" spans="1:24" s="728" customFormat="1" ht="32.1" hidden="1" customHeight="1">
      <c r="A349" s="716" t="s">
        <v>1879</v>
      </c>
      <c r="B349" s="717"/>
      <c r="C349" s="612" t="s">
        <v>42</v>
      </c>
      <c r="D349" s="718">
        <v>2016</v>
      </c>
      <c r="E349" s="717" t="s">
        <v>1167</v>
      </c>
      <c r="F349" s="719" t="s">
        <v>113</v>
      </c>
      <c r="G349" s="719" t="s">
        <v>113</v>
      </c>
      <c r="H349" s="720" t="s">
        <v>113</v>
      </c>
      <c r="I349" s="717" t="s">
        <v>113</v>
      </c>
      <c r="J349" s="614"/>
      <c r="K349" s="614" t="s">
        <v>2077</v>
      </c>
      <c r="L349" s="862" t="s">
        <v>2539</v>
      </c>
      <c r="M349" s="721" t="s">
        <v>113</v>
      </c>
      <c r="N349" s="722"/>
      <c r="O349" s="851">
        <f t="shared" si="52"/>
        <v>0</v>
      </c>
      <c r="P349" s="723">
        <f>Q349-O349</f>
        <v>0</v>
      </c>
      <c r="Q349" s="711"/>
      <c r="R349" s="724"/>
      <c r="S349" s="725" t="s">
        <v>113</v>
      </c>
      <c r="T349" s="725" t="s">
        <v>113</v>
      </c>
      <c r="U349" s="725" t="s">
        <v>113</v>
      </c>
      <c r="V349" s="726" t="s">
        <v>113</v>
      </c>
      <c r="W349" s="717" t="s">
        <v>506</v>
      </c>
      <c r="X349" s="727"/>
    </row>
    <row r="350" spans="1:24" s="728" customFormat="1" ht="32.1" hidden="1" customHeight="1">
      <c r="A350" s="716" t="s">
        <v>1862</v>
      </c>
      <c r="B350" s="717"/>
      <c r="C350" s="612" t="s">
        <v>42</v>
      </c>
      <c r="D350" s="718">
        <v>2016</v>
      </c>
      <c r="E350" s="717" t="s">
        <v>1167</v>
      </c>
      <c r="F350" s="719" t="s">
        <v>113</v>
      </c>
      <c r="G350" s="719" t="s">
        <v>113</v>
      </c>
      <c r="H350" s="720" t="s">
        <v>113</v>
      </c>
      <c r="I350" s="717" t="s">
        <v>113</v>
      </c>
      <c r="J350" s="614"/>
      <c r="K350" s="614" t="s">
        <v>1863</v>
      </c>
      <c r="L350" s="862" t="s">
        <v>2539</v>
      </c>
      <c r="M350" s="721" t="s">
        <v>113</v>
      </c>
      <c r="N350" s="722"/>
      <c r="O350" s="851">
        <f t="shared" si="52"/>
        <v>0</v>
      </c>
      <c r="P350" s="723">
        <f t="shared" ref="P350:P380" si="56">Q350-O350</f>
        <v>20800</v>
      </c>
      <c r="Q350" s="711">
        <f>Q156+Q189+Q192</f>
        <v>20800</v>
      </c>
      <c r="R350" s="724"/>
      <c r="S350" s="725" t="s">
        <v>113</v>
      </c>
      <c r="T350" s="725" t="s">
        <v>113</v>
      </c>
      <c r="U350" s="725" t="s">
        <v>113</v>
      </c>
      <c r="V350" s="726" t="s">
        <v>113</v>
      </c>
      <c r="W350" s="717" t="s">
        <v>506</v>
      </c>
      <c r="X350" s="727"/>
    </row>
    <row r="351" spans="1:24" s="728" customFormat="1" ht="32.1" hidden="1" customHeight="1">
      <c r="A351" s="716" t="s">
        <v>1440</v>
      </c>
      <c r="B351" s="717"/>
      <c r="C351" s="612" t="s">
        <v>539</v>
      </c>
      <c r="D351" s="718">
        <v>2016</v>
      </c>
      <c r="E351" s="717" t="s">
        <v>1167</v>
      </c>
      <c r="F351" s="719" t="s">
        <v>113</v>
      </c>
      <c r="G351" s="719" t="s">
        <v>113</v>
      </c>
      <c r="H351" s="720" t="s">
        <v>113</v>
      </c>
      <c r="I351" s="717" t="s">
        <v>113</v>
      </c>
      <c r="J351" s="614"/>
      <c r="K351" s="614" t="s">
        <v>1876</v>
      </c>
      <c r="L351" s="721" t="s">
        <v>113</v>
      </c>
      <c r="M351" s="721" t="s">
        <v>113</v>
      </c>
      <c r="N351" s="722"/>
      <c r="O351" s="851">
        <f t="shared" si="52"/>
        <v>0</v>
      </c>
      <c r="P351" s="723">
        <f t="shared" si="56"/>
        <v>600</v>
      </c>
      <c r="Q351" s="711">
        <f>Q171</f>
        <v>600</v>
      </c>
      <c r="R351" s="724"/>
      <c r="S351" s="725" t="s">
        <v>113</v>
      </c>
      <c r="T351" s="725" t="s">
        <v>113</v>
      </c>
      <c r="U351" s="725" t="s">
        <v>113</v>
      </c>
      <c r="V351" s="726" t="s">
        <v>113</v>
      </c>
      <c r="W351" s="717" t="s">
        <v>506</v>
      </c>
      <c r="X351" s="727"/>
    </row>
    <row r="352" spans="1:24" s="728" customFormat="1" ht="32.1" hidden="1" customHeight="1">
      <c r="A352" s="716" t="s">
        <v>1953</v>
      </c>
      <c r="B352" s="717"/>
      <c r="C352" s="612" t="s">
        <v>1939</v>
      </c>
      <c r="D352" s="718">
        <v>2016</v>
      </c>
      <c r="E352" s="717" t="s">
        <v>1540</v>
      </c>
      <c r="F352" s="719" t="s">
        <v>113</v>
      </c>
      <c r="G352" s="719" t="s">
        <v>113</v>
      </c>
      <c r="H352" s="720" t="s">
        <v>113</v>
      </c>
      <c r="I352" s="717" t="s">
        <v>113</v>
      </c>
      <c r="J352" s="614"/>
      <c r="K352" s="614" t="s">
        <v>1983</v>
      </c>
      <c r="L352" s="721" t="s">
        <v>113</v>
      </c>
      <c r="M352" s="721" t="s">
        <v>113</v>
      </c>
      <c r="N352" s="722">
        <v>2E-3</v>
      </c>
      <c r="O352" s="851">
        <f t="shared" si="52"/>
        <v>39.566099999999999</v>
      </c>
      <c r="P352" s="723">
        <f t="shared" si="56"/>
        <v>19743.483899999999</v>
      </c>
      <c r="Q352" s="711">
        <f>Q200+Q211+Q222</f>
        <v>19783.05</v>
      </c>
      <c r="R352" s="724"/>
      <c r="S352" s="725" t="s">
        <v>113</v>
      </c>
      <c r="T352" s="725" t="s">
        <v>113</v>
      </c>
      <c r="U352" s="725" t="s">
        <v>113</v>
      </c>
      <c r="V352" s="726" t="s">
        <v>113</v>
      </c>
      <c r="W352" s="717" t="s">
        <v>506</v>
      </c>
      <c r="X352" s="727"/>
    </row>
    <row r="353" spans="1:24" s="728" customFormat="1" ht="38.25" hidden="1" customHeight="1">
      <c r="A353" s="716" t="s">
        <v>1931</v>
      </c>
      <c r="B353" s="717"/>
      <c r="C353" s="612" t="s">
        <v>1940</v>
      </c>
      <c r="D353" s="718">
        <v>2016</v>
      </c>
      <c r="E353" s="717" t="s">
        <v>1167</v>
      </c>
      <c r="F353" s="719" t="s">
        <v>113</v>
      </c>
      <c r="G353" s="719" t="s">
        <v>113</v>
      </c>
      <c r="H353" s="720" t="s">
        <v>113</v>
      </c>
      <c r="I353" s="717" t="s">
        <v>113</v>
      </c>
      <c r="J353" s="778" t="str">
        <f>K353</f>
        <v>AMP DE COLECTOR DE ALEJAMIENTO DEL DRENAJE SANITARIO</v>
      </c>
      <c r="K353" s="614" t="str">
        <f>K209</f>
        <v>AMP DE COLECTOR DE ALEJAMIENTO DEL DRENAJE SANITARIO</v>
      </c>
      <c r="L353" s="721" t="s">
        <v>113</v>
      </c>
      <c r="M353" s="721" t="s">
        <v>113</v>
      </c>
      <c r="N353" s="722">
        <v>0</v>
      </c>
      <c r="O353" s="851">
        <f t="shared" si="52"/>
        <v>0</v>
      </c>
      <c r="P353" s="723">
        <f>P203+P209+P215+P221+P229+P233</f>
        <v>68718.475999999995</v>
      </c>
      <c r="Q353" s="711">
        <f>Q203+Q209+Q215+Q221+Q229+Q233</f>
        <v>68743.5</v>
      </c>
      <c r="R353" s="724">
        <f>R203+R209+R215+R221+R229+R233</f>
        <v>63637.599999999999</v>
      </c>
      <c r="S353" s="725" t="s">
        <v>113</v>
      </c>
      <c r="T353" s="725" t="s">
        <v>113</v>
      </c>
      <c r="U353" s="725" t="s">
        <v>113</v>
      </c>
      <c r="V353" s="726" t="s">
        <v>113</v>
      </c>
      <c r="W353" s="717" t="s">
        <v>506</v>
      </c>
      <c r="X353" s="727"/>
    </row>
    <row r="354" spans="1:24" s="728" customFormat="1" ht="45" hidden="1" customHeight="1">
      <c r="A354" s="716" t="s">
        <v>1642</v>
      </c>
      <c r="B354" s="717"/>
      <c r="C354" s="612" t="s">
        <v>1970</v>
      </c>
      <c r="D354" s="718">
        <v>2016</v>
      </c>
      <c r="E354" s="717" t="s">
        <v>1688</v>
      </c>
      <c r="F354" s="719" t="s">
        <v>113</v>
      </c>
      <c r="G354" s="719" t="s">
        <v>113</v>
      </c>
      <c r="H354" s="720" t="s">
        <v>113</v>
      </c>
      <c r="I354" s="717" t="s">
        <v>113</v>
      </c>
      <c r="J354" s="614" t="str">
        <f>J206</f>
        <v>PROYECTO EMP AHOG EN CEM Y CONST. DE GUARNICIONES - FRACC. EL CARRIZAL  - JOCO</v>
      </c>
      <c r="K354" s="614" t="str">
        <f>K206</f>
        <v>PROY DE EMP AHOG EN CEM Y FORMACION DE GUARNICION - FRACC. EL CARRIZAL - JOCO</v>
      </c>
      <c r="L354" s="721" t="s">
        <v>113</v>
      </c>
      <c r="M354" s="721" t="s">
        <v>113</v>
      </c>
      <c r="N354" s="722">
        <v>0</v>
      </c>
      <c r="O354" s="851">
        <f t="shared" si="52"/>
        <v>0</v>
      </c>
      <c r="P354" s="723">
        <f t="shared" si="56"/>
        <v>132361.60000000001</v>
      </c>
      <c r="Q354" s="711">
        <f>Q206+Q220+Q239+Q245+Q249+Q254</f>
        <v>132361.60000000001</v>
      </c>
      <c r="R354" s="724"/>
      <c r="S354" s="725" t="s">
        <v>113</v>
      </c>
      <c r="T354" s="725" t="s">
        <v>113</v>
      </c>
      <c r="U354" s="725" t="s">
        <v>113</v>
      </c>
      <c r="V354" s="726" t="s">
        <v>113</v>
      </c>
      <c r="W354" s="717" t="s">
        <v>506</v>
      </c>
      <c r="X354" s="727"/>
    </row>
    <row r="355" spans="1:24" s="728" customFormat="1" ht="42.75" hidden="1" customHeight="1">
      <c r="A355" s="716" t="s">
        <v>1642</v>
      </c>
      <c r="B355" s="717"/>
      <c r="C355" s="612" t="s">
        <v>1935</v>
      </c>
      <c r="D355" s="718">
        <v>2016</v>
      </c>
      <c r="E355" s="769" t="s">
        <v>1688</v>
      </c>
      <c r="F355" s="719" t="s">
        <v>113</v>
      </c>
      <c r="G355" s="719" t="s">
        <v>113</v>
      </c>
      <c r="H355" s="720" t="s">
        <v>113</v>
      </c>
      <c r="I355" s="717" t="s">
        <v>113</v>
      </c>
      <c r="J355" s="614" t="str">
        <f>J198</f>
        <v>PROY D EMP - C. LOPEZ RAYON - JOCO</v>
      </c>
      <c r="K355" s="614" t="s">
        <v>2397</v>
      </c>
      <c r="L355" s="721" t="s">
        <v>113</v>
      </c>
      <c r="M355" s="721" t="s">
        <v>113</v>
      </c>
      <c r="N355" s="722">
        <v>0</v>
      </c>
      <c r="O355" s="851">
        <f t="shared" si="52"/>
        <v>0</v>
      </c>
      <c r="P355" s="723">
        <f t="shared" si="56"/>
        <v>35880</v>
      </c>
      <c r="Q355" s="711">
        <f>Q198+Q204+Q205+Q282</f>
        <v>35880</v>
      </c>
      <c r="R355" s="724">
        <f>R198+R204+R205+R210+R282</f>
        <v>41680</v>
      </c>
      <c r="S355" s="725" t="s">
        <v>113</v>
      </c>
      <c r="T355" s="725" t="s">
        <v>113</v>
      </c>
      <c r="U355" s="725" t="s">
        <v>113</v>
      </c>
      <c r="V355" s="726" t="s">
        <v>113</v>
      </c>
      <c r="W355" s="717" t="s">
        <v>506</v>
      </c>
      <c r="X355" s="727"/>
    </row>
    <row r="356" spans="1:24" s="728" customFormat="1" ht="42.75" hidden="1" customHeight="1">
      <c r="A356" s="716" t="s">
        <v>1642</v>
      </c>
      <c r="B356" s="717"/>
      <c r="C356" s="612" t="s">
        <v>2403</v>
      </c>
      <c r="D356" s="718">
        <v>2016</v>
      </c>
      <c r="E356" s="769" t="s">
        <v>1167</v>
      </c>
      <c r="F356" s="719" t="s">
        <v>113</v>
      </c>
      <c r="G356" s="719" t="s">
        <v>113</v>
      </c>
      <c r="H356" s="720" t="s">
        <v>113</v>
      </c>
      <c r="I356" s="717" t="s">
        <v>113</v>
      </c>
      <c r="J356" s="614" t="str">
        <f>J217</f>
        <v>INST. DE DESCARGAS DOMICILIARIAS - C. LOPEZ RAYON (PRIV. IND-C. VER) - JOCO</v>
      </c>
      <c r="K356" s="614" t="s">
        <v>2398</v>
      </c>
      <c r="L356" s="721" t="s">
        <v>113</v>
      </c>
      <c r="M356" s="721" t="s">
        <v>113</v>
      </c>
      <c r="N356" s="722">
        <v>0</v>
      </c>
      <c r="O356" s="851">
        <f t="shared" si="52"/>
        <v>0</v>
      </c>
      <c r="P356" s="723">
        <f t="shared" si="56"/>
        <v>6050</v>
      </c>
      <c r="Q356" s="711">
        <f>Q217+Q226</f>
        <v>6050</v>
      </c>
      <c r="R356" s="724" t="e">
        <f>R217+#REF!</f>
        <v>#REF!</v>
      </c>
      <c r="S356" s="725" t="s">
        <v>113</v>
      </c>
      <c r="T356" s="725" t="s">
        <v>113</v>
      </c>
      <c r="U356" s="725" t="s">
        <v>113</v>
      </c>
      <c r="V356" s="726" t="s">
        <v>113</v>
      </c>
      <c r="W356" s="717" t="s">
        <v>506</v>
      </c>
      <c r="X356" s="727"/>
    </row>
    <row r="357" spans="1:24" s="728" customFormat="1" ht="42.75" hidden="1" customHeight="1">
      <c r="A357" s="716" t="s">
        <v>1642</v>
      </c>
      <c r="B357" s="717"/>
      <c r="C357" s="612" t="s">
        <v>2414</v>
      </c>
      <c r="D357" s="718">
        <v>2016</v>
      </c>
      <c r="E357" s="769" t="s">
        <v>1167</v>
      </c>
      <c r="F357" s="719" t="s">
        <v>113</v>
      </c>
      <c r="G357" s="719" t="s">
        <v>113</v>
      </c>
      <c r="H357" s="720" t="s">
        <v>113</v>
      </c>
      <c r="I357" s="717" t="s">
        <v>113</v>
      </c>
      <c r="J357" s="614" t="str">
        <f>J216</f>
        <v>INSTALACION DE TOMAS DOMICILIARIAS - C. LOPEZ RAYON (PRIV. IND-C. VER) - JOCO</v>
      </c>
      <c r="K357" s="614" t="s">
        <v>2400</v>
      </c>
      <c r="L357" s="721" t="s">
        <v>113</v>
      </c>
      <c r="M357" s="721" t="s">
        <v>113</v>
      </c>
      <c r="N357" s="722">
        <v>0</v>
      </c>
      <c r="O357" s="851">
        <f t="shared" si="52"/>
        <v>0</v>
      </c>
      <c r="P357" s="723">
        <f>Q357-O357</f>
        <v>10420</v>
      </c>
      <c r="Q357" s="711">
        <f>Q210+Q216+Q227</f>
        <v>10420</v>
      </c>
      <c r="R357" s="711">
        <f>R210+R216+R227</f>
        <v>9160</v>
      </c>
      <c r="S357" s="725" t="s">
        <v>113</v>
      </c>
      <c r="T357" s="725" t="s">
        <v>113</v>
      </c>
      <c r="U357" s="725" t="s">
        <v>113</v>
      </c>
      <c r="V357" s="726" t="s">
        <v>113</v>
      </c>
      <c r="W357" s="717" t="s">
        <v>506</v>
      </c>
      <c r="X357" s="727"/>
    </row>
    <row r="358" spans="1:24" s="728" customFormat="1" ht="42.75" hidden="1" customHeight="1">
      <c r="A358" s="716" t="s">
        <v>1642</v>
      </c>
      <c r="B358" s="717"/>
      <c r="C358" s="612" t="s">
        <v>2447</v>
      </c>
      <c r="D358" s="718">
        <v>2016</v>
      </c>
      <c r="E358" s="769" t="s">
        <v>1540</v>
      </c>
      <c r="F358" s="719" t="s">
        <v>113</v>
      </c>
      <c r="G358" s="719" t="s">
        <v>113</v>
      </c>
      <c r="H358" s="720" t="s">
        <v>113</v>
      </c>
      <c r="I358" s="717" t="s">
        <v>113</v>
      </c>
      <c r="J358" s="614" t="str">
        <f>J355</f>
        <v>PROY D EMP - C. LOPEZ RAYON - JOCO</v>
      </c>
      <c r="K358" s="614" t="s">
        <v>2397</v>
      </c>
      <c r="L358" s="721" t="s">
        <v>113</v>
      </c>
      <c r="M358" s="721" t="s">
        <v>113</v>
      </c>
      <c r="N358" s="722">
        <v>0</v>
      </c>
      <c r="O358" s="851">
        <f t="shared" si="52"/>
        <v>0</v>
      </c>
      <c r="P358" s="723">
        <f>Q358-O358</f>
        <v>109004.8</v>
      </c>
      <c r="Q358" s="711">
        <f>Q255+Q275+Q276+Q280</f>
        <v>109004.8</v>
      </c>
      <c r="R358" s="724"/>
      <c r="S358" s="725" t="s">
        <v>113</v>
      </c>
      <c r="T358" s="725" t="s">
        <v>113</v>
      </c>
      <c r="U358" s="725" t="s">
        <v>113</v>
      </c>
      <c r="V358" s="726" t="s">
        <v>113</v>
      </c>
      <c r="W358" s="717" t="s">
        <v>506</v>
      </c>
      <c r="X358" s="727"/>
    </row>
    <row r="359" spans="1:24" s="728" customFormat="1" ht="42.75" hidden="1" customHeight="1">
      <c r="A359" s="716" t="s">
        <v>1642</v>
      </c>
      <c r="B359" s="717"/>
      <c r="C359" s="612" t="s">
        <v>2448</v>
      </c>
      <c r="D359" s="718">
        <v>2016</v>
      </c>
      <c r="E359" s="769" t="s">
        <v>1540</v>
      </c>
      <c r="F359" s="719" t="s">
        <v>113</v>
      </c>
      <c r="G359" s="719" t="s">
        <v>113</v>
      </c>
      <c r="H359" s="720" t="s">
        <v>113</v>
      </c>
      <c r="I359" s="717" t="s">
        <v>113</v>
      </c>
      <c r="J359" s="614"/>
      <c r="K359" s="614" t="s">
        <v>2731</v>
      </c>
      <c r="L359" s="721" t="s">
        <v>113</v>
      </c>
      <c r="M359" s="721" t="s">
        <v>113</v>
      </c>
      <c r="N359" s="722">
        <v>0</v>
      </c>
      <c r="O359" s="851">
        <f t="shared" si="52"/>
        <v>0</v>
      </c>
      <c r="P359" s="723">
        <f>Q359-O359</f>
        <v>48921.599999999999</v>
      </c>
      <c r="Q359" s="711">
        <f>Q281+Q287</f>
        <v>48921.599999999999</v>
      </c>
      <c r="R359" s="724"/>
      <c r="S359" s="725" t="s">
        <v>113</v>
      </c>
      <c r="T359" s="725" t="s">
        <v>113</v>
      </c>
      <c r="U359" s="725" t="s">
        <v>113</v>
      </c>
      <c r="V359" s="726" t="s">
        <v>113</v>
      </c>
      <c r="W359" s="717" t="s">
        <v>506</v>
      </c>
      <c r="X359" s="727"/>
    </row>
    <row r="360" spans="1:24" s="728" customFormat="1" ht="50.25" hidden="1" customHeight="1">
      <c r="A360" s="716" t="s">
        <v>1642</v>
      </c>
      <c r="B360" s="717"/>
      <c r="C360" s="612" t="s">
        <v>2009</v>
      </c>
      <c r="D360" s="718">
        <v>2016</v>
      </c>
      <c r="E360" s="717" t="s">
        <v>1167</v>
      </c>
      <c r="F360" s="719" t="s">
        <v>113</v>
      </c>
      <c r="G360" s="719" t="s">
        <v>113</v>
      </c>
      <c r="H360" s="720" t="s">
        <v>113</v>
      </c>
      <c r="I360" s="717" t="s">
        <v>113</v>
      </c>
      <c r="J360" s="614" t="str">
        <f>K360</f>
        <v>OBRA COMPLEMENTARIA - C. MATAMOROS, AV D LOS MAESTROS Y C. LOS ANGELES - JOCO</v>
      </c>
      <c r="K360" s="614" t="s">
        <v>2015</v>
      </c>
      <c r="L360" s="721" t="s">
        <v>113</v>
      </c>
      <c r="M360" s="721" t="s">
        <v>113</v>
      </c>
      <c r="N360" s="722">
        <v>0</v>
      </c>
      <c r="O360" s="851">
        <f>Q360*N360</f>
        <v>0</v>
      </c>
      <c r="P360" s="723">
        <f t="shared" si="56"/>
        <v>20085.599999999999</v>
      </c>
      <c r="Q360" s="711">
        <f>Q251+Q256</f>
        <v>20085.599999999999</v>
      </c>
      <c r="R360" s="724"/>
      <c r="S360" s="725" t="s">
        <v>113</v>
      </c>
      <c r="T360" s="725" t="s">
        <v>113</v>
      </c>
      <c r="U360" s="725" t="s">
        <v>113</v>
      </c>
      <c r="V360" s="726" t="s">
        <v>113</v>
      </c>
      <c r="W360" s="717" t="s">
        <v>506</v>
      </c>
      <c r="X360" s="727"/>
    </row>
    <row r="361" spans="1:24" s="728" customFormat="1" ht="39.75" hidden="1" customHeight="1">
      <c r="A361" s="716" t="s">
        <v>2021</v>
      </c>
      <c r="B361" s="717"/>
      <c r="C361" s="612" t="s">
        <v>2022</v>
      </c>
      <c r="D361" s="718">
        <v>2016</v>
      </c>
      <c r="E361" s="717" t="s">
        <v>1167</v>
      </c>
      <c r="F361" s="719" t="s">
        <v>113</v>
      </c>
      <c r="G361" s="719" t="s">
        <v>113</v>
      </c>
      <c r="H361" s="720" t="s">
        <v>113</v>
      </c>
      <c r="I361" s="717" t="s">
        <v>113</v>
      </c>
      <c r="J361" s="614" t="str">
        <f>K361</f>
        <v>ACONDICIONAMIENTO DE INGRESO AL HOSPITAL COMUNITARIO - CHANTE</v>
      </c>
      <c r="K361" s="614" t="s">
        <v>2550</v>
      </c>
      <c r="L361" s="721" t="s">
        <v>113</v>
      </c>
      <c r="M361" s="721" t="s">
        <v>113</v>
      </c>
      <c r="N361" s="848">
        <v>0</v>
      </c>
      <c r="O361" s="851">
        <f t="shared" ref="O361:O381" si="57">Q361*N361</f>
        <v>0</v>
      </c>
      <c r="P361" s="723">
        <f t="shared" si="56"/>
        <v>25242.41</v>
      </c>
      <c r="Q361" s="711">
        <f>Q261+Q266</f>
        <v>25242.41</v>
      </c>
      <c r="R361" s="724"/>
      <c r="S361" s="725" t="s">
        <v>113</v>
      </c>
      <c r="T361" s="725" t="s">
        <v>113</v>
      </c>
      <c r="U361" s="725" t="s">
        <v>113</v>
      </c>
      <c r="V361" s="726" t="s">
        <v>113</v>
      </c>
      <c r="W361" s="717" t="s">
        <v>506</v>
      </c>
      <c r="X361" s="727"/>
    </row>
    <row r="362" spans="1:24" s="728" customFormat="1" ht="36.75" hidden="1" customHeight="1">
      <c r="A362" s="716" t="s">
        <v>2088</v>
      </c>
      <c r="B362" s="717"/>
      <c r="C362" s="612" t="s">
        <v>2086</v>
      </c>
      <c r="D362" s="718">
        <v>2016</v>
      </c>
      <c r="E362" s="717" t="s">
        <v>1540</v>
      </c>
      <c r="F362" s="719" t="s">
        <v>113</v>
      </c>
      <c r="G362" s="719" t="s">
        <v>113</v>
      </c>
      <c r="H362" s="720" t="s">
        <v>113</v>
      </c>
      <c r="I362" s="717" t="s">
        <v>113</v>
      </c>
      <c r="J362" s="614"/>
      <c r="K362" s="614" t="s">
        <v>2089</v>
      </c>
      <c r="L362" s="721" t="s">
        <v>113</v>
      </c>
      <c r="M362" s="721" t="s">
        <v>113</v>
      </c>
      <c r="N362" s="722"/>
      <c r="O362" s="851">
        <f t="shared" si="57"/>
        <v>0</v>
      </c>
      <c r="P362" s="723">
        <f t="shared" si="56"/>
        <v>23212.489999999998</v>
      </c>
      <c r="Q362" s="711">
        <f>Q234+Q238+Q244+Q265</f>
        <v>23212.489999999998</v>
      </c>
      <c r="R362" s="724"/>
      <c r="S362" s="725" t="s">
        <v>113</v>
      </c>
      <c r="T362" s="725" t="s">
        <v>113</v>
      </c>
      <c r="U362" s="725" t="s">
        <v>113</v>
      </c>
      <c r="V362" s="726" t="s">
        <v>113</v>
      </c>
      <c r="W362" s="717" t="s">
        <v>506</v>
      </c>
      <c r="X362" s="727"/>
    </row>
    <row r="363" spans="1:24" s="728" customFormat="1" ht="32.1" hidden="1" customHeight="1">
      <c r="A363" s="716" t="s">
        <v>2197</v>
      </c>
      <c r="B363" s="717"/>
      <c r="C363" s="612" t="s">
        <v>539</v>
      </c>
      <c r="D363" s="718">
        <v>2016</v>
      </c>
      <c r="E363" s="717" t="s">
        <v>1167</v>
      </c>
      <c r="F363" s="719" t="s">
        <v>113</v>
      </c>
      <c r="G363" s="719" t="s">
        <v>113</v>
      </c>
      <c r="H363" s="720" t="s">
        <v>113</v>
      </c>
      <c r="I363" s="717" t="s">
        <v>113</v>
      </c>
      <c r="J363" s="614" t="s">
        <v>2242</v>
      </c>
      <c r="K363" s="614" t="s">
        <v>2198</v>
      </c>
      <c r="L363" s="862" t="s">
        <v>2539</v>
      </c>
      <c r="M363" s="721" t="s">
        <v>113</v>
      </c>
      <c r="N363" s="722">
        <v>0</v>
      </c>
      <c r="O363" s="851">
        <f t="shared" si="57"/>
        <v>0</v>
      </c>
      <c r="P363" s="723">
        <f t="shared" si="56"/>
        <v>24659</v>
      </c>
      <c r="Q363" s="711">
        <f>Q106+Q107+Q108+Q109+Q110+Q111+Q112+Q113</f>
        <v>24659</v>
      </c>
      <c r="R363" s="724">
        <f>R106+R107+R108+R109+R110+R111+R112+R113</f>
        <v>24659</v>
      </c>
      <c r="S363" s="725" t="s">
        <v>113</v>
      </c>
      <c r="T363" s="725" t="s">
        <v>113</v>
      </c>
      <c r="U363" s="725" t="s">
        <v>113</v>
      </c>
      <c r="V363" s="726" t="s">
        <v>113</v>
      </c>
      <c r="W363" s="717" t="s">
        <v>506</v>
      </c>
      <c r="X363" s="727"/>
    </row>
    <row r="364" spans="1:24" s="728" customFormat="1" ht="32.1" hidden="1" customHeight="1">
      <c r="A364" s="716" t="s">
        <v>2175</v>
      </c>
      <c r="B364" s="717"/>
      <c r="C364" s="612" t="s">
        <v>539</v>
      </c>
      <c r="D364" s="718">
        <v>2016</v>
      </c>
      <c r="E364" s="717" t="s">
        <v>1167</v>
      </c>
      <c r="F364" s="719" t="s">
        <v>113</v>
      </c>
      <c r="G364" s="719" t="s">
        <v>113</v>
      </c>
      <c r="H364" s="720" t="s">
        <v>113</v>
      </c>
      <c r="I364" s="717" t="s">
        <v>113</v>
      </c>
      <c r="J364" s="614"/>
      <c r="K364" s="614" t="s">
        <v>2177</v>
      </c>
      <c r="L364" s="721" t="s">
        <v>113</v>
      </c>
      <c r="M364" s="721" t="s">
        <v>113</v>
      </c>
      <c r="N364" s="722"/>
      <c r="O364" s="851">
        <f t="shared" si="57"/>
        <v>0</v>
      </c>
      <c r="P364" s="723">
        <f t="shared" si="56"/>
        <v>5400</v>
      </c>
      <c r="Q364" s="711">
        <f>Q219</f>
        <v>5400</v>
      </c>
      <c r="R364" s="724"/>
      <c r="S364" s="725" t="s">
        <v>113</v>
      </c>
      <c r="T364" s="725" t="s">
        <v>113</v>
      </c>
      <c r="U364" s="725" t="s">
        <v>113</v>
      </c>
      <c r="V364" s="726" t="s">
        <v>113</v>
      </c>
      <c r="W364" s="717" t="s">
        <v>506</v>
      </c>
      <c r="X364" s="727"/>
    </row>
    <row r="365" spans="1:24" s="728" customFormat="1" ht="32.1" hidden="1" customHeight="1">
      <c r="A365" s="716" t="s">
        <v>695</v>
      </c>
      <c r="B365" s="717"/>
      <c r="C365" s="612" t="s">
        <v>539</v>
      </c>
      <c r="D365" s="718">
        <v>2016</v>
      </c>
      <c r="E365" s="717" t="s">
        <v>1167</v>
      </c>
      <c r="F365" s="719" t="s">
        <v>113</v>
      </c>
      <c r="G365" s="719" t="s">
        <v>113</v>
      </c>
      <c r="H365" s="720" t="s">
        <v>113</v>
      </c>
      <c r="I365" s="717" t="s">
        <v>113</v>
      </c>
      <c r="J365" s="614" t="str">
        <f>K365</f>
        <v>MTTO - ESC. PRIM. JOSE SANTANA</v>
      </c>
      <c r="K365" s="614" t="str">
        <f>K246</f>
        <v>MTTO - ESC. PRIM. JOSE SANTANA</v>
      </c>
      <c r="L365" s="721" t="s">
        <v>113</v>
      </c>
      <c r="M365" s="721" t="s">
        <v>113</v>
      </c>
      <c r="N365" s="722">
        <v>0</v>
      </c>
      <c r="O365" s="851">
        <f t="shared" si="57"/>
        <v>0</v>
      </c>
      <c r="P365" s="723">
        <f t="shared" si="56"/>
        <v>10800</v>
      </c>
      <c r="Q365" s="711">
        <f>Q242+Q246+Q260+Q264</f>
        <v>10800</v>
      </c>
      <c r="R365" s="724"/>
      <c r="S365" s="725" t="s">
        <v>113</v>
      </c>
      <c r="T365" s="725" t="s">
        <v>113</v>
      </c>
      <c r="U365" s="725" t="s">
        <v>113</v>
      </c>
      <c r="V365" s="726" t="s">
        <v>113</v>
      </c>
      <c r="W365" s="717" t="s">
        <v>506</v>
      </c>
      <c r="X365" s="727"/>
    </row>
    <row r="366" spans="1:24" s="728" customFormat="1" ht="32.1" hidden="1" customHeight="1">
      <c r="A366" s="716" t="s">
        <v>1738</v>
      </c>
      <c r="B366" s="717"/>
      <c r="C366" s="612" t="s">
        <v>539</v>
      </c>
      <c r="D366" s="718">
        <v>2016</v>
      </c>
      <c r="E366" s="717" t="s">
        <v>1167</v>
      </c>
      <c r="F366" s="719" t="s">
        <v>113</v>
      </c>
      <c r="G366" s="719" t="s">
        <v>113</v>
      </c>
      <c r="H366" s="720" t="s">
        <v>113</v>
      </c>
      <c r="I366" s="717" t="s">
        <v>113</v>
      </c>
      <c r="J366" s="614"/>
      <c r="K366" s="614" t="str">
        <f>K187</f>
        <v xml:space="preserve">MTTO DE RED DE DRENAJE - MPIO </v>
      </c>
      <c r="L366" s="721" t="s">
        <v>113</v>
      </c>
      <c r="M366" s="721" t="s">
        <v>113</v>
      </c>
      <c r="N366" s="722">
        <v>0</v>
      </c>
      <c r="O366" s="851">
        <f t="shared" si="57"/>
        <v>0</v>
      </c>
      <c r="P366" s="723">
        <f t="shared" si="56"/>
        <v>1500</v>
      </c>
      <c r="Q366" s="711">
        <f>Q187</f>
        <v>1500</v>
      </c>
      <c r="R366" s="724">
        <f>R187</f>
        <v>1500</v>
      </c>
      <c r="S366" s="725" t="s">
        <v>113</v>
      </c>
      <c r="T366" s="725" t="s">
        <v>113</v>
      </c>
      <c r="U366" s="725" t="s">
        <v>113</v>
      </c>
      <c r="V366" s="726" t="s">
        <v>113</v>
      </c>
      <c r="W366" s="717" t="s">
        <v>506</v>
      </c>
      <c r="X366" s="727"/>
    </row>
    <row r="367" spans="1:24" s="728" customFormat="1" ht="32.1" hidden="1" customHeight="1">
      <c r="A367" s="716" t="s">
        <v>2166</v>
      </c>
      <c r="B367" s="717"/>
      <c r="C367" s="612" t="s">
        <v>539</v>
      </c>
      <c r="D367" s="718">
        <v>2016</v>
      </c>
      <c r="E367" s="717" t="s">
        <v>1167</v>
      </c>
      <c r="F367" s="719" t="s">
        <v>113</v>
      </c>
      <c r="G367" s="719" t="s">
        <v>113</v>
      </c>
      <c r="H367" s="720" t="s">
        <v>113</v>
      </c>
      <c r="I367" s="717" t="s">
        <v>113</v>
      </c>
      <c r="J367" s="614" t="str">
        <f>J241</f>
        <v>MTTO - DELEG. Y PLAZA - SCZ</v>
      </c>
      <c r="K367" s="614" t="str">
        <f>K241</f>
        <v>MTTO - DELEG - SCZ</v>
      </c>
      <c r="L367" s="721" t="s">
        <v>113</v>
      </c>
      <c r="M367" s="721" t="s">
        <v>113</v>
      </c>
      <c r="N367" s="722">
        <v>0</v>
      </c>
      <c r="O367" s="851">
        <f t="shared" si="57"/>
        <v>0</v>
      </c>
      <c r="P367" s="723">
        <f t="shared" si="56"/>
        <v>17100</v>
      </c>
      <c r="Q367" s="711">
        <f>Q236+Q241</f>
        <v>17100</v>
      </c>
      <c r="R367" s="724">
        <f>R241</f>
        <v>0</v>
      </c>
      <c r="S367" s="725" t="s">
        <v>113</v>
      </c>
      <c r="T367" s="725" t="s">
        <v>113</v>
      </c>
      <c r="U367" s="725" t="s">
        <v>113</v>
      </c>
      <c r="V367" s="726" t="s">
        <v>113</v>
      </c>
      <c r="W367" s="717" t="s">
        <v>506</v>
      </c>
      <c r="X367" s="727"/>
    </row>
    <row r="368" spans="1:24" s="728" customFormat="1" ht="32.1" hidden="1" customHeight="1">
      <c r="A368" s="716" t="s">
        <v>1276</v>
      </c>
      <c r="B368" s="717"/>
      <c r="C368" s="612" t="s">
        <v>539</v>
      </c>
      <c r="D368" s="718">
        <v>2016</v>
      </c>
      <c r="E368" s="717" t="s">
        <v>1167</v>
      </c>
      <c r="F368" s="719" t="s">
        <v>113</v>
      </c>
      <c r="G368" s="719" t="s">
        <v>113</v>
      </c>
      <c r="H368" s="720" t="s">
        <v>113</v>
      </c>
      <c r="I368" s="717" t="s">
        <v>113</v>
      </c>
      <c r="J368" s="614"/>
      <c r="K368" s="614" t="s">
        <v>2537</v>
      </c>
      <c r="L368" s="721" t="s">
        <v>113</v>
      </c>
      <c r="M368" s="721" t="s">
        <v>113</v>
      </c>
      <c r="N368" s="722"/>
      <c r="O368" s="851">
        <f t="shared" si="57"/>
        <v>0</v>
      </c>
      <c r="P368" s="723">
        <f t="shared" si="56"/>
        <v>1800</v>
      </c>
      <c r="Q368" s="711">
        <f>Q250</f>
        <v>1800</v>
      </c>
      <c r="R368" s="724"/>
      <c r="S368" s="725" t="s">
        <v>113</v>
      </c>
      <c r="T368" s="725" t="s">
        <v>113</v>
      </c>
      <c r="U368" s="725" t="s">
        <v>113</v>
      </c>
      <c r="V368" s="726" t="s">
        <v>113</v>
      </c>
      <c r="W368" s="717" t="s">
        <v>506</v>
      </c>
      <c r="X368" s="727"/>
    </row>
    <row r="369" spans="1:24" s="728" customFormat="1" ht="32.1" hidden="1" customHeight="1">
      <c r="A369" s="716" t="s">
        <v>2345</v>
      </c>
      <c r="B369" s="717"/>
      <c r="C369" s="612" t="s">
        <v>2433</v>
      </c>
      <c r="D369" s="718">
        <v>2016</v>
      </c>
      <c r="E369" s="717" t="s">
        <v>754</v>
      </c>
      <c r="F369" s="719" t="s">
        <v>113</v>
      </c>
      <c r="G369" s="719" t="s">
        <v>113</v>
      </c>
      <c r="H369" s="720" t="s">
        <v>113</v>
      </c>
      <c r="I369" s="717" t="s">
        <v>113</v>
      </c>
      <c r="J369" s="614" t="str">
        <f>K369</f>
        <v>EMP ECOLOGICO - C. ZARAGOZA - SCZ</v>
      </c>
      <c r="K369" s="614" t="s">
        <v>2473</v>
      </c>
      <c r="L369" s="721" t="s">
        <v>113</v>
      </c>
      <c r="M369" s="721" t="s">
        <v>113</v>
      </c>
      <c r="N369" s="848">
        <v>2E-3</v>
      </c>
      <c r="O369" s="851">
        <f t="shared" si="57"/>
        <v>37.96</v>
      </c>
      <c r="P369" s="723">
        <f t="shared" si="56"/>
        <v>18942.04</v>
      </c>
      <c r="Q369" s="711">
        <f>Q270+Q272+Q283</f>
        <v>18980</v>
      </c>
      <c r="R369" s="711">
        <f>R270+R272+R283</f>
        <v>13572.8</v>
      </c>
      <c r="S369" s="725" t="s">
        <v>113</v>
      </c>
      <c r="T369" s="725" t="s">
        <v>113</v>
      </c>
      <c r="U369" s="725" t="s">
        <v>113</v>
      </c>
      <c r="V369" s="726" t="s">
        <v>113</v>
      </c>
      <c r="W369" s="717" t="s">
        <v>506</v>
      </c>
      <c r="X369" s="727"/>
    </row>
    <row r="370" spans="1:24" s="728" customFormat="1" ht="36.75" hidden="1" customHeight="1">
      <c r="A370" s="716" t="s">
        <v>2345</v>
      </c>
      <c r="B370" s="717"/>
      <c r="C370" s="612" t="s">
        <v>2432</v>
      </c>
      <c r="D370" s="718">
        <v>2016</v>
      </c>
      <c r="E370" s="717" t="s">
        <v>754</v>
      </c>
      <c r="F370" s="719" t="s">
        <v>113</v>
      </c>
      <c r="G370" s="719" t="s">
        <v>113</v>
      </c>
      <c r="H370" s="720" t="s">
        <v>113</v>
      </c>
      <c r="I370" s="717" t="s">
        <v>113</v>
      </c>
      <c r="J370" s="614" t="str">
        <f>K370</f>
        <v>REHAB. D LINEAS HIDROSANITARIAS - C. ZARAGOZA -SCZ</v>
      </c>
      <c r="K370" s="614" t="s">
        <v>2570</v>
      </c>
      <c r="L370" s="721" t="s">
        <v>113</v>
      </c>
      <c r="M370" s="721" t="s">
        <v>113</v>
      </c>
      <c r="N370" s="848">
        <v>2E-3</v>
      </c>
      <c r="O370" s="851">
        <f t="shared" si="57"/>
        <v>0</v>
      </c>
      <c r="P370" s="723">
        <f t="shared" si="56"/>
        <v>0</v>
      </c>
      <c r="Q370" s="711"/>
      <c r="R370" s="724"/>
      <c r="S370" s="725" t="s">
        <v>113</v>
      </c>
      <c r="T370" s="725" t="s">
        <v>113</v>
      </c>
      <c r="U370" s="725" t="s">
        <v>113</v>
      </c>
      <c r="V370" s="726" t="s">
        <v>113</v>
      </c>
      <c r="W370" s="717" t="s">
        <v>506</v>
      </c>
      <c r="X370" s="727" t="s">
        <v>1499</v>
      </c>
    </row>
    <row r="371" spans="1:24" s="728" customFormat="1" ht="36.75" hidden="1" customHeight="1">
      <c r="A371" s="716" t="s">
        <v>2345</v>
      </c>
      <c r="B371" s="717"/>
      <c r="C371" s="612" t="s">
        <v>2431</v>
      </c>
      <c r="D371" s="718">
        <v>2016</v>
      </c>
      <c r="E371" s="717" t="s">
        <v>754</v>
      </c>
      <c r="F371" s="719" t="s">
        <v>113</v>
      </c>
      <c r="G371" s="719" t="s">
        <v>113</v>
      </c>
      <c r="H371" s="720" t="s">
        <v>113</v>
      </c>
      <c r="I371" s="717" t="s">
        <v>113</v>
      </c>
      <c r="J371" s="614" t="str">
        <f>K371</f>
        <v>REHAB. D LINEAS HIDROSANITARIAS - C. ZARAGOZA -SCZ</v>
      </c>
      <c r="K371" s="614" t="s">
        <v>2570</v>
      </c>
      <c r="L371" s="721" t="s">
        <v>113</v>
      </c>
      <c r="M371" s="721" t="s">
        <v>113</v>
      </c>
      <c r="N371" s="848">
        <v>2E-3</v>
      </c>
      <c r="O371" s="851">
        <f t="shared" si="57"/>
        <v>0</v>
      </c>
      <c r="P371" s="723">
        <f>Q371-O371</f>
        <v>0</v>
      </c>
      <c r="Q371" s="711"/>
      <c r="R371" s="724"/>
      <c r="S371" s="725" t="s">
        <v>113</v>
      </c>
      <c r="T371" s="725" t="s">
        <v>113</v>
      </c>
      <c r="U371" s="725" t="s">
        <v>113</v>
      </c>
      <c r="V371" s="726" t="s">
        <v>113</v>
      </c>
      <c r="W371" s="717" t="s">
        <v>506</v>
      </c>
      <c r="X371" s="727" t="s">
        <v>1466</v>
      </c>
    </row>
    <row r="372" spans="1:24" s="728" customFormat="1" ht="32.1" hidden="1" customHeight="1">
      <c r="A372" s="716" t="s">
        <v>1738</v>
      </c>
      <c r="B372" s="717"/>
      <c r="C372" s="612" t="s">
        <v>539</v>
      </c>
      <c r="D372" s="718">
        <v>2016</v>
      </c>
      <c r="E372" s="717" t="s">
        <v>1167</v>
      </c>
      <c r="F372" s="719" t="s">
        <v>113</v>
      </c>
      <c r="G372" s="719" t="s">
        <v>113</v>
      </c>
      <c r="H372" s="720" t="s">
        <v>113</v>
      </c>
      <c r="I372" s="717" t="s">
        <v>113</v>
      </c>
      <c r="J372" s="614" t="str">
        <f>K372</f>
        <v>REPARACION D SOCABON - VARIAS CALLES - JOCO</v>
      </c>
      <c r="K372" s="614" t="s">
        <v>2603</v>
      </c>
      <c r="L372" s="721" t="s">
        <v>113</v>
      </c>
      <c r="M372" s="721" t="s">
        <v>113</v>
      </c>
      <c r="N372" s="722"/>
      <c r="O372" s="851">
        <f t="shared" si="57"/>
        <v>0</v>
      </c>
      <c r="P372" s="723">
        <f t="shared" si="56"/>
        <v>0</v>
      </c>
      <c r="Q372" s="711"/>
      <c r="R372" s="724"/>
      <c r="S372" s="725" t="s">
        <v>113</v>
      </c>
      <c r="T372" s="725" t="s">
        <v>113</v>
      </c>
      <c r="U372" s="725" t="s">
        <v>113</v>
      </c>
      <c r="V372" s="726" t="s">
        <v>113</v>
      </c>
      <c r="W372" s="717" t="s">
        <v>506</v>
      </c>
      <c r="X372" s="727"/>
    </row>
    <row r="373" spans="1:24" s="728" customFormat="1" ht="32.1" hidden="1" customHeight="1">
      <c r="A373" s="716" t="s">
        <v>1738</v>
      </c>
      <c r="B373" s="717"/>
      <c r="C373" s="612" t="s">
        <v>539</v>
      </c>
      <c r="D373" s="718">
        <v>2016</v>
      </c>
      <c r="E373" s="717" t="s">
        <v>1167</v>
      </c>
      <c r="F373" s="719" t="s">
        <v>113</v>
      </c>
      <c r="G373" s="719" t="s">
        <v>113</v>
      </c>
      <c r="H373" s="720" t="s">
        <v>113</v>
      </c>
      <c r="I373" s="717" t="s">
        <v>113</v>
      </c>
      <c r="J373" s="614" t="s">
        <v>2684</v>
      </c>
      <c r="K373" s="614" t="str">
        <f>J373</f>
        <v>CONST. DRE PLUVIAL - C. COLON CRUCE C. MIGUEL ARANA - JOCO</v>
      </c>
      <c r="L373" s="721" t="s">
        <v>113</v>
      </c>
      <c r="M373" s="721" t="s">
        <v>113</v>
      </c>
      <c r="N373" s="722"/>
      <c r="O373" s="851">
        <f t="shared" si="57"/>
        <v>0</v>
      </c>
      <c r="P373" s="723">
        <f t="shared" si="56"/>
        <v>0</v>
      </c>
      <c r="Q373" s="711"/>
      <c r="R373" s="724"/>
      <c r="S373" s="725" t="s">
        <v>113</v>
      </c>
      <c r="T373" s="725" t="s">
        <v>113</v>
      </c>
      <c r="U373" s="725" t="s">
        <v>113</v>
      </c>
      <c r="V373" s="726" t="s">
        <v>113</v>
      </c>
      <c r="W373" s="717" t="s">
        <v>506</v>
      </c>
      <c r="X373" s="727"/>
    </row>
    <row r="374" spans="1:24" s="728" customFormat="1" ht="32.1" hidden="1" customHeight="1">
      <c r="A374" s="716"/>
      <c r="B374" s="717"/>
      <c r="C374" s="612"/>
      <c r="D374" s="718">
        <v>2016</v>
      </c>
      <c r="E374" s="717"/>
      <c r="F374" s="719" t="s">
        <v>113</v>
      </c>
      <c r="G374" s="719" t="s">
        <v>113</v>
      </c>
      <c r="H374" s="720" t="s">
        <v>113</v>
      </c>
      <c r="I374" s="717" t="s">
        <v>113</v>
      </c>
      <c r="J374" s="614"/>
      <c r="K374" s="614"/>
      <c r="L374" s="721" t="s">
        <v>113</v>
      </c>
      <c r="M374" s="721" t="s">
        <v>113</v>
      </c>
      <c r="N374" s="722"/>
      <c r="O374" s="851">
        <f t="shared" si="57"/>
        <v>0</v>
      </c>
      <c r="P374" s="723">
        <f t="shared" si="56"/>
        <v>0</v>
      </c>
      <c r="Q374" s="711"/>
      <c r="R374" s="724"/>
      <c r="S374" s="725" t="s">
        <v>113</v>
      </c>
      <c r="T374" s="725" t="s">
        <v>113</v>
      </c>
      <c r="U374" s="725" t="s">
        <v>113</v>
      </c>
      <c r="V374" s="726" t="s">
        <v>113</v>
      </c>
      <c r="W374" s="717" t="s">
        <v>506</v>
      </c>
      <c r="X374" s="727"/>
    </row>
    <row r="375" spans="1:24" s="728" customFormat="1" ht="32.1" hidden="1" customHeight="1">
      <c r="A375" s="716"/>
      <c r="B375" s="717"/>
      <c r="C375" s="612"/>
      <c r="D375" s="718">
        <v>2016</v>
      </c>
      <c r="E375" s="717"/>
      <c r="F375" s="719" t="s">
        <v>113</v>
      </c>
      <c r="G375" s="719" t="s">
        <v>113</v>
      </c>
      <c r="H375" s="720" t="s">
        <v>113</v>
      </c>
      <c r="I375" s="717" t="s">
        <v>113</v>
      </c>
      <c r="J375" s="614"/>
      <c r="K375" s="614"/>
      <c r="L375" s="721" t="s">
        <v>113</v>
      </c>
      <c r="M375" s="721" t="s">
        <v>113</v>
      </c>
      <c r="N375" s="722"/>
      <c r="O375" s="851">
        <f t="shared" si="57"/>
        <v>0</v>
      </c>
      <c r="P375" s="723">
        <f t="shared" si="56"/>
        <v>0</v>
      </c>
      <c r="Q375" s="711"/>
      <c r="R375" s="724"/>
      <c r="S375" s="725" t="s">
        <v>113</v>
      </c>
      <c r="T375" s="725" t="s">
        <v>113</v>
      </c>
      <c r="U375" s="725" t="s">
        <v>113</v>
      </c>
      <c r="V375" s="726" t="s">
        <v>113</v>
      </c>
      <c r="W375" s="717" t="s">
        <v>506</v>
      </c>
      <c r="X375" s="727"/>
    </row>
    <row r="376" spans="1:24" s="728" customFormat="1" ht="32.1" hidden="1" customHeight="1">
      <c r="A376" s="716"/>
      <c r="B376" s="717"/>
      <c r="C376" s="612"/>
      <c r="D376" s="718">
        <v>2016</v>
      </c>
      <c r="E376" s="717"/>
      <c r="F376" s="719" t="s">
        <v>113</v>
      </c>
      <c r="G376" s="719" t="s">
        <v>113</v>
      </c>
      <c r="H376" s="720" t="s">
        <v>113</v>
      </c>
      <c r="I376" s="717" t="s">
        <v>113</v>
      </c>
      <c r="J376" s="614"/>
      <c r="K376" s="614"/>
      <c r="L376" s="721" t="s">
        <v>113</v>
      </c>
      <c r="M376" s="721" t="s">
        <v>113</v>
      </c>
      <c r="N376" s="722"/>
      <c r="O376" s="851">
        <f t="shared" si="57"/>
        <v>0</v>
      </c>
      <c r="P376" s="723">
        <f t="shared" si="56"/>
        <v>0</v>
      </c>
      <c r="Q376" s="711"/>
      <c r="R376" s="724"/>
      <c r="S376" s="725" t="s">
        <v>113</v>
      </c>
      <c r="T376" s="725" t="s">
        <v>113</v>
      </c>
      <c r="U376" s="725" t="s">
        <v>113</v>
      </c>
      <c r="V376" s="726" t="s">
        <v>113</v>
      </c>
      <c r="W376" s="717" t="s">
        <v>506</v>
      </c>
      <c r="X376" s="727"/>
    </row>
    <row r="377" spans="1:24" s="728" customFormat="1" ht="32.1" hidden="1" customHeight="1">
      <c r="A377" s="716"/>
      <c r="B377" s="717"/>
      <c r="C377" s="612"/>
      <c r="D377" s="718">
        <v>2016</v>
      </c>
      <c r="E377" s="717"/>
      <c r="F377" s="719" t="s">
        <v>113</v>
      </c>
      <c r="G377" s="719" t="s">
        <v>113</v>
      </c>
      <c r="H377" s="720" t="s">
        <v>113</v>
      </c>
      <c r="I377" s="717" t="s">
        <v>113</v>
      </c>
      <c r="J377" s="614"/>
      <c r="K377" s="614"/>
      <c r="L377" s="721" t="s">
        <v>113</v>
      </c>
      <c r="M377" s="721" t="s">
        <v>113</v>
      </c>
      <c r="N377" s="722"/>
      <c r="O377" s="851">
        <f t="shared" si="57"/>
        <v>0</v>
      </c>
      <c r="P377" s="723">
        <f t="shared" si="56"/>
        <v>0</v>
      </c>
      <c r="Q377" s="711"/>
      <c r="R377" s="724"/>
      <c r="S377" s="725" t="s">
        <v>113</v>
      </c>
      <c r="T377" s="725" t="s">
        <v>113</v>
      </c>
      <c r="U377" s="725" t="s">
        <v>113</v>
      </c>
      <c r="V377" s="726" t="s">
        <v>113</v>
      </c>
      <c r="W377" s="717" t="s">
        <v>506</v>
      </c>
      <c r="X377" s="727"/>
    </row>
    <row r="378" spans="1:24" s="728" customFormat="1" ht="32.1" hidden="1" customHeight="1">
      <c r="A378" s="716"/>
      <c r="B378" s="717"/>
      <c r="C378" s="612"/>
      <c r="D378" s="718">
        <v>2016</v>
      </c>
      <c r="E378" s="717"/>
      <c r="F378" s="719" t="s">
        <v>113</v>
      </c>
      <c r="G378" s="719" t="s">
        <v>113</v>
      </c>
      <c r="H378" s="720" t="s">
        <v>113</v>
      </c>
      <c r="I378" s="717" t="s">
        <v>113</v>
      </c>
      <c r="J378" s="614"/>
      <c r="K378" s="614"/>
      <c r="L378" s="721" t="s">
        <v>113</v>
      </c>
      <c r="M378" s="721" t="s">
        <v>113</v>
      </c>
      <c r="N378" s="722"/>
      <c r="O378" s="851">
        <f t="shared" si="57"/>
        <v>0</v>
      </c>
      <c r="P378" s="723">
        <f t="shared" si="56"/>
        <v>0</v>
      </c>
      <c r="Q378" s="711"/>
      <c r="R378" s="724"/>
      <c r="S378" s="725" t="s">
        <v>113</v>
      </c>
      <c r="T378" s="725" t="s">
        <v>113</v>
      </c>
      <c r="U378" s="725" t="s">
        <v>113</v>
      </c>
      <c r="V378" s="726" t="s">
        <v>113</v>
      </c>
      <c r="W378" s="717" t="s">
        <v>506</v>
      </c>
      <c r="X378" s="727"/>
    </row>
    <row r="379" spans="1:24" s="728" customFormat="1" ht="32.1" hidden="1" customHeight="1">
      <c r="A379" s="716"/>
      <c r="B379" s="717"/>
      <c r="C379" s="612"/>
      <c r="D379" s="718">
        <v>2016</v>
      </c>
      <c r="E379" s="717"/>
      <c r="F379" s="719" t="s">
        <v>113</v>
      </c>
      <c r="G379" s="719" t="s">
        <v>113</v>
      </c>
      <c r="H379" s="720" t="s">
        <v>113</v>
      </c>
      <c r="I379" s="717" t="s">
        <v>113</v>
      </c>
      <c r="J379" s="614"/>
      <c r="K379" s="614"/>
      <c r="L379" s="721" t="s">
        <v>113</v>
      </c>
      <c r="M379" s="721" t="s">
        <v>113</v>
      </c>
      <c r="N379" s="722"/>
      <c r="O379" s="851">
        <f t="shared" si="57"/>
        <v>0</v>
      </c>
      <c r="P379" s="723">
        <f t="shared" si="56"/>
        <v>0</v>
      </c>
      <c r="Q379" s="711"/>
      <c r="R379" s="724"/>
      <c r="S379" s="725" t="s">
        <v>113</v>
      </c>
      <c r="T379" s="725" t="s">
        <v>113</v>
      </c>
      <c r="U379" s="725" t="s">
        <v>113</v>
      </c>
      <c r="V379" s="726" t="s">
        <v>113</v>
      </c>
      <c r="W379" s="717" t="s">
        <v>506</v>
      </c>
      <c r="X379" s="727"/>
    </row>
    <row r="380" spans="1:24" s="728" customFormat="1" ht="32.1" hidden="1" customHeight="1">
      <c r="A380" s="716"/>
      <c r="B380" s="717"/>
      <c r="C380" s="612"/>
      <c r="D380" s="718">
        <v>2016</v>
      </c>
      <c r="E380" s="717"/>
      <c r="F380" s="719" t="s">
        <v>113</v>
      </c>
      <c r="G380" s="719" t="s">
        <v>113</v>
      </c>
      <c r="H380" s="720" t="s">
        <v>113</v>
      </c>
      <c r="I380" s="717" t="s">
        <v>113</v>
      </c>
      <c r="J380" s="614"/>
      <c r="K380" s="614"/>
      <c r="L380" s="721" t="s">
        <v>113</v>
      </c>
      <c r="M380" s="721" t="s">
        <v>113</v>
      </c>
      <c r="N380" s="722"/>
      <c r="O380" s="851">
        <f t="shared" si="57"/>
        <v>0</v>
      </c>
      <c r="P380" s="723">
        <f t="shared" si="56"/>
        <v>0</v>
      </c>
      <c r="Q380" s="711"/>
      <c r="R380" s="724"/>
      <c r="S380" s="725" t="s">
        <v>113</v>
      </c>
      <c r="T380" s="725" t="s">
        <v>113</v>
      </c>
      <c r="U380" s="725" t="s">
        <v>113</v>
      </c>
      <c r="V380" s="726" t="s">
        <v>113</v>
      </c>
      <c r="W380" s="717" t="s">
        <v>506</v>
      </c>
      <c r="X380" s="727"/>
    </row>
    <row r="381" spans="1:24" s="728" customFormat="1" ht="32.1" hidden="1" customHeight="1">
      <c r="A381" s="716"/>
      <c r="B381" s="717"/>
      <c r="C381" s="612"/>
      <c r="D381" s="718">
        <v>2016</v>
      </c>
      <c r="E381" s="717"/>
      <c r="F381" s="719" t="s">
        <v>113</v>
      </c>
      <c r="G381" s="719" t="s">
        <v>113</v>
      </c>
      <c r="H381" s="720" t="s">
        <v>113</v>
      </c>
      <c r="I381" s="717" t="s">
        <v>113</v>
      </c>
      <c r="J381" s="614"/>
      <c r="K381" s="614"/>
      <c r="L381" s="721" t="s">
        <v>113</v>
      </c>
      <c r="M381" s="721" t="s">
        <v>113</v>
      </c>
      <c r="N381" s="722"/>
      <c r="O381" s="851">
        <f t="shared" si="57"/>
        <v>0</v>
      </c>
      <c r="P381" s="723">
        <f>Q381-O381</f>
        <v>0</v>
      </c>
      <c r="Q381" s="711"/>
      <c r="R381" s="724"/>
      <c r="S381" s="725" t="s">
        <v>113</v>
      </c>
      <c r="T381" s="725" t="s">
        <v>113</v>
      </c>
      <c r="U381" s="725" t="s">
        <v>113</v>
      </c>
      <c r="V381" s="726" t="s">
        <v>113</v>
      </c>
      <c r="W381" s="717" t="s">
        <v>506</v>
      </c>
      <c r="X381" s="727"/>
    </row>
    <row r="382" spans="1:24" s="200" customFormat="1" ht="7.5" hidden="1" customHeight="1">
      <c r="A382" s="193" t="s">
        <v>506</v>
      </c>
      <c r="B382" s="194" t="s">
        <v>506</v>
      </c>
      <c r="C382" s="194" t="s">
        <v>506</v>
      </c>
      <c r="D382" s="194" t="s">
        <v>506</v>
      </c>
      <c r="E382" s="194" t="s">
        <v>506</v>
      </c>
      <c r="F382" s="338" t="s">
        <v>113</v>
      </c>
      <c r="G382" s="338" t="s">
        <v>113</v>
      </c>
      <c r="H382" s="195" t="s">
        <v>506</v>
      </c>
      <c r="I382" s="194" t="s">
        <v>506</v>
      </c>
      <c r="J382" s="194" t="s">
        <v>506</v>
      </c>
      <c r="K382" s="194" t="s">
        <v>506</v>
      </c>
      <c r="L382" s="196" t="s">
        <v>113</v>
      </c>
      <c r="M382" s="196" t="s">
        <v>113</v>
      </c>
      <c r="N382" s="484"/>
      <c r="O382" s="196"/>
      <c r="P382" s="196"/>
      <c r="Q382" s="343" t="s">
        <v>506</v>
      </c>
      <c r="R382" s="340"/>
      <c r="S382" s="197"/>
      <c r="T382" s="197"/>
      <c r="U382" s="197"/>
      <c r="V382" s="198"/>
      <c r="W382" s="194" t="s">
        <v>506</v>
      </c>
      <c r="X382" s="199"/>
    </row>
    <row r="383" spans="1:24" s="142" customFormat="1" ht="12" hidden="1" customHeight="1">
      <c r="F383" s="335"/>
      <c r="G383" s="335"/>
      <c r="H383" s="155"/>
      <c r="L383" s="156"/>
      <c r="M383" s="156"/>
      <c r="N383" s="486"/>
      <c r="O383" s="268"/>
      <c r="P383" s="268"/>
      <c r="Q383" s="211"/>
      <c r="R383" s="331"/>
      <c r="S383" s="157"/>
      <c r="T383" s="157"/>
      <c r="U383" s="157"/>
      <c r="V383" s="179"/>
      <c r="W383" s="214"/>
    </row>
    <row r="384" spans="1:24" s="17" customFormat="1">
      <c r="F384" s="336"/>
      <c r="G384" s="336"/>
      <c r="H384" s="25"/>
      <c r="L384" s="158"/>
      <c r="M384" s="158"/>
      <c r="N384" s="487"/>
      <c r="O384" s="269"/>
      <c r="P384" s="269"/>
      <c r="Q384" s="212"/>
      <c r="R384" s="332"/>
      <c r="S384" s="159"/>
      <c r="T384" s="159"/>
      <c r="U384" s="159"/>
      <c r="V384" s="180"/>
    </row>
    <row r="385" spans="1:22" s="17" customFormat="1">
      <c r="F385" s="336"/>
      <c r="G385" s="336"/>
      <c r="H385" s="25"/>
      <c r="L385" s="158"/>
      <c r="M385" s="158"/>
      <c r="N385" s="487"/>
      <c r="O385" s="269"/>
      <c r="P385" s="269"/>
      <c r="Q385" s="212"/>
      <c r="R385" s="332"/>
      <c r="S385" s="159"/>
      <c r="T385" s="159"/>
      <c r="U385" s="159"/>
      <c r="V385" s="180"/>
    </row>
    <row r="386" spans="1:22" s="17" customFormat="1" hidden="1">
      <c r="A386" s="153" t="s">
        <v>1107</v>
      </c>
      <c r="B386" s="54"/>
      <c r="C386" s="45" t="s">
        <v>1132</v>
      </c>
      <c r="D386" s="45">
        <v>2014</v>
      </c>
      <c r="E386" s="45" t="s">
        <v>757</v>
      </c>
      <c r="F386" s="337"/>
      <c r="G386" s="337"/>
      <c r="H386" s="53" t="s">
        <v>250</v>
      </c>
      <c r="I386" s="54"/>
      <c r="J386" s="45" t="s">
        <v>1108</v>
      </c>
      <c r="K386" s="45" t="s">
        <v>1108</v>
      </c>
      <c r="L386" s="158"/>
      <c r="M386" s="158"/>
      <c r="N386" s="158"/>
      <c r="O386" s="269"/>
      <c r="P386" s="269"/>
      <c r="Q386" s="212"/>
      <c r="R386" s="332"/>
      <c r="S386" s="159"/>
      <c r="T386" s="159"/>
      <c r="U386" s="159"/>
      <c r="V386" s="180"/>
    </row>
    <row r="387" spans="1:22" s="299" customFormat="1" hidden="1">
      <c r="A387" s="291" t="s">
        <v>1107</v>
      </c>
      <c r="B387" s="207"/>
      <c r="C387" s="207" t="s">
        <v>1128</v>
      </c>
      <c r="D387" s="207">
        <v>2014</v>
      </c>
      <c r="E387" s="207" t="s">
        <v>757</v>
      </c>
      <c r="F387" s="339"/>
      <c r="G387" s="339"/>
      <c r="H387" s="293" t="s">
        <v>250</v>
      </c>
      <c r="I387" s="292"/>
      <c r="J387" s="207" t="s">
        <v>1109</v>
      </c>
      <c r="K387" s="207" t="s">
        <v>1109</v>
      </c>
      <c r="L387" s="294"/>
      <c r="M387" s="294"/>
      <c r="N387" s="294"/>
      <c r="O387" s="295"/>
      <c r="P387" s="295"/>
      <c r="Q387" s="296"/>
      <c r="R387" s="341"/>
      <c r="S387" s="297"/>
      <c r="T387" s="297"/>
      <c r="U387" s="297"/>
      <c r="V387" s="298"/>
    </row>
    <row r="388" spans="1:22" s="299" customFormat="1" hidden="1">
      <c r="A388" s="207" t="s">
        <v>1124</v>
      </c>
      <c r="B388" s="292"/>
      <c r="C388" s="207" t="s">
        <v>1127</v>
      </c>
      <c r="D388" s="292"/>
      <c r="E388" s="292"/>
      <c r="F388" s="339"/>
      <c r="G388" s="339"/>
      <c r="H388" s="300"/>
      <c r="I388" s="292"/>
      <c r="J388" s="207" t="s">
        <v>1110</v>
      </c>
      <c r="K388" s="207" t="s">
        <v>1110</v>
      </c>
      <c r="L388" s="294"/>
      <c r="M388" s="294"/>
      <c r="N388" s="294"/>
      <c r="O388" s="295"/>
      <c r="P388" s="295"/>
      <c r="Q388" s="296"/>
      <c r="R388" s="341"/>
      <c r="S388" s="297"/>
      <c r="T388" s="297"/>
      <c r="U388" s="297"/>
      <c r="V388" s="298"/>
    </row>
    <row r="389" spans="1:22" s="17" customFormat="1" hidden="1">
      <c r="A389" s="153" t="s">
        <v>1107</v>
      </c>
      <c r="B389" s="54"/>
      <c r="C389" s="45" t="s">
        <v>1131</v>
      </c>
      <c r="D389" s="45">
        <v>2014</v>
      </c>
      <c r="E389" s="45" t="s">
        <v>757</v>
      </c>
      <c r="F389" s="337"/>
      <c r="G389" s="337"/>
      <c r="H389" s="53" t="s">
        <v>250</v>
      </c>
      <c r="I389" s="54"/>
      <c r="J389" s="45" t="s">
        <v>1111</v>
      </c>
      <c r="K389" s="45" t="s">
        <v>1111</v>
      </c>
      <c r="L389" s="158"/>
      <c r="M389" s="158"/>
      <c r="N389" s="158"/>
      <c r="O389" s="269"/>
      <c r="P389" s="269"/>
      <c r="Q389" s="212"/>
      <c r="R389" s="332"/>
      <c r="S389" s="159"/>
      <c r="T389" s="159"/>
      <c r="U389" s="159"/>
      <c r="V389" s="180"/>
    </row>
    <row r="390" spans="1:22" hidden="1">
      <c r="A390" s="153" t="s">
        <v>1107</v>
      </c>
      <c r="B390" s="54"/>
      <c r="C390" s="45" t="s">
        <v>1130</v>
      </c>
      <c r="D390" s="45">
        <v>2014</v>
      </c>
      <c r="E390" s="45" t="s">
        <v>757</v>
      </c>
      <c r="F390" s="337"/>
      <c r="G390" s="337"/>
      <c r="H390" s="53" t="s">
        <v>250</v>
      </c>
      <c r="I390" s="54"/>
      <c r="J390" s="45" t="s">
        <v>1118</v>
      </c>
      <c r="K390" s="45" t="s">
        <v>1118</v>
      </c>
      <c r="N390"/>
    </row>
    <row r="391" spans="1:22" hidden="1">
      <c r="A391" s="153" t="s">
        <v>1124</v>
      </c>
      <c r="B391" s="54"/>
      <c r="C391" s="45" t="s">
        <v>1129</v>
      </c>
      <c r="D391" s="45">
        <v>2014</v>
      </c>
      <c r="E391" s="45" t="s">
        <v>757</v>
      </c>
      <c r="F391" s="337"/>
      <c r="G391" s="337"/>
      <c r="H391" s="53" t="s">
        <v>250</v>
      </c>
      <c r="I391" s="54"/>
      <c r="J391" s="45" t="s">
        <v>1119</v>
      </c>
      <c r="K391" s="45" t="s">
        <v>1119</v>
      </c>
      <c r="N391"/>
    </row>
  </sheetData>
  <autoFilter ref="A3:X383">
    <filterColumn colId="0"/>
    <filterColumn colId="2">
      <filters>
        <filter val="BACHEO"/>
      </filters>
    </filterColumn>
    <filterColumn colId="3"/>
    <filterColumn colId="4"/>
    <filterColumn colId="5"/>
    <filterColumn colId="6"/>
    <filterColumn colId="9"/>
    <filterColumn colId="10"/>
    <filterColumn colId="11">
      <filters>
        <filter val="-"/>
        <dateGroupItem year="2016" month="7" dateTimeGrouping="month"/>
        <dateGroupItem year="2016" month="8" dateTimeGrouping="month"/>
        <dateGroupItem year="2016" month="9" dateTimeGrouping="month"/>
      </filters>
    </filterColumn>
    <filterColumn colId="13"/>
    <filterColumn colId="14"/>
    <filterColumn colId="15"/>
    <filterColumn colId="16"/>
    <filterColumn colId="17"/>
    <filterColumn colId="19"/>
    <filterColumn colId="23"/>
    <sortState ref="A3:U333">
      <sortCondition ref="L2:L273"/>
    </sortState>
  </autoFilter>
  <mergeCells count="2">
    <mergeCell ref="H1:K1"/>
    <mergeCell ref="H2:K2"/>
  </mergeCells>
  <printOptions horizontalCentered="1"/>
  <pageMargins left="0.47244094488188981" right="0.39370078740157483" top="0.86614173228346458" bottom="0.74803149606299213" header="0.31496062992125984" footer="0.31496062992125984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 filterMode="1"/>
  <dimension ref="A1:AA427"/>
  <sheetViews>
    <sheetView view="pageBreakPreview" topLeftCell="M1" zoomScale="85" zoomScaleSheetLayoutView="85" workbookViewId="0">
      <selection activeCell="E1" sqref="E1:V376"/>
    </sheetView>
  </sheetViews>
  <sheetFormatPr baseColWidth="10" defaultRowHeight="15"/>
  <cols>
    <col min="1" max="1" width="9.42578125" style="4" customWidth="1"/>
    <col min="2" max="2" width="14.5703125" style="4" customWidth="1"/>
    <col min="3" max="3" width="6" style="4" customWidth="1"/>
    <col min="4" max="4" width="5.140625" style="4" customWidth="1"/>
    <col min="5" max="5" width="25.85546875" style="4" customWidth="1"/>
    <col min="6" max="6" width="3.7109375" style="4" customWidth="1"/>
    <col min="7" max="7" width="10" style="4" customWidth="1"/>
    <col min="8" max="8" width="8.28515625" customWidth="1"/>
    <col min="9" max="9" width="7.85546875" style="61" customWidth="1"/>
    <col min="10" max="10" width="8.140625" customWidth="1"/>
    <col min="11" max="11" width="9.140625" style="645" customWidth="1"/>
    <col min="12" max="12" width="24.85546875" customWidth="1"/>
    <col min="13" max="13" width="29" customWidth="1"/>
    <col min="14" max="14" width="10.42578125" customWidth="1"/>
    <col min="15" max="15" width="6" customWidth="1"/>
    <col min="16" max="16" width="15.85546875" style="151" customWidth="1"/>
    <col min="17" max="17" width="15.140625" style="151" customWidth="1"/>
    <col min="18" max="18" width="15.140625" style="63" customWidth="1"/>
    <col min="19" max="19" width="14.7109375" style="177" customWidth="1"/>
    <col min="20" max="20" width="7" customWidth="1"/>
    <col min="21" max="21" width="12.42578125" customWidth="1"/>
    <col min="22" max="22" width="16.85546875" customWidth="1"/>
    <col min="23" max="23" width="5.28515625" customWidth="1"/>
    <col min="24" max="24" width="5.7109375" customWidth="1"/>
    <col min="25" max="25" width="5.5703125" customWidth="1"/>
    <col min="26" max="26" width="6.5703125" customWidth="1"/>
    <col min="27" max="27" width="6.28515625" customWidth="1"/>
  </cols>
  <sheetData>
    <row r="1" spans="1:27" s="70" customFormat="1" ht="33" customHeight="1">
      <c r="A1" s="69"/>
      <c r="B1" s="69"/>
      <c r="C1" s="69"/>
      <c r="D1" s="69"/>
      <c r="E1" s="69"/>
      <c r="F1" s="224" t="s">
        <v>66</v>
      </c>
      <c r="G1" s="224"/>
      <c r="H1" s="224"/>
      <c r="I1" s="224"/>
      <c r="J1" s="224"/>
      <c r="K1" s="635"/>
      <c r="L1" s="224"/>
      <c r="M1" s="224"/>
      <c r="N1" s="224"/>
      <c r="O1" s="224"/>
      <c r="P1" s="272"/>
      <c r="Q1" s="272"/>
      <c r="R1" s="224"/>
      <c r="S1" s="224"/>
      <c r="T1" s="224"/>
      <c r="U1" s="224"/>
      <c r="V1" s="224"/>
      <c r="W1" s="224"/>
      <c r="X1" s="224"/>
    </row>
    <row r="2" spans="1:27" s="59" customFormat="1" ht="36" customHeight="1">
      <c r="A2" s="55" t="s">
        <v>57</v>
      </c>
      <c r="B2" s="58" t="s">
        <v>80</v>
      </c>
      <c r="C2" s="58" t="s">
        <v>798</v>
      </c>
      <c r="D2" s="56" t="s">
        <v>59</v>
      </c>
      <c r="E2" s="55" t="s">
        <v>42</v>
      </c>
      <c r="F2" s="216" t="s">
        <v>810</v>
      </c>
      <c r="G2" s="57" t="s">
        <v>974</v>
      </c>
      <c r="H2" s="75" t="s">
        <v>85</v>
      </c>
      <c r="I2" s="60" t="s">
        <v>52</v>
      </c>
      <c r="J2" s="76" t="s">
        <v>86</v>
      </c>
      <c r="K2" s="636" t="s">
        <v>54</v>
      </c>
      <c r="L2" s="55" t="s">
        <v>56</v>
      </c>
      <c r="M2" s="55" t="s">
        <v>53</v>
      </c>
      <c r="N2" s="55" t="s">
        <v>45</v>
      </c>
      <c r="O2" s="58" t="s">
        <v>1113</v>
      </c>
      <c r="P2" s="55" t="s">
        <v>1114</v>
      </c>
      <c r="Q2" s="271" t="s">
        <v>1115</v>
      </c>
      <c r="R2" s="62" t="s">
        <v>60</v>
      </c>
      <c r="S2" s="77" t="s">
        <v>61</v>
      </c>
      <c r="T2" s="290" t="s">
        <v>68</v>
      </c>
      <c r="U2" s="58" t="s">
        <v>83</v>
      </c>
      <c r="V2" s="55" t="s">
        <v>84</v>
      </c>
      <c r="W2" s="215" t="s">
        <v>810</v>
      </c>
      <c r="X2" s="55"/>
      <c r="Y2" s="375" t="s">
        <v>1137</v>
      </c>
      <c r="Z2" s="375" t="s">
        <v>1138</v>
      </c>
      <c r="AA2" s="375" t="s">
        <v>1139</v>
      </c>
    </row>
    <row r="3" spans="1:27" s="8" customFormat="1" hidden="1">
      <c r="A3" s="45" t="s">
        <v>1235</v>
      </c>
      <c r="B3" s="45" t="s">
        <v>1256</v>
      </c>
      <c r="C3" s="45"/>
      <c r="D3" s="471">
        <v>2015</v>
      </c>
      <c r="E3" s="45" t="s">
        <v>1233</v>
      </c>
      <c r="F3" s="45"/>
      <c r="G3" s="51" t="s">
        <v>1167</v>
      </c>
      <c r="H3" s="47">
        <v>42291</v>
      </c>
      <c r="I3" s="125" t="s">
        <v>1250</v>
      </c>
      <c r="J3" s="47"/>
      <c r="K3" s="637"/>
      <c r="L3" s="66" t="s">
        <v>113</v>
      </c>
      <c r="M3" s="66" t="s">
        <v>1251</v>
      </c>
      <c r="N3" s="66" t="s">
        <v>1252</v>
      </c>
      <c r="O3" s="549">
        <v>0</v>
      </c>
      <c r="P3" s="275">
        <f>(R3*100/116)*O3</f>
        <v>0</v>
      </c>
      <c r="Q3" s="273">
        <f>((R3*100/116)-P3)*1.16</f>
        <v>71920</v>
      </c>
      <c r="R3" s="208">
        <v>71920</v>
      </c>
      <c r="S3" s="175"/>
      <c r="T3" s="66" t="s">
        <v>113</v>
      </c>
      <c r="U3" s="66" t="s">
        <v>1253</v>
      </c>
      <c r="V3" s="242" t="s">
        <v>1254</v>
      </c>
      <c r="W3" s="66"/>
      <c r="X3" s="66"/>
    </row>
    <row r="4" spans="1:27" s="8" customFormat="1" hidden="1">
      <c r="A4" s="45" t="s">
        <v>1224</v>
      </c>
      <c r="B4" s="45" t="s">
        <v>1327</v>
      </c>
      <c r="C4" s="45"/>
      <c r="D4" s="471">
        <v>2015</v>
      </c>
      <c r="E4" s="45" t="s">
        <v>1328</v>
      </c>
      <c r="F4" s="45"/>
      <c r="G4" s="51" t="s">
        <v>754</v>
      </c>
      <c r="H4" s="47">
        <v>42321</v>
      </c>
      <c r="I4" s="125">
        <v>5</v>
      </c>
      <c r="J4" s="47" t="s">
        <v>1330</v>
      </c>
      <c r="K4" s="637" t="s">
        <v>1330</v>
      </c>
      <c r="L4" s="66" t="s">
        <v>113</v>
      </c>
      <c r="M4" s="66" t="s">
        <v>1331</v>
      </c>
      <c r="N4" s="66" t="s">
        <v>1332</v>
      </c>
      <c r="O4" s="549"/>
      <c r="P4" s="275">
        <f t="shared" ref="P4:P68" si="0">(R4*100/116)*O4</f>
        <v>0</v>
      </c>
      <c r="Q4" s="273">
        <f t="shared" ref="Q4:Q68" si="1">((R4*100/116)-P4)*1.16</f>
        <v>416538.39999999997</v>
      </c>
      <c r="R4" s="547">
        <v>416538.4</v>
      </c>
      <c r="S4" s="175" t="s">
        <v>1330</v>
      </c>
      <c r="T4" s="66" t="s">
        <v>113</v>
      </c>
      <c r="U4" s="66" t="s">
        <v>1332</v>
      </c>
      <c r="V4" s="533" t="s">
        <v>1334</v>
      </c>
      <c r="W4" s="66"/>
      <c r="X4" s="66"/>
    </row>
    <row r="5" spans="1:27" s="8" customFormat="1" hidden="1">
      <c r="A5" s="45" t="s">
        <v>1224</v>
      </c>
      <c r="B5" s="45" t="s">
        <v>1327</v>
      </c>
      <c r="C5" s="45"/>
      <c r="D5" s="471">
        <v>2015</v>
      </c>
      <c r="E5" s="45" t="s">
        <v>1328</v>
      </c>
      <c r="F5" s="45"/>
      <c r="G5" s="51" t="s">
        <v>754</v>
      </c>
      <c r="H5" s="47">
        <v>42321</v>
      </c>
      <c r="I5" s="125">
        <v>6</v>
      </c>
      <c r="J5" s="47" t="s">
        <v>1330</v>
      </c>
      <c r="K5" s="637" t="s">
        <v>1330</v>
      </c>
      <c r="L5" s="66" t="s">
        <v>113</v>
      </c>
      <c r="M5" s="66" t="s">
        <v>1331</v>
      </c>
      <c r="N5" s="66" t="s">
        <v>1332</v>
      </c>
      <c r="O5" s="549"/>
      <c r="P5" s="275">
        <f t="shared" si="0"/>
        <v>0</v>
      </c>
      <c r="Q5" s="273">
        <f t="shared" si="1"/>
        <v>615384.61999999988</v>
      </c>
      <c r="R5" s="534">
        <v>615384.62</v>
      </c>
      <c r="S5" s="175" t="s">
        <v>1330</v>
      </c>
      <c r="T5" s="66" t="s">
        <v>113</v>
      </c>
      <c r="U5" s="66" t="s">
        <v>1332</v>
      </c>
      <c r="V5" s="533" t="s">
        <v>1335</v>
      </c>
      <c r="W5" s="66"/>
      <c r="X5" s="66"/>
    </row>
    <row r="6" spans="1:27" s="8" customFormat="1" hidden="1">
      <c r="A6" s="45" t="s">
        <v>1224</v>
      </c>
      <c r="B6" s="45" t="s">
        <v>1327</v>
      </c>
      <c r="C6" s="45"/>
      <c r="D6" s="471">
        <v>2015</v>
      </c>
      <c r="E6" s="45" t="s">
        <v>1328</v>
      </c>
      <c r="F6" s="45"/>
      <c r="G6" s="51" t="s">
        <v>754</v>
      </c>
      <c r="H6" s="47">
        <v>42321</v>
      </c>
      <c r="I6" s="125">
        <v>7</v>
      </c>
      <c r="J6" s="47" t="s">
        <v>1330</v>
      </c>
      <c r="K6" s="637" t="s">
        <v>1330</v>
      </c>
      <c r="L6" s="66" t="s">
        <v>113</v>
      </c>
      <c r="M6" s="66" t="s">
        <v>1331</v>
      </c>
      <c r="N6" s="66" t="s">
        <v>1332</v>
      </c>
      <c r="O6" s="549"/>
      <c r="P6" s="275">
        <f t="shared" si="0"/>
        <v>0</v>
      </c>
      <c r="Q6" s="273">
        <f t="shared" si="1"/>
        <v>461538.45999999996</v>
      </c>
      <c r="R6" s="534">
        <v>461538.46</v>
      </c>
      <c r="S6" s="175" t="s">
        <v>1330</v>
      </c>
      <c r="T6" s="66" t="s">
        <v>113</v>
      </c>
      <c r="U6" s="66" t="s">
        <v>1332</v>
      </c>
      <c r="V6" s="533" t="s">
        <v>1335</v>
      </c>
      <c r="W6" s="66"/>
      <c r="X6" s="66"/>
    </row>
    <row r="7" spans="1:27" s="8" customFormat="1" hidden="1">
      <c r="A7" s="45" t="s">
        <v>1224</v>
      </c>
      <c r="B7" s="45" t="s">
        <v>1327</v>
      </c>
      <c r="C7" s="45" t="s">
        <v>1333</v>
      </c>
      <c r="D7" s="471">
        <v>2015</v>
      </c>
      <c r="E7" s="45" t="s">
        <v>1328</v>
      </c>
      <c r="F7" s="45"/>
      <c r="G7" s="51" t="s">
        <v>754</v>
      </c>
      <c r="H7" s="47">
        <v>42328</v>
      </c>
      <c r="I7" s="125">
        <v>17</v>
      </c>
      <c r="J7" s="47" t="s">
        <v>1330</v>
      </c>
      <c r="K7" s="637" t="s">
        <v>1330</v>
      </c>
      <c r="L7" s="66" t="s">
        <v>113</v>
      </c>
      <c r="M7" s="66" t="s">
        <v>1331</v>
      </c>
      <c r="N7" s="66" t="s">
        <v>1332</v>
      </c>
      <c r="O7" s="549"/>
      <c r="P7" s="275">
        <f t="shared" si="0"/>
        <v>0</v>
      </c>
      <c r="Q7" s="273">
        <f t="shared" si="1"/>
        <v>461538.45999999996</v>
      </c>
      <c r="R7" s="534">
        <v>461538.46</v>
      </c>
      <c r="S7" s="175" t="s">
        <v>1330</v>
      </c>
      <c r="T7" s="66" t="s">
        <v>113</v>
      </c>
      <c r="U7" s="66" t="s">
        <v>1332</v>
      </c>
      <c r="V7" s="533" t="s">
        <v>1335</v>
      </c>
      <c r="W7" s="66"/>
      <c r="X7" s="66"/>
    </row>
    <row r="8" spans="1:27" s="8" customFormat="1" hidden="1">
      <c r="A8" s="45" t="s">
        <v>1224</v>
      </c>
      <c r="B8" s="45" t="s">
        <v>1327</v>
      </c>
      <c r="C8" s="45"/>
      <c r="D8" s="471">
        <v>2015</v>
      </c>
      <c r="E8" s="45" t="s">
        <v>1328</v>
      </c>
      <c r="F8" s="45"/>
      <c r="G8" s="51" t="s">
        <v>754</v>
      </c>
      <c r="H8" s="47">
        <v>42333</v>
      </c>
      <c r="I8" s="125">
        <v>1407</v>
      </c>
      <c r="J8" s="47">
        <v>42335</v>
      </c>
      <c r="K8" s="637">
        <v>1010</v>
      </c>
      <c r="L8" s="66" t="s">
        <v>113</v>
      </c>
      <c r="M8" s="66" t="s">
        <v>1346</v>
      </c>
      <c r="N8" s="66" t="s">
        <v>1347</v>
      </c>
      <c r="O8" s="549">
        <v>2E-3</v>
      </c>
      <c r="P8" s="275">
        <f t="shared" si="0"/>
        <v>171</v>
      </c>
      <c r="Q8" s="273">
        <f t="shared" si="1"/>
        <v>98981.64</v>
      </c>
      <c r="R8" s="208">
        <v>99180</v>
      </c>
      <c r="S8" s="175">
        <v>98981.64</v>
      </c>
      <c r="T8" s="66">
        <v>0</v>
      </c>
      <c r="U8" s="66" t="s">
        <v>1348</v>
      </c>
      <c r="V8" s="548" t="s">
        <v>1352</v>
      </c>
      <c r="W8" s="66"/>
      <c r="X8" s="66"/>
    </row>
    <row r="9" spans="1:27" s="8" customFormat="1" hidden="1">
      <c r="A9" s="45" t="s">
        <v>1224</v>
      </c>
      <c r="B9" s="45" t="s">
        <v>1327</v>
      </c>
      <c r="C9" s="45"/>
      <c r="D9" s="471">
        <v>2015</v>
      </c>
      <c r="E9" s="45" t="s">
        <v>1328</v>
      </c>
      <c r="F9" s="45"/>
      <c r="G9" s="51" t="s">
        <v>754</v>
      </c>
      <c r="H9" s="47">
        <v>42333</v>
      </c>
      <c r="I9" s="125">
        <v>2906</v>
      </c>
      <c r="J9" s="47">
        <v>42333</v>
      </c>
      <c r="K9" s="637">
        <v>1004</v>
      </c>
      <c r="L9" s="66" t="s">
        <v>113</v>
      </c>
      <c r="M9" s="66" t="s">
        <v>1349</v>
      </c>
      <c r="N9" s="66" t="s">
        <v>1252</v>
      </c>
      <c r="O9" s="549">
        <v>2E-3</v>
      </c>
      <c r="P9" s="275">
        <f t="shared" si="0"/>
        <v>0.99539999999999995</v>
      </c>
      <c r="Q9" s="273">
        <f t="shared" si="1"/>
        <v>576.17733599999997</v>
      </c>
      <c r="R9" s="208">
        <v>577.33199999999999</v>
      </c>
      <c r="S9" s="175">
        <v>288088.65999999997</v>
      </c>
      <c r="T9" s="66" t="s">
        <v>113</v>
      </c>
      <c r="U9" s="66" t="s">
        <v>1350</v>
      </c>
      <c r="V9" s="548" t="s">
        <v>1353</v>
      </c>
      <c r="W9" s="66"/>
      <c r="X9" s="66"/>
    </row>
    <row r="10" spans="1:27" s="660" customFormat="1" hidden="1">
      <c r="A10" s="649" t="s">
        <v>1224</v>
      </c>
      <c r="B10" s="649" t="s">
        <v>1327</v>
      </c>
      <c r="C10" s="649"/>
      <c r="D10" s="471">
        <v>2015</v>
      </c>
      <c r="E10" s="649" t="s">
        <v>1328</v>
      </c>
      <c r="F10" s="649"/>
      <c r="G10" s="650" t="s">
        <v>754</v>
      </c>
      <c r="H10" s="651">
        <v>42333</v>
      </c>
      <c r="I10" s="652">
        <v>1418</v>
      </c>
      <c r="J10" s="651">
        <v>42345</v>
      </c>
      <c r="K10" s="653">
        <v>1019</v>
      </c>
      <c r="L10" s="654" t="s">
        <v>113</v>
      </c>
      <c r="M10" s="654" t="s">
        <v>1470</v>
      </c>
      <c r="N10" s="654" t="s">
        <v>1252</v>
      </c>
      <c r="O10" s="655">
        <v>2E-3</v>
      </c>
      <c r="P10" s="275">
        <f t="shared" si="0"/>
        <v>111.8</v>
      </c>
      <c r="Q10" s="273">
        <f t="shared" si="1"/>
        <v>64714.311999999991</v>
      </c>
      <c r="R10" s="656">
        <v>64844</v>
      </c>
      <c r="S10" s="657">
        <v>64714.31</v>
      </c>
      <c r="T10" s="654" t="s">
        <v>113</v>
      </c>
      <c r="U10" s="654" t="s">
        <v>1523</v>
      </c>
      <c r="V10" s="659" t="s">
        <v>1524</v>
      </c>
      <c r="W10" s="654"/>
      <c r="X10" s="654"/>
    </row>
    <row r="11" spans="1:27" s="580" customFormat="1" hidden="1">
      <c r="A11" s="207" t="s">
        <v>1224</v>
      </c>
      <c r="B11" s="207" t="s">
        <v>1327</v>
      </c>
      <c r="C11" s="207"/>
      <c r="D11" s="471">
        <v>2015</v>
      </c>
      <c r="E11" s="207" t="s">
        <v>1328</v>
      </c>
      <c r="F11" s="207"/>
      <c r="G11" s="573" t="s">
        <v>754</v>
      </c>
      <c r="H11" s="574">
        <v>42328</v>
      </c>
      <c r="I11" s="575">
        <v>13</v>
      </c>
      <c r="J11" s="574">
        <v>42333</v>
      </c>
      <c r="K11" s="638">
        <v>1005</v>
      </c>
      <c r="L11" s="576"/>
      <c r="M11" s="576"/>
      <c r="N11" s="576"/>
      <c r="O11" s="577">
        <v>2E-3</v>
      </c>
      <c r="P11" s="275">
        <f t="shared" si="0"/>
        <v>316.89172413793102</v>
      </c>
      <c r="Q11" s="273">
        <f t="shared" si="1"/>
        <v>183429.60559999998</v>
      </c>
      <c r="R11" s="572">
        <v>183797.2</v>
      </c>
      <c r="S11" s="578">
        <v>183429.6</v>
      </c>
      <c r="T11" s="576"/>
      <c r="U11" s="576"/>
      <c r="V11" s="579" t="s">
        <v>1378</v>
      </c>
      <c r="W11" s="576"/>
      <c r="X11" s="576"/>
    </row>
    <row r="12" spans="1:27" s="8" customFormat="1" hidden="1">
      <c r="A12" s="45" t="s">
        <v>1224</v>
      </c>
      <c r="B12" s="45" t="s">
        <v>1327</v>
      </c>
      <c r="C12" s="45"/>
      <c r="D12" s="471">
        <v>2015</v>
      </c>
      <c r="E12" s="45" t="s">
        <v>1328</v>
      </c>
      <c r="F12" s="45"/>
      <c r="G12" s="51" t="s">
        <v>754</v>
      </c>
      <c r="H12" s="47">
        <v>42331</v>
      </c>
      <c r="I12" s="125">
        <v>11</v>
      </c>
      <c r="J12" s="47">
        <v>42333</v>
      </c>
      <c r="K12" s="637">
        <v>1002</v>
      </c>
      <c r="L12" s="66" t="s">
        <v>113</v>
      </c>
      <c r="M12" s="66" t="s">
        <v>1364</v>
      </c>
      <c r="N12" s="66" t="s">
        <v>1347</v>
      </c>
      <c r="O12" s="582">
        <v>2E-3</v>
      </c>
      <c r="P12" s="275">
        <f t="shared" si="0"/>
        <v>34.65</v>
      </c>
      <c r="Q12" s="273">
        <f t="shared" si="1"/>
        <v>20056.805999999997</v>
      </c>
      <c r="R12" s="208">
        <v>20097</v>
      </c>
      <c r="S12" s="175">
        <v>20056.8</v>
      </c>
      <c r="T12" s="66">
        <v>45</v>
      </c>
      <c r="U12" s="66" t="s">
        <v>99</v>
      </c>
      <c r="V12" s="242" t="s">
        <v>1373</v>
      </c>
      <c r="W12" s="66"/>
      <c r="X12" s="66"/>
    </row>
    <row r="13" spans="1:27" s="8" customFormat="1" hidden="1">
      <c r="A13" s="45" t="s">
        <v>1224</v>
      </c>
      <c r="B13" s="45" t="s">
        <v>1327</v>
      </c>
      <c r="C13" s="45"/>
      <c r="D13" s="471">
        <v>2015</v>
      </c>
      <c r="E13" s="45" t="s">
        <v>1328</v>
      </c>
      <c r="F13" s="45"/>
      <c r="G13" s="51" t="s">
        <v>754</v>
      </c>
      <c r="H13" s="47">
        <v>42333</v>
      </c>
      <c r="I13" s="125">
        <v>12</v>
      </c>
      <c r="J13" s="47">
        <v>42333</v>
      </c>
      <c r="K13" s="637">
        <v>1003</v>
      </c>
      <c r="L13" s="66" t="s">
        <v>113</v>
      </c>
      <c r="M13" s="66" t="s">
        <v>1364</v>
      </c>
      <c r="N13" s="66" t="s">
        <v>1252</v>
      </c>
      <c r="O13" s="582">
        <v>2E-3</v>
      </c>
      <c r="P13" s="275">
        <f t="shared" si="0"/>
        <v>166.60065999999998</v>
      </c>
      <c r="Q13" s="273">
        <f t="shared" si="1"/>
        <v>96435.126034399989</v>
      </c>
      <c r="R13" s="208">
        <f>83300.33*1.16</f>
        <v>96628.382799999992</v>
      </c>
      <c r="S13" s="175">
        <v>96435.12</v>
      </c>
      <c r="T13" s="66" t="s">
        <v>113</v>
      </c>
      <c r="U13" s="66" t="s">
        <v>1367</v>
      </c>
      <c r="V13" s="242" t="s">
        <v>1379</v>
      </c>
      <c r="W13" s="66"/>
      <c r="X13" s="66"/>
    </row>
    <row r="14" spans="1:27" s="660" customFormat="1" hidden="1">
      <c r="A14" s="649" t="s">
        <v>1224</v>
      </c>
      <c r="B14" s="649" t="s">
        <v>1327</v>
      </c>
      <c r="C14" s="649"/>
      <c r="D14" s="471">
        <v>2015</v>
      </c>
      <c r="E14" s="649" t="s">
        <v>1328</v>
      </c>
      <c r="F14" s="649"/>
      <c r="G14" s="650" t="s">
        <v>754</v>
      </c>
      <c r="H14" s="651">
        <v>42338</v>
      </c>
      <c r="I14" s="652">
        <v>16</v>
      </c>
      <c r="J14" s="651">
        <v>42341</v>
      </c>
      <c r="K14" s="653">
        <v>1015</v>
      </c>
      <c r="L14" s="654" t="s">
        <v>113</v>
      </c>
      <c r="M14" s="654" t="s">
        <v>1364</v>
      </c>
      <c r="N14" s="654" t="s">
        <v>1252</v>
      </c>
      <c r="O14" s="655">
        <v>2E-3</v>
      </c>
      <c r="P14" s="275">
        <f t="shared" si="0"/>
        <v>8.5832068965517241</v>
      </c>
      <c r="Q14" s="273">
        <f t="shared" si="1"/>
        <v>4968.3034799999996</v>
      </c>
      <c r="R14" s="656">
        <v>4978.26</v>
      </c>
      <c r="S14" s="657">
        <v>4968.3</v>
      </c>
      <c r="T14" s="654" t="s">
        <v>113</v>
      </c>
      <c r="U14" s="654" t="s">
        <v>1532</v>
      </c>
      <c r="V14" s="659" t="s">
        <v>1533</v>
      </c>
      <c r="W14" s="654"/>
      <c r="X14" s="654"/>
    </row>
    <row r="15" spans="1:27" s="580" customFormat="1" hidden="1">
      <c r="A15" s="649" t="s">
        <v>1224</v>
      </c>
      <c r="B15" s="649" t="s">
        <v>1327</v>
      </c>
      <c r="C15" s="649"/>
      <c r="D15" s="471">
        <v>2015</v>
      </c>
      <c r="E15" s="649" t="s">
        <v>1328</v>
      </c>
      <c r="F15" s="649"/>
      <c r="G15" s="650" t="s">
        <v>754</v>
      </c>
      <c r="H15" s="651">
        <v>42341</v>
      </c>
      <c r="I15" s="652">
        <v>1419</v>
      </c>
      <c r="J15" s="651">
        <v>42345</v>
      </c>
      <c r="K15" s="653">
        <v>1018</v>
      </c>
      <c r="L15" s="654" t="s">
        <v>113</v>
      </c>
      <c r="M15" s="66" t="s">
        <v>1470</v>
      </c>
      <c r="N15" s="654" t="s">
        <v>1347</v>
      </c>
      <c r="O15" s="655">
        <v>2E-3</v>
      </c>
      <c r="P15" s="275">
        <f t="shared" si="0"/>
        <v>170.82</v>
      </c>
      <c r="Q15" s="273">
        <f t="shared" si="1"/>
        <v>98877.448799999984</v>
      </c>
      <c r="R15" s="656">
        <v>99075.6</v>
      </c>
      <c r="S15" s="657">
        <v>98877.440000000002</v>
      </c>
      <c r="T15" s="654">
        <v>72</v>
      </c>
      <c r="U15" s="654" t="s">
        <v>1522</v>
      </c>
      <c r="V15" s="658" t="s">
        <v>1521</v>
      </c>
      <c r="W15" s="654"/>
      <c r="X15" s="654"/>
    </row>
    <row r="16" spans="1:27" s="580" customFormat="1" hidden="1">
      <c r="A16" s="207" t="s">
        <v>1224</v>
      </c>
      <c r="B16" s="207" t="s">
        <v>1327</v>
      </c>
      <c r="C16" s="207"/>
      <c r="D16" s="471">
        <v>2015</v>
      </c>
      <c r="E16" s="207" t="s">
        <v>1328</v>
      </c>
      <c r="F16" s="207"/>
      <c r="G16" s="573" t="s">
        <v>754</v>
      </c>
      <c r="H16" s="574">
        <v>42341</v>
      </c>
      <c r="I16" s="575">
        <v>21</v>
      </c>
      <c r="J16" s="574">
        <v>42349</v>
      </c>
      <c r="K16" s="638">
        <v>1020</v>
      </c>
      <c r="L16" s="576"/>
      <c r="M16" s="576"/>
      <c r="N16" s="576"/>
      <c r="O16" s="577">
        <v>2E-3</v>
      </c>
      <c r="P16" s="275">
        <f t="shared" si="0"/>
        <v>36.800000000000004</v>
      </c>
      <c r="Q16" s="273">
        <f t="shared" si="1"/>
        <v>21301.311999999998</v>
      </c>
      <c r="R16" s="572">
        <v>21344</v>
      </c>
      <c r="S16" s="578">
        <v>21301.31</v>
      </c>
      <c r="T16" s="576"/>
      <c r="U16" s="576"/>
      <c r="V16" s="581" t="s">
        <v>1372</v>
      </c>
      <c r="W16" s="576"/>
      <c r="X16" s="576"/>
    </row>
    <row r="17" spans="1:24" s="8" customFormat="1" hidden="1">
      <c r="A17" s="45" t="s">
        <v>1653</v>
      </c>
      <c r="B17" s="45" t="s">
        <v>1558</v>
      </c>
      <c r="C17" s="45" t="s">
        <v>1661</v>
      </c>
      <c r="D17" s="471">
        <v>2015</v>
      </c>
      <c r="E17" s="45" t="s">
        <v>1654</v>
      </c>
      <c r="F17" s="45"/>
      <c r="G17" s="51" t="s">
        <v>1556</v>
      </c>
      <c r="H17" s="47">
        <v>42345</v>
      </c>
      <c r="I17" s="125" t="s">
        <v>1658</v>
      </c>
      <c r="J17" s="47"/>
      <c r="K17" s="637"/>
      <c r="L17" s="66" t="s">
        <v>113</v>
      </c>
      <c r="M17" s="66" t="s">
        <v>1656</v>
      </c>
      <c r="N17" s="66" t="s">
        <v>482</v>
      </c>
      <c r="O17" s="549">
        <v>0</v>
      </c>
      <c r="P17" s="275">
        <f t="shared" si="0"/>
        <v>0</v>
      </c>
      <c r="Q17" s="273">
        <f t="shared" si="1"/>
        <v>525000</v>
      </c>
      <c r="R17" s="208">
        <v>525000</v>
      </c>
      <c r="S17" s="175"/>
      <c r="T17" s="66" t="s">
        <v>113</v>
      </c>
      <c r="U17" s="66" t="s">
        <v>482</v>
      </c>
      <c r="V17" s="242" t="s">
        <v>2697</v>
      </c>
      <c r="W17" s="66"/>
      <c r="X17" s="66"/>
    </row>
    <row r="18" spans="1:24" s="580" customFormat="1" hidden="1">
      <c r="A18" s="207" t="s">
        <v>1653</v>
      </c>
      <c r="B18" s="207" t="s">
        <v>1558</v>
      </c>
      <c r="C18" s="207" t="s">
        <v>1661</v>
      </c>
      <c r="D18" s="664">
        <v>2015</v>
      </c>
      <c r="E18" s="207" t="s">
        <v>1654</v>
      </c>
      <c r="F18" s="207"/>
      <c r="G18" s="573" t="s">
        <v>1556</v>
      </c>
      <c r="H18" s="574">
        <v>42345</v>
      </c>
      <c r="I18" s="575" t="s">
        <v>1655</v>
      </c>
      <c r="J18" s="574"/>
      <c r="K18" s="638"/>
      <c r="L18" s="576" t="s">
        <v>113</v>
      </c>
      <c r="M18" s="576" t="s">
        <v>1656</v>
      </c>
      <c r="N18" s="576" t="s">
        <v>482</v>
      </c>
      <c r="O18" s="577">
        <v>0</v>
      </c>
      <c r="P18" s="275">
        <f t="shared" si="0"/>
        <v>0</v>
      </c>
      <c r="Q18" s="273">
        <f t="shared" si="1"/>
        <v>525000</v>
      </c>
      <c r="R18" s="665">
        <v>525000</v>
      </c>
      <c r="S18" s="578"/>
      <c r="T18" s="576" t="s">
        <v>113</v>
      </c>
      <c r="U18" s="576" t="s">
        <v>482</v>
      </c>
      <c r="V18" s="581" t="s">
        <v>1659</v>
      </c>
      <c r="W18" s="576"/>
      <c r="X18" s="576"/>
    </row>
    <row r="19" spans="1:24" s="8" customFormat="1" hidden="1">
      <c r="A19" s="45" t="s">
        <v>1224</v>
      </c>
      <c r="B19" s="45" t="s">
        <v>1327</v>
      </c>
      <c r="C19" s="45"/>
      <c r="D19" s="471">
        <v>2015</v>
      </c>
      <c r="E19" s="45" t="s">
        <v>1328</v>
      </c>
      <c r="F19" s="45"/>
      <c r="G19" s="51" t="s">
        <v>754</v>
      </c>
      <c r="H19" s="47">
        <v>42346</v>
      </c>
      <c r="I19" s="125">
        <v>23</v>
      </c>
      <c r="J19" s="47"/>
      <c r="K19" s="637"/>
      <c r="L19" s="66" t="s">
        <v>113</v>
      </c>
      <c r="M19" s="66" t="s">
        <v>1364</v>
      </c>
      <c r="N19" s="66" t="s">
        <v>1252</v>
      </c>
      <c r="O19" s="549">
        <v>2E-3</v>
      </c>
      <c r="P19" s="275">
        <f t="shared" si="0"/>
        <v>11.88</v>
      </c>
      <c r="Q19" s="273">
        <f t="shared" si="1"/>
        <v>6876.6191999999992</v>
      </c>
      <c r="R19" s="208">
        <v>6890.4</v>
      </c>
      <c r="S19" s="175"/>
      <c r="T19" s="66" t="s">
        <v>113</v>
      </c>
      <c r="U19" s="66" t="s">
        <v>1365</v>
      </c>
      <c r="V19" s="242" t="s">
        <v>1366</v>
      </c>
      <c r="W19" s="66"/>
      <c r="X19" s="66"/>
    </row>
    <row r="20" spans="1:24" s="8" customFormat="1" hidden="1">
      <c r="A20" s="45" t="s">
        <v>1224</v>
      </c>
      <c r="B20" s="45" t="s">
        <v>1327</v>
      </c>
      <c r="C20" s="45"/>
      <c r="D20" s="471">
        <v>2015</v>
      </c>
      <c r="E20" s="45" t="s">
        <v>1328</v>
      </c>
      <c r="F20" s="45"/>
      <c r="G20" s="51" t="s">
        <v>754</v>
      </c>
      <c r="H20" s="47">
        <v>42346</v>
      </c>
      <c r="I20" s="125">
        <v>24</v>
      </c>
      <c r="J20" s="47"/>
      <c r="K20" s="637"/>
      <c r="L20" s="66" t="s">
        <v>113</v>
      </c>
      <c r="M20" s="66" t="s">
        <v>1364</v>
      </c>
      <c r="N20" s="66" t="s">
        <v>1252</v>
      </c>
      <c r="O20" s="549">
        <v>2E-3</v>
      </c>
      <c r="P20" s="275">
        <f t="shared" si="0"/>
        <v>67.842068965517242</v>
      </c>
      <c r="Q20" s="273">
        <f t="shared" si="1"/>
        <v>39269.703199999996</v>
      </c>
      <c r="R20" s="208">
        <v>39348.400000000001</v>
      </c>
      <c r="S20" s="175"/>
      <c r="T20" s="66" t="s">
        <v>113</v>
      </c>
      <c r="U20" s="66" t="s">
        <v>1367</v>
      </c>
      <c r="V20" s="242" t="s">
        <v>1377</v>
      </c>
      <c r="W20" s="66"/>
      <c r="X20" s="66"/>
    </row>
    <row r="21" spans="1:24" s="8" customFormat="1" hidden="1">
      <c r="A21" s="45" t="s">
        <v>1224</v>
      </c>
      <c r="B21" s="45" t="s">
        <v>1327</v>
      </c>
      <c r="C21" s="45"/>
      <c r="D21" s="471">
        <v>2015</v>
      </c>
      <c r="E21" s="45" t="s">
        <v>1328</v>
      </c>
      <c r="F21" s="45"/>
      <c r="G21" s="51" t="s">
        <v>754</v>
      </c>
      <c r="H21" s="47">
        <v>42346</v>
      </c>
      <c r="I21" s="125">
        <v>25</v>
      </c>
      <c r="J21" s="47"/>
      <c r="K21" s="637"/>
      <c r="L21" s="66" t="s">
        <v>113</v>
      </c>
      <c r="M21" s="66" t="s">
        <v>1364</v>
      </c>
      <c r="N21" s="66" t="s">
        <v>1252</v>
      </c>
      <c r="O21" s="549">
        <v>2E-3</v>
      </c>
      <c r="P21" s="275">
        <f t="shared" si="0"/>
        <v>19.496155172413793</v>
      </c>
      <c r="Q21" s="273">
        <f t="shared" si="1"/>
        <v>11285.15446</v>
      </c>
      <c r="R21" s="208">
        <v>11307.77</v>
      </c>
      <c r="S21" s="175"/>
      <c r="T21" s="66" t="s">
        <v>113</v>
      </c>
      <c r="U21" s="66" t="s">
        <v>1367</v>
      </c>
      <c r="V21" s="242" t="s">
        <v>1368</v>
      </c>
      <c r="W21" s="66"/>
      <c r="X21" s="66"/>
    </row>
    <row r="22" spans="1:24" s="8" customFormat="1" hidden="1">
      <c r="A22" s="45" t="s">
        <v>1224</v>
      </c>
      <c r="B22" s="45" t="s">
        <v>1327</v>
      </c>
      <c r="C22" s="45"/>
      <c r="D22" s="471">
        <v>2015</v>
      </c>
      <c r="E22" s="45" t="s">
        <v>1328</v>
      </c>
      <c r="F22" s="45"/>
      <c r="G22" s="51" t="s">
        <v>757</v>
      </c>
      <c r="H22" s="47">
        <v>42346</v>
      </c>
      <c r="I22" s="125">
        <v>1422</v>
      </c>
      <c r="J22" s="47">
        <v>42369</v>
      </c>
      <c r="K22" s="637">
        <v>467</v>
      </c>
      <c r="L22" s="66" t="s">
        <v>113</v>
      </c>
      <c r="M22" s="66" t="s">
        <v>1470</v>
      </c>
      <c r="N22" s="66" t="s">
        <v>1491</v>
      </c>
      <c r="O22" s="549">
        <v>2E-3</v>
      </c>
      <c r="P22" s="275">
        <f t="shared" si="0"/>
        <v>28</v>
      </c>
      <c r="Q22" s="273">
        <f t="shared" si="1"/>
        <v>16207.519999999999</v>
      </c>
      <c r="R22" s="208">
        <v>16240</v>
      </c>
      <c r="S22" s="175">
        <v>48622</v>
      </c>
      <c r="T22" s="66" t="s">
        <v>113</v>
      </c>
      <c r="U22" s="66" t="s">
        <v>1492</v>
      </c>
      <c r="V22" s="242" t="s">
        <v>1493</v>
      </c>
      <c r="W22" s="66" t="s">
        <v>1467</v>
      </c>
      <c r="X22" s="66"/>
    </row>
    <row r="23" spans="1:24" s="8" customFormat="1" hidden="1">
      <c r="A23" s="45" t="s">
        <v>1224</v>
      </c>
      <c r="B23" s="45" t="s">
        <v>1327</v>
      </c>
      <c r="C23" s="45"/>
      <c r="D23" s="471">
        <v>2015</v>
      </c>
      <c r="E23" s="45" t="s">
        <v>1328</v>
      </c>
      <c r="F23" s="45"/>
      <c r="G23" s="51" t="s">
        <v>754</v>
      </c>
      <c r="H23" s="47">
        <v>42381</v>
      </c>
      <c r="I23" s="125"/>
      <c r="J23" s="47">
        <v>42369</v>
      </c>
      <c r="K23" s="637">
        <v>470</v>
      </c>
      <c r="L23" s="66" t="s">
        <v>113</v>
      </c>
      <c r="M23" s="66" t="s">
        <v>953</v>
      </c>
      <c r="N23" s="66" t="s">
        <v>1332</v>
      </c>
      <c r="O23" s="549"/>
      <c r="P23" s="275">
        <f t="shared" si="0"/>
        <v>0</v>
      </c>
      <c r="Q23" s="273">
        <f t="shared" si="1"/>
        <v>0</v>
      </c>
      <c r="R23" s="208"/>
      <c r="S23" s="175">
        <v>4552.82</v>
      </c>
      <c r="T23" s="66" t="s">
        <v>113</v>
      </c>
      <c r="U23" s="66" t="s">
        <v>1332</v>
      </c>
      <c r="V23" s="242"/>
      <c r="W23" s="66"/>
      <c r="X23" s="66"/>
    </row>
    <row r="24" spans="1:24" s="8" customFormat="1" hidden="1">
      <c r="A24" s="45" t="s">
        <v>1224</v>
      </c>
      <c r="B24" s="45" t="s">
        <v>1327</v>
      </c>
      <c r="C24" s="45"/>
      <c r="D24" s="471">
        <v>2015</v>
      </c>
      <c r="E24" s="45" t="s">
        <v>1328</v>
      </c>
      <c r="F24" s="45"/>
      <c r="G24" s="51" t="s">
        <v>754</v>
      </c>
      <c r="H24" s="47">
        <v>42381</v>
      </c>
      <c r="I24" s="125"/>
      <c r="J24" s="47"/>
      <c r="K24" s="637"/>
      <c r="L24" s="66" t="s">
        <v>113</v>
      </c>
      <c r="M24" s="66" t="s">
        <v>953</v>
      </c>
      <c r="N24" s="66" t="s">
        <v>1332</v>
      </c>
      <c r="O24" s="549"/>
      <c r="P24" s="275">
        <f t="shared" si="0"/>
        <v>0</v>
      </c>
      <c r="Q24" s="273">
        <f t="shared" si="1"/>
        <v>0</v>
      </c>
      <c r="R24" s="208"/>
      <c r="S24" s="175">
        <v>967.55</v>
      </c>
      <c r="T24" s="66" t="s">
        <v>113</v>
      </c>
      <c r="U24" s="66" t="s">
        <v>1332</v>
      </c>
      <c r="V24" s="242"/>
      <c r="W24" s="66"/>
      <c r="X24" s="66"/>
    </row>
    <row r="25" spans="1:24" s="8" customFormat="1" ht="15.75" hidden="1" customHeight="1">
      <c r="A25" s="45" t="s">
        <v>1235</v>
      </c>
      <c r="B25" s="45" t="s">
        <v>535</v>
      </c>
      <c r="C25" s="45"/>
      <c r="D25" s="471">
        <v>2015</v>
      </c>
      <c r="E25" s="45" t="s">
        <v>1233</v>
      </c>
      <c r="F25" s="45"/>
      <c r="G25" s="51" t="s">
        <v>1167</v>
      </c>
      <c r="H25" s="47">
        <v>42351</v>
      </c>
      <c r="I25" s="125">
        <v>2953</v>
      </c>
      <c r="J25" s="47"/>
      <c r="K25" s="637"/>
      <c r="L25" s="66" t="s">
        <v>113</v>
      </c>
      <c r="M25" s="66" t="s">
        <v>1413</v>
      </c>
      <c r="N25" s="66" t="s">
        <v>1347</v>
      </c>
      <c r="O25" s="549">
        <v>0</v>
      </c>
      <c r="P25" s="275">
        <f t="shared" si="0"/>
        <v>0</v>
      </c>
      <c r="Q25" s="273">
        <f t="shared" si="1"/>
        <v>1044</v>
      </c>
      <c r="R25" s="208">
        <v>1044</v>
      </c>
      <c r="S25" s="175"/>
      <c r="T25" s="66" t="s">
        <v>1414</v>
      </c>
      <c r="U25" s="66" t="s">
        <v>1415</v>
      </c>
      <c r="V25" s="242" t="s">
        <v>1416</v>
      </c>
      <c r="W25" s="66"/>
      <c r="X25" s="66"/>
    </row>
    <row r="26" spans="1:24" s="8" customFormat="1" hidden="1">
      <c r="A26" s="45" t="s">
        <v>1224</v>
      </c>
      <c r="B26" s="45" t="s">
        <v>1327</v>
      </c>
      <c r="C26" s="45"/>
      <c r="D26" s="471">
        <v>2015</v>
      </c>
      <c r="E26" s="45" t="s">
        <v>1328</v>
      </c>
      <c r="F26" s="45"/>
      <c r="G26" s="51" t="s">
        <v>757</v>
      </c>
      <c r="H26" s="47">
        <v>42355</v>
      </c>
      <c r="I26" s="125">
        <v>29</v>
      </c>
      <c r="J26" s="47">
        <v>42362</v>
      </c>
      <c r="K26" s="637">
        <v>447</v>
      </c>
      <c r="L26" s="66" t="s">
        <v>113</v>
      </c>
      <c r="M26" s="66" t="s">
        <v>1364</v>
      </c>
      <c r="N26" s="66" t="s">
        <v>1347</v>
      </c>
      <c r="O26" s="549">
        <v>2E-3</v>
      </c>
      <c r="P26" s="275">
        <f t="shared" si="0"/>
        <v>40.49</v>
      </c>
      <c r="Q26" s="273">
        <f t="shared" si="1"/>
        <v>23437.231599999996</v>
      </c>
      <c r="R26" s="208">
        <v>23484.2</v>
      </c>
      <c r="S26" s="175"/>
      <c r="T26" s="66" t="s">
        <v>1454</v>
      </c>
      <c r="U26" s="66" t="s">
        <v>1455</v>
      </c>
      <c r="V26" s="242" t="s">
        <v>1456</v>
      </c>
      <c r="W26" s="66"/>
      <c r="X26" s="66"/>
    </row>
    <row r="27" spans="1:24" s="8" customFormat="1" hidden="1">
      <c r="A27" s="45" t="s">
        <v>1224</v>
      </c>
      <c r="B27" s="45" t="s">
        <v>1327</v>
      </c>
      <c r="C27" s="45"/>
      <c r="D27" s="471">
        <v>2015</v>
      </c>
      <c r="E27" s="45" t="s">
        <v>1328</v>
      </c>
      <c r="F27" s="45"/>
      <c r="G27" s="51" t="s">
        <v>757</v>
      </c>
      <c r="H27" s="47">
        <v>42355</v>
      </c>
      <c r="I27" s="125">
        <v>30</v>
      </c>
      <c r="J27" s="47">
        <v>42362</v>
      </c>
      <c r="K27" s="637">
        <v>449</v>
      </c>
      <c r="L27" s="66" t="s">
        <v>113</v>
      </c>
      <c r="M27" s="66" t="s">
        <v>1364</v>
      </c>
      <c r="N27" s="66" t="s">
        <v>1252</v>
      </c>
      <c r="O27" s="549">
        <v>2E-3</v>
      </c>
      <c r="P27" s="275">
        <f t="shared" si="0"/>
        <v>28.529482758620684</v>
      </c>
      <c r="Q27" s="273">
        <f t="shared" si="1"/>
        <v>16514.005799999995</v>
      </c>
      <c r="R27" s="208">
        <v>16547.099999999999</v>
      </c>
      <c r="S27" s="175"/>
      <c r="T27" s="66" t="s">
        <v>1454</v>
      </c>
      <c r="U27" s="66" t="s">
        <v>1455</v>
      </c>
      <c r="V27" s="242" t="s">
        <v>1460</v>
      </c>
      <c r="W27" s="66"/>
      <c r="X27" s="66"/>
    </row>
    <row r="28" spans="1:24" s="8" customFormat="1" hidden="1">
      <c r="A28" s="45" t="s">
        <v>1224</v>
      </c>
      <c r="B28" s="45" t="s">
        <v>1327</v>
      </c>
      <c r="C28" s="45"/>
      <c r="D28" s="471">
        <v>2015</v>
      </c>
      <c r="E28" s="45" t="s">
        <v>1328</v>
      </c>
      <c r="F28" s="45"/>
      <c r="G28" s="51" t="s">
        <v>757</v>
      </c>
      <c r="H28" s="47">
        <v>42355</v>
      </c>
      <c r="I28" s="125">
        <v>31</v>
      </c>
      <c r="J28" s="47">
        <v>42362</v>
      </c>
      <c r="K28" s="637">
        <v>450</v>
      </c>
      <c r="L28" s="66" t="s">
        <v>113</v>
      </c>
      <c r="M28" s="66" t="s">
        <v>1364</v>
      </c>
      <c r="N28" s="66" t="s">
        <v>1252</v>
      </c>
      <c r="O28" s="549">
        <v>2E-3</v>
      </c>
      <c r="P28" s="275">
        <f t="shared" si="0"/>
        <v>16.628655172413794</v>
      </c>
      <c r="Q28" s="273">
        <f t="shared" si="1"/>
        <v>9625.3307600000007</v>
      </c>
      <c r="R28" s="208">
        <v>9644.6200000000008</v>
      </c>
      <c r="S28" s="175"/>
      <c r="T28" s="66"/>
      <c r="U28" s="66" t="s">
        <v>1367</v>
      </c>
      <c r="V28" s="242" t="s">
        <v>1459</v>
      </c>
      <c r="W28" s="66"/>
      <c r="X28" s="66"/>
    </row>
    <row r="29" spans="1:24" s="8" customFormat="1" hidden="1">
      <c r="A29" s="45" t="s">
        <v>1224</v>
      </c>
      <c r="B29" s="45" t="s">
        <v>1327</v>
      </c>
      <c r="C29" s="45"/>
      <c r="D29" s="471">
        <v>2015</v>
      </c>
      <c r="E29" s="45" t="s">
        <v>1328</v>
      </c>
      <c r="F29" s="45"/>
      <c r="G29" s="51" t="s">
        <v>757</v>
      </c>
      <c r="H29" s="47">
        <v>42356</v>
      </c>
      <c r="I29" s="125">
        <v>1435</v>
      </c>
      <c r="J29" s="47">
        <v>42369</v>
      </c>
      <c r="K29" s="637">
        <v>467</v>
      </c>
      <c r="L29" s="66" t="s">
        <v>113</v>
      </c>
      <c r="M29" s="66" t="s">
        <v>1470</v>
      </c>
      <c r="N29" s="66" t="s">
        <v>1491</v>
      </c>
      <c r="O29" s="549">
        <v>2E-3</v>
      </c>
      <c r="P29" s="275">
        <f t="shared" si="0"/>
        <v>28</v>
      </c>
      <c r="Q29" s="273">
        <f t="shared" si="1"/>
        <v>16207.519999999999</v>
      </c>
      <c r="R29" s="208">
        <v>16240</v>
      </c>
      <c r="S29" s="175">
        <v>48622</v>
      </c>
      <c r="T29" s="66"/>
      <c r="U29" s="66" t="s">
        <v>1492</v>
      </c>
      <c r="V29" s="242" t="s">
        <v>1493</v>
      </c>
      <c r="W29" s="66" t="s">
        <v>1467</v>
      </c>
      <c r="X29" s="66"/>
    </row>
    <row r="30" spans="1:24" s="8" customFormat="1" hidden="1">
      <c r="A30" s="45" t="s">
        <v>1224</v>
      </c>
      <c r="B30" s="45" t="s">
        <v>1327</v>
      </c>
      <c r="C30" s="45"/>
      <c r="D30" s="471">
        <v>2015</v>
      </c>
      <c r="E30" s="45" t="s">
        <v>1328</v>
      </c>
      <c r="F30" s="45"/>
      <c r="G30" s="51" t="s">
        <v>754</v>
      </c>
      <c r="H30" s="47">
        <v>42358</v>
      </c>
      <c r="I30" s="634">
        <v>27</v>
      </c>
      <c r="J30" s="47"/>
      <c r="K30" s="637"/>
      <c r="L30" s="66" t="s">
        <v>113</v>
      </c>
      <c r="M30" s="66" t="s">
        <v>1364</v>
      </c>
      <c r="N30" s="66" t="s">
        <v>1347</v>
      </c>
      <c r="O30" s="549">
        <v>2E-3</v>
      </c>
      <c r="P30" s="275">
        <f t="shared" si="0"/>
        <v>36.800000000000004</v>
      </c>
      <c r="Q30" s="273">
        <f t="shared" si="1"/>
        <v>21301.311999999998</v>
      </c>
      <c r="R30" s="208">
        <v>21344</v>
      </c>
      <c r="S30" s="175"/>
      <c r="T30" s="66" t="s">
        <v>1369</v>
      </c>
      <c r="U30" s="66" t="s">
        <v>1370</v>
      </c>
      <c r="V30" s="242" t="s">
        <v>1371</v>
      </c>
      <c r="W30" s="66"/>
      <c r="X30" s="66"/>
    </row>
    <row r="31" spans="1:24" s="8" customFormat="1" hidden="1">
      <c r="A31" s="45" t="s">
        <v>1224</v>
      </c>
      <c r="B31" s="45" t="s">
        <v>1327</v>
      </c>
      <c r="C31" s="45"/>
      <c r="D31" s="471">
        <v>2015</v>
      </c>
      <c r="E31" s="45" t="s">
        <v>1328</v>
      </c>
      <c r="F31" s="45"/>
      <c r="G31" s="51" t="s">
        <v>757</v>
      </c>
      <c r="H31" s="47">
        <v>42360</v>
      </c>
      <c r="I31" s="125">
        <v>35</v>
      </c>
      <c r="J31" s="47">
        <v>42362</v>
      </c>
      <c r="K31" s="637">
        <v>454</v>
      </c>
      <c r="L31" s="66" t="s">
        <v>113</v>
      </c>
      <c r="M31" s="66" t="s">
        <v>1364</v>
      </c>
      <c r="N31" s="66" t="s">
        <v>1252</v>
      </c>
      <c r="O31" s="549">
        <v>2E-3</v>
      </c>
      <c r="P31" s="275">
        <f t="shared" si="0"/>
        <v>11.666948275862069</v>
      </c>
      <c r="Q31" s="273">
        <f t="shared" si="1"/>
        <v>6753.296339999999</v>
      </c>
      <c r="R31" s="208">
        <v>6766.83</v>
      </c>
      <c r="S31" s="175"/>
      <c r="T31" s="66"/>
      <c r="U31" s="66" t="s">
        <v>1367</v>
      </c>
      <c r="V31" s="242" t="s">
        <v>1457</v>
      </c>
      <c r="W31" s="66"/>
      <c r="X31" s="66"/>
    </row>
    <row r="32" spans="1:24" s="8" customFormat="1" hidden="1">
      <c r="A32" s="45" t="s">
        <v>1224</v>
      </c>
      <c r="B32" s="45" t="s">
        <v>1327</v>
      </c>
      <c r="C32" s="45"/>
      <c r="D32" s="471">
        <v>2015</v>
      </c>
      <c r="E32" s="45" t="s">
        <v>1328</v>
      </c>
      <c r="F32" s="45"/>
      <c r="G32" s="51" t="s">
        <v>757</v>
      </c>
      <c r="H32" s="47">
        <v>42360</v>
      </c>
      <c r="I32" s="125">
        <v>36</v>
      </c>
      <c r="J32" s="47">
        <v>42362</v>
      </c>
      <c r="K32" s="637">
        <v>453</v>
      </c>
      <c r="L32" s="66" t="s">
        <v>113</v>
      </c>
      <c r="M32" s="66" t="s">
        <v>1364</v>
      </c>
      <c r="N32" s="66" t="s">
        <v>1252</v>
      </c>
      <c r="O32" s="549">
        <v>2E-3</v>
      </c>
      <c r="P32" s="275">
        <f t="shared" si="0"/>
        <v>15.932086206896553</v>
      </c>
      <c r="Q32" s="273">
        <f t="shared" si="1"/>
        <v>9222.1287800000009</v>
      </c>
      <c r="R32" s="208">
        <v>9240.61</v>
      </c>
      <c r="S32" s="175"/>
      <c r="T32" s="66"/>
      <c r="U32" s="66" t="s">
        <v>1367</v>
      </c>
      <c r="V32" s="242" t="s">
        <v>1463</v>
      </c>
      <c r="W32" s="66"/>
      <c r="X32" s="66"/>
    </row>
    <row r="33" spans="1:24" s="8" customFormat="1" hidden="1">
      <c r="A33" s="45" t="s">
        <v>1224</v>
      </c>
      <c r="B33" s="45" t="s">
        <v>1327</v>
      </c>
      <c r="C33" s="45"/>
      <c r="D33" s="471">
        <v>2015</v>
      </c>
      <c r="E33" s="45" t="s">
        <v>1328</v>
      </c>
      <c r="F33" s="45"/>
      <c r="G33" s="51" t="s">
        <v>757</v>
      </c>
      <c r="H33" s="47">
        <v>42360</v>
      </c>
      <c r="I33" s="125">
        <v>1437</v>
      </c>
      <c r="J33" s="47">
        <v>42362</v>
      </c>
      <c r="K33" s="637">
        <v>444</v>
      </c>
      <c r="L33" s="66" t="s">
        <v>113</v>
      </c>
      <c r="M33" s="66" t="s">
        <v>1470</v>
      </c>
      <c r="N33" s="66" t="s">
        <v>1347</v>
      </c>
      <c r="O33" s="549">
        <v>2E-3</v>
      </c>
      <c r="P33" s="275">
        <f t="shared" si="0"/>
        <v>113</v>
      </c>
      <c r="Q33" s="273">
        <f t="shared" si="1"/>
        <v>65408.92</v>
      </c>
      <c r="R33" s="208">
        <v>65540</v>
      </c>
      <c r="S33" s="175"/>
      <c r="T33" s="66">
        <v>80</v>
      </c>
      <c r="U33" s="66" t="s">
        <v>1464</v>
      </c>
      <c r="V33" s="242" t="s">
        <v>1468</v>
      </c>
      <c r="W33" s="66" t="s">
        <v>1467</v>
      </c>
      <c r="X33" s="66"/>
    </row>
    <row r="34" spans="1:24" s="8" customFormat="1" hidden="1">
      <c r="A34" s="45" t="s">
        <v>1224</v>
      </c>
      <c r="B34" s="45" t="s">
        <v>1327</v>
      </c>
      <c r="C34" s="45"/>
      <c r="D34" s="471">
        <v>2015</v>
      </c>
      <c r="E34" s="45" t="s">
        <v>1328</v>
      </c>
      <c r="F34" s="45"/>
      <c r="G34" s="51" t="s">
        <v>757</v>
      </c>
      <c r="H34" s="47">
        <v>42361</v>
      </c>
      <c r="I34" s="125">
        <v>37</v>
      </c>
      <c r="J34" s="47">
        <v>42362</v>
      </c>
      <c r="K34" s="637">
        <v>452</v>
      </c>
      <c r="L34" s="66" t="s">
        <v>113</v>
      </c>
      <c r="M34" s="66" t="s">
        <v>1364</v>
      </c>
      <c r="N34" s="66" t="s">
        <v>1252</v>
      </c>
      <c r="O34" s="549">
        <v>2E-3</v>
      </c>
      <c r="P34" s="275">
        <f t="shared" si="0"/>
        <v>49.038913793103447</v>
      </c>
      <c r="Q34" s="273">
        <f t="shared" si="1"/>
        <v>28385.684859999998</v>
      </c>
      <c r="R34" s="208">
        <v>28442.57</v>
      </c>
      <c r="S34" s="175"/>
      <c r="T34" s="66"/>
      <c r="U34" s="66" t="s">
        <v>1452</v>
      </c>
      <c r="V34" s="242" t="s">
        <v>1453</v>
      </c>
      <c r="W34" s="66"/>
      <c r="X34" s="66"/>
    </row>
    <row r="35" spans="1:24" s="8" customFormat="1" hidden="1">
      <c r="A35" s="45" t="s">
        <v>1224</v>
      </c>
      <c r="B35" s="45" t="s">
        <v>1327</v>
      </c>
      <c r="C35" s="45"/>
      <c r="D35" s="471">
        <v>2015</v>
      </c>
      <c r="E35" s="45" t="s">
        <v>1328</v>
      </c>
      <c r="F35" s="45"/>
      <c r="G35" s="51" t="s">
        <v>757</v>
      </c>
      <c r="H35" s="47">
        <v>42361</v>
      </c>
      <c r="I35" s="125">
        <v>38</v>
      </c>
      <c r="J35" s="47">
        <v>42362</v>
      </c>
      <c r="K35" s="637">
        <v>451</v>
      </c>
      <c r="L35" s="66" t="s">
        <v>113</v>
      </c>
      <c r="M35" s="66" t="s">
        <v>1364</v>
      </c>
      <c r="N35" s="66" t="s">
        <v>1252</v>
      </c>
      <c r="O35" s="549">
        <v>2E-3</v>
      </c>
      <c r="P35" s="275">
        <f t="shared" si="0"/>
        <v>40.718879310344825</v>
      </c>
      <c r="Q35" s="273">
        <f t="shared" si="1"/>
        <v>23569.716099999998</v>
      </c>
      <c r="R35" s="208">
        <v>23616.95</v>
      </c>
      <c r="S35" s="175"/>
      <c r="T35" s="66"/>
      <c r="U35" s="66" t="s">
        <v>1461</v>
      </c>
      <c r="V35" s="242" t="s">
        <v>1462</v>
      </c>
      <c r="W35" s="66"/>
      <c r="X35" s="66"/>
    </row>
    <row r="36" spans="1:24" s="8" customFormat="1" hidden="1">
      <c r="A36" s="45" t="s">
        <v>1224</v>
      </c>
      <c r="B36" s="45" t="s">
        <v>1327</v>
      </c>
      <c r="C36" s="45"/>
      <c r="D36" s="471">
        <v>2015</v>
      </c>
      <c r="E36" s="45" t="s">
        <v>1328</v>
      </c>
      <c r="F36" s="45"/>
      <c r="G36" s="51" t="s">
        <v>757</v>
      </c>
      <c r="H36" s="47">
        <v>42361</v>
      </c>
      <c r="I36" s="125">
        <v>39</v>
      </c>
      <c r="J36" s="47">
        <v>42362</v>
      </c>
      <c r="K36" s="637">
        <v>448</v>
      </c>
      <c r="L36" s="66" t="s">
        <v>113</v>
      </c>
      <c r="M36" s="66" t="s">
        <v>1364</v>
      </c>
      <c r="N36" s="66" t="s">
        <v>1252</v>
      </c>
      <c r="O36" s="549">
        <v>2E-3</v>
      </c>
      <c r="P36" s="275">
        <f t="shared" si="0"/>
        <v>6.636258620689655</v>
      </c>
      <c r="Q36" s="273">
        <f t="shared" si="1"/>
        <v>3841.3319399999996</v>
      </c>
      <c r="R36" s="208">
        <v>3849.03</v>
      </c>
      <c r="S36" s="175"/>
      <c r="T36" s="66"/>
      <c r="U36" s="66" t="s">
        <v>1452</v>
      </c>
      <c r="V36" s="242" t="s">
        <v>1458</v>
      </c>
      <c r="W36" s="66" t="s">
        <v>1466</v>
      </c>
      <c r="X36" s="66"/>
    </row>
    <row r="37" spans="1:24" s="8" customFormat="1" hidden="1">
      <c r="A37" s="45" t="s">
        <v>1224</v>
      </c>
      <c r="B37" s="45" t="s">
        <v>1327</v>
      </c>
      <c r="C37" s="45"/>
      <c r="D37" s="471">
        <v>2015</v>
      </c>
      <c r="E37" s="45" t="s">
        <v>1328</v>
      </c>
      <c r="F37" s="45"/>
      <c r="G37" s="51" t="s">
        <v>757</v>
      </c>
      <c r="H37" s="47">
        <v>42361</v>
      </c>
      <c r="I37" s="125">
        <v>40</v>
      </c>
      <c r="J37" s="47">
        <v>42362</v>
      </c>
      <c r="K37" s="637">
        <v>457</v>
      </c>
      <c r="L37" s="66" t="s">
        <v>113</v>
      </c>
      <c r="M37" s="66" t="s">
        <v>1364</v>
      </c>
      <c r="N37" s="66" t="s">
        <v>1347</v>
      </c>
      <c r="O37" s="549">
        <v>2E-3</v>
      </c>
      <c r="P37" s="275">
        <f t="shared" si="0"/>
        <v>36.57</v>
      </c>
      <c r="Q37" s="273">
        <f t="shared" si="1"/>
        <v>21168.178799999998</v>
      </c>
      <c r="R37" s="208">
        <v>21210.6</v>
      </c>
      <c r="S37" s="175"/>
      <c r="T37" s="66" t="s">
        <v>1465</v>
      </c>
      <c r="U37" s="66" t="s">
        <v>1455</v>
      </c>
      <c r="V37" s="242" t="s">
        <v>1469</v>
      </c>
      <c r="W37" s="66" t="s">
        <v>1467</v>
      </c>
      <c r="X37" s="66"/>
    </row>
    <row r="38" spans="1:24" s="8" customFormat="1" hidden="1">
      <c r="A38" s="45" t="s">
        <v>1224</v>
      </c>
      <c r="B38" s="45" t="s">
        <v>1327</v>
      </c>
      <c r="C38" s="45"/>
      <c r="D38" s="471">
        <v>2015</v>
      </c>
      <c r="E38" s="45" t="s">
        <v>1328</v>
      </c>
      <c r="F38" s="45"/>
      <c r="G38" s="51" t="s">
        <v>757</v>
      </c>
      <c r="H38" s="47">
        <v>42361</v>
      </c>
      <c r="I38" s="125">
        <v>1436</v>
      </c>
      <c r="J38" s="47">
        <v>42360</v>
      </c>
      <c r="K38" s="637">
        <v>446</v>
      </c>
      <c r="L38" s="66" t="s">
        <v>113</v>
      </c>
      <c r="M38" s="66" t="s">
        <v>1470</v>
      </c>
      <c r="N38" s="66" t="s">
        <v>1252</v>
      </c>
      <c r="O38" s="549">
        <v>2E-3</v>
      </c>
      <c r="P38" s="275">
        <f t="shared" si="0"/>
        <v>264</v>
      </c>
      <c r="Q38" s="273">
        <f t="shared" si="1"/>
        <v>152813.75999999998</v>
      </c>
      <c r="R38" s="208">
        <v>153120</v>
      </c>
      <c r="S38" s="175"/>
      <c r="T38" s="66"/>
      <c r="U38" s="66" t="s">
        <v>1461</v>
      </c>
      <c r="V38" s="242" t="s">
        <v>1474</v>
      </c>
      <c r="W38" s="66" t="s">
        <v>1467</v>
      </c>
      <c r="X38" s="66"/>
    </row>
    <row r="39" spans="1:24" s="8" customFormat="1" hidden="1">
      <c r="A39" s="45" t="s">
        <v>1224</v>
      </c>
      <c r="B39" s="45" t="s">
        <v>1327</v>
      </c>
      <c r="C39" s="45"/>
      <c r="D39" s="471">
        <v>2015</v>
      </c>
      <c r="E39" s="45" t="s">
        <v>1328</v>
      </c>
      <c r="F39" s="45"/>
      <c r="G39" s="51" t="s">
        <v>757</v>
      </c>
      <c r="H39" s="47">
        <v>42361</v>
      </c>
      <c r="I39" s="125">
        <v>1438</v>
      </c>
      <c r="J39" s="47">
        <v>42362</v>
      </c>
      <c r="K39" s="637">
        <v>445</v>
      </c>
      <c r="L39" s="66" t="s">
        <v>113</v>
      </c>
      <c r="M39" s="66" t="s">
        <v>1470</v>
      </c>
      <c r="N39" s="66" t="s">
        <v>1252</v>
      </c>
      <c r="O39" s="549">
        <v>2E-3</v>
      </c>
      <c r="P39" s="275">
        <f t="shared" si="0"/>
        <v>27.686206896551724</v>
      </c>
      <c r="Q39" s="273">
        <f t="shared" si="1"/>
        <v>16025.884</v>
      </c>
      <c r="R39" s="208">
        <v>16058</v>
      </c>
      <c r="S39" s="175"/>
      <c r="T39" s="66"/>
      <c r="U39" s="66" t="s">
        <v>1472</v>
      </c>
      <c r="V39" s="242" t="s">
        <v>1473</v>
      </c>
      <c r="W39" s="66" t="s">
        <v>1467</v>
      </c>
      <c r="X39" s="66"/>
    </row>
    <row r="40" spans="1:24" s="8" customFormat="1" hidden="1">
      <c r="A40" s="45" t="s">
        <v>1224</v>
      </c>
      <c r="B40" s="45" t="s">
        <v>1327</v>
      </c>
      <c r="C40" s="45"/>
      <c r="D40" s="471">
        <v>2015</v>
      </c>
      <c r="E40" s="45" t="s">
        <v>1328</v>
      </c>
      <c r="F40" s="45"/>
      <c r="G40" s="51" t="s">
        <v>757</v>
      </c>
      <c r="H40" s="47">
        <v>42361</v>
      </c>
      <c r="I40" s="125">
        <v>1439</v>
      </c>
      <c r="J40" s="47"/>
      <c r="K40" s="637"/>
      <c r="L40" s="66" t="s">
        <v>113</v>
      </c>
      <c r="M40" s="66" t="s">
        <v>1470</v>
      </c>
      <c r="N40" s="66" t="s">
        <v>1491</v>
      </c>
      <c r="O40" s="549">
        <v>2E-3</v>
      </c>
      <c r="P40" s="275">
        <f t="shared" si="0"/>
        <v>28</v>
      </c>
      <c r="Q40" s="273">
        <f t="shared" si="1"/>
        <v>16207.519999999999</v>
      </c>
      <c r="R40" s="208">
        <v>16240</v>
      </c>
      <c r="S40" s="175"/>
      <c r="T40" s="66"/>
      <c r="U40" s="66" t="s">
        <v>1492</v>
      </c>
      <c r="V40" s="242" t="s">
        <v>1494</v>
      </c>
      <c r="W40" s="66" t="s">
        <v>1467</v>
      </c>
      <c r="X40" s="66"/>
    </row>
    <row r="41" spans="1:24" s="8" customFormat="1" hidden="1">
      <c r="A41" s="45" t="s">
        <v>1224</v>
      </c>
      <c r="B41" s="45" t="s">
        <v>1327</v>
      </c>
      <c r="C41" s="45"/>
      <c r="D41" s="471">
        <v>2015</v>
      </c>
      <c r="E41" s="45" t="s">
        <v>1328</v>
      </c>
      <c r="F41" s="45"/>
      <c r="G41" s="51" t="s">
        <v>757</v>
      </c>
      <c r="H41" s="47">
        <v>42368</v>
      </c>
      <c r="I41" s="125">
        <v>1441</v>
      </c>
      <c r="J41" s="47">
        <v>42369</v>
      </c>
      <c r="K41" s="637">
        <v>460</v>
      </c>
      <c r="L41" s="66" t="s">
        <v>113</v>
      </c>
      <c r="M41" s="66" t="s">
        <v>1470</v>
      </c>
      <c r="N41" s="66" t="s">
        <v>1252</v>
      </c>
      <c r="O41" s="549">
        <v>2E-3</v>
      </c>
      <c r="P41" s="275">
        <f t="shared" si="0"/>
        <v>168</v>
      </c>
      <c r="Q41" s="273">
        <f t="shared" si="1"/>
        <v>97245.119999999995</v>
      </c>
      <c r="R41" s="208">
        <v>97440</v>
      </c>
      <c r="S41" s="175"/>
      <c r="T41" s="66"/>
      <c r="U41" s="66" t="s">
        <v>1475</v>
      </c>
      <c r="V41" s="242" t="s">
        <v>1476</v>
      </c>
      <c r="W41" s="66" t="s">
        <v>1467</v>
      </c>
      <c r="X41" s="66"/>
    </row>
    <row r="42" spans="1:24" s="8" customFormat="1" hidden="1">
      <c r="A42" s="45" t="s">
        <v>1224</v>
      </c>
      <c r="B42" s="45" t="s">
        <v>1327</v>
      </c>
      <c r="C42" s="45"/>
      <c r="D42" s="471">
        <v>2015</v>
      </c>
      <c r="E42" s="45" t="s">
        <v>1328</v>
      </c>
      <c r="F42" s="45"/>
      <c r="G42" s="51" t="s">
        <v>757</v>
      </c>
      <c r="H42" s="47">
        <v>42368</v>
      </c>
      <c r="I42" s="125">
        <v>1442</v>
      </c>
      <c r="J42" s="47">
        <v>42369</v>
      </c>
      <c r="K42" s="637">
        <v>465</v>
      </c>
      <c r="L42" s="66" t="s">
        <v>113</v>
      </c>
      <c r="M42" s="66" t="s">
        <v>1470</v>
      </c>
      <c r="N42" s="66" t="s">
        <v>1252</v>
      </c>
      <c r="O42" s="549">
        <v>2E-3</v>
      </c>
      <c r="P42" s="275">
        <f t="shared" si="0"/>
        <v>13.843103448275862</v>
      </c>
      <c r="Q42" s="273">
        <f t="shared" si="1"/>
        <v>8012.942</v>
      </c>
      <c r="R42" s="208">
        <v>8029</v>
      </c>
      <c r="S42" s="175"/>
      <c r="T42" s="66"/>
      <c r="U42" s="66" t="s">
        <v>1367</v>
      </c>
      <c r="V42" s="242" t="s">
        <v>1479</v>
      </c>
      <c r="W42" s="66" t="s">
        <v>1467</v>
      </c>
      <c r="X42" s="66"/>
    </row>
    <row r="43" spans="1:24" s="8" customFormat="1" hidden="1">
      <c r="A43" s="45" t="s">
        <v>1224</v>
      </c>
      <c r="B43" s="45" t="s">
        <v>1327</v>
      </c>
      <c r="C43" s="45"/>
      <c r="D43" s="471">
        <v>2015</v>
      </c>
      <c r="E43" s="45" t="s">
        <v>1328</v>
      </c>
      <c r="F43" s="45"/>
      <c r="G43" s="51" t="s">
        <v>757</v>
      </c>
      <c r="H43" s="47">
        <v>42368</v>
      </c>
      <c r="I43" s="125">
        <v>1446</v>
      </c>
      <c r="J43" s="47">
        <v>42368</v>
      </c>
      <c r="K43" s="637"/>
      <c r="L43" s="66" t="s">
        <v>113</v>
      </c>
      <c r="M43" s="66" t="s">
        <v>1470</v>
      </c>
      <c r="N43" s="66" t="s">
        <v>1347</v>
      </c>
      <c r="O43" s="549">
        <v>2E-3</v>
      </c>
      <c r="P43" s="275">
        <f t="shared" si="0"/>
        <v>201.61600000000001</v>
      </c>
      <c r="Q43" s="273">
        <f t="shared" si="1"/>
        <v>116703.40544</v>
      </c>
      <c r="R43" s="208">
        <v>116937.28</v>
      </c>
      <c r="S43" s="175"/>
      <c r="T43" s="66">
        <v>54</v>
      </c>
      <c r="U43" s="66" t="s">
        <v>1367</v>
      </c>
      <c r="V43" s="242" t="s">
        <v>1539</v>
      </c>
      <c r="W43" s="66" t="s">
        <v>1467</v>
      </c>
      <c r="X43" s="66"/>
    </row>
    <row r="44" spans="1:24" s="8" customFormat="1" hidden="1">
      <c r="A44" s="45" t="s">
        <v>1224</v>
      </c>
      <c r="B44" s="45" t="s">
        <v>1327</v>
      </c>
      <c r="C44" s="45"/>
      <c r="D44" s="471">
        <v>2015</v>
      </c>
      <c r="E44" s="45" t="s">
        <v>1328</v>
      </c>
      <c r="F44" s="45"/>
      <c r="G44" s="51" t="s">
        <v>757</v>
      </c>
      <c r="H44" s="47">
        <v>42368</v>
      </c>
      <c r="I44" s="125">
        <v>1447</v>
      </c>
      <c r="J44" s="47">
        <v>42369</v>
      </c>
      <c r="K44" s="637">
        <v>463</v>
      </c>
      <c r="L44" s="66" t="s">
        <v>113</v>
      </c>
      <c r="M44" s="66" t="s">
        <v>1470</v>
      </c>
      <c r="N44" s="66" t="s">
        <v>1252</v>
      </c>
      <c r="O44" s="549">
        <v>2E-3</v>
      </c>
      <c r="P44" s="275">
        <f t="shared" si="0"/>
        <v>96</v>
      </c>
      <c r="Q44" s="273">
        <f t="shared" si="1"/>
        <v>55568.639999999999</v>
      </c>
      <c r="R44" s="208">
        <v>55680</v>
      </c>
      <c r="S44" s="175"/>
      <c r="T44" s="66"/>
      <c r="U44" s="66" t="s">
        <v>1367</v>
      </c>
      <c r="V44" s="242" t="s">
        <v>1477</v>
      </c>
      <c r="W44" s="66" t="s">
        <v>1467</v>
      </c>
      <c r="X44" s="66"/>
    </row>
    <row r="45" spans="1:24" s="8" customFormat="1" hidden="1">
      <c r="A45" s="45" t="s">
        <v>1224</v>
      </c>
      <c r="B45" s="45" t="s">
        <v>1327</v>
      </c>
      <c r="C45" s="45"/>
      <c r="D45" s="471">
        <v>2015</v>
      </c>
      <c r="E45" s="45" t="s">
        <v>1328</v>
      </c>
      <c r="F45" s="45"/>
      <c r="G45" s="51" t="s">
        <v>757</v>
      </c>
      <c r="H45" s="47">
        <v>42368</v>
      </c>
      <c r="I45" s="125">
        <v>1448</v>
      </c>
      <c r="J45" s="47">
        <v>42369</v>
      </c>
      <c r="K45" s="637">
        <v>462</v>
      </c>
      <c r="L45" s="66" t="s">
        <v>113</v>
      </c>
      <c r="M45" s="66" t="s">
        <v>1470</v>
      </c>
      <c r="N45" s="66" t="s">
        <v>1347</v>
      </c>
      <c r="O45" s="549">
        <v>2E-3</v>
      </c>
      <c r="P45" s="275">
        <f t="shared" si="0"/>
        <v>110.47</v>
      </c>
      <c r="Q45" s="273">
        <f t="shared" si="1"/>
        <v>63944.454799999992</v>
      </c>
      <c r="R45" s="208">
        <v>64072.6</v>
      </c>
      <c r="S45" s="175"/>
      <c r="T45" s="66" t="s">
        <v>1465</v>
      </c>
      <c r="U45" s="66" t="s">
        <v>1455</v>
      </c>
      <c r="V45" s="242" t="s">
        <v>1471</v>
      </c>
      <c r="W45" s="66" t="s">
        <v>1467</v>
      </c>
      <c r="X45" s="66"/>
    </row>
    <row r="46" spans="1:24" s="8" customFormat="1" hidden="1">
      <c r="A46" s="45" t="s">
        <v>1224</v>
      </c>
      <c r="B46" s="45" t="s">
        <v>1327</v>
      </c>
      <c r="C46" s="45"/>
      <c r="D46" s="471">
        <v>2015</v>
      </c>
      <c r="E46" s="45" t="s">
        <v>1328</v>
      </c>
      <c r="F46" s="45"/>
      <c r="G46" s="51" t="s">
        <v>757</v>
      </c>
      <c r="H46" s="47">
        <v>42368</v>
      </c>
      <c r="I46" s="125">
        <v>1449</v>
      </c>
      <c r="J46" s="47">
        <v>42369</v>
      </c>
      <c r="K46" s="637">
        <v>464</v>
      </c>
      <c r="L46" s="66" t="s">
        <v>113</v>
      </c>
      <c r="M46" s="66" t="s">
        <v>1470</v>
      </c>
      <c r="N46" s="66" t="s">
        <v>1347</v>
      </c>
      <c r="O46" s="549">
        <v>2E-3</v>
      </c>
      <c r="P46" s="275">
        <f t="shared" si="0"/>
        <v>70.2</v>
      </c>
      <c r="Q46" s="273">
        <f t="shared" si="1"/>
        <v>40634.567999999999</v>
      </c>
      <c r="R46" s="208">
        <v>40716</v>
      </c>
      <c r="S46" s="175"/>
      <c r="T46" s="66"/>
      <c r="U46" s="66" t="s">
        <v>1461</v>
      </c>
      <c r="V46" s="242" t="s">
        <v>1478</v>
      </c>
      <c r="W46" s="66" t="s">
        <v>1467</v>
      </c>
      <c r="X46" s="66"/>
    </row>
    <row r="47" spans="1:24" s="8" customFormat="1" hidden="1">
      <c r="A47" s="45" t="s">
        <v>1224</v>
      </c>
      <c r="B47" s="45" t="s">
        <v>1327</v>
      </c>
      <c r="C47" s="45"/>
      <c r="D47" s="471">
        <v>2015</v>
      </c>
      <c r="E47" s="45" t="s">
        <v>1328</v>
      </c>
      <c r="F47" s="45"/>
      <c r="G47" s="51" t="s">
        <v>757</v>
      </c>
      <c r="H47" s="47">
        <v>42381</v>
      </c>
      <c r="I47" s="125"/>
      <c r="J47" s="47"/>
      <c r="K47" s="637"/>
      <c r="L47" s="66" t="s">
        <v>113</v>
      </c>
      <c r="M47" s="66" t="s">
        <v>953</v>
      </c>
      <c r="N47" s="66" t="s">
        <v>1332</v>
      </c>
      <c r="O47" s="549">
        <v>0</v>
      </c>
      <c r="P47" s="275">
        <v>0</v>
      </c>
      <c r="Q47" s="273">
        <v>0</v>
      </c>
      <c r="R47" s="208" t="s">
        <v>113</v>
      </c>
      <c r="S47" s="175">
        <v>4552.82</v>
      </c>
      <c r="T47" s="66"/>
      <c r="U47" s="66" t="s">
        <v>1332</v>
      </c>
      <c r="V47" s="242" t="s">
        <v>1538</v>
      </c>
      <c r="W47" s="66"/>
      <c r="X47" s="66"/>
    </row>
    <row r="48" spans="1:24" s="8" customFormat="1" hidden="1">
      <c r="A48" s="45" t="s">
        <v>1908</v>
      </c>
      <c r="B48" s="45" t="s">
        <v>539</v>
      </c>
      <c r="C48" s="45"/>
      <c r="D48" s="611">
        <v>2016</v>
      </c>
      <c r="E48" s="45" t="s">
        <v>1917</v>
      </c>
      <c r="F48" s="45"/>
      <c r="G48" s="51" t="s">
        <v>1167</v>
      </c>
      <c r="H48" s="47">
        <v>42376</v>
      </c>
      <c r="I48" s="125"/>
      <c r="J48" s="47"/>
      <c r="K48" s="637"/>
      <c r="L48" s="66"/>
      <c r="M48" s="66"/>
      <c r="N48" s="66"/>
      <c r="O48" s="549"/>
      <c r="P48" s="275"/>
      <c r="Q48" s="273"/>
      <c r="R48" s="208"/>
      <c r="S48" s="175"/>
      <c r="T48" s="66"/>
      <c r="U48" s="66"/>
      <c r="V48" s="242"/>
      <c r="W48" s="66"/>
      <c r="X48" s="66"/>
    </row>
    <row r="49" spans="1:27" s="8" customFormat="1" hidden="1">
      <c r="A49" s="45" t="s">
        <v>1738</v>
      </c>
      <c r="B49" s="45" t="s">
        <v>42</v>
      </c>
      <c r="C49" s="45"/>
      <c r="D49" s="611">
        <v>2016</v>
      </c>
      <c r="E49" s="45" t="s">
        <v>1739</v>
      </c>
      <c r="F49" s="45"/>
      <c r="G49" s="51" t="s">
        <v>1167</v>
      </c>
      <c r="H49" s="47">
        <v>42415</v>
      </c>
      <c r="I49" s="125">
        <v>6019</v>
      </c>
      <c r="J49" s="47"/>
      <c r="K49" s="637"/>
      <c r="L49" s="66" t="s">
        <v>2130</v>
      </c>
      <c r="M49" s="66" t="s">
        <v>1646</v>
      </c>
      <c r="N49" s="66" t="s">
        <v>1252</v>
      </c>
      <c r="O49" s="549">
        <v>0</v>
      </c>
      <c r="P49" s="275">
        <f t="shared" si="0"/>
        <v>0</v>
      </c>
      <c r="Q49" s="273">
        <f t="shared" si="1"/>
        <v>6599.119999999999</v>
      </c>
      <c r="R49" s="208">
        <v>6599.12</v>
      </c>
      <c r="S49" s="175"/>
      <c r="T49" s="66" t="s">
        <v>113</v>
      </c>
      <c r="U49" s="66" t="s">
        <v>1762</v>
      </c>
      <c r="V49" s="242" t="s">
        <v>1763</v>
      </c>
      <c r="W49" s="66"/>
      <c r="X49" s="66"/>
    </row>
    <row r="50" spans="1:27" s="8" customFormat="1" hidden="1">
      <c r="A50" s="45" t="s">
        <v>1642</v>
      </c>
      <c r="B50" s="45" t="s">
        <v>1546</v>
      </c>
      <c r="C50" s="45"/>
      <c r="D50" s="611">
        <v>2016</v>
      </c>
      <c r="E50" s="45" t="s">
        <v>1643</v>
      </c>
      <c r="F50" s="45"/>
      <c r="G50" s="51" t="s">
        <v>1167</v>
      </c>
      <c r="H50" s="47">
        <v>42415</v>
      </c>
      <c r="I50" s="125">
        <v>6020</v>
      </c>
      <c r="J50" s="47"/>
      <c r="K50" s="637"/>
      <c r="L50" s="66" t="s">
        <v>2130</v>
      </c>
      <c r="M50" s="66" t="s">
        <v>1646</v>
      </c>
      <c r="N50" s="66" t="s">
        <v>1252</v>
      </c>
      <c r="O50" s="549">
        <v>0.2</v>
      </c>
      <c r="P50" s="275">
        <f t="shared" si="0"/>
        <v>1042.0344827586207</v>
      </c>
      <c r="Q50" s="273">
        <f t="shared" si="1"/>
        <v>4835.04</v>
      </c>
      <c r="R50" s="208">
        <v>6043.8</v>
      </c>
      <c r="S50" s="175"/>
      <c r="T50" s="66" t="s">
        <v>113</v>
      </c>
      <c r="U50" s="66" t="s">
        <v>1367</v>
      </c>
      <c r="V50" s="242" t="s">
        <v>1647</v>
      </c>
      <c r="W50" s="66" t="s">
        <v>1499</v>
      </c>
      <c r="X50" s="66"/>
    </row>
    <row r="51" spans="1:27" s="580" customFormat="1" hidden="1">
      <c r="A51" s="207" t="s">
        <v>1500</v>
      </c>
      <c r="B51" s="207" t="s">
        <v>1500</v>
      </c>
      <c r="C51" s="207"/>
      <c r="D51" s="611">
        <v>2016</v>
      </c>
      <c r="E51" s="207" t="s">
        <v>1500</v>
      </c>
      <c r="F51" s="207"/>
      <c r="G51" s="573" t="s">
        <v>1500</v>
      </c>
      <c r="H51" s="574">
        <v>42422</v>
      </c>
      <c r="I51" s="575">
        <v>708</v>
      </c>
      <c r="J51" s="574"/>
      <c r="K51" s="638"/>
      <c r="L51" s="576" t="s">
        <v>1758</v>
      </c>
      <c r="M51" s="576" t="s">
        <v>1759</v>
      </c>
      <c r="N51" s="576" t="s">
        <v>1252</v>
      </c>
      <c r="O51" s="577">
        <v>0</v>
      </c>
      <c r="P51" s="825">
        <f t="shared" si="0"/>
        <v>0</v>
      </c>
      <c r="Q51" s="826">
        <f t="shared" si="1"/>
        <v>795.34999999999991</v>
      </c>
      <c r="R51" s="665">
        <v>795.35</v>
      </c>
      <c r="S51" s="578"/>
      <c r="T51" s="576" t="s">
        <v>113</v>
      </c>
      <c r="U51" s="576" t="s">
        <v>1367</v>
      </c>
      <c r="V51" s="668" t="s">
        <v>1757</v>
      </c>
      <c r="W51" s="576"/>
      <c r="X51" s="576"/>
    </row>
    <row r="52" spans="1:27" s="580" customFormat="1" hidden="1">
      <c r="A52" s="207" t="s">
        <v>1500</v>
      </c>
      <c r="B52" s="207" t="s">
        <v>1500</v>
      </c>
      <c r="C52" s="207"/>
      <c r="D52" s="611">
        <v>2016</v>
      </c>
      <c r="E52" s="207" t="s">
        <v>1500</v>
      </c>
      <c r="F52" s="207"/>
      <c r="G52" s="573" t="s">
        <v>1500</v>
      </c>
      <c r="H52" s="574">
        <v>42423</v>
      </c>
      <c r="I52" s="575">
        <v>465</v>
      </c>
      <c r="J52" s="574"/>
      <c r="K52" s="638"/>
      <c r="L52" s="576" t="s">
        <v>1735</v>
      </c>
      <c r="M52" s="576" t="s">
        <v>113</v>
      </c>
      <c r="N52" s="576" t="s">
        <v>1252</v>
      </c>
      <c r="O52" s="577">
        <v>0</v>
      </c>
      <c r="P52" s="825">
        <f t="shared" si="0"/>
        <v>0</v>
      </c>
      <c r="Q52" s="826">
        <f t="shared" si="1"/>
        <v>2088</v>
      </c>
      <c r="R52" s="665">
        <v>2088</v>
      </c>
      <c r="S52" s="578"/>
      <c r="T52" s="576" t="s">
        <v>113</v>
      </c>
      <c r="U52" s="576" t="s">
        <v>1367</v>
      </c>
      <c r="V52" s="668" t="s">
        <v>1757</v>
      </c>
      <c r="W52" s="576"/>
      <c r="X52" s="576"/>
    </row>
    <row r="53" spans="1:27" s="8" customFormat="1" hidden="1">
      <c r="A53" s="45" t="s">
        <v>1269</v>
      </c>
      <c r="B53" s="45" t="s">
        <v>539</v>
      </c>
      <c r="C53" s="45"/>
      <c r="D53" s="611">
        <v>2016</v>
      </c>
      <c r="E53" s="45" t="s">
        <v>1764</v>
      </c>
      <c r="F53" s="45"/>
      <c r="G53" s="51" t="s">
        <v>1167</v>
      </c>
      <c r="H53" s="47">
        <v>42425</v>
      </c>
      <c r="I53" s="125">
        <v>149</v>
      </c>
      <c r="J53" s="47"/>
      <c r="K53" s="637"/>
      <c r="L53" s="66" t="s">
        <v>1766</v>
      </c>
      <c r="M53" s="66" t="s">
        <v>113</v>
      </c>
      <c r="N53" s="66" t="s">
        <v>1252</v>
      </c>
      <c r="O53" s="549">
        <v>0</v>
      </c>
      <c r="P53" s="275">
        <f t="shared" si="0"/>
        <v>0</v>
      </c>
      <c r="Q53" s="273">
        <f t="shared" si="1"/>
        <v>1782</v>
      </c>
      <c r="R53" s="208">
        <v>1782</v>
      </c>
      <c r="S53" s="175"/>
      <c r="T53" s="66" t="s">
        <v>113</v>
      </c>
      <c r="U53" s="66" t="s">
        <v>1367</v>
      </c>
      <c r="V53" s="242" t="s">
        <v>1767</v>
      </c>
      <c r="W53" s="66"/>
      <c r="X53" s="66"/>
    </row>
    <row r="54" spans="1:27" s="8" customFormat="1" hidden="1">
      <c r="A54" s="45" t="s">
        <v>1434</v>
      </c>
      <c r="B54" s="45" t="s">
        <v>539</v>
      </c>
      <c r="C54" s="45"/>
      <c r="D54" s="611">
        <v>2016</v>
      </c>
      <c r="E54" s="45" t="s">
        <v>1605</v>
      </c>
      <c r="F54" s="45"/>
      <c r="G54" s="51" t="s">
        <v>1167</v>
      </c>
      <c r="H54" s="47">
        <v>42433</v>
      </c>
      <c r="I54" s="125">
        <v>479</v>
      </c>
      <c r="J54" s="47"/>
      <c r="K54" s="637"/>
      <c r="L54" s="66" t="s">
        <v>1735</v>
      </c>
      <c r="M54" s="66" t="s">
        <v>113</v>
      </c>
      <c r="N54" s="66" t="s">
        <v>1252</v>
      </c>
      <c r="O54" s="549">
        <v>0</v>
      </c>
      <c r="P54" s="275">
        <f t="shared" si="0"/>
        <v>0</v>
      </c>
      <c r="Q54" s="273">
        <f t="shared" si="1"/>
        <v>1160</v>
      </c>
      <c r="R54" s="208">
        <v>1160</v>
      </c>
      <c r="S54" s="175"/>
      <c r="T54" s="66" t="s">
        <v>113</v>
      </c>
      <c r="U54" s="66" t="s">
        <v>1461</v>
      </c>
      <c r="V54" s="242" t="s">
        <v>1768</v>
      </c>
      <c r="W54" s="66"/>
      <c r="X54" s="66"/>
    </row>
    <row r="55" spans="1:27" s="8" customFormat="1" hidden="1">
      <c r="A55" s="45" t="s">
        <v>1607</v>
      </c>
      <c r="B55" s="45" t="s">
        <v>535</v>
      </c>
      <c r="C55" s="45"/>
      <c r="D55" s="611">
        <v>2016</v>
      </c>
      <c r="E55" s="45" t="s">
        <v>1241</v>
      </c>
      <c r="F55" s="45"/>
      <c r="G55" s="51" t="s">
        <v>1167</v>
      </c>
      <c r="H55" s="47">
        <v>42433</v>
      </c>
      <c r="I55" s="125">
        <v>480</v>
      </c>
      <c r="J55" s="47"/>
      <c r="K55" s="637"/>
      <c r="L55" s="66" t="s">
        <v>1735</v>
      </c>
      <c r="M55" s="66" t="s">
        <v>113</v>
      </c>
      <c r="N55" s="66" t="s">
        <v>1252</v>
      </c>
      <c r="O55" s="549">
        <v>0</v>
      </c>
      <c r="P55" s="275">
        <f t="shared" si="0"/>
        <v>0</v>
      </c>
      <c r="Q55" s="273">
        <f t="shared" si="1"/>
        <v>927.99999999999989</v>
      </c>
      <c r="R55" s="208">
        <v>928</v>
      </c>
      <c r="S55" s="175"/>
      <c r="T55" s="66" t="s">
        <v>113</v>
      </c>
      <c r="U55" s="66" t="s">
        <v>1736</v>
      </c>
      <c r="V55" s="242" t="s">
        <v>1737</v>
      </c>
      <c r="W55" s="66"/>
      <c r="X55" s="66"/>
    </row>
    <row r="56" spans="1:27" s="8" customFormat="1" hidden="1">
      <c r="A56" s="45" t="s">
        <v>1269</v>
      </c>
      <c r="B56" s="45" t="s">
        <v>539</v>
      </c>
      <c r="C56" s="45"/>
      <c r="D56" s="611">
        <v>2016</v>
      </c>
      <c r="E56" s="45" t="s">
        <v>1764</v>
      </c>
      <c r="F56" s="45"/>
      <c r="G56" s="51" t="s">
        <v>1167</v>
      </c>
      <c r="H56" s="47">
        <v>42433</v>
      </c>
      <c r="I56" s="125">
        <v>745</v>
      </c>
      <c r="J56" s="47"/>
      <c r="K56" s="637"/>
      <c r="L56" s="66" t="s">
        <v>1758</v>
      </c>
      <c r="M56" s="66" t="s">
        <v>1759</v>
      </c>
      <c r="N56" s="66" t="s">
        <v>1252</v>
      </c>
      <c r="O56" s="549">
        <v>0</v>
      </c>
      <c r="P56" s="275">
        <f t="shared" si="0"/>
        <v>0</v>
      </c>
      <c r="Q56" s="273">
        <f t="shared" si="1"/>
        <v>417.98</v>
      </c>
      <c r="R56" s="208">
        <v>417.98</v>
      </c>
      <c r="S56" s="175"/>
      <c r="T56" s="66" t="s">
        <v>113</v>
      </c>
      <c r="U56" s="66" t="s">
        <v>1367</v>
      </c>
      <c r="V56" s="242" t="s">
        <v>1765</v>
      </c>
      <c r="W56" s="66"/>
      <c r="X56" s="66"/>
    </row>
    <row r="57" spans="1:27" s="8" customFormat="1" hidden="1">
      <c r="A57" s="45" t="s">
        <v>1434</v>
      </c>
      <c r="B57" s="45" t="s">
        <v>539</v>
      </c>
      <c r="C57" s="45"/>
      <c r="D57" s="611">
        <v>2016</v>
      </c>
      <c r="E57" s="45" t="s">
        <v>1605</v>
      </c>
      <c r="F57" s="45"/>
      <c r="G57" s="51" t="s">
        <v>1167</v>
      </c>
      <c r="H57" s="47">
        <v>42433</v>
      </c>
      <c r="I57" s="125">
        <v>746</v>
      </c>
      <c r="J57" s="47"/>
      <c r="K57" s="637"/>
      <c r="L57" s="66" t="s">
        <v>1758</v>
      </c>
      <c r="M57" s="66" t="s">
        <v>1759</v>
      </c>
      <c r="N57" s="66" t="s">
        <v>1252</v>
      </c>
      <c r="O57" s="549">
        <v>0</v>
      </c>
      <c r="P57" s="275">
        <f t="shared" si="0"/>
        <v>0</v>
      </c>
      <c r="Q57" s="273">
        <f t="shared" si="1"/>
        <v>377.37</v>
      </c>
      <c r="R57" s="208">
        <v>377.37</v>
      </c>
      <c r="S57" s="175"/>
      <c r="T57" s="66" t="s">
        <v>113</v>
      </c>
      <c r="U57" s="66" t="s">
        <v>1367</v>
      </c>
      <c r="V57" s="242" t="s">
        <v>1769</v>
      </c>
      <c r="W57" s="66"/>
      <c r="X57" s="66"/>
    </row>
    <row r="58" spans="1:27" s="8" customFormat="1" hidden="1">
      <c r="A58" s="45" t="s">
        <v>1642</v>
      </c>
      <c r="B58" s="45" t="s">
        <v>1546</v>
      </c>
      <c r="C58" s="45"/>
      <c r="D58" s="611">
        <v>2016</v>
      </c>
      <c r="E58" s="45" t="s">
        <v>1643</v>
      </c>
      <c r="F58" s="45"/>
      <c r="G58" s="51" t="s">
        <v>1167</v>
      </c>
      <c r="H58" s="47">
        <v>42437</v>
      </c>
      <c r="I58" s="125">
        <v>3073</v>
      </c>
      <c r="J58" s="47"/>
      <c r="K58" s="637"/>
      <c r="L58" s="66" t="s">
        <v>113</v>
      </c>
      <c r="M58" s="66" t="s">
        <v>1644</v>
      </c>
      <c r="N58" s="66" t="s">
        <v>1252</v>
      </c>
      <c r="O58" s="549">
        <v>0.2</v>
      </c>
      <c r="P58" s="275">
        <f t="shared" si="0"/>
        <v>7406.4637931034486</v>
      </c>
      <c r="Q58" s="273">
        <f t="shared" si="1"/>
        <v>34365.991999999991</v>
      </c>
      <c r="R58" s="208">
        <v>42957.49</v>
      </c>
      <c r="S58" s="175"/>
      <c r="T58" s="66" t="s">
        <v>113</v>
      </c>
      <c r="U58" s="66" t="s">
        <v>1475</v>
      </c>
      <c r="V58" s="242" t="s">
        <v>1645</v>
      </c>
      <c r="W58" s="66" t="s">
        <v>1520</v>
      </c>
      <c r="X58" s="66"/>
    </row>
    <row r="59" spans="1:27" s="580" customFormat="1" hidden="1">
      <c r="A59" s="207" t="s">
        <v>1563</v>
      </c>
      <c r="B59" s="207" t="s">
        <v>539</v>
      </c>
      <c r="C59" s="207"/>
      <c r="D59" s="611">
        <v>2016</v>
      </c>
      <c r="E59" s="207" t="s">
        <v>1760</v>
      </c>
      <c r="F59" s="207"/>
      <c r="G59" s="573" t="s">
        <v>1167</v>
      </c>
      <c r="H59" s="574">
        <v>42438</v>
      </c>
      <c r="I59" s="575">
        <v>1579</v>
      </c>
      <c r="J59" s="574"/>
      <c r="K59" s="638"/>
      <c r="L59" s="576" t="s">
        <v>113</v>
      </c>
      <c r="M59" s="576" t="s">
        <v>1740</v>
      </c>
      <c r="N59" s="576" t="s">
        <v>1252</v>
      </c>
      <c r="O59" s="577">
        <v>0</v>
      </c>
      <c r="P59" s="825">
        <f t="shared" si="0"/>
        <v>0</v>
      </c>
      <c r="Q59" s="826">
        <f t="shared" si="1"/>
        <v>23200</v>
      </c>
      <c r="R59" s="665">
        <v>23200</v>
      </c>
      <c r="S59" s="578"/>
      <c r="T59" s="576" t="s">
        <v>113</v>
      </c>
      <c r="U59" s="576" t="s">
        <v>1761</v>
      </c>
      <c r="V59" s="581" t="s">
        <v>1659</v>
      </c>
      <c r="W59" s="576"/>
      <c r="X59" s="576"/>
    </row>
    <row r="60" spans="1:27" s="8" customFormat="1" hidden="1">
      <c r="A60" s="45" t="s">
        <v>1642</v>
      </c>
      <c r="B60" s="45" t="s">
        <v>1546</v>
      </c>
      <c r="C60" s="45"/>
      <c r="D60" s="611">
        <v>2016</v>
      </c>
      <c r="E60" s="45" t="s">
        <v>1643</v>
      </c>
      <c r="F60" s="45"/>
      <c r="G60" s="51" t="s">
        <v>1167</v>
      </c>
      <c r="H60" s="47">
        <v>42440</v>
      </c>
      <c r="I60" s="125">
        <v>3074</v>
      </c>
      <c r="J60" s="47"/>
      <c r="K60" s="637"/>
      <c r="L60" s="66" t="s">
        <v>113</v>
      </c>
      <c r="M60" s="66" t="s">
        <v>1644</v>
      </c>
      <c r="N60" s="66" t="s">
        <v>1252</v>
      </c>
      <c r="O60" s="549">
        <v>0.2</v>
      </c>
      <c r="P60" s="275">
        <f t="shared" si="0"/>
        <v>2563.7758620689656</v>
      </c>
      <c r="Q60" s="273">
        <f t="shared" si="1"/>
        <v>11895.92</v>
      </c>
      <c r="R60" s="208">
        <v>14869.9</v>
      </c>
      <c r="S60" s="175"/>
      <c r="T60" s="66" t="s">
        <v>113</v>
      </c>
      <c r="U60" s="66" t="s">
        <v>1475</v>
      </c>
      <c r="V60" s="242" t="s">
        <v>1645</v>
      </c>
      <c r="W60" s="66" t="s">
        <v>1520</v>
      </c>
      <c r="X60" s="66"/>
    </row>
    <row r="61" spans="1:27" s="8" customFormat="1" hidden="1">
      <c r="A61" s="45" t="s">
        <v>1642</v>
      </c>
      <c r="B61" s="45" t="s">
        <v>1546</v>
      </c>
      <c r="C61" s="45"/>
      <c r="D61" s="611">
        <v>2016</v>
      </c>
      <c r="E61" s="45" t="s">
        <v>1643</v>
      </c>
      <c r="F61" s="45"/>
      <c r="G61" s="51" t="s">
        <v>1167</v>
      </c>
      <c r="H61" s="47">
        <v>42438</v>
      </c>
      <c r="I61" s="125">
        <v>1569</v>
      </c>
      <c r="J61" s="47"/>
      <c r="K61" s="637"/>
      <c r="L61" s="66" t="s">
        <v>113</v>
      </c>
      <c r="M61" s="66" t="s">
        <v>1740</v>
      </c>
      <c r="N61" s="66" t="s">
        <v>1347</v>
      </c>
      <c r="O61" s="549">
        <v>0.2</v>
      </c>
      <c r="P61" s="275">
        <f t="shared" si="0"/>
        <v>2250</v>
      </c>
      <c r="Q61" s="273">
        <f t="shared" si="1"/>
        <v>10440</v>
      </c>
      <c r="R61" s="208">
        <v>13050</v>
      </c>
      <c r="S61" s="175"/>
      <c r="T61" s="66" t="s">
        <v>1840</v>
      </c>
      <c r="U61" s="66" t="s">
        <v>1841</v>
      </c>
      <c r="V61" s="242" t="s">
        <v>1842</v>
      </c>
      <c r="W61" s="66" t="s">
        <v>1520</v>
      </c>
      <c r="X61" s="66"/>
      <c r="Y61" s="8">
        <v>15</v>
      </c>
      <c r="AA61" s="8" t="s">
        <v>1843</v>
      </c>
    </row>
    <row r="62" spans="1:27" s="8" customFormat="1" hidden="1">
      <c r="A62" s="45" t="s">
        <v>1642</v>
      </c>
      <c r="B62" s="45" t="s">
        <v>1546</v>
      </c>
      <c r="C62" s="45"/>
      <c r="D62" s="611">
        <v>2016</v>
      </c>
      <c r="E62" s="45" t="s">
        <v>1643</v>
      </c>
      <c r="F62" s="45"/>
      <c r="G62" s="51" t="s">
        <v>1167</v>
      </c>
      <c r="H62" s="47">
        <v>42438</v>
      </c>
      <c r="I62" s="125">
        <v>1570</v>
      </c>
      <c r="J62" s="47"/>
      <c r="K62" s="637"/>
      <c r="L62" s="66" t="s">
        <v>113</v>
      </c>
      <c r="M62" s="66" t="s">
        <v>1740</v>
      </c>
      <c r="N62" s="66" t="s">
        <v>1347</v>
      </c>
      <c r="O62" s="549">
        <v>0</v>
      </c>
      <c r="P62" s="275">
        <f t="shared" si="0"/>
        <v>0</v>
      </c>
      <c r="Q62" s="273">
        <f t="shared" si="1"/>
        <v>9686</v>
      </c>
      <c r="R62" s="208">
        <v>9686</v>
      </c>
      <c r="S62" s="175"/>
      <c r="T62" s="66" t="s">
        <v>1965</v>
      </c>
      <c r="U62" s="66" t="s">
        <v>1367</v>
      </c>
      <c r="V62" s="242" t="s">
        <v>1966</v>
      </c>
      <c r="W62" s="66" t="s">
        <v>1520</v>
      </c>
      <c r="X62" s="66"/>
    </row>
    <row r="63" spans="1:27" s="8" customFormat="1" hidden="1">
      <c r="A63" s="45" t="s">
        <v>1642</v>
      </c>
      <c r="B63" s="45" t="s">
        <v>1546</v>
      </c>
      <c r="C63" s="45"/>
      <c r="D63" s="611">
        <v>2016</v>
      </c>
      <c r="E63" s="45" t="s">
        <v>1643</v>
      </c>
      <c r="F63" s="45"/>
      <c r="G63" s="51" t="s">
        <v>1167</v>
      </c>
      <c r="H63" s="47">
        <v>42438</v>
      </c>
      <c r="I63" s="125">
        <v>1571</v>
      </c>
      <c r="J63" s="47">
        <v>42447</v>
      </c>
      <c r="K63" s="637">
        <v>5351</v>
      </c>
      <c r="L63" s="66" t="s">
        <v>113</v>
      </c>
      <c r="M63" s="66" t="s">
        <v>1740</v>
      </c>
      <c r="N63" s="66" t="s">
        <v>1252</v>
      </c>
      <c r="O63" s="549">
        <v>0.2</v>
      </c>
      <c r="P63" s="275">
        <f t="shared" si="0"/>
        <v>3690</v>
      </c>
      <c r="Q63" s="273">
        <f t="shared" si="1"/>
        <v>17121.599999999999</v>
      </c>
      <c r="R63" s="208">
        <v>21402</v>
      </c>
      <c r="S63" s="175">
        <v>21359.200000000001</v>
      </c>
      <c r="T63" s="66" t="s">
        <v>113</v>
      </c>
      <c r="U63" s="66" t="s">
        <v>1736</v>
      </c>
      <c r="V63" s="242" t="s">
        <v>1777</v>
      </c>
      <c r="W63" s="66" t="s">
        <v>1520</v>
      </c>
      <c r="X63" s="66"/>
    </row>
    <row r="64" spans="1:27" s="8" customFormat="1" hidden="1">
      <c r="A64" s="45" t="s">
        <v>1642</v>
      </c>
      <c r="B64" s="45" t="s">
        <v>1546</v>
      </c>
      <c r="C64" s="45"/>
      <c r="D64" s="611">
        <v>2016</v>
      </c>
      <c r="E64" s="45" t="s">
        <v>1643</v>
      </c>
      <c r="F64" s="45"/>
      <c r="G64" s="51" t="s">
        <v>1167</v>
      </c>
      <c r="H64" s="47">
        <v>42438</v>
      </c>
      <c r="I64" s="125">
        <v>1572</v>
      </c>
      <c r="J64" s="47">
        <v>42447</v>
      </c>
      <c r="K64" s="637">
        <v>5350</v>
      </c>
      <c r="L64" s="66" t="s">
        <v>113</v>
      </c>
      <c r="M64" s="66" t="s">
        <v>1740</v>
      </c>
      <c r="N64" s="66" t="s">
        <v>1347</v>
      </c>
      <c r="O64" s="549">
        <v>0.2</v>
      </c>
      <c r="P64" s="275">
        <f t="shared" si="0"/>
        <v>740</v>
      </c>
      <c r="Q64" s="273">
        <f t="shared" si="1"/>
        <v>3433.6</v>
      </c>
      <c r="R64" s="208">
        <v>4292</v>
      </c>
      <c r="S64" s="175">
        <v>4283.42</v>
      </c>
      <c r="T64" s="66" t="s">
        <v>1770</v>
      </c>
      <c r="U64" s="66" t="s">
        <v>1455</v>
      </c>
      <c r="V64" s="242" t="s">
        <v>1771</v>
      </c>
      <c r="W64" s="66" t="s">
        <v>1466</v>
      </c>
      <c r="X64" s="66"/>
    </row>
    <row r="65" spans="1:24" s="8" customFormat="1" hidden="1">
      <c r="A65" s="45" t="s">
        <v>1642</v>
      </c>
      <c r="B65" s="45" t="s">
        <v>1546</v>
      </c>
      <c r="C65" s="45"/>
      <c r="D65" s="611">
        <v>2016</v>
      </c>
      <c r="E65" s="45" t="s">
        <v>1643</v>
      </c>
      <c r="F65" s="45"/>
      <c r="G65" s="51" t="s">
        <v>1167</v>
      </c>
      <c r="H65" s="47">
        <v>42438</v>
      </c>
      <c r="I65" s="125">
        <v>1573</v>
      </c>
      <c r="J65" s="47">
        <v>42447</v>
      </c>
      <c r="K65" s="637">
        <v>5346</v>
      </c>
      <c r="L65" s="66" t="s">
        <v>113</v>
      </c>
      <c r="M65" s="66" t="s">
        <v>1740</v>
      </c>
      <c r="N65" s="66" t="s">
        <v>1347</v>
      </c>
      <c r="O65" s="549">
        <v>0.2</v>
      </c>
      <c r="P65" s="275">
        <f t="shared" si="0"/>
        <v>740</v>
      </c>
      <c r="Q65" s="273">
        <f t="shared" si="1"/>
        <v>3433.6</v>
      </c>
      <c r="R65" s="208">
        <v>4292</v>
      </c>
      <c r="S65" s="175">
        <v>4283.42</v>
      </c>
      <c r="T65" s="66" t="s">
        <v>1774</v>
      </c>
      <c r="U65" s="66" t="s">
        <v>1455</v>
      </c>
      <c r="V65" s="242" t="s">
        <v>1775</v>
      </c>
      <c r="W65" s="66" t="s">
        <v>1499</v>
      </c>
      <c r="X65" s="66"/>
    </row>
    <row r="66" spans="1:24" s="8" customFormat="1" hidden="1">
      <c r="A66" s="45" t="s">
        <v>1642</v>
      </c>
      <c r="B66" s="45" t="s">
        <v>1546</v>
      </c>
      <c r="C66" s="45"/>
      <c r="D66" s="611">
        <v>2016</v>
      </c>
      <c r="E66" s="45" t="s">
        <v>1643</v>
      </c>
      <c r="F66" s="45"/>
      <c r="G66" s="51" t="s">
        <v>1167</v>
      </c>
      <c r="H66" s="47">
        <v>42438</v>
      </c>
      <c r="I66" s="125">
        <v>1574</v>
      </c>
      <c r="J66" s="47">
        <v>42447</v>
      </c>
      <c r="K66" s="637">
        <v>5352</v>
      </c>
      <c r="L66" s="66" t="s">
        <v>113</v>
      </c>
      <c r="M66" s="66" t="s">
        <v>1740</v>
      </c>
      <c r="N66" s="66" t="s">
        <v>1252</v>
      </c>
      <c r="O66" s="549">
        <v>0.2</v>
      </c>
      <c r="P66" s="275">
        <f t="shared" si="0"/>
        <v>340</v>
      </c>
      <c r="Q66" s="273">
        <f t="shared" si="1"/>
        <v>1577.6</v>
      </c>
      <c r="R66" s="208">
        <v>1972</v>
      </c>
      <c r="S66" s="175">
        <v>1968.06</v>
      </c>
      <c r="T66" s="66" t="s">
        <v>113</v>
      </c>
      <c r="U66" s="66" t="s">
        <v>1736</v>
      </c>
      <c r="V66" s="242" t="s">
        <v>1776</v>
      </c>
      <c r="W66" s="66" t="s">
        <v>1499</v>
      </c>
      <c r="X66" s="66"/>
    </row>
    <row r="67" spans="1:24" s="8" customFormat="1" hidden="1">
      <c r="A67" s="45" t="s">
        <v>1642</v>
      </c>
      <c r="B67" s="45" t="s">
        <v>1546</v>
      </c>
      <c r="C67" s="45"/>
      <c r="D67" s="611">
        <v>2016</v>
      </c>
      <c r="E67" s="45" t="s">
        <v>1643</v>
      </c>
      <c r="F67" s="45"/>
      <c r="G67" s="51" t="s">
        <v>1167</v>
      </c>
      <c r="H67" s="47">
        <v>42438</v>
      </c>
      <c r="I67" s="125">
        <v>1575</v>
      </c>
      <c r="J67" s="47"/>
      <c r="K67" s="637"/>
      <c r="L67" s="66" t="s">
        <v>113</v>
      </c>
      <c r="M67" s="66" t="s">
        <v>1740</v>
      </c>
      <c r="N67" s="66" t="s">
        <v>1252</v>
      </c>
      <c r="O67" s="549">
        <v>0.2</v>
      </c>
      <c r="P67" s="275">
        <f t="shared" si="0"/>
        <v>700</v>
      </c>
      <c r="Q67" s="273">
        <f t="shared" si="1"/>
        <v>3248</v>
      </c>
      <c r="R67" s="208">
        <v>4060</v>
      </c>
      <c r="S67" s="175"/>
      <c r="T67" s="66" t="s">
        <v>113</v>
      </c>
      <c r="U67" s="66" t="s">
        <v>1772</v>
      </c>
      <c r="V67" s="242" t="s">
        <v>1773</v>
      </c>
      <c r="W67" s="66" t="s">
        <v>1466</v>
      </c>
      <c r="X67" s="66"/>
    </row>
    <row r="68" spans="1:24" s="8" customFormat="1" hidden="1">
      <c r="A68" s="45" t="s">
        <v>1738</v>
      </c>
      <c r="B68" s="45" t="s">
        <v>42</v>
      </c>
      <c r="C68" s="45"/>
      <c r="D68" s="611">
        <v>2016</v>
      </c>
      <c r="E68" s="45" t="s">
        <v>1739</v>
      </c>
      <c r="F68" s="45"/>
      <c r="G68" s="51" t="s">
        <v>1167</v>
      </c>
      <c r="H68" s="47">
        <v>42438</v>
      </c>
      <c r="I68" s="125">
        <v>1576</v>
      </c>
      <c r="J68" s="47">
        <v>42447</v>
      </c>
      <c r="K68" s="637">
        <v>5348</v>
      </c>
      <c r="L68" s="66" t="s">
        <v>113</v>
      </c>
      <c r="M68" s="66" t="s">
        <v>1740</v>
      </c>
      <c r="N68" s="66" t="s">
        <v>1347</v>
      </c>
      <c r="O68" s="549">
        <v>0</v>
      </c>
      <c r="P68" s="275">
        <f t="shared" si="0"/>
        <v>0</v>
      </c>
      <c r="Q68" s="273">
        <f t="shared" si="1"/>
        <v>1624</v>
      </c>
      <c r="R68" s="208">
        <f>1400*1.16</f>
        <v>1624</v>
      </c>
      <c r="S68" s="175"/>
      <c r="T68" s="66">
        <v>4</v>
      </c>
      <c r="U68" s="66" t="s">
        <v>99</v>
      </c>
      <c r="V68" s="242" t="s">
        <v>1741</v>
      </c>
      <c r="W68" s="66"/>
      <c r="X68" s="66"/>
    </row>
    <row r="69" spans="1:24" s="8" customFormat="1" hidden="1">
      <c r="A69" s="45" t="s">
        <v>1738</v>
      </c>
      <c r="B69" s="45" t="s">
        <v>42</v>
      </c>
      <c r="C69" s="45"/>
      <c r="D69" s="611">
        <v>2016</v>
      </c>
      <c r="E69" s="45" t="s">
        <v>1739</v>
      </c>
      <c r="F69" s="45"/>
      <c r="G69" s="51" t="s">
        <v>1167</v>
      </c>
      <c r="H69" s="47">
        <v>42438</v>
      </c>
      <c r="I69" s="125">
        <v>1576</v>
      </c>
      <c r="J69" s="47">
        <v>42447</v>
      </c>
      <c r="K69" s="637">
        <v>5348</v>
      </c>
      <c r="L69" s="66" t="s">
        <v>113</v>
      </c>
      <c r="M69" s="66" t="s">
        <v>1740</v>
      </c>
      <c r="N69" s="66" t="s">
        <v>1252</v>
      </c>
      <c r="O69" s="549">
        <v>0</v>
      </c>
      <c r="P69" s="275">
        <f t="shared" ref="P69:P104" si="2">(R69*100/116)*O69</f>
        <v>0</v>
      </c>
      <c r="Q69" s="273">
        <f t="shared" ref="Q69:Q104" si="3">((R69*100/116)-P69)*1.16</f>
        <v>2958</v>
      </c>
      <c r="R69" s="208">
        <f>2550*1.16</f>
        <v>2958</v>
      </c>
      <c r="S69" s="175">
        <f>R68+R69</f>
        <v>4582</v>
      </c>
      <c r="T69" s="66"/>
      <c r="U69" s="66" t="s">
        <v>1736</v>
      </c>
      <c r="V69" s="242" t="s">
        <v>1741</v>
      </c>
      <c r="W69" s="66"/>
      <c r="X69" s="66"/>
    </row>
    <row r="70" spans="1:24" s="8" customFormat="1" hidden="1">
      <c r="A70" s="45" t="s">
        <v>2210</v>
      </c>
      <c r="B70" s="45" t="s">
        <v>42</v>
      </c>
      <c r="C70" s="45"/>
      <c r="D70" s="611">
        <v>2016</v>
      </c>
      <c r="E70" s="45" t="s">
        <v>2211</v>
      </c>
      <c r="F70" s="45"/>
      <c r="G70" s="51" t="s">
        <v>1167</v>
      </c>
      <c r="H70" s="47">
        <v>42444</v>
      </c>
      <c r="I70" s="125">
        <v>401</v>
      </c>
      <c r="J70" s="47"/>
      <c r="K70" s="637"/>
      <c r="L70" s="66" t="s">
        <v>113</v>
      </c>
      <c r="M70" s="66" t="s">
        <v>2212</v>
      </c>
      <c r="N70" s="66" t="s">
        <v>2213</v>
      </c>
      <c r="O70" s="549">
        <v>0</v>
      </c>
      <c r="P70" s="275">
        <f t="shared" si="2"/>
        <v>0</v>
      </c>
      <c r="Q70" s="273">
        <f t="shared" si="3"/>
        <v>19200</v>
      </c>
      <c r="R70" s="208">
        <v>19200</v>
      </c>
      <c r="S70" s="175"/>
      <c r="T70" s="66" t="s">
        <v>113</v>
      </c>
      <c r="U70" s="66" t="s">
        <v>2214</v>
      </c>
      <c r="V70" s="242" t="s">
        <v>2215</v>
      </c>
      <c r="W70" s="66"/>
      <c r="X70" s="66"/>
    </row>
    <row r="71" spans="1:24" s="8" customFormat="1" hidden="1">
      <c r="A71" s="45" t="s">
        <v>1563</v>
      </c>
      <c r="B71" s="45" t="s">
        <v>539</v>
      </c>
      <c r="C71" s="45"/>
      <c r="D71" s="611">
        <v>2016</v>
      </c>
      <c r="E71" s="45" t="s">
        <v>1760</v>
      </c>
      <c r="F71" s="45"/>
      <c r="G71" s="51" t="s">
        <v>1167</v>
      </c>
      <c r="H71" s="47">
        <v>42467</v>
      </c>
      <c r="I71" s="125">
        <v>1618</v>
      </c>
      <c r="J71" s="47"/>
      <c r="K71" s="637"/>
      <c r="L71" s="66" t="s">
        <v>113</v>
      </c>
      <c r="M71" s="66" t="s">
        <v>1740</v>
      </c>
      <c r="N71" s="66" t="s">
        <v>1252</v>
      </c>
      <c r="O71" s="549">
        <v>0</v>
      </c>
      <c r="P71" s="275">
        <f t="shared" si="2"/>
        <v>0</v>
      </c>
      <c r="Q71" s="273">
        <f t="shared" si="3"/>
        <v>23200</v>
      </c>
      <c r="R71" s="208">
        <v>23200</v>
      </c>
      <c r="S71" s="175"/>
      <c r="T71" s="66" t="s">
        <v>113</v>
      </c>
      <c r="U71" s="66" t="s">
        <v>1761</v>
      </c>
      <c r="V71" s="242" t="s">
        <v>1657</v>
      </c>
      <c r="W71" s="66"/>
      <c r="X71" s="66"/>
    </row>
    <row r="72" spans="1:24" s="8" customFormat="1" hidden="1">
      <c r="A72" s="45" t="s">
        <v>1653</v>
      </c>
      <c r="B72" s="45" t="s">
        <v>1558</v>
      </c>
      <c r="C72" s="45" t="s">
        <v>1660</v>
      </c>
      <c r="D72" s="471">
        <v>2015</v>
      </c>
      <c r="E72" s="45" t="s">
        <v>1654</v>
      </c>
      <c r="F72" s="45"/>
      <c r="G72" s="51" t="s">
        <v>1556</v>
      </c>
      <c r="H72" s="47">
        <v>42468</v>
      </c>
      <c r="I72" s="125">
        <v>4380</v>
      </c>
      <c r="J72" s="47"/>
      <c r="K72" s="637"/>
      <c r="L72" s="66" t="s">
        <v>113</v>
      </c>
      <c r="M72" s="66" t="s">
        <v>1656</v>
      </c>
      <c r="N72" s="66" t="s">
        <v>729</v>
      </c>
      <c r="O72" s="549">
        <v>5.0000000000000001E-3</v>
      </c>
      <c r="P72" s="275">
        <f t="shared" si="2"/>
        <v>1558.6827586206896</v>
      </c>
      <c r="Q72" s="273">
        <f t="shared" si="3"/>
        <v>359806.32799999992</v>
      </c>
      <c r="R72" s="208">
        <v>361614.4</v>
      </c>
      <c r="S72" s="175"/>
      <c r="T72" s="66" t="s">
        <v>113</v>
      </c>
      <c r="U72" s="66" t="s">
        <v>729</v>
      </c>
      <c r="V72" s="242" t="s">
        <v>1662</v>
      </c>
      <c r="W72" s="66"/>
      <c r="X72" s="66"/>
    </row>
    <row r="73" spans="1:24" s="8" customFormat="1" hidden="1">
      <c r="A73" s="45" t="s">
        <v>1793</v>
      </c>
      <c r="B73" s="45" t="s">
        <v>539</v>
      </c>
      <c r="C73" s="45"/>
      <c r="D73" s="611">
        <v>2016</v>
      </c>
      <c r="E73" s="45" t="s">
        <v>1794</v>
      </c>
      <c r="F73" s="45"/>
      <c r="G73" s="51" t="s">
        <v>1167</v>
      </c>
      <c r="H73" s="47">
        <v>42474</v>
      </c>
      <c r="I73" s="125">
        <v>2205</v>
      </c>
      <c r="J73" s="47"/>
      <c r="K73" s="637"/>
      <c r="L73" s="66" t="s">
        <v>1795</v>
      </c>
      <c r="M73" s="66" t="s">
        <v>1796</v>
      </c>
      <c r="N73" s="66" t="s">
        <v>1252</v>
      </c>
      <c r="O73" s="549">
        <v>0</v>
      </c>
      <c r="P73" s="275">
        <f t="shared" si="2"/>
        <v>0</v>
      </c>
      <c r="Q73" s="273">
        <f t="shared" si="3"/>
        <v>638.99999999999989</v>
      </c>
      <c r="R73" s="208">
        <v>639</v>
      </c>
      <c r="S73" s="175"/>
      <c r="T73" s="66" t="s">
        <v>113</v>
      </c>
      <c r="U73" s="66" t="s">
        <v>1367</v>
      </c>
      <c r="V73" s="242" t="s">
        <v>1797</v>
      </c>
      <c r="W73" s="66"/>
      <c r="X73" s="66"/>
    </row>
    <row r="74" spans="1:24" s="8" customFormat="1" hidden="1">
      <c r="A74" s="45" t="s">
        <v>1642</v>
      </c>
      <c r="B74" s="45" t="s">
        <v>1546</v>
      </c>
      <c r="C74" s="45"/>
      <c r="D74" s="611">
        <v>2016</v>
      </c>
      <c r="E74" s="45" t="s">
        <v>1643</v>
      </c>
      <c r="F74" s="45"/>
      <c r="G74" s="51" t="s">
        <v>1167</v>
      </c>
      <c r="H74" s="47">
        <v>42474</v>
      </c>
      <c r="I74" s="125">
        <v>2206</v>
      </c>
      <c r="J74" s="47"/>
      <c r="K74" s="637"/>
      <c r="L74" s="66" t="s">
        <v>1795</v>
      </c>
      <c r="M74" s="66" t="s">
        <v>1796</v>
      </c>
      <c r="N74" s="66" t="s">
        <v>1252</v>
      </c>
      <c r="O74" s="549">
        <v>0.2</v>
      </c>
      <c r="P74" s="275">
        <f t="shared" si="2"/>
        <v>557.2293103448277</v>
      </c>
      <c r="Q74" s="273">
        <f t="shared" si="3"/>
        <v>2585.5439999999999</v>
      </c>
      <c r="R74" s="208">
        <v>3231.93</v>
      </c>
      <c r="S74" s="175"/>
      <c r="T74" s="66" t="s">
        <v>113</v>
      </c>
      <c r="U74" s="66" t="s">
        <v>1367</v>
      </c>
      <c r="V74" s="242" t="s">
        <v>1839</v>
      </c>
      <c r="W74" s="66" t="s">
        <v>1466</v>
      </c>
      <c r="X74" s="66"/>
    </row>
    <row r="75" spans="1:24" s="8" customFormat="1" hidden="1">
      <c r="A75" s="45" t="s">
        <v>1434</v>
      </c>
      <c r="B75" s="45" t="s">
        <v>539</v>
      </c>
      <c r="C75" s="45"/>
      <c r="D75" s="611">
        <v>2016</v>
      </c>
      <c r="E75" s="45" t="s">
        <v>1605</v>
      </c>
      <c r="F75" s="45"/>
      <c r="G75" s="51" t="s">
        <v>1167</v>
      </c>
      <c r="H75" s="47">
        <v>42474</v>
      </c>
      <c r="I75" s="125">
        <v>2207</v>
      </c>
      <c r="J75" s="47"/>
      <c r="K75" s="637"/>
      <c r="L75" s="66" t="s">
        <v>1795</v>
      </c>
      <c r="M75" s="66" t="s">
        <v>1796</v>
      </c>
      <c r="N75" s="66" t="s">
        <v>1252</v>
      </c>
      <c r="O75" s="549">
        <v>0</v>
      </c>
      <c r="P75" s="275">
        <f t="shared" si="2"/>
        <v>0</v>
      </c>
      <c r="Q75" s="273">
        <f t="shared" si="3"/>
        <v>13798.999999999998</v>
      </c>
      <c r="R75" s="208">
        <v>13799</v>
      </c>
      <c r="S75" s="175"/>
      <c r="T75" s="66" t="s">
        <v>113</v>
      </c>
      <c r="U75" s="66" t="s">
        <v>1367</v>
      </c>
      <c r="V75" s="242" t="s">
        <v>1798</v>
      </c>
      <c r="W75" s="66"/>
      <c r="X75" s="66"/>
    </row>
    <row r="76" spans="1:24" s="8" customFormat="1" hidden="1">
      <c r="A76" s="45" t="s">
        <v>1800</v>
      </c>
      <c r="B76" s="45" t="s">
        <v>539</v>
      </c>
      <c r="C76" s="45"/>
      <c r="D76" s="611">
        <v>2016</v>
      </c>
      <c r="E76" s="45" t="s">
        <v>1833</v>
      </c>
      <c r="F76" s="45"/>
      <c r="G76" s="51" t="s">
        <v>1167</v>
      </c>
      <c r="H76" s="47">
        <v>42475</v>
      </c>
      <c r="I76" s="125">
        <v>2208</v>
      </c>
      <c r="J76" s="47"/>
      <c r="K76" s="637"/>
      <c r="L76" s="66" t="s">
        <v>1795</v>
      </c>
      <c r="M76" s="66" t="s">
        <v>1796</v>
      </c>
      <c r="N76" s="66" t="s">
        <v>1252</v>
      </c>
      <c r="O76" s="549">
        <v>0</v>
      </c>
      <c r="P76" s="275">
        <f t="shared" si="2"/>
        <v>0</v>
      </c>
      <c r="Q76" s="273">
        <f t="shared" si="3"/>
        <v>979.68</v>
      </c>
      <c r="R76" s="208">
        <v>979.68</v>
      </c>
      <c r="S76" s="175"/>
      <c r="T76" s="66" t="s">
        <v>113</v>
      </c>
      <c r="U76" s="66" t="s">
        <v>1367</v>
      </c>
      <c r="V76" s="242" t="s">
        <v>1834</v>
      </c>
      <c r="W76" s="66"/>
      <c r="X76" s="66"/>
    </row>
    <row r="77" spans="1:24" s="8" customFormat="1" hidden="1">
      <c r="A77" s="45" t="s">
        <v>1434</v>
      </c>
      <c r="B77" s="45" t="s">
        <v>539</v>
      </c>
      <c r="C77" s="45"/>
      <c r="D77" s="611">
        <v>2016</v>
      </c>
      <c r="E77" s="45" t="s">
        <v>1605</v>
      </c>
      <c r="F77" s="45"/>
      <c r="G77" s="51" t="s">
        <v>1167</v>
      </c>
      <c r="H77" s="47">
        <v>42475</v>
      </c>
      <c r="I77" s="125">
        <v>2209</v>
      </c>
      <c r="J77" s="47"/>
      <c r="K77" s="637"/>
      <c r="L77" s="66" t="s">
        <v>1795</v>
      </c>
      <c r="M77" s="66" t="s">
        <v>1796</v>
      </c>
      <c r="N77" s="66" t="s">
        <v>1252</v>
      </c>
      <c r="O77" s="549">
        <v>0</v>
      </c>
      <c r="P77" s="275">
        <f t="shared" si="2"/>
        <v>0</v>
      </c>
      <c r="Q77" s="273">
        <f t="shared" si="3"/>
        <v>695</v>
      </c>
      <c r="R77" s="208">
        <v>695</v>
      </c>
      <c r="S77" s="175"/>
      <c r="T77" s="66" t="s">
        <v>113</v>
      </c>
      <c r="U77" s="66" t="s">
        <v>1367</v>
      </c>
      <c r="V77" s="242" t="s">
        <v>1799</v>
      </c>
      <c r="W77" s="66"/>
      <c r="X77" s="66"/>
    </row>
    <row r="78" spans="1:24" s="8" customFormat="1" hidden="1">
      <c r="A78" s="45" t="s">
        <v>1800</v>
      </c>
      <c r="B78" s="45" t="s">
        <v>539</v>
      </c>
      <c r="C78" s="45"/>
      <c r="D78" s="611">
        <v>2016</v>
      </c>
      <c r="E78" s="45" t="s">
        <v>1801</v>
      </c>
      <c r="F78" s="45"/>
      <c r="G78" s="51" t="s">
        <v>1167</v>
      </c>
      <c r="H78" s="47">
        <v>42475</v>
      </c>
      <c r="I78" s="125">
        <v>2210</v>
      </c>
      <c r="J78" s="47"/>
      <c r="K78" s="637"/>
      <c r="L78" s="66" t="s">
        <v>1795</v>
      </c>
      <c r="M78" s="66" t="s">
        <v>1796</v>
      </c>
      <c r="N78" s="66" t="s">
        <v>1252</v>
      </c>
      <c r="O78" s="549">
        <v>0</v>
      </c>
      <c r="P78" s="275">
        <f t="shared" si="2"/>
        <v>0</v>
      </c>
      <c r="Q78" s="273">
        <f t="shared" si="3"/>
        <v>467</v>
      </c>
      <c r="R78" s="208">
        <v>467</v>
      </c>
      <c r="S78" s="175"/>
      <c r="T78" s="66" t="s">
        <v>113</v>
      </c>
      <c r="U78" s="66" t="s">
        <v>1367</v>
      </c>
      <c r="V78" s="242" t="s">
        <v>1802</v>
      </c>
      <c r="W78" s="66"/>
      <c r="X78" s="66"/>
    </row>
    <row r="79" spans="1:24" s="8" customFormat="1" hidden="1">
      <c r="A79" s="45" t="s">
        <v>1800</v>
      </c>
      <c r="B79" s="45" t="s">
        <v>539</v>
      </c>
      <c r="C79" s="45"/>
      <c r="D79" s="611">
        <v>2016</v>
      </c>
      <c r="E79" s="45" t="s">
        <v>1801</v>
      </c>
      <c r="F79" s="45"/>
      <c r="G79" s="51" t="s">
        <v>1167</v>
      </c>
      <c r="H79" s="47">
        <v>42482</v>
      </c>
      <c r="I79" s="125">
        <v>536</v>
      </c>
      <c r="J79" s="47"/>
      <c r="K79" s="637"/>
      <c r="L79" s="66" t="s">
        <v>1735</v>
      </c>
      <c r="M79" s="66" t="s">
        <v>113</v>
      </c>
      <c r="N79" s="66" t="s">
        <v>1252</v>
      </c>
      <c r="O79" s="549">
        <v>0</v>
      </c>
      <c r="P79" s="275">
        <f t="shared" si="2"/>
        <v>0</v>
      </c>
      <c r="Q79" s="273">
        <f t="shared" si="3"/>
        <v>2266</v>
      </c>
      <c r="R79" s="208">
        <v>2266</v>
      </c>
      <c r="S79" s="175"/>
      <c r="T79" s="66" t="s">
        <v>113</v>
      </c>
      <c r="U79" s="66" t="s">
        <v>1835</v>
      </c>
      <c r="V79" s="242" t="s">
        <v>1859</v>
      </c>
      <c r="W79" s="66"/>
      <c r="X79" s="66"/>
    </row>
    <row r="80" spans="1:24" s="8" customFormat="1" hidden="1">
      <c r="A80" s="45" t="s">
        <v>1800</v>
      </c>
      <c r="B80" s="45" t="s">
        <v>539</v>
      </c>
      <c r="C80" s="45"/>
      <c r="D80" s="611">
        <v>2016</v>
      </c>
      <c r="E80" s="45" t="s">
        <v>1801</v>
      </c>
      <c r="F80" s="45"/>
      <c r="G80" s="51" t="s">
        <v>1167</v>
      </c>
      <c r="H80" s="47">
        <v>42482</v>
      </c>
      <c r="I80" s="125">
        <v>537</v>
      </c>
      <c r="J80" s="47"/>
      <c r="K80" s="637"/>
      <c r="L80" s="66" t="s">
        <v>1735</v>
      </c>
      <c r="M80" s="66" t="s">
        <v>113</v>
      </c>
      <c r="N80" s="66" t="s">
        <v>1252</v>
      </c>
      <c r="O80" s="549">
        <v>0</v>
      </c>
      <c r="P80" s="275">
        <f t="shared" si="2"/>
        <v>0</v>
      </c>
      <c r="Q80" s="273">
        <f t="shared" si="3"/>
        <v>500.02</v>
      </c>
      <c r="R80" s="208">
        <v>500.02</v>
      </c>
      <c r="S80" s="175"/>
      <c r="T80" s="66" t="s">
        <v>113</v>
      </c>
      <c r="U80" s="66" t="s">
        <v>1860</v>
      </c>
      <c r="V80" s="242" t="s">
        <v>1859</v>
      </c>
      <c r="W80" s="66"/>
      <c r="X80" s="66"/>
    </row>
    <row r="81" spans="1:24" s="8" customFormat="1" hidden="1">
      <c r="A81" s="45" t="s">
        <v>1854</v>
      </c>
      <c r="B81" s="45" t="s">
        <v>539</v>
      </c>
      <c r="C81" s="45"/>
      <c r="D81" s="611">
        <v>2016</v>
      </c>
      <c r="E81" s="45" t="s">
        <v>1855</v>
      </c>
      <c r="F81" s="45"/>
      <c r="G81" s="51" t="s">
        <v>1167</v>
      </c>
      <c r="H81" s="47">
        <v>42482</v>
      </c>
      <c r="I81" s="125">
        <v>538</v>
      </c>
      <c r="J81" s="47"/>
      <c r="K81" s="637"/>
      <c r="L81" s="66" t="s">
        <v>1735</v>
      </c>
      <c r="M81" s="66" t="s">
        <v>113</v>
      </c>
      <c r="N81" s="66" t="s">
        <v>1252</v>
      </c>
      <c r="O81" s="549">
        <v>0</v>
      </c>
      <c r="P81" s="275">
        <f t="shared" si="2"/>
        <v>0</v>
      </c>
      <c r="Q81" s="273">
        <f t="shared" si="3"/>
        <v>1320.0099999999998</v>
      </c>
      <c r="R81" s="208">
        <v>1320.01</v>
      </c>
      <c r="S81" s="175"/>
      <c r="T81" s="66" t="s">
        <v>113</v>
      </c>
      <c r="U81" s="66" t="s">
        <v>1532</v>
      </c>
      <c r="V81" s="242" t="s">
        <v>1856</v>
      </c>
      <c r="W81" s="66"/>
      <c r="X81" s="66"/>
    </row>
    <row r="82" spans="1:24" s="8" customFormat="1" hidden="1">
      <c r="A82" s="45" t="s">
        <v>695</v>
      </c>
      <c r="B82" s="45" t="s">
        <v>539</v>
      </c>
      <c r="C82" s="45"/>
      <c r="D82" s="611">
        <v>2016</v>
      </c>
      <c r="E82" s="45" t="s">
        <v>2277</v>
      </c>
      <c r="F82" s="45"/>
      <c r="G82" s="51" t="s">
        <v>1167</v>
      </c>
      <c r="H82" s="47">
        <v>42482</v>
      </c>
      <c r="I82" s="125">
        <v>539</v>
      </c>
      <c r="J82" s="47"/>
      <c r="K82" s="637"/>
      <c r="L82" s="66" t="s">
        <v>1735</v>
      </c>
      <c r="M82" s="66" t="s">
        <v>113</v>
      </c>
      <c r="N82" s="66" t="s">
        <v>1252</v>
      </c>
      <c r="O82" s="549">
        <v>0</v>
      </c>
      <c r="P82" s="275">
        <f t="shared" si="2"/>
        <v>0</v>
      </c>
      <c r="Q82" s="273">
        <f t="shared" si="3"/>
        <v>501.99999999999994</v>
      </c>
      <c r="R82" s="208">
        <v>502</v>
      </c>
      <c r="S82" s="175"/>
      <c r="T82" s="66" t="s">
        <v>113</v>
      </c>
      <c r="U82" s="66" t="s">
        <v>1461</v>
      </c>
      <c r="V82" s="242" t="s">
        <v>1838</v>
      </c>
      <c r="W82" s="66"/>
      <c r="X82" s="66"/>
    </row>
    <row r="83" spans="1:24" s="8" customFormat="1" hidden="1">
      <c r="A83" s="45" t="s">
        <v>695</v>
      </c>
      <c r="B83" s="45" t="s">
        <v>539</v>
      </c>
      <c r="C83" s="45"/>
      <c r="D83" s="611">
        <v>2016</v>
      </c>
      <c r="E83" s="45" t="s">
        <v>2277</v>
      </c>
      <c r="F83" s="45"/>
      <c r="G83" s="51" t="s">
        <v>1167</v>
      </c>
      <c r="H83" s="47">
        <v>42482</v>
      </c>
      <c r="I83" s="125">
        <v>540</v>
      </c>
      <c r="J83" s="47"/>
      <c r="K83" s="637"/>
      <c r="L83" s="66" t="s">
        <v>1735</v>
      </c>
      <c r="M83" s="66" t="s">
        <v>113</v>
      </c>
      <c r="N83" s="66" t="s">
        <v>1252</v>
      </c>
      <c r="O83" s="549">
        <v>0</v>
      </c>
      <c r="P83" s="275">
        <f t="shared" si="2"/>
        <v>0</v>
      </c>
      <c r="Q83" s="273">
        <f t="shared" si="3"/>
        <v>1160</v>
      </c>
      <c r="R83" s="208">
        <v>1160</v>
      </c>
      <c r="S83" s="175"/>
      <c r="T83" s="66" t="s">
        <v>113</v>
      </c>
      <c r="U83" s="66" t="s">
        <v>1461</v>
      </c>
      <c r="V83" s="242" t="s">
        <v>1838</v>
      </c>
      <c r="W83" s="66"/>
      <c r="X83" s="66"/>
    </row>
    <row r="84" spans="1:24" s="8" customFormat="1" hidden="1">
      <c r="A84" s="45" t="s">
        <v>695</v>
      </c>
      <c r="B84" s="45" t="s">
        <v>539</v>
      </c>
      <c r="C84" s="45"/>
      <c r="D84" s="611">
        <v>2016</v>
      </c>
      <c r="E84" s="45" t="s">
        <v>2277</v>
      </c>
      <c r="F84" s="45"/>
      <c r="G84" s="51" t="s">
        <v>1167</v>
      </c>
      <c r="H84" s="47">
        <v>42482</v>
      </c>
      <c r="I84" s="125">
        <v>541</v>
      </c>
      <c r="J84" s="47"/>
      <c r="K84" s="637"/>
      <c r="L84" s="66" t="s">
        <v>1735</v>
      </c>
      <c r="M84" s="66" t="s">
        <v>113</v>
      </c>
      <c r="N84" s="66" t="s">
        <v>1252</v>
      </c>
      <c r="O84" s="549">
        <v>0</v>
      </c>
      <c r="P84" s="275">
        <f t="shared" si="2"/>
        <v>0</v>
      </c>
      <c r="Q84" s="273">
        <f t="shared" si="3"/>
        <v>284.99999999999994</v>
      </c>
      <c r="R84" s="208">
        <v>285</v>
      </c>
      <c r="S84" s="175"/>
      <c r="T84" s="66" t="s">
        <v>113</v>
      </c>
      <c r="U84" s="66" t="s">
        <v>1461</v>
      </c>
      <c r="V84" s="242" t="s">
        <v>1838</v>
      </c>
      <c r="W84" s="66"/>
      <c r="X84" s="66"/>
    </row>
    <row r="85" spans="1:24" s="8" customFormat="1" hidden="1">
      <c r="A85" s="45" t="s">
        <v>695</v>
      </c>
      <c r="B85" s="45" t="s">
        <v>539</v>
      </c>
      <c r="C85" s="45"/>
      <c r="D85" s="611">
        <v>2016</v>
      </c>
      <c r="E85" s="45" t="s">
        <v>2277</v>
      </c>
      <c r="F85" s="45"/>
      <c r="G85" s="51" t="s">
        <v>1167</v>
      </c>
      <c r="H85" s="47">
        <v>42482</v>
      </c>
      <c r="I85" s="125">
        <v>542</v>
      </c>
      <c r="J85" s="47"/>
      <c r="K85" s="637"/>
      <c r="L85" s="66" t="s">
        <v>1735</v>
      </c>
      <c r="M85" s="66" t="s">
        <v>113</v>
      </c>
      <c r="N85" s="66" t="s">
        <v>1252</v>
      </c>
      <c r="O85" s="549">
        <v>0</v>
      </c>
      <c r="P85" s="275">
        <f t="shared" si="2"/>
        <v>0</v>
      </c>
      <c r="Q85" s="273">
        <f t="shared" si="3"/>
        <v>9606.66</v>
      </c>
      <c r="R85" s="208">
        <v>9606.66</v>
      </c>
      <c r="S85" s="175"/>
      <c r="T85" s="66" t="s">
        <v>113</v>
      </c>
      <c r="U85" s="66" t="s">
        <v>1367</v>
      </c>
      <c r="V85" s="242" t="s">
        <v>1838</v>
      </c>
      <c r="W85" s="66"/>
      <c r="X85" s="66"/>
    </row>
    <row r="86" spans="1:24" s="8" customFormat="1" hidden="1">
      <c r="A86" s="45" t="s">
        <v>1607</v>
      </c>
      <c r="B86" s="45" t="s">
        <v>535</v>
      </c>
      <c r="C86" s="45"/>
      <c r="D86" s="611">
        <v>2016</v>
      </c>
      <c r="E86" s="45" t="s">
        <v>1241</v>
      </c>
      <c r="F86" s="45"/>
      <c r="G86" s="51" t="s">
        <v>1167</v>
      </c>
      <c r="H86" s="47">
        <v>42482</v>
      </c>
      <c r="I86" s="125">
        <v>543</v>
      </c>
      <c r="J86" s="47"/>
      <c r="K86" s="637"/>
      <c r="L86" s="66" t="s">
        <v>1735</v>
      </c>
      <c r="M86" s="66" t="s">
        <v>113</v>
      </c>
      <c r="N86" s="66" t="s">
        <v>1252</v>
      </c>
      <c r="O86" s="549">
        <v>0</v>
      </c>
      <c r="P86" s="275">
        <f t="shared" si="2"/>
        <v>0</v>
      </c>
      <c r="Q86" s="273">
        <f t="shared" si="3"/>
        <v>927.99999999999989</v>
      </c>
      <c r="R86" s="208">
        <v>928</v>
      </c>
      <c r="S86" s="175"/>
      <c r="T86" s="66" t="s">
        <v>113</v>
      </c>
      <c r="U86" s="66" t="s">
        <v>1736</v>
      </c>
      <c r="V86" s="242" t="s">
        <v>1803</v>
      </c>
      <c r="W86" s="66"/>
      <c r="X86" s="66"/>
    </row>
    <row r="87" spans="1:24" s="8" customFormat="1" hidden="1">
      <c r="A87" s="45" t="s">
        <v>1607</v>
      </c>
      <c r="B87" s="45" t="s">
        <v>535</v>
      </c>
      <c r="C87" s="45"/>
      <c r="D87" s="611">
        <v>2016</v>
      </c>
      <c r="E87" s="45" t="s">
        <v>1241</v>
      </c>
      <c r="F87" s="45"/>
      <c r="G87" s="51" t="s">
        <v>1167</v>
      </c>
      <c r="H87" s="47">
        <v>42482</v>
      </c>
      <c r="I87" s="125">
        <v>544</v>
      </c>
      <c r="J87" s="47"/>
      <c r="K87" s="637"/>
      <c r="L87" s="66" t="s">
        <v>1735</v>
      </c>
      <c r="M87" s="66" t="s">
        <v>113</v>
      </c>
      <c r="N87" s="66" t="s">
        <v>1252</v>
      </c>
      <c r="O87" s="549">
        <v>0</v>
      </c>
      <c r="P87" s="275">
        <f t="shared" si="2"/>
        <v>0</v>
      </c>
      <c r="Q87" s="273">
        <f t="shared" si="3"/>
        <v>2088</v>
      </c>
      <c r="R87" s="208">
        <v>2088</v>
      </c>
      <c r="S87" s="175"/>
      <c r="T87" s="66" t="s">
        <v>113</v>
      </c>
      <c r="U87" s="66" t="s">
        <v>1804</v>
      </c>
      <c r="V87" s="242" t="s">
        <v>1805</v>
      </c>
      <c r="W87" s="66"/>
      <c r="X87" s="66"/>
    </row>
    <row r="88" spans="1:24" s="8" customFormat="1" hidden="1">
      <c r="A88" s="45" t="s">
        <v>1626</v>
      </c>
      <c r="B88" s="45" t="s">
        <v>539</v>
      </c>
      <c r="C88" s="45"/>
      <c r="D88" s="611">
        <v>2016</v>
      </c>
      <c r="E88" s="45" t="s">
        <v>1789</v>
      </c>
      <c r="F88" s="45"/>
      <c r="G88" s="51" t="s">
        <v>1167</v>
      </c>
      <c r="H88" s="47">
        <v>42486</v>
      </c>
      <c r="I88" s="125">
        <v>352</v>
      </c>
      <c r="J88" s="47"/>
      <c r="K88" s="637"/>
      <c r="L88" s="66" t="s">
        <v>2112</v>
      </c>
      <c r="M88" s="66" t="s">
        <v>2634</v>
      </c>
      <c r="N88" s="66" t="s">
        <v>1252</v>
      </c>
      <c r="O88" s="549">
        <v>0</v>
      </c>
      <c r="P88" s="275">
        <f t="shared" si="2"/>
        <v>0</v>
      </c>
      <c r="Q88" s="273">
        <f t="shared" si="3"/>
        <v>2302.9499999999994</v>
      </c>
      <c r="R88" s="208">
        <v>2302.9499999999998</v>
      </c>
      <c r="S88" s="175"/>
      <c r="T88" s="66" t="s">
        <v>113</v>
      </c>
      <c r="U88" s="66" t="s">
        <v>1367</v>
      </c>
      <c r="V88" s="242" t="s">
        <v>2506</v>
      </c>
      <c r="W88" s="66"/>
      <c r="X88" s="66"/>
    </row>
    <row r="89" spans="1:24" s="8" customFormat="1" hidden="1">
      <c r="A89" s="45" t="s">
        <v>1607</v>
      </c>
      <c r="B89" s="45" t="s">
        <v>535</v>
      </c>
      <c r="C89" s="45"/>
      <c r="D89" s="611">
        <v>2016</v>
      </c>
      <c r="E89" s="45" t="s">
        <v>1241</v>
      </c>
      <c r="F89" s="45"/>
      <c r="G89" s="51" t="s">
        <v>1167</v>
      </c>
      <c r="H89" s="47">
        <v>42486</v>
      </c>
      <c r="I89" s="125">
        <v>356</v>
      </c>
      <c r="J89" s="47"/>
      <c r="K89" s="637"/>
      <c r="L89" s="66" t="s">
        <v>2112</v>
      </c>
      <c r="M89" s="66" t="s">
        <v>2634</v>
      </c>
      <c r="N89" s="66" t="s">
        <v>1252</v>
      </c>
      <c r="O89" s="549">
        <v>0</v>
      </c>
      <c r="P89" s="275">
        <f t="shared" si="2"/>
        <v>0</v>
      </c>
      <c r="Q89" s="273">
        <f t="shared" si="3"/>
        <v>2336.8799999999997</v>
      </c>
      <c r="R89" s="208">
        <v>2336.88</v>
      </c>
      <c r="S89" s="175"/>
      <c r="T89" s="66" t="s">
        <v>113</v>
      </c>
      <c r="U89" s="66" t="s">
        <v>1367</v>
      </c>
      <c r="V89" s="242" t="s">
        <v>2505</v>
      </c>
      <c r="W89" s="66"/>
      <c r="X89" s="66"/>
    </row>
    <row r="90" spans="1:24" s="8" customFormat="1" hidden="1">
      <c r="A90" s="45" t="s">
        <v>1269</v>
      </c>
      <c r="B90" s="45" t="s">
        <v>539</v>
      </c>
      <c r="C90" s="45"/>
      <c r="D90" s="611">
        <v>2016</v>
      </c>
      <c r="E90" s="45" t="s">
        <v>1764</v>
      </c>
      <c r="F90" s="45"/>
      <c r="G90" s="51" t="s">
        <v>1167</v>
      </c>
      <c r="H90" s="47">
        <v>42488</v>
      </c>
      <c r="I90" s="125">
        <v>361</v>
      </c>
      <c r="J90" s="47"/>
      <c r="K90" s="637"/>
      <c r="L90" s="66" t="s">
        <v>2112</v>
      </c>
      <c r="M90" s="66" t="s">
        <v>2634</v>
      </c>
      <c r="N90" s="66" t="s">
        <v>1252</v>
      </c>
      <c r="O90" s="549">
        <v>0</v>
      </c>
      <c r="P90" s="275">
        <f t="shared" si="2"/>
        <v>0</v>
      </c>
      <c r="Q90" s="273">
        <f t="shared" si="3"/>
        <v>3318</v>
      </c>
      <c r="R90" s="208">
        <v>3318</v>
      </c>
      <c r="S90" s="175"/>
      <c r="T90" s="66" t="s">
        <v>113</v>
      </c>
      <c r="U90" s="66" t="s">
        <v>1367</v>
      </c>
      <c r="V90" s="242" t="s">
        <v>2114</v>
      </c>
      <c r="W90" s="66"/>
      <c r="X90" s="66"/>
    </row>
    <row r="91" spans="1:24" s="8" customFormat="1" hidden="1">
      <c r="A91" s="45" t="s">
        <v>1269</v>
      </c>
      <c r="B91" s="45" t="s">
        <v>539</v>
      </c>
      <c r="C91" s="45"/>
      <c r="D91" s="611">
        <v>2016</v>
      </c>
      <c r="E91" s="45" t="s">
        <v>1764</v>
      </c>
      <c r="F91" s="45"/>
      <c r="G91" s="51" t="s">
        <v>1167</v>
      </c>
      <c r="H91" s="47">
        <v>42488</v>
      </c>
      <c r="I91" s="125">
        <v>363</v>
      </c>
      <c r="J91" s="47"/>
      <c r="K91" s="637"/>
      <c r="L91" s="66" t="s">
        <v>2112</v>
      </c>
      <c r="M91" s="66" t="s">
        <v>2634</v>
      </c>
      <c r="N91" s="66" t="s">
        <v>1252</v>
      </c>
      <c r="O91" s="549">
        <v>0</v>
      </c>
      <c r="P91" s="275">
        <f t="shared" si="2"/>
        <v>0</v>
      </c>
      <c r="Q91" s="273">
        <f t="shared" si="3"/>
        <v>140</v>
      </c>
      <c r="R91" s="208">
        <v>140</v>
      </c>
      <c r="S91" s="175"/>
      <c r="T91" s="66" t="s">
        <v>113</v>
      </c>
      <c r="U91" s="66" t="s">
        <v>1367</v>
      </c>
      <c r="V91" s="242" t="s">
        <v>2113</v>
      </c>
      <c r="W91" s="66"/>
      <c r="X91" s="66"/>
    </row>
    <row r="92" spans="1:24" s="8" customFormat="1" hidden="1">
      <c r="A92" s="45" t="s">
        <v>2268</v>
      </c>
      <c r="B92" s="45" t="s">
        <v>539</v>
      </c>
      <c r="C92" s="45"/>
      <c r="D92" s="611">
        <v>2016</v>
      </c>
      <c r="E92" s="45" t="s">
        <v>2043</v>
      </c>
      <c r="F92" s="45"/>
      <c r="G92" s="51" t="s">
        <v>1167</v>
      </c>
      <c r="H92" s="47">
        <v>42488</v>
      </c>
      <c r="I92" s="125">
        <v>364</v>
      </c>
      <c r="J92" s="47"/>
      <c r="K92" s="637"/>
      <c r="L92" s="66" t="s">
        <v>2112</v>
      </c>
      <c r="M92" s="66" t="s">
        <v>2634</v>
      </c>
      <c r="N92" s="66" t="s">
        <v>1252</v>
      </c>
      <c r="O92" s="549">
        <v>0</v>
      </c>
      <c r="P92" s="275">
        <f t="shared" si="2"/>
        <v>0</v>
      </c>
      <c r="Q92" s="273">
        <f t="shared" si="3"/>
        <v>580</v>
      </c>
      <c r="R92" s="208">
        <v>580</v>
      </c>
      <c r="S92" s="175"/>
      <c r="T92" s="66" t="s">
        <v>113</v>
      </c>
      <c r="U92" s="66" t="s">
        <v>1532</v>
      </c>
      <c r="V92" s="242" t="s">
        <v>2269</v>
      </c>
      <c r="W92" s="66"/>
      <c r="X92" s="66"/>
    </row>
    <row r="93" spans="1:24" s="8" customFormat="1" hidden="1">
      <c r="A93" s="45" t="s">
        <v>1800</v>
      </c>
      <c r="B93" s="45" t="s">
        <v>539</v>
      </c>
      <c r="C93" s="45"/>
      <c r="D93" s="611">
        <v>2016</v>
      </c>
      <c r="E93" s="45" t="s">
        <v>1833</v>
      </c>
      <c r="F93" s="45"/>
      <c r="G93" s="51" t="s">
        <v>1167</v>
      </c>
      <c r="H93" s="47">
        <v>42482</v>
      </c>
      <c r="I93" s="125">
        <v>545</v>
      </c>
      <c r="J93" s="47"/>
      <c r="K93" s="637"/>
      <c r="L93" s="66" t="s">
        <v>1735</v>
      </c>
      <c r="M93" s="66" t="s">
        <v>113</v>
      </c>
      <c r="N93" s="66" t="s">
        <v>1252</v>
      </c>
      <c r="O93" s="549">
        <v>0</v>
      </c>
      <c r="P93" s="275">
        <f t="shared" si="2"/>
        <v>0</v>
      </c>
      <c r="Q93" s="273">
        <f t="shared" si="3"/>
        <v>1663.5799999999997</v>
      </c>
      <c r="R93" s="208">
        <v>1663.58</v>
      </c>
      <c r="S93" s="175"/>
      <c r="T93" s="66" t="s">
        <v>113</v>
      </c>
      <c r="U93" s="66" t="s">
        <v>1835</v>
      </c>
      <c r="V93" s="242" t="s">
        <v>1836</v>
      </c>
      <c r="W93" s="66"/>
      <c r="X93" s="66"/>
    </row>
    <row r="94" spans="1:24" s="8" customFormat="1" hidden="1">
      <c r="A94" s="45" t="s">
        <v>1921</v>
      </c>
      <c r="B94" s="45" t="s">
        <v>42</v>
      </c>
      <c r="C94" s="45"/>
      <c r="D94" s="611">
        <v>2016</v>
      </c>
      <c r="E94" s="45" t="s">
        <v>2064</v>
      </c>
      <c r="F94" s="45"/>
      <c r="G94" s="51" t="s">
        <v>1167</v>
      </c>
      <c r="H94" s="47">
        <v>42489</v>
      </c>
      <c r="I94" s="125" t="s">
        <v>2065</v>
      </c>
      <c r="J94" s="47">
        <v>42501</v>
      </c>
      <c r="K94" s="637">
        <v>5758</v>
      </c>
      <c r="L94" s="66" t="s">
        <v>113</v>
      </c>
      <c r="M94" s="66" t="s">
        <v>2066</v>
      </c>
      <c r="N94" s="66" t="s">
        <v>1252</v>
      </c>
      <c r="O94" s="549">
        <v>0</v>
      </c>
      <c r="P94" s="275">
        <f t="shared" si="2"/>
        <v>0</v>
      </c>
      <c r="Q94" s="273">
        <f t="shared" si="3"/>
        <v>9610.909999999998</v>
      </c>
      <c r="R94" s="208">
        <v>9610.91</v>
      </c>
      <c r="S94" s="175">
        <v>9610.91</v>
      </c>
      <c r="T94" s="66" t="s">
        <v>113</v>
      </c>
      <c r="U94" s="66" t="s">
        <v>2067</v>
      </c>
      <c r="V94" s="242" t="s">
        <v>2068</v>
      </c>
      <c r="W94" s="66"/>
      <c r="X94" s="66"/>
    </row>
    <row r="95" spans="1:24" s="8" customFormat="1" hidden="1">
      <c r="A95" s="45" t="s">
        <v>1921</v>
      </c>
      <c r="B95" s="45" t="s">
        <v>42</v>
      </c>
      <c r="C95" s="45"/>
      <c r="D95" s="611">
        <v>2016</v>
      </c>
      <c r="E95" s="45" t="s">
        <v>2064</v>
      </c>
      <c r="F95" s="45"/>
      <c r="G95" s="51" t="s">
        <v>1167</v>
      </c>
      <c r="H95" s="47">
        <v>42499</v>
      </c>
      <c r="I95" s="125">
        <v>557</v>
      </c>
      <c r="J95" s="47"/>
      <c r="K95" s="637"/>
      <c r="L95" s="66" t="s">
        <v>1735</v>
      </c>
      <c r="M95" s="66" t="s">
        <v>113</v>
      </c>
      <c r="N95" s="66" t="s">
        <v>1252</v>
      </c>
      <c r="O95" s="549">
        <v>0</v>
      </c>
      <c r="P95" s="275">
        <f t="shared" si="2"/>
        <v>0</v>
      </c>
      <c r="Q95" s="273">
        <f t="shared" si="3"/>
        <v>3320.0099999999998</v>
      </c>
      <c r="R95" s="208">
        <v>3320.01</v>
      </c>
      <c r="S95" s="175"/>
      <c r="T95" s="66" t="s">
        <v>113</v>
      </c>
      <c r="U95" s="66" t="s">
        <v>1367</v>
      </c>
      <c r="V95" s="242" t="s">
        <v>2071</v>
      </c>
      <c r="W95" s="66"/>
      <c r="X95" s="66"/>
    </row>
    <row r="96" spans="1:24" s="8" customFormat="1" hidden="1">
      <c r="A96" s="45" t="s">
        <v>1921</v>
      </c>
      <c r="B96" s="45" t="s">
        <v>42</v>
      </c>
      <c r="C96" s="45"/>
      <c r="D96" s="611">
        <v>2016</v>
      </c>
      <c r="E96" s="45" t="s">
        <v>2064</v>
      </c>
      <c r="F96" s="45"/>
      <c r="G96" s="51" t="s">
        <v>1167</v>
      </c>
      <c r="H96" s="47">
        <v>42499</v>
      </c>
      <c r="I96" s="125">
        <v>558</v>
      </c>
      <c r="J96" s="47"/>
      <c r="K96" s="637"/>
      <c r="L96" s="66" t="s">
        <v>1735</v>
      </c>
      <c r="M96" s="66" t="s">
        <v>113</v>
      </c>
      <c r="N96" s="66" t="s">
        <v>1252</v>
      </c>
      <c r="O96" s="549">
        <v>0</v>
      </c>
      <c r="P96" s="275">
        <f t="shared" si="2"/>
        <v>0</v>
      </c>
      <c r="Q96" s="273">
        <f t="shared" si="3"/>
        <v>6267.9999999999991</v>
      </c>
      <c r="R96" s="208">
        <v>6268</v>
      </c>
      <c r="S96" s="175"/>
      <c r="T96" s="66" t="s">
        <v>113</v>
      </c>
      <c r="U96" s="66" t="s">
        <v>1367</v>
      </c>
      <c r="V96" s="242" t="s">
        <v>2071</v>
      </c>
      <c r="W96" s="66"/>
      <c r="X96" s="66"/>
    </row>
    <row r="97" spans="1:24" s="8" customFormat="1" hidden="1">
      <c r="A97" s="45" t="s">
        <v>1921</v>
      </c>
      <c r="B97" s="45" t="s">
        <v>42</v>
      </c>
      <c r="C97" s="45"/>
      <c r="D97" s="611">
        <v>2016</v>
      </c>
      <c r="E97" s="45" t="s">
        <v>2064</v>
      </c>
      <c r="F97" s="45"/>
      <c r="G97" s="51" t="s">
        <v>1167</v>
      </c>
      <c r="H97" s="47">
        <v>42499</v>
      </c>
      <c r="I97" s="125">
        <v>559</v>
      </c>
      <c r="J97" s="47"/>
      <c r="K97" s="637"/>
      <c r="L97" s="66" t="s">
        <v>1735</v>
      </c>
      <c r="M97" s="66" t="s">
        <v>113</v>
      </c>
      <c r="N97" s="66" t="s">
        <v>1252</v>
      </c>
      <c r="O97" s="549">
        <v>0</v>
      </c>
      <c r="P97" s="275">
        <f t="shared" si="2"/>
        <v>0</v>
      </c>
      <c r="Q97" s="273">
        <f t="shared" si="3"/>
        <v>560</v>
      </c>
      <c r="R97" s="208">
        <v>560</v>
      </c>
      <c r="S97" s="175"/>
      <c r="T97" s="66" t="s">
        <v>113</v>
      </c>
      <c r="U97" s="66" t="s">
        <v>1532</v>
      </c>
      <c r="V97" s="242" t="s">
        <v>2071</v>
      </c>
      <c r="W97" s="66"/>
      <c r="X97" s="66"/>
    </row>
    <row r="98" spans="1:24" s="8" customFormat="1" hidden="1">
      <c r="A98" s="45" t="s">
        <v>1607</v>
      </c>
      <c r="B98" s="45" t="s">
        <v>535</v>
      </c>
      <c r="C98" s="45"/>
      <c r="D98" s="611">
        <v>2016</v>
      </c>
      <c r="E98" s="45" t="s">
        <v>1241</v>
      </c>
      <c r="F98" s="45"/>
      <c r="G98" s="51" t="s">
        <v>1167</v>
      </c>
      <c r="H98" s="47">
        <v>42499</v>
      </c>
      <c r="I98" s="125">
        <v>560</v>
      </c>
      <c r="J98" s="47"/>
      <c r="K98" s="637"/>
      <c r="L98" s="66" t="s">
        <v>1735</v>
      </c>
      <c r="M98" s="66" t="s">
        <v>113</v>
      </c>
      <c r="N98" s="66" t="s">
        <v>1252</v>
      </c>
      <c r="O98" s="549">
        <v>0</v>
      </c>
      <c r="P98" s="275">
        <f t="shared" si="2"/>
        <v>0</v>
      </c>
      <c r="Q98" s="273">
        <f t="shared" si="3"/>
        <v>985.99999999999989</v>
      </c>
      <c r="R98" s="208">
        <v>986</v>
      </c>
      <c r="S98" s="175"/>
      <c r="T98" s="66" t="s">
        <v>113</v>
      </c>
      <c r="U98" s="66" t="s">
        <v>1736</v>
      </c>
      <c r="V98" s="242" t="s">
        <v>2265</v>
      </c>
      <c r="W98" s="66"/>
      <c r="X98" s="66"/>
    </row>
    <row r="99" spans="1:24" s="8" customFormat="1" hidden="1">
      <c r="A99" s="45" t="s">
        <v>1921</v>
      </c>
      <c r="B99" s="45" t="s">
        <v>42</v>
      </c>
      <c r="C99" s="45"/>
      <c r="D99" s="611">
        <v>2016</v>
      </c>
      <c r="E99" s="649" t="s">
        <v>2078</v>
      </c>
      <c r="F99" s="45"/>
      <c r="G99" s="51" t="s">
        <v>1167</v>
      </c>
      <c r="H99" s="47">
        <v>42499</v>
      </c>
      <c r="I99" s="125">
        <v>561</v>
      </c>
      <c r="J99" s="47"/>
      <c r="K99" s="637"/>
      <c r="L99" s="66" t="s">
        <v>1735</v>
      </c>
      <c r="M99" s="66" t="s">
        <v>113</v>
      </c>
      <c r="N99" s="66" t="s">
        <v>1252</v>
      </c>
      <c r="O99" s="549">
        <v>0</v>
      </c>
      <c r="P99" s="275">
        <f t="shared" si="2"/>
        <v>0</v>
      </c>
      <c r="Q99" s="273">
        <f t="shared" si="3"/>
        <v>5369.9999999999991</v>
      </c>
      <c r="R99" s="208">
        <v>5370</v>
      </c>
      <c r="S99" s="175"/>
      <c r="T99" s="66" t="s">
        <v>113</v>
      </c>
      <c r="U99" s="66" t="s">
        <v>1367</v>
      </c>
      <c r="V99" s="242" t="s">
        <v>2083</v>
      </c>
      <c r="W99" s="66"/>
      <c r="X99" s="66"/>
    </row>
    <row r="100" spans="1:24" s="8" customFormat="1" hidden="1">
      <c r="A100" s="45" t="s">
        <v>1921</v>
      </c>
      <c r="B100" s="45" t="s">
        <v>42</v>
      </c>
      <c r="C100" s="45"/>
      <c r="D100" s="611">
        <v>2016</v>
      </c>
      <c r="E100" s="649" t="s">
        <v>2078</v>
      </c>
      <c r="F100" s="45"/>
      <c r="G100" s="51" t="s">
        <v>1167</v>
      </c>
      <c r="H100" s="47">
        <v>42499</v>
      </c>
      <c r="I100" s="125">
        <v>562</v>
      </c>
      <c r="J100" s="47"/>
      <c r="K100" s="637"/>
      <c r="L100" s="66" t="s">
        <v>1735</v>
      </c>
      <c r="M100" s="66" t="s">
        <v>113</v>
      </c>
      <c r="N100" s="66" t="s">
        <v>1252</v>
      </c>
      <c r="O100" s="549">
        <v>0</v>
      </c>
      <c r="P100" s="275">
        <f t="shared" si="2"/>
        <v>0</v>
      </c>
      <c r="Q100" s="273">
        <f t="shared" si="3"/>
        <v>4192</v>
      </c>
      <c r="R100" s="208">
        <v>4192</v>
      </c>
      <c r="S100" s="175"/>
      <c r="T100" s="66" t="s">
        <v>113</v>
      </c>
      <c r="U100" s="66" t="s">
        <v>1367</v>
      </c>
      <c r="V100" s="242" t="s">
        <v>2083</v>
      </c>
      <c r="W100" s="66"/>
      <c r="X100" s="66"/>
    </row>
    <row r="101" spans="1:24" s="8" customFormat="1" hidden="1">
      <c r="A101" s="45" t="s">
        <v>1921</v>
      </c>
      <c r="B101" s="45" t="s">
        <v>42</v>
      </c>
      <c r="C101" s="45"/>
      <c r="D101" s="611">
        <v>2016</v>
      </c>
      <c r="E101" s="649" t="s">
        <v>2078</v>
      </c>
      <c r="F101" s="45"/>
      <c r="G101" s="51" t="s">
        <v>1167</v>
      </c>
      <c r="H101" s="47">
        <v>42499</v>
      </c>
      <c r="I101" s="125">
        <v>564</v>
      </c>
      <c r="J101" s="47"/>
      <c r="K101" s="637"/>
      <c r="L101" s="66" t="s">
        <v>1735</v>
      </c>
      <c r="M101" s="66" t="s">
        <v>113</v>
      </c>
      <c r="N101" s="66" t="s">
        <v>1252</v>
      </c>
      <c r="O101" s="549">
        <v>0</v>
      </c>
      <c r="P101" s="275">
        <f t="shared" si="2"/>
        <v>0</v>
      </c>
      <c r="Q101" s="273">
        <f t="shared" si="3"/>
        <v>2350.0100000000002</v>
      </c>
      <c r="R101" s="208">
        <v>2350.0100000000002</v>
      </c>
      <c r="S101" s="175"/>
      <c r="T101" s="66" t="s">
        <v>113</v>
      </c>
      <c r="U101" s="66" t="s">
        <v>1367</v>
      </c>
      <c r="V101" s="242" t="s">
        <v>2083</v>
      </c>
      <c r="W101" s="66"/>
      <c r="X101" s="66"/>
    </row>
    <row r="102" spans="1:24" s="8" customFormat="1" hidden="1">
      <c r="A102" s="45" t="s">
        <v>1921</v>
      </c>
      <c r="B102" s="45" t="s">
        <v>42</v>
      </c>
      <c r="C102" s="45"/>
      <c r="D102" s="611">
        <v>2016</v>
      </c>
      <c r="E102" s="649" t="s">
        <v>2078</v>
      </c>
      <c r="F102" s="45"/>
      <c r="G102" s="51" t="s">
        <v>1167</v>
      </c>
      <c r="H102" s="47">
        <v>42502</v>
      </c>
      <c r="I102" s="125">
        <v>2286</v>
      </c>
      <c r="J102" s="47"/>
      <c r="K102" s="637"/>
      <c r="L102" s="66" t="s">
        <v>1795</v>
      </c>
      <c r="M102" s="66" t="s">
        <v>113</v>
      </c>
      <c r="N102" s="66" t="s">
        <v>1252</v>
      </c>
      <c r="O102" s="549">
        <v>0</v>
      </c>
      <c r="P102" s="275">
        <f t="shared" si="2"/>
        <v>0</v>
      </c>
      <c r="Q102" s="273">
        <f t="shared" si="3"/>
        <v>797</v>
      </c>
      <c r="R102" s="208">
        <v>797</v>
      </c>
      <c r="S102" s="175"/>
      <c r="T102" s="66" t="s">
        <v>113</v>
      </c>
      <c r="U102" s="66" t="s">
        <v>1367</v>
      </c>
      <c r="V102" s="242" t="s">
        <v>2702</v>
      </c>
      <c r="W102" s="66"/>
      <c r="X102" s="66"/>
    </row>
    <row r="103" spans="1:24" s="8" customFormat="1" hidden="1">
      <c r="A103" s="45" t="s">
        <v>1642</v>
      </c>
      <c r="B103" s="45" t="s">
        <v>1546</v>
      </c>
      <c r="C103" s="45"/>
      <c r="D103" s="611">
        <v>2016</v>
      </c>
      <c r="E103" s="45" t="s">
        <v>1643</v>
      </c>
      <c r="F103" s="45"/>
      <c r="G103" s="51" t="s">
        <v>1167</v>
      </c>
      <c r="H103" s="47">
        <v>42502</v>
      </c>
      <c r="I103" s="125">
        <v>2287</v>
      </c>
      <c r="J103" s="47"/>
      <c r="K103" s="637"/>
      <c r="L103" s="66" t="s">
        <v>1795</v>
      </c>
      <c r="M103" s="66" t="s">
        <v>1796</v>
      </c>
      <c r="N103" s="66" t="s">
        <v>1252</v>
      </c>
      <c r="O103" s="549">
        <v>0</v>
      </c>
      <c r="P103" s="275">
        <f t="shared" si="2"/>
        <v>0</v>
      </c>
      <c r="Q103" s="273">
        <f t="shared" si="3"/>
        <v>420</v>
      </c>
      <c r="R103" s="208">
        <v>420</v>
      </c>
      <c r="S103" s="175"/>
      <c r="T103" s="66" t="s">
        <v>113</v>
      </c>
      <c r="U103" s="66" t="s">
        <v>1367</v>
      </c>
      <c r="V103" s="242" t="s">
        <v>1961</v>
      </c>
      <c r="W103" s="66" t="s">
        <v>1499</v>
      </c>
      <c r="X103" s="66"/>
    </row>
    <row r="104" spans="1:24" s="8" customFormat="1" hidden="1">
      <c r="A104" s="45" t="s">
        <v>1607</v>
      </c>
      <c r="B104" s="45" t="s">
        <v>535</v>
      </c>
      <c r="C104" s="45"/>
      <c r="D104" s="611">
        <v>2016</v>
      </c>
      <c r="E104" s="45" t="s">
        <v>1241</v>
      </c>
      <c r="F104" s="45"/>
      <c r="G104" s="51" t="s">
        <v>1167</v>
      </c>
      <c r="H104" s="47">
        <v>42502</v>
      </c>
      <c r="I104" s="125">
        <v>2288</v>
      </c>
      <c r="J104" s="47"/>
      <c r="K104" s="637"/>
      <c r="L104" s="66" t="s">
        <v>1795</v>
      </c>
      <c r="M104" s="66" t="s">
        <v>1796</v>
      </c>
      <c r="N104" s="66" t="s">
        <v>1252</v>
      </c>
      <c r="O104" s="549">
        <v>0</v>
      </c>
      <c r="P104" s="275">
        <f t="shared" si="2"/>
        <v>0</v>
      </c>
      <c r="Q104" s="273">
        <f t="shared" si="3"/>
        <v>180</v>
      </c>
      <c r="R104" s="208">
        <v>180</v>
      </c>
      <c r="S104" s="175"/>
      <c r="T104" s="66" t="s">
        <v>113</v>
      </c>
      <c r="U104" s="66" t="s">
        <v>2263</v>
      </c>
      <c r="V104" s="242" t="s">
        <v>2264</v>
      </c>
      <c r="W104" s="66"/>
      <c r="X104" s="66"/>
    </row>
    <row r="105" spans="1:24" s="8" customFormat="1" hidden="1">
      <c r="A105" s="45" t="s">
        <v>2069</v>
      </c>
      <c r="B105" s="45" t="s">
        <v>1546</v>
      </c>
      <c r="C105" s="45"/>
      <c r="D105" s="611">
        <v>2016</v>
      </c>
      <c r="E105" s="45" t="s">
        <v>1643</v>
      </c>
      <c r="F105" s="45"/>
      <c r="G105" s="51" t="s">
        <v>1167</v>
      </c>
      <c r="H105" s="47">
        <v>42502</v>
      </c>
      <c r="I105" s="125">
        <v>2289</v>
      </c>
      <c r="J105" s="47"/>
      <c r="K105" s="637"/>
      <c r="L105" s="66" t="s">
        <v>1795</v>
      </c>
      <c r="M105" s="66" t="s">
        <v>1796</v>
      </c>
      <c r="N105" s="66" t="s">
        <v>1252</v>
      </c>
      <c r="O105" s="549">
        <v>0</v>
      </c>
      <c r="P105" s="275">
        <f t="shared" ref="P105:P138" si="4">(R105*100/116)*O105</f>
        <v>0</v>
      </c>
      <c r="Q105" s="273">
        <f t="shared" ref="Q105:Q138" si="5">((R105*100/116)-P105)*1.16</f>
        <v>389</v>
      </c>
      <c r="R105" s="208">
        <v>389</v>
      </c>
      <c r="S105" s="175"/>
      <c r="T105" s="66" t="s">
        <v>113</v>
      </c>
      <c r="U105" s="66" t="s">
        <v>1367</v>
      </c>
      <c r="V105" s="242" t="s">
        <v>1960</v>
      </c>
      <c r="W105" s="66" t="s">
        <v>1499</v>
      </c>
      <c r="X105" s="66"/>
    </row>
    <row r="106" spans="1:24" s="8" customFormat="1" hidden="1">
      <c r="A106" s="45" t="s">
        <v>1269</v>
      </c>
      <c r="B106" s="45" t="s">
        <v>539</v>
      </c>
      <c r="C106" s="45"/>
      <c r="D106" s="611">
        <v>2016</v>
      </c>
      <c r="E106" s="45" t="s">
        <v>1764</v>
      </c>
      <c r="F106" s="45"/>
      <c r="G106" s="51" t="s">
        <v>1167</v>
      </c>
      <c r="H106" s="47">
        <v>42503</v>
      </c>
      <c r="I106" s="125">
        <v>379</v>
      </c>
      <c r="J106" s="47"/>
      <c r="K106" s="637"/>
      <c r="L106" s="66" t="s">
        <v>1766</v>
      </c>
      <c r="M106" s="66" t="s">
        <v>113</v>
      </c>
      <c r="N106" s="66" t="s">
        <v>1252</v>
      </c>
      <c r="O106" s="549">
        <v>0</v>
      </c>
      <c r="P106" s="275">
        <f t="shared" si="4"/>
        <v>0</v>
      </c>
      <c r="Q106" s="273">
        <f t="shared" si="5"/>
        <v>913.43999999999994</v>
      </c>
      <c r="R106" s="208">
        <v>913.44</v>
      </c>
      <c r="S106" s="175"/>
      <c r="T106" s="66" t="s">
        <v>113</v>
      </c>
      <c r="U106" s="66" t="s">
        <v>1367</v>
      </c>
      <c r="V106" s="242" t="s">
        <v>2273</v>
      </c>
      <c r="W106" s="66"/>
      <c r="X106" s="66"/>
    </row>
    <row r="107" spans="1:24" s="8" customFormat="1" hidden="1">
      <c r="A107" s="45" t="s">
        <v>1642</v>
      </c>
      <c r="B107" s="45" t="s">
        <v>1546</v>
      </c>
      <c r="C107" s="45"/>
      <c r="D107" s="611">
        <v>2016</v>
      </c>
      <c r="E107" s="45" t="s">
        <v>1643</v>
      </c>
      <c r="F107" s="45"/>
      <c r="G107" s="51" t="s">
        <v>1167</v>
      </c>
      <c r="H107" s="47">
        <v>42504</v>
      </c>
      <c r="I107" s="575">
        <v>2295</v>
      </c>
      <c r="J107" s="47"/>
      <c r="K107" s="637"/>
      <c r="L107" s="66" t="s">
        <v>1795</v>
      </c>
      <c r="M107" s="66" t="s">
        <v>1796</v>
      </c>
      <c r="N107" s="66" t="s">
        <v>1252</v>
      </c>
      <c r="O107" s="549">
        <v>2E-3</v>
      </c>
      <c r="P107" s="275">
        <f t="shared" si="4"/>
        <v>0.30517241379310345</v>
      </c>
      <c r="Q107" s="273">
        <f t="shared" si="5"/>
        <v>176.64599999999996</v>
      </c>
      <c r="R107" s="208">
        <v>177</v>
      </c>
      <c r="S107" s="175"/>
      <c r="T107" s="66" t="s">
        <v>113</v>
      </c>
      <c r="U107" s="66" t="s">
        <v>1967</v>
      </c>
      <c r="V107" s="242" t="s">
        <v>2333</v>
      </c>
      <c r="W107" s="66" t="s">
        <v>1520</v>
      </c>
      <c r="X107" s="66"/>
    </row>
    <row r="108" spans="1:24" s="8" customFormat="1" hidden="1">
      <c r="A108" s="45" t="s">
        <v>1793</v>
      </c>
      <c r="B108" s="45" t="s">
        <v>539</v>
      </c>
      <c r="C108" s="45"/>
      <c r="D108" s="611">
        <v>2016</v>
      </c>
      <c r="E108" s="45" t="s">
        <v>1794</v>
      </c>
      <c r="F108" s="45"/>
      <c r="G108" s="51" t="s">
        <v>1167</v>
      </c>
      <c r="H108" s="47">
        <v>42504</v>
      </c>
      <c r="I108" s="575">
        <v>2295</v>
      </c>
      <c r="J108" s="47"/>
      <c r="K108" s="637"/>
      <c r="L108" s="66" t="s">
        <v>1795</v>
      </c>
      <c r="M108" s="66" t="s">
        <v>1796</v>
      </c>
      <c r="N108" s="66" t="s">
        <v>1252</v>
      </c>
      <c r="O108" s="549">
        <v>0</v>
      </c>
      <c r="P108" s="275">
        <f t="shared" si="4"/>
        <v>0</v>
      </c>
      <c r="Q108" s="273">
        <f t="shared" si="5"/>
        <v>348</v>
      </c>
      <c r="R108" s="208">
        <v>348</v>
      </c>
      <c r="S108" s="175"/>
      <c r="T108" s="66" t="s">
        <v>113</v>
      </c>
      <c r="U108" s="66" t="s">
        <v>1367</v>
      </c>
      <c r="V108" s="242" t="s">
        <v>2334</v>
      </c>
      <c r="W108" s="66"/>
      <c r="X108" s="66"/>
    </row>
    <row r="109" spans="1:24" s="8" customFormat="1" hidden="1">
      <c r="A109" s="45" t="s">
        <v>1642</v>
      </c>
      <c r="B109" s="45" t="s">
        <v>1546</v>
      </c>
      <c r="C109" s="45"/>
      <c r="D109" s="611">
        <v>2016</v>
      </c>
      <c r="E109" s="45" t="s">
        <v>1643</v>
      </c>
      <c r="F109" s="45"/>
      <c r="G109" s="51" t="s">
        <v>1167</v>
      </c>
      <c r="H109" s="47">
        <v>42504</v>
      </c>
      <c r="I109" s="125">
        <v>428</v>
      </c>
      <c r="J109" s="47"/>
      <c r="K109" s="637"/>
      <c r="L109" s="66" t="s">
        <v>1758</v>
      </c>
      <c r="M109" s="66" t="s">
        <v>2634</v>
      </c>
      <c r="N109" s="66" t="s">
        <v>1252</v>
      </c>
      <c r="O109" s="549">
        <v>2E-3</v>
      </c>
      <c r="P109" s="275">
        <f t="shared" si="4"/>
        <v>4.4309827586206891</v>
      </c>
      <c r="Q109" s="273">
        <f t="shared" si="5"/>
        <v>2564.8300599999993</v>
      </c>
      <c r="R109" s="208">
        <v>2569.9699999999998</v>
      </c>
      <c r="S109" s="175"/>
      <c r="T109" s="66" t="s">
        <v>113</v>
      </c>
      <c r="U109" s="66" t="s">
        <v>1367</v>
      </c>
      <c r="V109" s="242" t="s">
        <v>1968</v>
      </c>
      <c r="W109" s="66" t="s">
        <v>1520</v>
      </c>
      <c r="X109" s="66"/>
    </row>
    <row r="110" spans="1:24" s="8" customFormat="1" hidden="1">
      <c r="A110" s="45" t="s">
        <v>1269</v>
      </c>
      <c r="B110" s="45" t="s">
        <v>539</v>
      </c>
      <c r="C110" s="45"/>
      <c r="D110" s="611">
        <v>2016</v>
      </c>
      <c r="E110" s="45" t="s">
        <v>1764</v>
      </c>
      <c r="F110" s="45"/>
      <c r="G110" s="51" t="s">
        <v>1167</v>
      </c>
      <c r="H110" s="47">
        <v>42504</v>
      </c>
      <c r="I110" s="125">
        <v>430</v>
      </c>
      <c r="J110" s="47"/>
      <c r="K110" s="637"/>
      <c r="L110" s="66" t="s">
        <v>2112</v>
      </c>
      <c r="M110" s="66" t="s">
        <v>2634</v>
      </c>
      <c r="N110" s="66" t="s">
        <v>1252</v>
      </c>
      <c r="O110" s="549">
        <v>0</v>
      </c>
      <c r="P110" s="275">
        <f t="shared" si="4"/>
        <v>0</v>
      </c>
      <c r="Q110" s="273">
        <f t="shared" si="5"/>
        <v>1372.7499999999998</v>
      </c>
      <c r="R110" s="208">
        <v>1372.75</v>
      </c>
      <c r="S110" s="175"/>
      <c r="T110" s="66" t="s">
        <v>113</v>
      </c>
      <c r="U110" s="66" t="s">
        <v>1367</v>
      </c>
      <c r="V110" s="242" t="s">
        <v>2117</v>
      </c>
      <c r="W110" s="66"/>
      <c r="X110" s="66"/>
    </row>
    <row r="111" spans="1:24" s="8" customFormat="1" hidden="1">
      <c r="A111" s="45" t="s">
        <v>1921</v>
      </c>
      <c r="B111" s="45" t="s">
        <v>42</v>
      </c>
      <c r="C111" s="45"/>
      <c r="D111" s="611">
        <v>2016</v>
      </c>
      <c r="E111" s="45" t="s">
        <v>2064</v>
      </c>
      <c r="F111" s="45"/>
      <c r="G111" s="51" t="s">
        <v>1167</v>
      </c>
      <c r="H111" s="47">
        <v>42504</v>
      </c>
      <c r="I111" s="125">
        <v>2294</v>
      </c>
      <c r="J111" s="47"/>
      <c r="K111" s="637"/>
      <c r="L111" s="66" t="s">
        <v>1795</v>
      </c>
      <c r="M111" s="66" t="s">
        <v>1796</v>
      </c>
      <c r="N111" s="66" t="s">
        <v>1252</v>
      </c>
      <c r="O111" s="549">
        <v>0</v>
      </c>
      <c r="P111" s="275">
        <f t="shared" si="4"/>
        <v>0</v>
      </c>
      <c r="Q111" s="273">
        <f t="shared" si="5"/>
        <v>2430</v>
      </c>
      <c r="R111" s="208">
        <v>2430</v>
      </c>
      <c r="S111" s="175"/>
      <c r="T111" s="66" t="s">
        <v>113</v>
      </c>
      <c r="U111" s="66" t="s">
        <v>1367</v>
      </c>
      <c r="V111" s="242" t="s">
        <v>2070</v>
      </c>
      <c r="W111" s="66"/>
      <c r="X111" s="66"/>
    </row>
    <row r="112" spans="1:24" s="8" customFormat="1" hidden="1">
      <c r="A112" s="45" t="s">
        <v>1269</v>
      </c>
      <c r="B112" s="45" t="s">
        <v>539</v>
      </c>
      <c r="C112" s="45"/>
      <c r="D112" s="611">
        <v>2016</v>
      </c>
      <c r="E112" s="45" t="s">
        <v>1764</v>
      </c>
      <c r="F112" s="45"/>
      <c r="G112" s="51" t="s">
        <v>1167</v>
      </c>
      <c r="H112" s="47">
        <v>42504</v>
      </c>
      <c r="I112" s="125">
        <v>2298</v>
      </c>
      <c r="J112" s="47"/>
      <c r="K112" s="637"/>
      <c r="L112" s="66" t="s">
        <v>1795</v>
      </c>
      <c r="M112" s="66" t="s">
        <v>1796</v>
      </c>
      <c r="N112" s="66" t="s">
        <v>1252</v>
      </c>
      <c r="O112" s="549">
        <v>0</v>
      </c>
      <c r="P112" s="275">
        <f t="shared" si="4"/>
        <v>0</v>
      </c>
      <c r="Q112" s="273">
        <f t="shared" si="5"/>
        <v>120</v>
      </c>
      <c r="R112" s="208">
        <v>120</v>
      </c>
      <c r="S112" s="175"/>
      <c r="T112" s="66" t="s">
        <v>113</v>
      </c>
      <c r="U112" s="66" t="s">
        <v>2271</v>
      </c>
      <c r="V112" s="242" t="s">
        <v>2272</v>
      </c>
      <c r="W112" s="66"/>
      <c r="X112" s="66"/>
    </row>
    <row r="113" spans="1:24" s="8" customFormat="1" hidden="1">
      <c r="A113" s="45" t="s">
        <v>695</v>
      </c>
      <c r="B113" s="45" t="s">
        <v>539</v>
      </c>
      <c r="C113" s="45"/>
      <c r="D113" s="611">
        <v>2016</v>
      </c>
      <c r="E113" s="45" t="s">
        <v>2277</v>
      </c>
      <c r="F113" s="45"/>
      <c r="G113" s="51" t="s">
        <v>1167</v>
      </c>
      <c r="H113" s="47">
        <v>42504</v>
      </c>
      <c r="I113" s="125">
        <v>2299</v>
      </c>
      <c r="J113" s="47"/>
      <c r="K113" s="637"/>
      <c r="L113" s="66" t="s">
        <v>1795</v>
      </c>
      <c r="M113" s="66" t="s">
        <v>1796</v>
      </c>
      <c r="N113" s="66" t="s">
        <v>1252</v>
      </c>
      <c r="O113" s="549">
        <v>0</v>
      </c>
      <c r="P113" s="275">
        <f t="shared" si="4"/>
        <v>0</v>
      </c>
      <c r="Q113" s="273">
        <f t="shared" si="5"/>
        <v>152</v>
      </c>
      <c r="R113" s="208">
        <v>152</v>
      </c>
      <c r="S113" s="175"/>
      <c r="T113" s="66" t="s">
        <v>113</v>
      </c>
      <c r="U113" s="66" t="s">
        <v>1367</v>
      </c>
      <c r="V113" s="242" t="s">
        <v>2276</v>
      </c>
      <c r="W113" s="66"/>
      <c r="X113" s="66"/>
    </row>
    <row r="114" spans="1:24" s="8" customFormat="1" hidden="1">
      <c r="A114" s="45" t="s">
        <v>1269</v>
      </c>
      <c r="B114" s="45" t="s">
        <v>539</v>
      </c>
      <c r="C114" s="45"/>
      <c r="D114" s="611">
        <v>2016</v>
      </c>
      <c r="E114" s="45" t="s">
        <v>1764</v>
      </c>
      <c r="F114" s="45"/>
      <c r="G114" s="51" t="s">
        <v>1167</v>
      </c>
      <c r="H114" s="47">
        <v>42505</v>
      </c>
      <c r="I114" s="125">
        <v>172</v>
      </c>
      <c r="J114" s="47"/>
      <c r="K114" s="637"/>
      <c r="L114" s="66" t="s">
        <v>2072</v>
      </c>
      <c r="M114" s="66" t="s">
        <v>113</v>
      </c>
      <c r="N114" s="66" t="s">
        <v>1252</v>
      </c>
      <c r="O114" s="549">
        <v>0</v>
      </c>
      <c r="P114" s="275">
        <f t="shared" si="4"/>
        <v>0</v>
      </c>
      <c r="Q114" s="273">
        <f t="shared" si="5"/>
        <v>949.99</v>
      </c>
      <c r="R114" s="208">
        <v>949.99</v>
      </c>
      <c r="S114" s="175"/>
      <c r="T114" s="66" t="s">
        <v>113</v>
      </c>
      <c r="U114" s="66" t="s">
        <v>2274</v>
      </c>
      <c r="V114" s="242" t="s">
        <v>2275</v>
      </c>
      <c r="W114" s="66"/>
      <c r="X114" s="66"/>
    </row>
    <row r="115" spans="1:24" s="8" customFormat="1" hidden="1">
      <c r="A115" s="45" t="s">
        <v>1921</v>
      </c>
      <c r="B115" s="45" t="s">
        <v>42</v>
      </c>
      <c r="C115" s="45"/>
      <c r="D115" s="611">
        <v>2016</v>
      </c>
      <c r="E115" s="45" t="s">
        <v>2064</v>
      </c>
      <c r="F115" s="45"/>
      <c r="G115" s="51" t="s">
        <v>1167</v>
      </c>
      <c r="H115" s="47">
        <v>42505</v>
      </c>
      <c r="I115" s="125">
        <v>175</v>
      </c>
      <c r="J115" s="47"/>
      <c r="K115" s="637"/>
      <c r="L115" s="66" t="s">
        <v>2072</v>
      </c>
      <c r="M115" s="66" t="s">
        <v>113</v>
      </c>
      <c r="N115" s="66" t="s">
        <v>1252</v>
      </c>
      <c r="O115" s="549">
        <v>0</v>
      </c>
      <c r="P115" s="275">
        <f t="shared" si="4"/>
        <v>0</v>
      </c>
      <c r="Q115" s="273">
        <f t="shared" si="5"/>
        <v>69.989999999999981</v>
      </c>
      <c r="R115" s="208">
        <v>69.989999999999995</v>
      </c>
      <c r="S115" s="175"/>
      <c r="T115" s="66" t="s">
        <v>113</v>
      </c>
      <c r="U115" s="66" t="s">
        <v>2073</v>
      </c>
      <c r="V115" s="242" t="s">
        <v>2074</v>
      </c>
      <c r="W115" s="66"/>
      <c r="X115" s="66"/>
    </row>
    <row r="116" spans="1:24" s="8" customFormat="1" hidden="1">
      <c r="A116" s="45" t="s">
        <v>1738</v>
      </c>
      <c r="B116" s="45" t="s">
        <v>42</v>
      </c>
      <c r="C116" s="45"/>
      <c r="D116" s="611">
        <v>2016</v>
      </c>
      <c r="E116" s="45" t="s">
        <v>1739</v>
      </c>
      <c r="F116" s="45"/>
      <c r="G116" s="51" t="s">
        <v>1167</v>
      </c>
      <c r="H116" s="47">
        <v>42506</v>
      </c>
      <c r="I116" s="125">
        <v>2304</v>
      </c>
      <c r="J116" s="47">
        <v>42530</v>
      </c>
      <c r="K116" s="637">
        <v>6023</v>
      </c>
      <c r="L116" s="66" t="s">
        <v>1795</v>
      </c>
      <c r="M116" s="66" t="s">
        <v>1796</v>
      </c>
      <c r="N116" s="66" t="s">
        <v>1252</v>
      </c>
      <c r="O116" s="549">
        <v>0</v>
      </c>
      <c r="P116" s="275">
        <f t="shared" si="4"/>
        <v>0</v>
      </c>
      <c r="Q116" s="273">
        <f t="shared" si="5"/>
        <v>307.89</v>
      </c>
      <c r="R116" s="208">
        <v>307.89</v>
      </c>
      <c r="S116" s="175"/>
      <c r="T116" s="66" t="s">
        <v>113</v>
      </c>
      <c r="U116" s="66" t="s">
        <v>1367</v>
      </c>
      <c r="V116" s="242" t="s">
        <v>2279</v>
      </c>
      <c r="W116" s="66"/>
      <c r="X116" s="66"/>
    </row>
    <row r="117" spans="1:24" s="8" customFormat="1" hidden="1">
      <c r="A117" s="45" t="s">
        <v>1269</v>
      </c>
      <c r="B117" s="45" t="s">
        <v>539</v>
      </c>
      <c r="C117" s="45"/>
      <c r="D117" s="611">
        <v>2016</v>
      </c>
      <c r="E117" s="45" t="s">
        <v>1764</v>
      </c>
      <c r="F117" s="45"/>
      <c r="G117" s="51" t="s">
        <v>1167</v>
      </c>
      <c r="H117" s="47">
        <v>42506</v>
      </c>
      <c r="I117" s="125">
        <v>2305</v>
      </c>
      <c r="J117" s="47"/>
      <c r="K117" s="637"/>
      <c r="L117" s="66" t="s">
        <v>1795</v>
      </c>
      <c r="M117" s="66" t="s">
        <v>1796</v>
      </c>
      <c r="N117" s="66" t="s">
        <v>1252</v>
      </c>
      <c r="O117" s="549">
        <v>0</v>
      </c>
      <c r="P117" s="275">
        <f t="shared" si="4"/>
        <v>0</v>
      </c>
      <c r="Q117" s="273">
        <f t="shared" si="5"/>
        <v>369.99999999999994</v>
      </c>
      <c r="R117" s="208">
        <v>370</v>
      </c>
      <c r="S117" s="175"/>
      <c r="T117" s="66" t="s">
        <v>113</v>
      </c>
      <c r="U117" s="66" t="s">
        <v>1367</v>
      </c>
      <c r="V117" s="242" t="s">
        <v>2116</v>
      </c>
      <c r="W117" s="66"/>
      <c r="X117" s="66"/>
    </row>
    <row r="118" spans="1:24" s="8" customFormat="1" hidden="1">
      <c r="A118" s="45" t="s">
        <v>1642</v>
      </c>
      <c r="B118" s="45" t="s">
        <v>1546</v>
      </c>
      <c r="C118" s="45"/>
      <c r="D118" s="611">
        <v>2016</v>
      </c>
      <c r="E118" s="45" t="s">
        <v>1643</v>
      </c>
      <c r="F118" s="45"/>
      <c r="G118" s="51" t="s">
        <v>1167</v>
      </c>
      <c r="H118" s="47">
        <v>42506</v>
      </c>
      <c r="I118" s="125">
        <v>2306</v>
      </c>
      <c r="J118" s="47"/>
      <c r="K118" s="637"/>
      <c r="L118" s="66" t="s">
        <v>1795</v>
      </c>
      <c r="M118" s="66" t="s">
        <v>1796</v>
      </c>
      <c r="N118" s="66" t="s">
        <v>1252</v>
      </c>
      <c r="O118" s="549">
        <v>0</v>
      </c>
      <c r="P118" s="275">
        <f t="shared" si="4"/>
        <v>0</v>
      </c>
      <c r="Q118" s="273">
        <f t="shared" si="5"/>
        <v>404.95</v>
      </c>
      <c r="R118" s="208">
        <v>404.95</v>
      </c>
      <c r="S118" s="175"/>
      <c r="T118" s="66" t="s">
        <v>113</v>
      </c>
      <c r="U118" s="66" t="s">
        <v>1367</v>
      </c>
      <c r="V118" s="242" t="s">
        <v>1960</v>
      </c>
      <c r="W118" s="66" t="s">
        <v>1499</v>
      </c>
      <c r="X118" s="66"/>
    </row>
    <row r="119" spans="1:24" s="8" customFormat="1" hidden="1">
      <c r="A119" s="45" t="s">
        <v>1738</v>
      </c>
      <c r="B119" s="45" t="s">
        <v>42</v>
      </c>
      <c r="C119" s="45"/>
      <c r="D119" s="611">
        <v>2016</v>
      </c>
      <c r="E119" s="45" t="s">
        <v>1739</v>
      </c>
      <c r="F119" s="45"/>
      <c r="G119" s="51" t="s">
        <v>1167</v>
      </c>
      <c r="H119" s="47">
        <v>42506</v>
      </c>
      <c r="I119" s="575">
        <v>2307</v>
      </c>
      <c r="J119" s="47"/>
      <c r="K119" s="637"/>
      <c r="L119" s="66" t="s">
        <v>1795</v>
      </c>
      <c r="M119" s="66" t="s">
        <v>1796</v>
      </c>
      <c r="N119" s="66" t="s">
        <v>1252</v>
      </c>
      <c r="O119" s="549">
        <v>0</v>
      </c>
      <c r="P119" s="275">
        <f t="shared" si="4"/>
        <v>0</v>
      </c>
      <c r="Q119" s="273">
        <f t="shared" si="5"/>
        <v>203.94999999999996</v>
      </c>
      <c r="R119" s="208">
        <v>203.95</v>
      </c>
      <c r="S119" s="175"/>
      <c r="T119" s="66" t="s">
        <v>113</v>
      </c>
      <c r="U119" s="66" t="s">
        <v>2278</v>
      </c>
      <c r="V119" s="242" t="s">
        <v>2335</v>
      </c>
      <c r="W119" s="66"/>
      <c r="X119" s="66"/>
    </row>
    <row r="120" spans="1:24" s="8" customFormat="1" hidden="1">
      <c r="A120" s="45" t="s">
        <v>2021</v>
      </c>
      <c r="B120" s="45" t="s">
        <v>2022</v>
      </c>
      <c r="C120" s="45"/>
      <c r="D120" s="611">
        <v>2016</v>
      </c>
      <c r="E120" s="45" t="s">
        <v>2313</v>
      </c>
      <c r="F120" s="45"/>
      <c r="G120" s="51" t="s">
        <v>1167</v>
      </c>
      <c r="H120" s="47">
        <v>42506</v>
      </c>
      <c r="I120" s="125" t="s">
        <v>2026</v>
      </c>
      <c r="J120" s="47"/>
      <c r="K120" s="637"/>
      <c r="L120" s="66" t="s">
        <v>113</v>
      </c>
      <c r="M120" s="66" t="s">
        <v>2027</v>
      </c>
      <c r="N120" s="66" t="s">
        <v>1252</v>
      </c>
      <c r="O120" s="549">
        <v>2E-3</v>
      </c>
      <c r="P120" s="275">
        <f t="shared" si="4"/>
        <v>87.588000000000008</v>
      </c>
      <c r="Q120" s="273">
        <f t="shared" si="5"/>
        <v>50699.437919999989</v>
      </c>
      <c r="R120" s="208">
        <v>50801.04</v>
      </c>
      <c r="S120" s="175"/>
      <c r="T120" s="66" t="s">
        <v>113</v>
      </c>
      <c r="U120" s="66" t="s">
        <v>2028</v>
      </c>
      <c r="V120" s="242" t="s">
        <v>2029</v>
      </c>
      <c r="W120" s="66"/>
      <c r="X120" s="66"/>
    </row>
    <row r="121" spans="1:24" s="8" customFormat="1" hidden="1">
      <c r="A121" s="45" t="s">
        <v>1921</v>
      </c>
      <c r="B121" s="45" t="s">
        <v>2054</v>
      </c>
      <c r="C121" s="45" t="s">
        <v>1661</v>
      </c>
      <c r="D121" s="611">
        <v>2016</v>
      </c>
      <c r="E121" s="45" t="s">
        <v>2056</v>
      </c>
      <c r="F121" s="45"/>
      <c r="G121" s="51" t="s">
        <v>757</v>
      </c>
      <c r="H121" s="47">
        <v>42507</v>
      </c>
      <c r="I121" s="125">
        <v>289</v>
      </c>
      <c r="J121" s="47"/>
      <c r="K121" s="637"/>
      <c r="L121" s="66" t="s">
        <v>113</v>
      </c>
      <c r="M121" s="66" t="s">
        <v>2057</v>
      </c>
      <c r="N121" s="66" t="s">
        <v>729</v>
      </c>
      <c r="O121" s="549">
        <v>5.0000000000000001E-3</v>
      </c>
      <c r="P121" s="275">
        <f t="shared" si="4"/>
        <v>1293.1034482758621</v>
      </c>
      <c r="Q121" s="273">
        <f t="shared" si="5"/>
        <v>298500</v>
      </c>
      <c r="R121" s="208">
        <v>300000</v>
      </c>
      <c r="S121" s="175"/>
      <c r="T121" s="66" t="s">
        <v>113</v>
      </c>
      <c r="U121" s="66" t="s">
        <v>482</v>
      </c>
      <c r="V121" s="242" t="s">
        <v>2058</v>
      </c>
      <c r="W121" s="66"/>
      <c r="X121" s="66"/>
    </row>
    <row r="122" spans="1:24" s="8" customFormat="1" hidden="1">
      <c r="A122" s="45" t="s">
        <v>1921</v>
      </c>
      <c r="B122" s="45" t="s">
        <v>2054</v>
      </c>
      <c r="C122" s="45" t="s">
        <v>1661</v>
      </c>
      <c r="D122" s="611">
        <v>2016</v>
      </c>
      <c r="E122" s="45" t="s">
        <v>2056</v>
      </c>
      <c r="F122" s="45"/>
      <c r="G122" s="51" t="s">
        <v>757</v>
      </c>
      <c r="H122" s="47">
        <v>42507</v>
      </c>
      <c r="I122" s="125">
        <v>290</v>
      </c>
      <c r="J122" s="47"/>
      <c r="K122" s="637"/>
      <c r="L122" s="66" t="s">
        <v>113</v>
      </c>
      <c r="M122" s="66" t="s">
        <v>2057</v>
      </c>
      <c r="N122" s="66" t="s">
        <v>729</v>
      </c>
      <c r="O122" s="549">
        <v>5.0000000000000001E-3</v>
      </c>
      <c r="P122" s="275">
        <f t="shared" si="4"/>
        <v>1293.1034482758621</v>
      </c>
      <c r="Q122" s="273">
        <f t="shared" si="5"/>
        <v>298500</v>
      </c>
      <c r="R122" s="208">
        <v>300000</v>
      </c>
      <c r="S122" s="175"/>
      <c r="T122" s="66" t="s">
        <v>113</v>
      </c>
      <c r="U122" s="66" t="s">
        <v>482</v>
      </c>
      <c r="V122" s="242" t="s">
        <v>2058</v>
      </c>
      <c r="W122" s="66"/>
      <c r="X122" s="66"/>
    </row>
    <row r="123" spans="1:24" s="8" customFormat="1" hidden="1">
      <c r="A123" s="45" t="s">
        <v>2021</v>
      </c>
      <c r="B123" s="45" t="s">
        <v>2022</v>
      </c>
      <c r="C123" s="45"/>
      <c r="D123" s="611">
        <v>2016</v>
      </c>
      <c r="E123" s="45" t="s">
        <v>2313</v>
      </c>
      <c r="F123" s="45"/>
      <c r="G123" s="51" t="s">
        <v>1167</v>
      </c>
      <c r="H123" s="47">
        <v>42510</v>
      </c>
      <c r="I123" s="125" t="s">
        <v>2023</v>
      </c>
      <c r="J123" s="47"/>
      <c r="K123" s="637"/>
      <c r="L123" s="66" t="s">
        <v>1948</v>
      </c>
      <c r="M123" s="66" t="s">
        <v>113</v>
      </c>
      <c r="N123" s="66" t="s">
        <v>1252</v>
      </c>
      <c r="O123" s="549">
        <v>2E-3</v>
      </c>
      <c r="P123" s="275">
        <f t="shared" si="4"/>
        <v>90.079275862068968</v>
      </c>
      <c r="Q123" s="273">
        <f t="shared" si="5"/>
        <v>52141.488040000004</v>
      </c>
      <c r="R123" s="208">
        <v>52245.98</v>
      </c>
      <c r="S123" s="175"/>
      <c r="T123" s="66" t="s">
        <v>113</v>
      </c>
      <c r="U123" s="66" t="s">
        <v>1367</v>
      </c>
      <c r="V123" s="242" t="s">
        <v>2024</v>
      </c>
      <c r="W123" s="66"/>
      <c r="X123" s="66"/>
    </row>
    <row r="124" spans="1:24" s="8" customFormat="1" hidden="1">
      <c r="A124" s="45" t="s">
        <v>1269</v>
      </c>
      <c r="B124" s="45" t="s">
        <v>539</v>
      </c>
      <c r="C124" s="45"/>
      <c r="D124" s="611">
        <v>2016</v>
      </c>
      <c r="E124" s="649" t="s">
        <v>1764</v>
      </c>
      <c r="F124" s="45"/>
      <c r="G124" s="51" t="s">
        <v>1167</v>
      </c>
      <c r="H124" s="47">
        <v>42510</v>
      </c>
      <c r="I124" s="125">
        <v>858</v>
      </c>
      <c r="J124" s="47"/>
      <c r="K124" s="637"/>
      <c r="L124" s="66" t="s">
        <v>1758</v>
      </c>
      <c r="M124" s="66" t="s">
        <v>1759</v>
      </c>
      <c r="N124" s="66" t="s">
        <v>1252</v>
      </c>
      <c r="O124" s="549">
        <v>0</v>
      </c>
      <c r="P124" s="275">
        <f t="shared" si="4"/>
        <v>0</v>
      </c>
      <c r="Q124" s="273">
        <f t="shared" si="5"/>
        <v>188.4</v>
      </c>
      <c r="R124" s="208">
        <v>188.4</v>
      </c>
      <c r="S124" s="175"/>
      <c r="T124" s="66" t="s">
        <v>113</v>
      </c>
      <c r="U124" s="66" t="s">
        <v>1367</v>
      </c>
      <c r="V124" s="242" t="s">
        <v>2115</v>
      </c>
      <c r="W124" s="66"/>
      <c r="X124" s="66"/>
    </row>
    <row r="125" spans="1:24" s="8" customFormat="1" hidden="1">
      <c r="A125" s="45" t="s">
        <v>2021</v>
      </c>
      <c r="B125" s="45" t="s">
        <v>539</v>
      </c>
      <c r="C125" s="45"/>
      <c r="D125" s="611">
        <v>2016</v>
      </c>
      <c r="E125" s="45" t="s">
        <v>2157</v>
      </c>
      <c r="F125" s="45"/>
      <c r="G125" s="51" t="s">
        <v>1167</v>
      </c>
      <c r="H125" s="47">
        <v>42510</v>
      </c>
      <c r="I125" s="125">
        <v>859</v>
      </c>
      <c r="J125" s="47"/>
      <c r="K125" s="637"/>
      <c r="L125" s="66" t="s">
        <v>1758</v>
      </c>
      <c r="M125" s="66" t="s">
        <v>1759</v>
      </c>
      <c r="N125" s="66" t="s">
        <v>1252</v>
      </c>
      <c r="O125" s="549">
        <v>0</v>
      </c>
      <c r="P125" s="275">
        <f t="shared" si="4"/>
        <v>0</v>
      </c>
      <c r="Q125" s="273">
        <f t="shared" si="5"/>
        <v>157.98999999999998</v>
      </c>
      <c r="R125" s="208">
        <v>157.99</v>
      </c>
      <c r="S125" s="175"/>
      <c r="T125" s="66" t="s">
        <v>113</v>
      </c>
      <c r="U125" s="66" t="s">
        <v>2266</v>
      </c>
      <c r="V125" s="242" t="s">
        <v>2267</v>
      </c>
      <c r="W125" s="66"/>
      <c r="X125" s="66"/>
    </row>
    <row r="126" spans="1:24" s="8" customFormat="1" hidden="1">
      <c r="A126" s="45" t="s">
        <v>1793</v>
      </c>
      <c r="B126" s="45" t="s">
        <v>539</v>
      </c>
      <c r="C126" s="45"/>
      <c r="D126" s="611">
        <v>2016</v>
      </c>
      <c r="E126" s="45" t="s">
        <v>1794</v>
      </c>
      <c r="F126" s="45"/>
      <c r="G126" s="51" t="s">
        <v>1167</v>
      </c>
      <c r="H126" s="47">
        <v>42510</v>
      </c>
      <c r="I126" s="125">
        <v>860</v>
      </c>
      <c r="J126" s="47"/>
      <c r="K126" s="637"/>
      <c r="L126" s="66" t="s">
        <v>1758</v>
      </c>
      <c r="M126" s="66" t="s">
        <v>1759</v>
      </c>
      <c r="N126" s="66" t="s">
        <v>1252</v>
      </c>
      <c r="O126" s="549">
        <v>0</v>
      </c>
      <c r="P126" s="275">
        <f t="shared" si="4"/>
        <v>0</v>
      </c>
      <c r="Q126" s="273">
        <f t="shared" si="5"/>
        <v>154.47999999999996</v>
      </c>
      <c r="R126" s="208">
        <v>154.47999999999999</v>
      </c>
      <c r="S126" s="175"/>
      <c r="T126" s="66" t="s">
        <v>113</v>
      </c>
      <c r="U126" s="66" t="s">
        <v>1367</v>
      </c>
      <c r="V126" s="242" t="s">
        <v>2270</v>
      </c>
      <c r="W126" s="66"/>
      <c r="X126" s="66"/>
    </row>
    <row r="127" spans="1:24" s="8" customFormat="1" hidden="1">
      <c r="A127" s="45" t="s">
        <v>2021</v>
      </c>
      <c r="B127" s="45" t="s">
        <v>2022</v>
      </c>
      <c r="C127" s="45"/>
      <c r="D127" s="611">
        <v>2016</v>
      </c>
      <c r="E127" s="45" t="s">
        <v>2313</v>
      </c>
      <c r="F127" s="45"/>
      <c r="G127" s="51" t="s">
        <v>1167</v>
      </c>
      <c r="H127" s="47">
        <v>42510</v>
      </c>
      <c r="I127" s="125">
        <v>861</v>
      </c>
      <c r="J127" s="47"/>
      <c r="K127" s="637"/>
      <c r="L127" s="66" t="s">
        <v>1758</v>
      </c>
      <c r="M127" s="66" t="s">
        <v>1759</v>
      </c>
      <c r="N127" s="66" t="s">
        <v>1252</v>
      </c>
      <c r="O127" s="549">
        <v>2E-3</v>
      </c>
      <c r="P127" s="275">
        <f t="shared" si="4"/>
        <v>0.17412068965517241</v>
      </c>
      <c r="Q127" s="273">
        <f t="shared" si="5"/>
        <v>100.78802</v>
      </c>
      <c r="R127" s="208">
        <v>100.99</v>
      </c>
      <c r="S127" s="175"/>
      <c r="T127" s="66" t="s">
        <v>113</v>
      </c>
      <c r="U127" s="66" t="s">
        <v>1367</v>
      </c>
      <c r="V127" s="242" t="s">
        <v>2025</v>
      </c>
      <c r="W127" s="66"/>
      <c r="X127" s="66"/>
    </row>
    <row r="128" spans="1:24" s="8" customFormat="1" hidden="1">
      <c r="A128" s="45" t="s">
        <v>1793</v>
      </c>
      <c r="B128" s="45" t="s">
        <v>539</v>
      </c>
      <c r="C128" s="45"/>
      <c r="D128" s="611">
        <v>2016</v>
      </c>
      <c r="E128" s="45" t="s">
        <v>1794</v>
      </c>
      <c r="F128" s="45"/>
      <c r="G128" s="51" t="s">
        <v>1167</v>
      </c>
      <c r="H128" s="47">
        <v>42510</v>
      </c>
      <c r="I128" s="125">
        <v>862</v>
      </c>
      <c r="J128" s="47"/>
      <c r="K128" s="637"/>
      <c r="L128" s="66" t="s">
        <v>1758</v>
      </c>
      <c r="M128" s="66" t="s">
        <v>1759</v>
      </c>
      <c r="N128" s="66" t="s">
        <v>1252</v>
      </c>
      <c r="O128" s="549">
        <v>0</v>
      </c>
      <c r="P128" s="275">
        <f t="shared" si="4"/>
        <v>0</v>
      </c>
      <c r="Q128" s="273">
        <f t="shared" si="5"/>
        <v>185.92</v>
      </c>
      <c r="R128" s="208">
        <v>185.92</v>
      </c>
      <c r="S128" s="175"/>
      <c r="T128" s="66" t="s">
        <v>113</v>
      </c>
      <c r="U128" s="66" t="s">
        <v>1367</v>
      </c>
      <c r="V128" s="242" t="s">
        <v>2270</v>
      </c>
      <c r="W128" s="66"/>
      <c r="X128" s="66"/>
    </row>
    <row r="129" spans="1:24" s="8" customFormat="1" hidden="1">
      <c r="A129" s="45" t="s">
        <v>2021</v>
      </c>
      <c r="B129" s="45" t="s">
        <v>2022</v>
      </c>
      <c r="C129" s="45"/>
      <c r="D129" s="611">
        <v>2016</v>
      </c>
      <c r="E129" s="45" t="s">
        <v>2313</v>
      </c>
      <c r="F129" s="45"/>
      <c r="G129" s="51" t="s">
        <v>1167</v>
      </c>
      <c r="H129" s="47">
        <v>42510</v>
      </c>
      <c r="I129" s="125">
        <v>869</v>
      </c>
      <c r="J129" s="47"/>
      <c r="K129" s="637"/>
      <c r="L129" s="66" t="s">
        <v>1758</v>
      </c>
      <c r="M129" s="66" t="s">
        <v>1759</v>
      </c>
      <c r="N129" s="66" t="s">
        <v>1252</v>
      </c>
      <c r="O129" s="549">
        <v>2E-3</v>
      </c>
      <c r="P129" s="275">
        <f t="shared" si="4"/>
        <v>0.32929310344827589</v>
      </c>
      <c r="Q129" s="273">
        <f t="shared" si="5"/>
        <v>190.60802000000001</v>
      </c>
      <c r="R129" s="208">
        <v>190.99</v>
      </c>
      <c r="S129" s="175"/>
      <c r="T129" s="66" t="s">
        <v>113</v>
      </c>
      <c r="U129" s="66" t="s">
        <v>1367</v>
      </c>
      <c r="V129" s="242" t="s">
        <v>2025</v>
      </c>
      <c r="W129" s="66"/>
      <c r="X129" s="66"/>
    </row>
    <row r="130" spans="1:24" s="8" customFormat="1" hidden="1">
      <c r="A130" s="45" t="s">
        <v>1908</v>
      </c>
      <c r="B130" s="45" t="s">
        <v>539</v>
      </c>
      <c r="C130" s="45"/>
      <c r="D130" s="611">
        <v>2016</v>
      </c>
      <c r="E130" s="649" t="s">
        <v>1917</v>
      </c>
      <c r="F130" s="45"/>
      <c r="G130" s="51" t="s">
        <v>1167</v>
      </c>
      <c r="H130" s="47">
        <v>42510</v>
      </c>
      <c r="I130" s="125">
        <v>871</v>
      </c>
      <c r="J130" s="47"/>
      <c r="K130" s="637"/>
      <c r="L130" s="66" t="s">
        <v>1758</v>
      </c>
      <c r="M130" s="66" t="s">
        <v>1759</v>
      </c>
      <c r="N130" s="66" t="s">
        <v>1252</v>
      </c>
      <c r="O130" s="549">
        <v>0</v>
      </c>
      <c r="P130" s="275">
        <f t="shared" si="4"/>
        <v>0</v>
      </c>
      <c r="Q130" s="273">
        <f t="shared" si="5"/>
        <v>1218.45</v>
      </c>
      <c r="R130" s="208">
        <v>1218.45</v>
      </c>
      <c r="S130" s="175"/>
      <c r="T130" s="66" t="s">
        <v>113</v>
      </c>
      <c r="U130" s="66" t="s">
        <v>1367</v>
      </c>
      <c r="V130" s="242" t="s">
        <v>2141</v>
      </c>
      <c r="W130" s="66"/>
      <c r="X130" s="66"/>
    </row>
    <row r="131" spans="1:24" s="8" customFormat="1" hidden="1">
      <c r="A131" s="45" t="s">
        <v>1793</v>
      </c>
      <c r="B131" s="45" t="s">
        <v>539</v>
      </c>
      <c r="C131" s="45"/>
      <c r="D131" s="611">
        <v>2016</v>
      </c>
      <c r="E131" s="45" t="s">
        <v>1794</v>
      </c>
      <c r="F131" s="45"/>
      <c r="G131" s="51" t="s">
        <v>1167</v>
      </c>
      <c r="H131" s="47">
        <v>42510</v>
      </c>
      <c r="I131" s="125">
        <v>872</v>
      </c>
      <c r="J131" s="47"/>
      <c r="K131" s="637"/>
      <c r="L131" s="66" t="s">
        <v>1758</v>
      </c>
      <c r="M131" s="66" t="s">
        <v>1759</v>
      </c>
      <c r="N131" s="66" t="s">
        <v>1252</v>
      </c>
      <c r="O131" s="549">
        <v>0</v>
      </c>
      <c r="P131" s="275">
        <f t="shared" si="4"/>
        <v>0</v>
      </c>
      <c r="Q131" s="273">
        <f t="shared" si="5"/>
        <v>614.7399999999999</v>
      </c>
      <c r="R131" s="208">
        <v>614.74</v>
      </c>
      <c r="S131" s="175"/>
      <c r="T131" s="66" t="s">
        <v>113</v>
      </c>
      <c r="U131" s="66" t="s">
        <v>1367</v>
      </c>
      <c r="V131" s="242" t="s">
        <v>2270</v>
      </c>
      <c r="W131" s="66"/>
      <c r="X131" s="66"/>
    </row>
    <row r="132" spans="1:24" s="8" customFormat="1" hidden="1">
      <c r="A132" s="45" t="s">
        <v>1921</v>
      </c>
      <c r="B132" s="45" t="s">
        <v>42</v>
      </c>
      <c r="C132" s="45"/>
      <c r="D132" s="611">
        <v>2016</v>
      </c>
      <c r="E132" s="649" t="s">
        <v>2078</v>
      </c>
      <c r="F132" s="45"/>
      <c r="G132" s="51" t="s">
        <v>1167</v>
      </c>
      <c r="H132" s="47">
        <v>42510</v>
      </c>
      <c r="I132" s="125" t="s">
        <v>2084</v>
      </c>
      <c r="J132" s="47"/>
      <c r="K132" s="637"/>
      <c r="L132" s="66" t="s">
        <v>1948</v>
      </c>
      <c r="M132" s="66" t="s">
        <v>113</v>
      </c>
      <c r="N132" s="66" t="s">
        <v>1252</v>
      </c>
      <c r="O132" s="549">
        <v>0</v>
      </c>
      <c r="P132" s="275">
        <f t="shared" si="4"/>
        <v>0</v>
      </c>
      <c r="Q132" s="273">
        <f t="shared" si="5"/>
        <v>10287.99</v>
      </c>
      <c r="R132" s="208">
        <v>10287.99</v>
      </c>
      <c r="S132" s="175"/>
      <c r="T132" s="66" t="s">
        <v>113</v>
      </c>
      <c r="U132" s="66" t="s">
        <v>1367</v>
      </c>
      <c r="V132" s="242" t="s">
        <v>2085</v>
      </c>
      <c r="W132" s="66"/>
      <c r="X132" s="66"/>
    </row>
    <row r="133" spans="1:24" s="8" customFormat="1" hidden="1">
      <c r="A133" s="45" t="s">
        <v>2216</v>
      </c>
      <c r="B133" s="45" t="s">
        <v>2217</v>
      </c>
      <c r="C133" s="45"/>
      <c r="D133" s="611">
        <v>2016</v>
      </c>
      <c r="E133" s="45" t="s">
        <v>2218</v>
      </c>
      <c r="F133" s="45"/>
      <c r="G133" s="51" t="s">
        <v>1167</v>
      </c>
      <c r="H133" s="863">
        <v>42514</v>
      </c>
      <c r="I133" s="125"/>
      <c r="J133" s="47">
        <v>42514</v>
      </c>
      <c r="K133" s="637">
        <v>5851</v>
      </c>
      <c r="L133" s="66" t="s">
        <v>1193</v>
      </c>
      <c r="M133" s="66" t="s">
        <v>113</v>
      </c>
      <c r="N133" s="66" t="s">
        <v>2217</v>
      </c>
      <c r="O133" s="549">
        <v>0</v>
      </c>
      <c r="P133" s="275">
        <f t="shared" si="4"/>
        <v>0</v>
      </c>
      <c r="Q133" s="273">
        <f t="shared" si="5"/>
        <v>0</v>
      </c>
      <c r="R133" s="208"/>
      <c r="S133" s="175">
        <v>1925</v>
      </c>
      <c r="T133" s="66" t="s">
        <v>113</v>
      </c>
      <c r="U133" s="66" t="s">
        <v>1367</v>
      </c>
      <c r="V133" s="242" t="s">
        <v>2219</v>
      </c>
      <c r="W133" s="66"/>
      <c r="X133" s="66"/>
    </row>
    <row r="134" spans="1:24" s="8" customFormat="1" hidden="1">
      <c r="A134" s="45" t="s">
        <v>1610</v>
      </c>
      <c r="B134" s="45" t="s">
        <v>1256</v>
      </c>
      <c r="C134" s="45"/>
      <c r="D134" s="471">
        <v>2015</v>
      </c>
      <c r="E134" s="45" t="s">
        <v>1233</v>
      </c>
      <c r="F134" s="45"/>
      <c r="G134" s="51" t="s">
        <v>1167</v>
      </c>
      <c r="H134" s="47">
        <v>42520</v>
      </c>
      <c r="I134" s="125" t="s">
        <v>2745</v>
      </c>
      <c r="J134" s="47"/>
      <c r="K134" s="637"/>
      <c r="L134" s="66" t="s">
        <v>113</v>
      </c>
      <c r="M134" s="66" t="s">
        <v>2027</v>
      </c>
      <c r="N134" s="66" t="s">
        <v>1252</v>
      </c>
      <c r="O134" s="549">
        <v>0</v>
      </c>
      <c r="P134" s="275">
        <f t="shared" si="4"/>
        <v>0</v>
      </c>
      <c r="Q134" s="273">
        <f t="shared" si="5"/>
        <v>39083.87999999999</v>
      </c>
      <c r="R134" s="208">
        <v>39083.879999999997</v>
      </c>
      <c r="S134" s="175"/>
      <c r="T134" s="66" t="s">
        <v>113</v>
      </c>
      <c r="U134" s="66" t="s">
        <v>1253</v>
      </c>
      <c r="V134" s="242" t="s">
        <v>2746</v>
      </c>
      <c r="W134" s="66"/>
      <c r="X134" s="66"/>
    </row>
    <row r="135" spans="1:24" s="8" customFormat="1" hidden="1">
      <c r="A135" s="45" t="s">
        <v>1921</v>
      </c>
      <c r="B135" s="45" t="s">
        <v>42</v>
      </c>
      <c r="C135" s="45"/>
      <c r="D135" s="611">
        <v>2016</v>
      </c>
      <c r="E135" s="45" t="s">
        <v>2078</v>
      </c>
      <c r="F135" s="45"/>
      <c r="G135" s="51" t="s">
        <v>1167</v>
      </c>
      <c r="H135" s="47">
        <v>42522</v>
      </c>
      <c r="I135" s="125">
        <v>134</v>
      </c>
      <c r="J135" s="47"/>
      <c r="K135" s="637"/>
      <c r="L135" s="66" t="s">
        <v>2079</v>
      </c>
      <c r="M135" s="66" t="s">
        <v>2080</v>
      </c>
      <c r="N135" s="66" t="s">
        <v>1252</v>
      </c>
      <c r="O135" s="549">
        <v>0</v>
      </c>
      <c r="P135" s="275">
        <f t="shared" si="4"/>
        <v>0</v>
      </c>
      <c r="Q135" s="273">
        <f t="shared" si="5"/>
        <v>18418.48</v>
      </c>
      <c r="R135" s="208">
        <v>18418.48</v>
      </c>
      <c r="S135" s="175"/>
      <c r="T135" s="66" t="s">
        <v>113</v>
      </c>
      <c r="U135" s="66" t="s">
        <v>2081</v>
      </c>
      <c r="V135" s="242" t="s">
        <v>2082</v>
      </c>
      <c r="W135" s="66"/>
      <c r="X135" s="66"/>
    </row>
    <row r="136" spans="1:24" s="8" customFormat="1" hidden="1">
      <c r="A136" s="45" t="s">
        <v>2345</v>
      </c>
      <c r="B136" s="45" t="s">
        <v>2430</v>
      </c>
      <c r="C136" s="45"/>
      <c r="D136" s="611">
        <v>2016</v>
      </c>
      <c r="E136" s="45" t="s">
        <v>2498</v>
      </c>
      <c r="F136" s="45"/>
      <c r="G136" s="51" t="s">
        <v>754</v>
      </c>
      <c r="H136" s="47">
        <v>42530</v>
      </c>
      <c r="I136" s="125">
        <v>48</v>
      </c>
      <c r="J136" s="47"/>
      <c r="K136" s="637"/>
      <c r="L136" s="66" t="s">
        <v>113</v>
      </c>
      <c r="M136" s="66" t="s">
        <v>2341</v>
      </c>
      <c r="N136" s="66" t="s">
        <v>2213</v>
      </c>
      <c r="O136" s="549">
        <v>0</v>
      </c>
      <c r="P136" s="275">
        <f t="shared" si="4"/>
        <v>0</v>
      </c>
      <c r="Q136" s="273">
        <f t="shared" si="5"/>
        <v>16239.999999999998</v>
      </c>
      <c r="R136" s="208">
        <v>16240</v>
      </c>
      <c r="S136" s="175">
        <v>16240</v>
      </c>
      <c r="T136" s="66" t="s">
        <v>113</v>
      </c>
      <c r="U136" s="66" t="s">
        <v>2342</v>
      </c>
      <c r="V136" s="242" t="s">
        <v>2343</v>
      </c>
      <c r="W136" s="66"/>
      <c r="X136" s="66"/>
    </row>
    <row r="137" spans="1:24" s="8" customFormat="1" hidden="1">
      <c r="A137" s="45" t="s">
        <v>1921</v>
      </c>
      <c r="B137" s="45" t="s">
        <v>2054</v>
      </c>
      <c r="C137" s="45" t="s">
        <v>1660</v>
      </c>
      <c r="D137" s="611">
        <v>2016</v>
      </c>
      <c r="E137" s="45" t="s">
        <v>2056</v>
      </c>
      <c r="F137" s="45"/>
      <c r="G137" s="51" t="s">
        <v>757</v>
      </c>
      <c r="H137" s="47">
        <v>42530</v>
      </c>
      <c r="I137" s="125">
        <v>305</v>
      </c>
      <c r="J137" s="47"/>
      <c r="K137" s="637"/>
      <c r="L137" s="66" t="s">
        <v>113</v>
      </c>
      <c r="M137" s="66" t="s">
        <v>2057</v>
      </c>
      <c r="N137" s="66" t="s">
        <v>729</v>
      </c>
      <c r="O137" s="549">
        <v>5.0000000000000001E-3</v>
      </c>
      <c r="P137" s="275">
        <f t="shared" si="4"/>
        <v>2455.2431034482761</v>
      </c>
      <c r="Q137" s="273">
        <f t="shared" si="5"/>
        <v>566768.31799999997</v>
      </c>
      <c r="R137" s="208">
        <v>569616.4</v>
      </c>
      <c r="S137" s="175"/>
      <c r="T137" s="66" t="s">
        <v>113</v>
      </c>
      <c r="U137" s="66" t="s">
        <v>729</v>
      </c>
      <c r="V137" s="242" t="s">
        <v>2060</v>
      </c>
      <c r="W137" s="66"/>
      <c r="X137" s="66"/>
    </row>
    <row r="138" spans="1:24" s="8" customFormat="1" hidden="1">
      <c r="A138" s="45" t="s">
        <v>1921</v>
      </c>
      <c r="B138" s="45" t="s">
        <v>2054</v>
      </c>
      <c r="C138" s="45" t="s">
        <v>2062</v>
      </c>
      <c r="D138" s="611">
        <v>2016</v>
      </c>
      <c r="E138" s="45" t="s">
        <v>2056</v>
      </c>
      <c r="F138" s="45"/>
      <c r="G138" s="51" t="s">
        <v>757</v>
      </c>
      <c r="H138" s="47">
        <v>42530</v>
      </c>
      <c r="I138" s="125">
        <v>306</v>
      </c>
      <c r="J138" s="47"/>
      <c r="K138" s="637"/>
      <c r="L138" s="66" t="s">
        <v>113</v>
      </c>
      <c r="M138" s="66" t="s">
        <v>2057</v>
      </c>
      <c r="N138" s="66" t="s">
        <v>729</v>
      </c>
      <c r="O138" s="549">
        <v>5.0000000000000001E-3</v>
      </c>
      <c r="P138" s="275">
        <f t="shared" si="4"/>
        <v>1214.5901293103448</v>
      </c>
      <c r="Q138" s="273">
        <f t="shared" si="5"/>
        <v>280375.98544999992</v>
      </c>
      <c r="R138" s="208">
        <v>281784.90999999997</v>
      </c>
      <c r="S138" s="175"/>
      <c r="T138" s="66" t="s">
        <v>113</v>
      </c>
      <c r="U138" s="66" t="s">
        <v>729</v>
      </c>
      <c r="V138" s="242" t="s">
        <v>2061</v>
      </c>
      <c r="W138" s="66"/>
      <c r="X138" s="66"/>
    </row>
    <row r="139" spans="1:24" s="8" customFormat="1">
      <c r="A139" s="45" t="s">
        <v>1953</v>
      </c>
      <c r="B139" s="45" t="s">
        <v>1939</v>
      </c>
      <c r="C139" s="45"/>
      <c r="D139" s="611">
        <v>2016</v>
      </c>
      <c r="E139" s="45" t="s">
        <v>2033</v>
      </c>
      <c r="F139" s="45"/>
      <c r="G139" s="51" t="s">
        <v>757</v>
      </c>
      <c r="H139" s="47">
        <v>42529</v>
      </c>
      <c r="I139" s="125" t="s">
        <v>2034</v>
      </c>
      <c r="J139" s="47"/>
      <c r="K139" s="637"/>
      <c r="L139" s="66" t="s">
        <v>113</v>
      </c>
      <c r="M139" s="66" t="s">
        <v>1929</v>
      </c>
      <c r="N139" s="66" t="s">
        <v>1252</v>
      </c>
      <c r="O139" s="549">
        <v>2E-3</v>
      </c>
      <c r="P139" s="275">
        <f t="shared" ref="P139:P169" si="6">(R139*100/116)*O139</f>
        <v>36.456000000000003</v>
      </c>
      <c r="Q139" s="273">
        <f t="shared" ref="Q139:Q169" si="7">((R139*100/116)-P139)*1.16</f>
        <v>21102.191040000002</v>
      </c>
      <c r="R139" s="208">
        <v>21144.48</v>
      </c>
      <c r="S139" s="175"/>
      <c r="T139" s="66" t="s">
        <v>113</v>
      </c>
      <c r="U139" s="66" t="s">
        <v>2036</v>
      </c>
      <c r="V139" s="242" t="s">
        <v>2035</v>
      </c>
      <c r="W139" s="66"/>
      <c r="X139" s="66"/>
    </row>
    <row r="140" spans="1:24" s="8" customFormat="1" hidden="1">
      <c r="A140" s="45" t="s">
        <v>1927</v>
      </c>
      <c r="B140" s="45" t="s">
        <v>1940</v>
      </c>
      <c r="C140" s="45"/>
      <c r="D140" s="611">
        <v>2016</v>
      </c>
      <c r="E140" s="45" t="s">
        <v>1982</v>
      </c>
      <c r="F140" s="45"/>
      <c r="G140" s="51" t="s">
        <v>1167</v>
      </c>
      <c r="H140" s="47">
        <v>42529</v>
      </c>
      <c r="I140" s="125" t="s">
        <v>2099</v>
      </c>
      <c r="J140" s="47">
        <v>42529</v>
      </c>
      <c r="K140" s="637">
        <v>9036</v>
      </c>
      <c r="L140" s="66" t="s">
        <v>113</v>
      </c>
      <c r="M140" s="66" t="s">
        <v>1929</v>
      </c>
      <c r="N140" s="66" t="s">
        <v>1252</v>
      </c>
      <c r="O140" s="549">
        <v>0</v>
      </c>
      <c r="P140" s="275">
        <f t="shared" si="6"/>
        <v>0</v>
      </c>
      <c r="Q140" s="273">
        <f t="shared" si="7"/>
        <v>66033</v>
      </c>
      <c r="R140" s="208">
        <v>66033</v>
      </c>
      <c r="S140" s="175">
        <v>66033</v>
      </c>
      <c r="T140" s="66" t="s">
        <v>113</v>
      </c>
      <c r="U140" s="66" t="s">
        <v>2036</v>
      </c>
      <c r="V140" s="242" t="s">
        <v>2100</v>
      </c>
      <c r="W140" s="66"/>
      <c r="X140" s="66"/>
    </row>
    <row r="141" spans="1:24" s="8" customFormat="1" hidden="1">
      <c r="A141" s="45" t="s">
        <v>1908</v>
      </c>
      <c r="B141" s="45" t="s">
        <v>539</v>
      </c>
      <c r="C141" s="45"/>
      <c r="D141" s="611">
        <v>2016</v>
      </c>
      <c r="E141" s="45" t="s">
        <v>1917</v>
      </c>
      <c r="F141" s="45"/>
      <c r="G141" s="51" t="s">
        <v>1167</v>
      </c>
      <c r="H141" s="47">
        <v>42534</v>
      </c>
      <c r="I141" s="575">
        <v>2397</v>
      </c>
      <c r="J141" s="47"/>
      <c r="K141" s="637"/>
      <c r="L141" s="66" t="s">
        <v>1795</v>
      </c>
      <c r="M141" s="66" t="s">
        <v>1796</v>
      </c>
      <c r="N141" s="66" t="s">
        <v>1252</v>
      </c>
      <c r="O141" s="549">
        <v>0</v>
      </c>
      <c r="P141" s="275">
        <f t="shared" si="6"/>
        <v>0</v>
      </c>
      <c r="Q141" s="273">
        <f t="shared" si="7"/>
        <v>299</v>
      </c>
      <c r="R141" s="208">
        <v>299</v>
      </c>
      <c r="S141" s="175"/>
      <c r="T141" s="66" t="s">
        <v>113</v>
      </c>
      <c r="U141" s="66" t="s">
        <v>1367</v>
      </c>
      <c r="V141" s="242" t="s">
        <v>2336</v>
      </c>
      <c r="W141" s="66"/>
      <c r="X141" s="66"/>
    </row>
    <row r="142" spans="1:24" s="8" customFormat="1" hidden="1">
      <c r="A142" s="45" t="s">
        <v>1927</v>
      </c>
      <c r="B142" s="45" t="s">
        <v>42</v>
      </c>
      <c r="C142" s="45"/>
      <c r="D142" s="611">
        <v>2016</v>
      </c>
      <c r="E142" s="45" t="s">
        <v>1949</v>
      </c>
      <c r="F142" s="45" t="s">
        <v>1431</v>
      </c>
      <c r="G142" s="51" t="s">
        <v>1167</v>
      </c>
      <c r="H142" s="47">
        <v>42535</v>
      </c>
      <c r="I142" s="125">
        <v>192</v>
      </c>
      <c r="J142" s="47"/>
      <c r="K142" s="637"/>
      <c r="L142" s="66" t="s">
        <v>113</v>
      </c>
      <c r="M142" s="66" t="s">
        <v>1950</v>
      </c>
      <c r="N142" s="66" t="s">
        <v>1951</v>
      </c>
      <c r="O142" s="549">
        <v>0</v>
      </c>
      <c r="P142" s="275">
        <f t="shared" si="6"/>
        <v>0</v>
      </c>
      <c r="Q142" s="273">
        <f t="shared" si="7"/>
        <v>5220</v>
      </c>
      <c r="R142" s="208">
        <v>5220</v>
      </c>
      <c r="S142" s="175"/>
      <c r="T142" s="66" t="s">
        <v>113</v>
      </c>
      <c r="U142" s="66" t="s">
        <v>1958</v>
      </c>
      <c r="V142" s="242" t="s">
        <v>1952</v>
      </c>
      <c r="W142" s="66" t="s">
        <v>1431</v>
      </c>
      <c r="X142" s="66"/>
    </row>
    <row r="143" spans="1:24" s="8" customFormat="1" hidden="1">
      <c r="A143" s="45" t="s">
        <v>2088</v>
      </c>
      <c r="B143" s="45" t="s">
        <v>2414</v>
      </c>
      <c r="C143" s="45"/>
      <c r="D143" s="611">
        <v>2016</v>
      </c>
      <c r="E143" s="45" t="s">
        <v>2401</v>
      </c>
      <c r="F143" s="45"/>
      <c r="G143" s="51" t="s">
        <v>1167</v>
      </c>
      <c r="H143" s="47">
        <v>42535</v>
      </c>
      <c r="I143" s="125">
        <v>2353</v>
      </c>
      <c r="J143" s="47"/>
      <c r="K143" s="637"/>
      <c r="L143" s="66" t="s">
        <v>113</v>
      </c>
      <c r="M143" s="66" t="s">
        <v>1922</v>
      </c>
      <c r="N143" s="66" t="s">
        <v>1252</v>
      </c>
      <c r="O143" s="549">
        <v>0</v>
      </c>
      <c r="P143" s="275">
        <f t="shared" si="6"/>
        <v>0</v>
      </c>
      <c r="Q143" s="273">
        <f t="shared" si="7"/>
        <v>840.03</v>
      </c>
      <c r="R143" s="208">
        <v>840.03</v>
      </c>
      <c r="S143" s="175"/>
      <c r="T143" s="66" t="s">
        <v>113</v>
      </c>
      <c r="U143" s="66" t="s">
        <v>1367</v>
      </c>
      <c r="V143" s="242" t="s">
        <v>2209</v>
      </c>
      <c r="W143" s="66"/>
      <c r="X143" s="66"/>
    </row>
    <row r="144" spans="1:24" s="8" customFormat="1" hidden="1">
      <c r="A144" s="45" t="s">
        <v>2088</v>
      </c>
      <c r="B144" s="45" t="s">
        <v>2414</v>
      </c>
      <c r="C144" s="45"/>
      <c r="D144" s="611">
        <v>2016</v>
      </c>
      <c r="E144" s="45" t="s">
        <v>2401</v>
      </c>
      <c r="F144" s="45"/>
      <c r="G144" s="51" t="s">
        <v>1167</v>
      </c>
      <c r="H144" s="47">
        <v>42535</v>
      </c>
      <c r="I144" s="125">
        <v>2355</v>
      </c>
      <c r="J144" s="47"/>
      <c r="K144" s="637"/>
      <c r="L144" s="66" t="s">
        <v>113</v>
      </c>
      <c r="M144" s="66" t="s">
        <v>1922</v>
      </c>
      <c r="N144" s="66" t="s">
        <v>1252</v>
      </c>
      <c r="O144" s="549">
        <v>0</v>
      </c>
      <c r="P144" s="275">
        <f t="shared" si="6"/>
        <v>0</v>
      </c>
      <c r="Q144" s="273">
        <f t="shared" si="7"/>
        <v>172</v>
      </c>
      <c r="R144" s="208">
        <v>172</v>
      </c>
      <c r="S144" s="175"/>
      <c r="T144" s="66" t="s">
        <v>113</v>
      </c>
      <c r="U144" s="66" t="s">
        <v>1367</v>
      </c>
      <c r="V144" s="242" t="s">
        <v>2209</v>
      </c>
      <c r="W144" s="66"/>
      <c r="X144" s="66"/>
    </row>
    <row r="145" spans="1:24" s="8" customFormat="1" hidden="1">
      <c r="A145" s="45" t="s">
        <v>1927</v>
      </c>
      <c r="B145" s="45" t="s">
        <v>1940</v>
      </c>
      <c r="C145" s="45"/>
      <c r="D145" s="611">
        <v>2016</v>
      </c>
      <c r="E145" s="45" t="s">
        <v>1982</v>
      </c>
      <c r="F145" s="45"/>
      <c r="G145" s="51" t="s">
        <v>1167</v>
      </c>
      <c r="H145" s="47">
        <v>42535</v>
      </c>
      <c r="I145" s="125" t="s">
        <v>2103</v>
      </c>
      <c r="J145" s="47">
        <v>42537</v>
      </c>
      <c r="K145" s="637">
        <v>9037</v>
      </c>
      <c r="L145" s="66" t="s">
        <v>113</v>
      </c>
      <c r="M145" s="66" t="s">
        <v>1929</v>
      </c>
      <c r="N145" s="66" t="s">
        <v>1252</v>
      </c>
      <c r="O145" s="549">
        <v>0</v>
      </c>
      <c r="P145" s="275">
        <f t="shared" si="6"/>
        <v>0</v>
      </c>
      <c r="Q145" s="273">
        <f t="shared" si="7"/>
        <v>44649.79</v>
      </c>
      <c r="R145" s="208">
        <v>44649.79</v>
      </c>
      <c r="S145" s="175">
        <v>44649.79</v>
      </c>
      <c r="T145" s="66" t="s">
        <v>113</v>
      </c>
      <c r="U145" s="66" t="s">
        <v>2036</v>
      </c>
      <c r="V145" s="242" t="s">
        <v>2104</v>
      </c>
      <c r="W145" s="66"/>
      <c r="X145" s="66"/>
    </row>
    <row r="146" spans="1:24" s="8" customFormat="1" hidden="1">
      <c r="A146" s="45" t="s">
        <v>1642</v>
      </c>
      <c r="B146" s="45" t="s">
        <v>2009</v>
      </c>
      <c r="C146" s="45"/>
      <c r="D146" s="611">
        <v>2016</v>
      </c>
      <c r="E146" s="45" t="s">
        <v>2015</v>
      </c>
      <c r="F146" s="45"/>
      <c r="G146" s="51" t="s">
        <v>1167</v>
      </c>
      <c r="H146" s="47">
        <v>42536</v>
      </c>
      <c r="I146" s="125" t="s">
        <v>2013</v>
      </c>
      <c r="J146" s="47"/>
      <c r="K146" s="637"/>
      <c r="L146" s="66" t="s">
        <v>1948</v>
      </c>
      <c r="M146" s="66" t="s">
        <v>113</v>
      </c>
      <c r="N146" s="66" t="s">
        <v>1252</v>
      </c>
      <c r="O146" s="549">
        <v>0</v>
      </c>
      <c r="P146" s="275">
        <f t="shared" si="6"/>
        <v>0</v>
      </c>
      <c r="Q146" s="273">
        <f t="shared" si="7"/>
        <v>17864</v>
      </c>
      <c r="R146" s="208">
        <v>17864</v>
      </c>
      <c r="S146" s="175"/>
      <c r="T146" s="66" t="s">
        <v>113</v>
      </c>
      <c r="U146" s="66" t="s">
        <v>1523</v>
      </c>
      <c r="V146" s="242" t="s">
        <v>2014</v>
      </c>
      <c r="W146" s="66"/>
      <c r="X146" s="66"/>
    </row>
    <row r="147" spans="1:24" s="8" customFormat="1">
      <c r="A147" s="45" t="s">
        <v>1953</v>
      </c>
      <c r="B147" s="45" t="s">
        <v>1939</v>
      </c>
      <c r="C147" s="45"/>
      <c r="D147" s="611">
        <v>2016</v>
      </c>
      <c r="E147" s="45" t="s">
        <v>2033</v>
      </c>
      <c r="F147" s="45"/>
      <c r="G147" s="51" t="s">
        <v>757</v>
      </c>
      <c r="H147" s="47">
        <v>42536</v>
      </c>
      <c r="I147" s="125" t="s">
        <v>1954</v>
      </c>
      <c r="J147" s="47"/>
      <c r="K147" s="637"/>
      <c r="L147" s="66" t="s">
        <v>1948</v>
      </c>
      <c r="M147" s="66" t="s">
        <v>113</v>
      </c>
      <c r="N147" s="66" t="s">
        <v>1252</v>
      </c>
      <c r="O147" s="549">
        <v>2E-3</v>
      </c>
      <c r="P147" s="275">
        <f t="shared" si="6"/>
        <v>6.4</v>
      </c>
      <c r="Q147" s="273">
        <f t="shared" si="7"/>
        <v>3704.5759999999996</v>
      </c>
      <c r="R147" s="208">
        <v>3712</v>
      </c>
      <c r="S147" s="175"/>
      <c r="T147" s="66" t="s">
        <v>113</v>
      </c>
      <c r="U147" s="66" t="s">
        <v>1736</v>
      </c>
      <c r="V147" s="242" t="s">
        <v>1955</v>
      </c>
      <c r="W147" s="66"/>
      <c r="X147" s="66"/>
    </row>
    <row r="148" spans="1:24" s="8" customFormat="1" hidden="1">
      <c r="A148" s="45" t="s">
        <v>1642</v>
      </c>
      <c r="B148" s="45" t="s">
        <v>1935</v>
      </c>
      <c r="C148" s="45"/>
      <c r="D148" s="611">
        <v>2016</v>
      </c>
      <c r="E148" s="45" t="s">
        <v>2396</v>
      </c>
      <c r="F148" s="45"/>
      <c r="G148" s="51" t="s">
        <v>1688</v>
      </c>
      <c r="H148" s="47">
        <v>42536</v>
      </c>
      <c r="I148" s="125" t="s">
        <v>1956</v>
      </c>
      <c r="J148" s="47"/>
      <c r="K148" s="637"/>
      <c r="L148" s="66" t="s">
        <v>1948</v>
      </c>
      <c r="M148" s="66" t="s">
        <v>113</v>
      </c>
      <c r="N148" s="66" t="s">
        <v>1252</v>
      </c>
      <c r="O148" s="549">
        <v>0</v>
      </c>
      <c r="P148" s="275">
        <f t="shared" si="6"/>
        <v>0</v>
      </c>
      <c r="Q148" s="273">
        <f t="shared" si="7"/>
        <v>21681.999999999996</v>
      </c>
      <c r="R148" s="208">
        <v>21682</v>
      </c>
      <c r="S148" s="175"/>
      <c r="T148" s="66" t="s">
        <v>113</v>
      </c>
      <c r="U148" s="66" t="s">
        <v>1523</v>
      </c>
      <c r="V148" s="242" t="s">
        <v>1957</v>
      </c>
      <c r="W148" s="66"/>
      <c r="X148" s="66"/>
    </row>
    <row r="149" spans="1:24" s="8" customFormat="1" hidden="1">
      <c r="A149" s="45" t="s">
        <v>1563</v>
      </c>
      <c r="B149" s="45" t="s">
        <v>539</v>
      </c>
      <c r="C149" s="45"/>
      <c r="D149" s="611">
        <v>2016</v>
      </c>
      <c r="E149" s="45" t="s">
        <v>1946</v>
      </c>
      <c r="F149" s="45"/>
      <c r="G149" s="51" t="s">
        <v>1167</v>
      </c>
      <c r="H149" s="47">
        <v>42536</v>
      </c>
      <c r="I149" s="575" t="s">
        <v>1947</v>
      </c>
      <c r="J149" s="47"/>
      <c r="K149" s="637"/>
      <c r="L149" s="66" t="s">
        <v>1948</v>
      </c>
      <c r="M149" s="66" t="s">
        <v>113</v>
      </c>
      <c r="N149" s="66" t="s">
        <v>1252</v>
      </c>
      <c r="O149" s="549">
        <v>0</v>
      </c>
      <c r="P149" s="275">
        <f t="shared" si="6"/>
        <v>0</v>
      </c>
      <c r="Q149" s="273">
        <f t="shared" si="7"/>
        <v>30623.999999999996</v>
      </c>
      <c r="R149" s="208">
        <v>30624</v>
      </c>
      <c r="S149" s="175"/>
      <c r="T149" s="66" t="s">
        <v>113</v>
      </c>
      <c r="U149" s="66" t="s">
        <v>1523</v>
      </c>
      <c r="V149" s="242" t="s">
        <v>2330</v>
      </c>
      <c r="W149" s="66"/>
      <c r="X149" s="66"/>
    </row>
    <row r="150" spans="1:24" s="8" customFormat="1" hidden="1">
      <c r="A150" s="45" t="s">
        <v>1927</v>
      </c>
      <c r="B150" s="45" t="s">
        <v>1940</v>
      </c>
      <c r="C150" s="45"/>
      <c r="D150" s="611">
        <v>2016</v>
      </c>
      <c r="E150" s="45" t="s">
        <v>1982</v>
      </c>
      <c r="F150" s="45"/>
      <c r="G150" s="51" t="s">
        <v>1167</v>
      </c>
      <c r="H150" s="47">
        <v>42536</v>
      </c>
      <c r="I150" s="575" t="s">
        <v>2101</v>
      </c>
      <c r="J150" s="47"/>
      <c r="K150" s="637"/>
      <c r="L150" s="66" t="s">
        <v>1948</v>
      </c>
      <c r="M150" s="66" t="s">
        <v>113</v>
      </c>
      <c r="N150" s="66" t="s">
        <v>1252</v>
      </c>
      <c r="O150" s="549">
        <v>0</v>
      </c>
      <c r="P150" s="275">
        <f t="shared" si="6"/>
        <v>0</v>
      </c>
      <c r="Q150" s="273">
        <f t="shared" si="7"/>
        <v>30650.599999999995</v>
      </c>
      <c r="R150" s="208">
        <v>30650.6</v>
      </c>
      <c r="S150" s="175"/>
      <c r="T150" s="66" t="s">
        <v>113</v>
      </c>
      <c r="U150" s="66" t="s">
        <v>1367</v>
      </c>
      <c r="V150" s="242" t="s">
        <v>2331</v>
      </c>
      <c r="W150" s="66"/>
      <c r="X150" s="66"/>
    </row>
    <row r="151" spans="1:24" s="8" customFormat="1" hidden="1">
      <c r="A151" s="45" t="s">
        <v>1927</v>
      </c>
      <c r="B151" s="45" t="s">
        <v>1940</v>
      </c>
      <c r="C151" s="45"/>
      <c r="D151" s="611">
        <v>2016</v>
      </c>
      <c r="E151" s="45" t="s">
        <v>1982</v>
      </c>
      <c r="F151" s="45"/>
      <c r="G151" s="51" t="s">
        <v>1167</v>
      </c>
      <c r="H151" s="47">
        <v>42541</v>
      </c>
      <c r="I151" s="125" t="s">
        <v>1928</v>
      </c>
      <c r="J151" s="47">
        <v>42543</v>
      </c>
      <c r="K151" s="637">
        <v>6133</v>
      </c>
      <c r="L151" s="66" t="s">
        <v>113</v>
      </c>
      <c r="M151" s="66" t="s">
        <v>1929</v>
      </c>
      <c r="N151" s="66" t="s">
        <v>1252</v>
      </c>
      <c r="O151" s="549">
        <v>0</v>
      </c>
      <c r="P151" s="275">
        <f t="shared" si="6"/>
        <v>0</v>
      </c>
      <c r="Q151" s="273">
        <f t="shared" si="7"/>
        <v>24212.1</v>
      </c>
      <c r="R151" s="208">
        <v>24212.1</v>
      </c>
      <c r="S151" s="175">
        <v>24212</v>
      </c>
      <c r="T151" s="66" t="s">
        <v>113</v>
      </c>
      <c r="U151" s="66" t="s">
        <v>1762</v>
      </c>
      <c r="V151" s="242" t="s">
        <v>1930</v>
      </c>
      <c r="W151" s="66"/>
      <c r="X151" s="66"/>
    </row>
    <row r="152" spans="1:24" s="8" customFormat="1" hidden="1">
      <c r="A152" s="45" t="s">
        <v>1908</v>
      </c>
      <c r="B152" s="45" t="s">
        <v>539</v>
      </c>
      <c r="C152" s="45"/>
      <c r="D152" s="611">
        <v>2016</v>
      </c>
      <c r="E152" s="45" t="s">
        <v>1917</v>
      </c>
      <c r="F152" s="45"/>
      <c r="G152" s="51" t="s">
        <v>1167</v>
      </c>
      <c r="H152" s="47">
        <v>42542</v>
      </c>
      <c r="I152" s="125" t="s">
        <v>1918</v>
      </c>
      <c r="J152" s="47"/>
      <c r="K152" s="637"/>
      <c r="L152" s="66" t="s">
        <v>1919</v>
      </c>
      <c r="M152" s="66" t="s">
        <v>113</v>
      </c>
      <c r="N152" s="66" t="s">
        <v>1252</v>
      </c>
      <c r="O152" s="549">
        <v>0</v>
      </c>
      <c r="P152" s="275">
        <f t="shared" si="6"/>
        <v>0</v>
      </c>
      <c r="Q152" s="273">
        <f t="shared" si="7"/>
        <v>4830.0200000000004</v>
      </c>
      <c r="R152" s="208">
        <v>4830.0200000000004</v>
      </c>
      <c r="S152" s="175"/>
      <c r="T152" s="66" t="s">
        <v>113</v>
      </c>
      <c r="U152" s="66" t="s">
        <v>1367</v>
      </c>
      <c r="V152" s="242" t="s">
        <v>1920</v>
      </c>
      <c r="W152" s="66"/>
      <c r="X152" s="66"/>
    </row>
    <row r="153" spans="1:24" s="8" customFormat="1" hidden="1">
      <c r="A153" s="45" t="s">
        <v>1923</v>
      </c>
      <c r="B153" s="45" t="s">
        <v>539</v>
      </c>
      <c r="C153" s="45"/>
      <c r="D153" s="611">
        <v>2016</v>
      </c>
      <c r="E153" s="45" t="s">
        <v>2044</v>
      </c>
      <c r="F153" s="45"/>
      <c r="G153" s="51" t="s">
        <v>1167</v>
      </c>
      <c r="H153" s="47">
        <v>42542</v>
      </c>
      <c r="I153" s="125" t="s">
        <v>1924</v>
      </c>
      <c r="J153" s="47"/>
      <c r="K153" s="637"/>
      <c r="L153" s="66" t="s">
        <v>1919</v>
      </c>
      <c r="M153" s="66" t="s">
        <v>113</v>
      </c>
      <c r="N153" s="66" t="s">
        <v>1252</v>
      </c>
      <c r="O153" s="549">
        <v>0</v>
      </c>
      <c r="P153" s="275">
        <f t="shared" si="6"/>
        <v>0</v>
      </c>
      <c r="Q153" s="273">
        <f t="shared" si="7"/>
        <v>377</v>
      </c>
      <c r="R153" s="208">
        <v>377</v>
      </c>
      <c r="S153" s="175"/>
      <c r="T153" s="66" t="s">
        <v>113</v>
      </c>
      <c r="U153" s="66" t="s">
        <v>1367</v>
      </c>
      <c r="V153" s="242" t="s">
        <v>1926</v>
      </c>
      <c r="W153" s="66"/>
      <c r="X153" s="66"/>
    </row>
    <row r="154" spans="1:24" s="8" customFormat="1" hidden="1">
      <c r="A154" s="45" t="s">
        <v>2345</v>
      </c>
      <c r="B154" s="45" t="s">
        <v>42</v>
      </c>
      <c r="C154" s="45"/>
      <c r="D154" s="611">
        <v>2016</v>
      </c>
      <c r="E154" s="45" t="s">
        <v>2344</v>
      </c>
      <c r="F154" s="45"/>
      <c r="G154" s="51" t="s">
        <v>1167</v>
      </c>
      <c r="H154" s="47">
        <v>42543</v>
      </c>
      <c r="I154" s="125">
        <v>194</v>
      </c>
      <c r="J154" s="47"/>
      <c r="K154" s="637"/>
      <c r="L154" s="66" t="s">
        <v>113</v>
      </c>
      <c r="M154" s="66" t="s">
        <v>1950</v>
      </c>
      <c r="N154" s="66" t="s">
        <v>1951</v>
      </c>
      <c r="O154" s="549">
        <v>0</v>
      </c>
      <c r="P154" s="275">
        <f t="shared" si="6"/>
        <v>0</v>
      </c>
      <c r="Q154" s="273">
        <f t="shared" si="7"/>
        <v>9280</v>
      </c>
      <c r="R154" s="208">
        <v>9280</v>
      </c>
      <c r="S154" s="175"/>
      <c r="T154" s="66" t="s">
        <v>113</v>
      </c>
      <c r="U154" s="66" t="s">
        <v>1958</v>
      </c>
      <c r="V154" s="242" t="s">
        <v>1959</v>
      </c>
      <c r="W154" s="66"/>
      <c r="X154" s="66"/>
    </row>
    <row r="155" spans="1:24" s="8" customFormat="1" hidden="1">
      <c r="A155" s="45" t="s">
        <v>2088</v>
      </c>
      <c r="B155" s="45" t="s">
        <v>2414</v>
      </c>
      <c r="C155" s="45"/>
      <c r="D155" s="611">
        <v>2016</v>
      </c>
      <c r="E155" s="45" t="s">
        <v>2401</v>
      </c>
      <c r="F155" s="45"/>
      <c r="G155" s="51" t="s">
        <v>1167</v>
      </c>
      <c r="H155" s="47">
        <v>42544</v>
      </c>
      <c r="I155" s="125">
        <v>6343</v>
      </c>
      <c r="J155" s="47"/>
      <c r="K155" s="637"/>
      <c r="L155" s="66" t="s">
        <v>2130</v>
      </c>
      <c r="M155" s="66" t="s">
        <v>1646</v>
      </c>
      <c r="N155" s="66" t="s">
        <v>1252</v>
      </c>
      <c r="O155" s="549">
        <v>0</v>
      </c>
      <c r="P155" s="275">
        <f t="shared" si="6"/>
        <v>0</v>
      </c>
      <c r="Q155" s="273">
        <f t="shared" si="7"/>
        <v>1763.02</v>
      </c>
      <c r="R155" s="208">
        <v>1763.02</v>
      </c>
      <c r="S155" s="175"/>
      <c r="T155" s="66" t="s">
        <v>113</v>
      </c>
      <c r="U155" s="66" t="s">
        <v>1367</v>
      </c>
      <c r="V155" s="242" t="s">
        <v>2418</v>
      </c>
      <c r="W155" s="66"/>
      <c r="X155" s="66"/>
    </row>
    <row r="156" spans="1:24" s="8" customFormat="1" hidden="1">
      <c r="A156" s="45" t="s">
        <v>1563</v>
      </c>
      <c r="B156" s="45" t="s">
        <v>539</v>
      </c>
      <c r="C156" s="45"/>
      <c r="D156" s="611">
        <v>2016</v>
      </c>
      <c r="E156" s="45" t="s">
        <v>2146</v>
      </c>
      <c r="F156" s="45"/>
      <c r="G156" s="51" t="s">
        <v>1167</v>
      </c>
      <c r="H156" s="47">
        <v>42545</v>
      </c>
      <c r="I156" s="125">
        <v>214</v>
      </c>
      <c r="J156" s="47"/>
      <c r="K156" s="637"/>
      <c r="L156" s="66" t="s">
        <v>2072</v>
      </c>
      <c r="M156" s="66" t="s">
        <v>113</v>
      </c>
      <c r="N156" s="66" t="s">
        <v>1252</v>
      </c>
      <c r="O156" s="549">
        <v>0</v>
      </c>
      <c r="P156" s="275">
        <f t="shared" si="6"/>
        <v>0</v>
      </c>
      <c r="Q156" s="273">
        <f t="shared" si="7"/>
        <v>6000</v>
      </c>
      <c r="R156" s="208">
        <v>6000</v>
      </c>
      <c r="S156" s="175"/>
      <c r="T156" s="66" t="s">
        <v>113</v>
      </c>
      <c r="U156" s="66" t="s">
        <v>2274</v>
      </c>
      <c r="V156" s="242" t="s">
        <v>2491</v>
      </c>
      <c r="W156" s="66" t="s">
        <v>1904</v>
      </c>
      <c r="X156" s="66"/>
    </row>
    <row r="157" spans="1:24" s="8" customFormat="1" hidden="1">
      <c r="A157" s="45" t="s">
        <v>1921</v>
      </c>
      <c r="B157" s="45" t="s">
        <v>42</v>
      </c>
      <c r="C157" s="45"/>
      <c r="D157" s="611">
        <v>2016</v>
      </c>
      <c r="E157" s="45" t="s">
        <v>2496</v>
      </c>
      <c r="F157" s="45"/>
      <c r="G157" s="51" t="s">
        <v>1167</v>
      </c>
      <c r="H157" s="47">
        <v>42548</v>
      </c>
      <c r="I157" s="125">
        <v>2400</v>
      </c>
      <c r="J157" s="47"/>
      <c r="K157" s="637"/>
      <c r="L157" s="66" t="s">
        <v>113</v>
      </c>
      <c r="M157" s="66" t="s">
        <v>1922</v>
      </c>
      <c r="N157" s="66" t="s">
        <v>1252</v>
      </c>
      <c r="O157" s="549">
        <v>0</v>
      </c>
      <c r="P157" s="275">
        <f t="shared" si="6"/>
        <v>0</v>
      </c>
      <c r="Q157" s="273">
        <f t="shared" si="7"/>
        <v>326.97999999999996</v>
      </c>
      <c r="R157" s="208">
        <v>326.98</v>
      </c>
      <c r="S157" s="175"/>
      <c r="T157" s="66" t="s">
        <v>113</v>
      </c>
      <c r="U157" s="66" t="s">
        <v>1367</v>
      </c>
      <c r="V157" s="242" t="s">
        <v>1925</v>
      </c>
      <c r="W157" s="66" t="s">
        <v>1101</v>
      </c>
      <c r="X157" s="66"/>
    </row>
    <row r="158" spans="1:24" s="8" customFormat="1" hidden="1">
      <c r="A158" s="45" t="s">
        <v>1653</v>
      </c>
      <c r="B158" s="45" t="s">
        <v>1558</v>
      </c>
      <c r="C158" s="45" t="s">
        <v>2062</v>
      </c>
      <c r="D158" s="471">
        <v>2015</v>
      </c>
      <c r="E158" s="45" t="s">
        <v>1654</v>
      </c>
      <c r="F158" s="45"/>
      <c r="G158" s="51" t="s">
        <v>1556</v>
      </c>
      <c r="H158" s="47">
        <v>42549</v>
      </c>
      <c r="I158" s="125" t="s">
        <v>2693</v>
      </c>
      <c r="J158" s="47"/>
      <c r="K158" s="637"/>
      <c r="L158" s="66" t="s">
        <v>113</v>
      </c>
      <c r="M158" s="66" t="s">
        <v>1656</v>
      </c>
      <c r="N158" s="66" t="s">
        <v>729</v>
      </c>
      <c r="O158" s="549">
        <v>5.0000000000000001E-3</v>
      </c>
      <c r="P158" s="275">
        <f t="shared" si="6"/>
        <v>2895.7064655172412</v>
      </c>
      <c r="Q158" s="273">
        <f t="shared" si="7"/>
        <v>668444.88049999985</v>
      </c>
      <c r="R158" s="208">
        <v>671803.9</v>
      </c>
      <c r="S158" s="175"/>
      <c r="T158" s="66" t="s">
        <v>113</v>
      </c>
      <c r="U158" s="66" t="s">
        <v>729</v>
      </c>
      <c r="V158" s="242" t="s">
        <v>2694</v>
      </c>
      <c r="W158" s="66"/>
      <c r="X158" s="66"/>
    </row>
    <row r="159" spans="1:24" s="8" customFormat="1" hidden="1">
      <c r="A159" s="45" t="s">
        <v>1908</v>
      </c>
      <c r="B159" s="45" t="s">
        <v>539</v>
      </c>
      <c r="C159" s="45"/>
      <c r="D159" s="611">
        <v>2016</v>
      </c>
      <c r="E159" s="45" t="s">
        <v>1917</v>
      </c>
      <c r="F159" s="45"/>
      <c r="G159" s="51" t="s">
        <v>1167</v>
      </c>
      <c r="H159" s="47">
        <v>42552</v>
      </c>
      <c r="I159" s="125" t="s">
        <v>2171</v>
      </c>
      <c r="J159" s="47"/>
      <c r="K159" s="637"/>
      <c r="L159" s="66" t="s">
        <v>1919</v>
      </c>
      <c r="M159" s="66" t="s">
        <v>113</v>
      </c>
      <c r="N159" s="66" t="s">
        <v>1252</v>
      </c>
      <c r="O159" s="549">
        <v>0</v>
      </c>
      <c r="P159" s="275">
        <f t="shared" si="6"/>
        <v>0</v>
      </c>
      <c r="Q159" s="273">
        <f t="shared" si="7"/>
        <v>1436.7599999999998</v>
      </c>
      <c r="R159" s="208">
        <v>1436.76</v>
      </c>
      <c r="S159" s="175"/>
      <c r="T159" s="66" t="s">
        <v>113</v>
      </c>
      <c r="U159" s="66" t="s">
        <v>1367</v>
      </c>
      <c r="V159" s="242" t="s">
        <v>2172</v>
      </c>
      <c r="W159" s="66"/>
      <c r="X159" s="66"/>
    </row>
    <row r="160" spans="1:24" s="8" customFormat="1" hidden="1">
      <c r="A160" s="45" t="s">
        <v>1927</v>
      </c>
      <c r="B160" s="45" t="s">
        <v>1940</v>
      </c>
      <c r="C160" s="45"/>
      <c r="D160" s="611">
        <v>2016</v>
      </c>
      <c r="E160" s="45" t="s">
        <v>1982</v>
      </c>
      <c r="F160" s="45"/>
      <c r="G160" s="51" t="s">
        <v>1167</v>
      </c>
      <c r="H160" s="47">
        <v>42555</v>
      </c>
      <c r="I160" s="575" t="s">
        <v>1947</v>
      </c>
      <c r="J160" s="47"/>
      <c r="K160" s="637"/>
      <c r="L160" s="66" t="s">
        <v>1948</v>
      </c>
      <c r="M160" s="66" t="s">
        <v>113</v>
      </c>
      <c r="N160" s="66" t="s">
        <v>1252</v>
      </c>
      <c r="O160" s="549">
        <v>0</v>
      </c>
      <c r="P160" s="275">
        <f t="shared" si="6"/>
        <v>0</v>
      </c>
      <c r="Q160" s="273">
        <f t="shared" si="7"/>
        <v>1096.9699999999998</v>
      </c>
      <c r="R160" s="208">
        <v>1096.97</v>
      </c>
      <c r="S160" s="175"/>
      <c r="T160" s="66" t="s">
        <v>113</v>
      </c>
      <c r="U160" s="66" t="s">
        <v>1736</v>
      </c>
      <c r="V160" s="242" t="s">
        <v>2102</v>
      </c>
      <c r="W160" s="66"/>
      <c r="X160" s="66"/>
    </row>
    <row r="161" spans="1:24" s="8" customFormat="1" hidden="1">
      <c r="A161" s="45" t="s">
        <v>1927</v>
      </c>
      <c r="B161" s="45" t="s">
        <v>1940</v>
      </c>
      <c r="C161" s="45"/>
      <c r="D161" s="611">
        <v>2016</v>
      </c>
      <c r="E161" s="45" t="s">
        <v>1982</v>
      </c>
      <c r="F161" s="45"/>
      <c r="G161" s="51" t="s">
        <v>1167</v>
      </c>
      <c r="H161" s="47">
        <v>42558</v>
      </c>
      <c r="I161" s="779" t="s">
        <v>2321</v>
      </c>
      <c r="J161" s="47">
        <v>42586</v>
      </c>
      <c r="K161" s="637">
        <v>6488</v>
      </c>
      <c r="L161" s="66" t="s">
        <v>113</v>
      </c>
      <c r="M161" s="66" t="s">
        <v>1929</v>
      </c>
      <c r="N161" s="66" t="s">
        <v>1252</v>
      </c>
      <c r="O161" s="549">
        <v>0</v>
      </c>
      <c r="P161" s="275">
        <f t="shared" si="6"/>
        <v>0</v>
      </c>
      <c r="Q161" s="273">
        <f t="shared" si="7"/>
        <v>4402.2</v>
      </c>
      <c r="R161" s="208">
        <v>4402.2</v>
      </c>
      <c r="S161" s="175">
        <v>4402.2</v>
      </c>
      <c r="T161" s="66" t="s">
        <v>113</v>
      </c>
      <c r="U161" s="66" t="s">
        <v>2036</v>
      </c>
      <c r="V161" s="242" t="s">
        <v>2322</v>
      </c>
      <c r="W161" s="66"/>
      <c r="X161" s="66"/>
    </row>
    <row r="162" spans="1:24" s="8" customFormat="1">
      <c r="A162" s="45" t="s">
        <v>1953</v>
      </c>
      <c r="B162" s="45" t="s">
        <v>1939</v>
      </c>
      <c r="C162" s="45"/>
      <c r="D162" s="611">
        <v>2016</v>
      </c>
      <c r="E162" s="45" t="s">
        <v>2033</v>
      </c>
      <c r="F162" s="45"/>
      <c r="G162" s="51" t="s">
        <v>1167</v>
      </c>
      <c r="H162" s="47">
        <v>42558</v>
      </c>
      <c r="I162" s="779" t="s">
        <v>2563</v>
      </c>
      <c r="J162" s="47"/>
      <c r="K162" s="637"/>
      <c r="L162" s="66" t="s">
        <v>113</v>
      </c>
      <c r="M162" s="66" t="s">
        <v>1929</v>
      </c>
      <c r="N162" s="66" t="s">
        <v>1252</v>
      </c>
      <c r="O162" s="549">
        <v>2E-3</v>
      </c>
      <c r="P162" s="275">
        <f t="shared" si="6"/>
        <v>104.16</v>
      </c>
      <c r="Q162" s="273">
        <f t="shared" si="7"/>
        <v>60291.974399999992</v>
      </c>
      <c r="R162" s="208">
        <v>60412.800000000003</v>
      </c>
      <c r="S162" s="175"/>
      <c r="T162" s="66" t="s">
        <v>113</v>
      </c>
      <c r="U162" s="66" t="s">
        <v>2036</v>
      </c>
      <c r="V162" s="242" t="s">
        <v>2564</v>
      </c>
      <c r="W162" s="66"/>
      <c r="X162" s="66"/>
    </row>
    <row r="163" spans="1:24" s="8" customFormat="1" hidden="1">
      <c r="A163" s="45" t="s">
        <v>2088</v>
      </c>
      <c r="B163" s="45" t="s">
        <v>2086</v>
      </c>
      <c r="C163" s="45"/>
      <c r="D163" s="611">
        <v>2016</v>
      </c>
      <c r="E163" s="45" t="s">
        <v>2090</v>
      </c>
      <c r="F163" s="45"/>
      <c r="G163" s="51" t="s">
        <v>757</v>
      </c>
      <c r="H163" s="47">
        <v>42562</v>
      </c>
      <c r="I163" s="779">
        <v>6390</v>
      </c>
      <c r="J163" s="47"/>
      <c r="K163" s="637"/>
      <c r="L163" s="66" t="s">
        <v>113</v>
      </c>
      <c r="M163" s="66" t="s">
        <v>1646</v>
      </c>
      <c r="N163" s="66" t="s">
        <v>1252</v>
      </c>
      <c r="O163" s="549">
        <v>2E-3</v>
      </c>
      <c r="P163" s="275">
        <f t="shared" si="6"/>
        <v>73.280155172413799</v>
      </c>
      <c r="Q163" s="273">
        <f t="shared" si="7"/>
        <v>42417.48502</v>
      </c>
      <c r="R163" s="208">
        <v>42502.49</v>
      </c>
      <c r="S163" s="175"/>
      <c r="T163" s="66" t="s">
        <v>113</v>
      </c>
      <c r="U163" s="66" t="s">
        <v>1367</v>
      </c>
      <c r="V163" s="242" t="s">
        <v>2389</v>
      </c>
      <c r="W163" s="66"/>
      <c r="X163" s="66"/>
    </row>
    <row r="164" spans="1:24" s="8" customFormat="1" hidden="1">
      <c r="A164" s="45" t="s">
        <v>1862</v>
      </c>
      <c r="B164" s="45" t="s">
        <v>42</v>
      </c>
      <c r="C164" s="45"/>
      <c r="D164" s="611">
        <v>2016</v>
      </c>
      <c r="E164" s="45" t="s">
        <v>2173</v>
      </c>
      <c r="F164" s="45"/>
      <c r="G164" s="51" t="s">
        <v>1167</v>
      </c>
      <c r="H164" s="47">
        <v>42565</v>
      </c>
      <c r="I164" s="779">
        <v>655</v>
      </c>
      <c r="J164" s="47"/>
      <c r="K164" s="637"/>
      <c r="L164" s="66" t="s">
        <v>1735</v>
      </c>
      <c r="M164" s="66" t="s">
        <v>113</v>
      </c>
      <c r="N164" s="66" t="s">
        <v>1252</v>
      </c>
      <c r="O164" s="549">
        <v>0</v>
      </c>
      <c r="P164" s="275">
        <f t="shared" si="6"/>
        <v>0</v>
      </c>
      <c r="Q164" s="273">
        <f t="shared" si="7"/>
        <v>4217.99</v>
      </c>
      <c r="R164" s="208">
        <v>4217.99</v>
      </c>
      <c r="S164" s="175"/>
      <c r="T164" s="66" t="s">
        <v>113</v>
      </c>
      <c r="U164" s="66" t="s">
        <v>1835</v>
      </c>
      <c r="V164" s="242" t="s">
        <v>2174</v>
      </c>
      <c r="W164" s="66"/>
      <c r="X164" s="66"/>
    </row>
    <row r="165" spans="1:24" s="8" customFormat="1" hidden="1">
      <c r="A165" s="45" t="s">
        <v>1793</v>
      </c>
      <c r="B165" s="45" t="s">
        <v>539</v>
      </c>
      <c r="C165" s="45"/>
      <c r="D165" s="611">
        <v>2016</v>
      </c>
      <c r="E165" s="45" t="s">
        <v>1794</v>
      </c>
      <c r="F165" s="45"/>
      <c r="G165" s="51" t="s">
        <v>1167</v>
      </c>
      <c r="H165" s="47">
        <v>42565</v>
      </c>
      <c r="I165" s="779">
        <v>656</v>
      </c>
      <c r="J165" s="47"/>
      <c r="K165" s="637"/>
      <c r="L165" s="66" t="s">
        <v>1735</v>
      </c>
      <c r="M165" s="66" t="s">
        <v>113</v>
      </c>
      <c r="N165" s="66" t="s">
        <v>1252</v>
      </c>
      <c r="O165" s="549">
        <v>0</v>
      </c>
      <c r="P165" s="275">
        <f t="shared" si="6"/>
        <v>0</v>
      </c>
      <c r="Q165" s="273">
        <f t="shared" si="7"/>
        <v>199.98</v>
      </c>
      <c r="R165" s="208">
        <v>199.98</v>
      </c>
      <c r="S165" s="175"/>
      <c r="T165" s="66" t="s">
        <v>113</v>
      </c>
      <c r="U165" s="66" t="s">
        <v>1532</v>
      </c>
      <c r="V165" s="242" t="s">
        <v>2156</v>
      </c>
      <c r="W165" s="66"/>
      <c r="X165" s="66"/>
    </row>
    <row r="166" spans="1:24" s="8" customFormat="1" hidden="1">
      <c r="A166" s="45" t="s">
        <v>1921</v>
      </c>
      <c r="B166" s="45" t="s">
        <v>42</v>
      </c>
      <c r="C166" s="45"/>
      <c r="D166" s="611">
        <v>2016</v>
      </c>
      <c r="E166" s="45" t="s">
        <v>2706</v>
      </c>
      <c r="F166" s="45"/>
      <c r="G166" s="51" t="s">
        <v>1167</v>
      </c>
      <c r="H166" s="47">
        <v>42566</v>
      </c>
      <c r="I166" s="125">
        <v>320</v>
      </c>
      <c r="J166" s="47"/>
      <c r="K166" s="637"/>
      <c r="L166" s="66" t="s">
        <v>113</v>
      </c>
      <c r="M166" s="66" t="s">
        <v>2057</v>
      </c>
      <c r="N166" s="66" t="s">
        <v>1252</v>
      </c>
      <c r="O166" s="549">
        <v>0</v>
      </c>
      <c r="P166" s="275">
        <f t="shared" ref="P166" si="8">(R166*100/116)*O166</f>
        <v>0</v>
      </c>
      <c r="Q166" s="273">
        <f t="shared" ref="Q166" si="9">((R166*100/116)-P166)*1.16</f>
        <v>32543.779999999995</v>
      </c>
      <c r="R166" s="208">
        <v>32543.78</v>
      </c>
      <c r="S166" s="175"/>
      <c r="T166" s="66" t="s">
        <v>113</v>
      </c>
      <c r="U166" s="66" t="s">
        <v>1367</v>
      </c>
      <c r="V166" s="242" t="s">
        <v>2708</v>
      </c>
      <c r="W166" s="66"/>
      <c r="X166" s="66"/>
    </row>
    <row r="167" spans="1:24" s="8" customFormat="1" hidden="1">
      <c r="A167" s="45" t="s">
        <v>1921</v>
      </c>
      <c r="B167" s="45" t="s">
        <v>42</v>
      </c>
      <c r="C167" s="45"/>
      <c r="D167" s="611">
        <v>2016</v>
      </c>
      <c r="E167" s="45" t="s">
        <v>2706</v>
      </c>
      <c r="F167" s="45"/>
      <c r="G167" s="51" t="s">
        <v>1167</v>
      </c>
      <c r="H167" s="47">
        <v>42566</v>
      </c>
      <c r="I167" s="125">
        <v>321</v>
      </c>
      <c r="J167" s="47"/>
      <c r="K167" s="637"/>
      <c r="L167" s="66" t="s">
        <v>113</v>
      </c>
      <c r="M167" s="66" t="s">
        <v>2057</v>
      </c>
      <c r="N167" s="66" t="s">
        <v>1252</v>
      </c>
      <c r="O167" s="549">
        <v>0</v>
      </c>
      <c r="P167" s="275">
        <f t="shared" si="6"/>
        <v>0</v>
      </c>
      <c r="Q167" s="273">
        <f t="shared" si="7"/>
        <v>6121.18</v>
      </c>
      <c r="R167" s="208">
        <v>6121.18</v>
      </c>
      <c r="S167" s="175"/>
      <c r="T167" s="66" t="s">
        <v>113</v>
      </c>
      <c r="U167" s="66" t="s">
        <v>1367</v>
      </c>
      <c r="V167" s="242" t="s">
        <v>2707</v>
      </c>
      <c r="W167" s="66"/>
      <c r="X167" s="66"/>
    </row>
    <row r="168" spans="1:24" s="8" customFormat="1" hidden="1">
      <c r="A168" s="45" t="s">
        <v>2088</v>
      </c>
      <c r="B168" s="45" t="s">
        <v>2086</v>
      </c>
      <c r="C168" s="45"/>
      <c r="D168" s="611">
        <v>2016</v>
      </c>
      <c r="E168" s="45" t="s">
        <v>2090</v>
      </c>
      <c r="F168" s="45"/>
      <c r="G168" s="51" t="s">
        <v>757</v>
      </c>
      <c r="H168" s="47">
        <v>42566</v>
      </c>
      <c r="I168" s="779">
        <v>2474</v>
      </c>
      <c r="J168" s="47"/>
      <c r="K168" s="637"/>
      <c r="L168" s="66" t="s">
        <v>113</v>
      </c>
      <c r="M168" s="66" t="s">
        <v>1922</v>
      </c>
      <c r="N168" s="66" t="s">
        <v>1252</v>
      </c>
      <c r="O168" s="549">
        <v>2E-3</v>
      </c>
      <c r="P168" s="275">
        <f t="shared" si="6"/>
        <v>0.51553448275862068</v>
      </c>
      <c r="Q168" s="273">
        <f t="shared" si="7"/>
        <v>298.41198000000003</v>
      </c>
      <c r="R168" s="208">
        <v>299.01</v>
      </c>
      <c r="S168" s="175"/>
      <c r="T168" s="66" t="s">
        <v>113</v>
      </c>
      <c r="U168" s="66" t="s">
        <v>1367</v>
      </c>
      <c r="V168" s="242" t="s">
        <v>2388</v>
      </c>
      <c r="W168" s="66"/>
      <c r="X168" s="66"/>
    </row>
    <row r="169" spans="1:24" s="8" customFormat="1" hidden="1">
      <c r="A169" s="45" t="s">
        <v>1563</v>
      </c>
      <c r="B169" s="45" t="s">
        <v>539</v>
      </c>
      <c r="C169" s="45"/>
      <c r="D169" s="611">
        <v>2016</v>
      </c>
      <c r="E169" s="45" t="s">
        <v>2146</v>
      </c>
      <c r="F169" s="45"/>
      <c r="G169" s="51" t="s">
        <v>1167</v>
      </c>
      <c r="H169" s="47">
        <v>42569</v>
      </c>
      <c r="I169" s="779">
        <v>662</v>
      </c>
      <c r="J169" s="47"/>
      <c r="K169" s="637"/>
      <c r="L169" s="66" t="s">
        <v>1735</v>
      </c>
      <c r="M169" s="66" t="s">
        <v>113</v>
      </c>
      <c r="N169" s="66" t="s">
        <v>1252</v>
      </c>
      <c r="O169" s="549">
        <v>0</v>
      </c>
      <c r="P169" s="275">
        <f t="shared" si="6"/>
        <v>0</v>
      </c>
      <c r="Q169" s="273">
        <f t="shared" si="7"/>
        <v>1243.8399999999997</v>
      </c>
      <c r="R169" s="208">
        <v>1243.8399999999999</v>
      </c>
      <c r="S169" s="175"/>
      <c r="T169" s="66" t="s">
        <v>113</v>
      </c>
      <c r="U169" s="66" t="s">
        <v>1367</v>
      </c>
      <c r="V169" s="242" t="s">
        <v>2160</v>
      </c>
      <c r="W169" s="66"/>
      <c r="X169" s="66"/>
    </row>
    <row r="170" spans="1:24" s="8" customFormat="1" hidden="1">
      <c r="A170" s="45" t="s">
        <v>1563</v>
      </c>
      <c r="B170" s="45" t="s">
        <v>539</v>
      </c>
      <c r="C170" s="45"/>
      <c r="D170" s="611">
        <v>2016</v>
      </c>
      <c r="E170" s="45" t="s">
        <v>2146</v>
      </c>
      <c r="F170" s="45"/>
      <c r="G170" s="51" t="s">
        <v>1167</v>
      </c>
      <c r="H170" s="47">
        <v>42569</v>
      </c>
      <c r="I170" s="779">
        <v>666</v>
      </c>
      <c r="J170" s="47"/>
      <c r="K170" s="637"/>
      <c r="L170" s="66" t="s">
        <v>1735</v>
      </c>
      <c r="M170" s="66" t="s">
        <v>113</v>
      </c>
      <c r="N170" s="66" t="s">
        <v>1252</v>
      </c>
      <c r="O170" s="549">
        <v>0</v>
      </c>
      <c r="P170" s="275">
        <f t="shared" ref="P170:P203" si="10">(R170*100/116)*O170</f>
        <v>0</v>
      </c>
      <c r="Q170" s="273">
        <f t="shared" ref="Q170:Q203" si="11">((R170*100/116)-P170)*1.16</f>
        <v>785</v>
      </c>
      <c r="R170" s="208">
        <v>785</v>
      </c>
      <c r="S170" s="175"/>
      <c r="T170" s="66" t="s">
        <v>113</v>
      </c>
      <c r="U170" s="66" t="s">
        <v>1367</v>
      </c>
      <c r="V170" s="242" t="s">
        <v>2147</v>
      </c>
      <c r="W170" s="66"/>
      <c r="X170" s="66"/>
    </row>
    <row r="171" spans="1:24" s="8" customFormat="1" hidden="1">
      <c r="A171" s="45" t="s">
        <v>2021</v>
      </c>
      <c r="B171" s="45" t="s">
        <v>539</v>
      </c>
      <c r="C171" s="45"/>
      <c r="D171" s="611">
        <v>2016</v>
      </c>
      <c r="E171" s="45" t="s">
        <v>2157</v>
      </c>
      <c r="F171" s="45"/>
      <c r="G171" s="51" t="s">
        <v>1167</v>
      </c>
      <c r="H171" s="47">
        <v>42569</v>
      </c>
      <c r="I171" s="779">
        <v>667</v>
      </c>
      <c r="J171" s="47"/>
      <c r="K171" s="637"/>
      <c r="L171" s="66" t="s">
        <v>1735</v>
      </c>
      <c r="M171" s="66" t="s">
        <v>113</v>
      </c>
      <c r="N171" s="66" t="s">
        <v>1252</v>
      </c>
      <c r="O171" s="549">
        <v>0</v>
      </c>
      <c r="P171" s="275">
        <f t="shared" si="10"/>
        <v>0</v>
      </c>
      <c r="Q171" s="273">
        <f t="shared" si="11"/>
        <v>225.23</v>
      </c>
      <c r="R171" s="208">
        <v>225.23</v>
      </c>
      <c r="S171" s="175"/>
      <c r="T171" s="66" t="s">
        <v>113</v>
      </c>
      <c r="U171" s="66" t="s">
        <v>2158</v>
      </c>
      <c r="V171" s="242" t="s">
        <v>2159</v>
      </c>
      <c r="W171" s="66"/>
      <c r="X171" s="66"/>
    </row>
    <row r="172" spans="1:24" s="8" customFormat="1" hidden="1">
      <c r="A172" s="45" t="s">
        <v>2088</v>
      </c>
      <c r="B172" s="45" t="s">
        <v>2086</v>
      </c>
      <c r="C172" s="45"/>
      <c r="D172" s="611">
        <v>2016</v>
      </c>
      <c r="E172" s="45" t="s">
        <v>2090</v>
      </c>
      <c r="F172" s="45"/>
      <c r="G172" s="51" t="s">
        <v>757</v>
      </c>
      <c r="H172" s="47">
        <v>42569</v>
      </c>
      <c r="I172" s="779">
        <v>6409</v>
      </c>
      <c r="J172" s="47"/>
      <c r="K172" s="637"/>
      <c r="L172" s="66" t="s">
        <v>113</v>
      </c>
      <c r="M172" s="66" t="s">
        <v>1646</v>
      </c>
      <c r="N172" s="66" t="s">
        <v>1252</v>
      </c>
      <c r="O172" s="549">
        <v>2E-3</v>
      </c>
      <c r="P172" s="275">
        <f t="shared" si="10"/>
        <v>0.4325</v>
      </c>
      <c r="Q172" s="273">
        <f t="shared" si="11"/>
        <v>250.34829999999997</v>
      </c>
      <c r="R172" s="208">
        <v>250.85</v>
      </c>
      <c r="S172" s="175"/>
      <c r="T172" s="66" t="s">
        <v>113</v>
      </c>
      <c r="U172" s="66" t="s">
        <v>2390</v>
      </c>
      <c r="V172" s="242" t="s">
        <v>2259</v>
      </c>
      <c r="W172" s="66"/>
      <c r="X172" s="66"/>
    </row>
    <row r="173" spans="1:24" s="8" customFormat="1" hidden="1">
      <c r="A173" s="45" t="s">
        <v>1927</v>
      </c>
      <c r="B173" s="45" t="s">
        <v>1940</v>
      </c>
      <c r="C173" s="45"/>
      <c r="D173" s="611">
        <v>2016</v>
      </c>
      <c r="E173" s="45" t="s">
        <v>1982</v>
      </c>
      <c r="F173" s="45"/>
      <c r="G173" s="51" t="s">
        <v>1167</v>
      </c>
      <c r="H173" s="47">
        <v>42571</v>
      </c>
      <c r="I173" s="575" t="s">
        <v>2101</v>
      </c>
      <c r="J173" s="47">
        <v>42548</v>
      </c>
      <c r="K173" s="637">
        <v>6385</v>
      </c>
      <c r="L173" s="66" t="s">
        <v>1948</v>
      </c>
      <c r="M173" s="66" t="s">
        <v>113</v>
      </c>
      <c r="N173" s="66" t="s">
        <v>1252</v>
      </c>
      <c r="O173" s="549">
        <v>0</v>
      </c>
      <c r="P173" s="275">
        <f t="shared" si="10"/>
        <v>0</v>
      </c>
      <c r="Q173" s="273">
        <f t="shared" si="11"/>
        <v>5568</v>
      </c>
      <c r="R173" s="208">
        <v>5568</v>
      </c>
      <c r="S173" s="175">
        <v>5568</v>
      </c>
      <c r="T173" s="66" t="s">
        <v>113</v>
      </c>
      <c r="U173" s="66" t="s">
        <v>1736</v>
      </c>
      <c r="V173" s="242" t="s">
        <v>2332</v>
      </c>
      <c r="W173" s="66"/>
      <c r="X173" s="66"/>
    </row>
    <row r="174" spans="1:24" s="8" customFormat="1" hidden="1">
      <c r="A174" s="45" t="s">
        <v>2179</v>
      </c>
      <c r="B174" s="45" t="s">
        <v>1970</v>
      </c>
      <c r="C174" s="45"/>
      <c r="D174" s="611">
        <v>2016</v>
      </c>
      <c r="E174" s="45" t="s">
        <v>2300</v>
      </c>
      <c r="F174" s="45"/>
      <c r="G174" s="51" t="s">
        <v>1688</v>
      </c>
      <c r="H174" s="47">
        <v>42571</v>
      </c>
      <c r="I174" s="779" t="s">
        <v>2329</v>
      </c>
      <c r="J174" s="47">
        <v>42571</v>
      </c>
      <c r="K174" s="637"/>
      <c r="L174" s="66" t="s">
        <v>1948</v>
      </c>
      <c r="M174" s="66" t="s">
        <v>113</v>
      </c>
      <c r="N174" s="66" t="s">
        <v>1252</v>
      </c>
      <c r="O174" s="549">
        <v>0</v>
      </c>
      <c r="P174" s="275">
        <f t="shared" si="10"/>
        <v>0</v>
      </c>
      <c r="Q174" s="273">
        <f t="shared" si="11"/>
        <v>75152</v>
      </c>
      <c r="R174" s="208">
        <v>75152</v>
      </c>
      <c r="S174" s="175"/>
      <c r="T174" s="66" t="s">
        <v>113</v>
      </c>
      <c r="U174" s="66" t="s">
        <v>2375</v>
      </c>
      <c r="V174" s="242" t="s">
        <v>2376</v>
      </c>
      <c r="W174" s="66"/>
      <c r="X174" s="66"/>
    </row>
    <row r="175" spans="1:24" s="8" customFormat="1" hidden="1">
      <c r="A175" s="45" t="s">
        <v>2021</v>
      </c>
      <c r="B175" s="45" t="s">
        <v>2022</v>
      </c>
      <c r="C175" s="45"/>
      <c r="D175" s="611">
        <v>2016</v>
      </c>
      <c r="E175" s="45" t="s">
        <v>2313</v>
      </c>
      <c r="F175" s="45"/>
      <c r="G175" s="51" t="s">
        <v>1167</v>
      </c>
      <c r="H175" s="47">
        <v>42571</v>
      </c>
      <c r="I175" s="779" t="s">
        <v>2315</v>
      </c>
      <c r="J175" s="47"/>
      <c r="K175" s="637"/>
      <c r="L175" s="66" t="s">
        <v>1948</v>
      </c>
      <c r="M175" s="66" t="s">
        <v>113</v>
      </c>
      <c r="N175" s="66" t="s">
        <v>1252</v>
      </c>
      <c r="O175" s="549">
        <v>0</v>
      </c>
      <c r="P175" s="275">
        <f t="shared" si="10"/>
        <v>0</v>
      </c>
      <c r="Q175" s="273">
        <f t="shared" si="11"/>
        <v>12876</v>
      </c>
      <c r="R175" s="208">
        <v>12876</v>
      </c>
      <c r="S175" s="175"/>
      <c r="T175" s="66" t="s">
        <v>113</v>
      </c>
      <c r="U175" s="66" t="s">
        <v>1367</v>
      </c>
      <c r="V175" s="242" t="s">
        <v>2316</v>
      </c>
      <c r="W175" s="66"/>
      <c r="X175" s="66"/>
    </row>
    <row r="176" spans="1:24" s="8" customFormat="1" hidden="1">
      <c r="A176" s="45" t="s">
        <v>1642</v>
      </c>
      <c r="B176" s="45" t="s">
        <v>2009</v>
      </c>
      <c r="C176" s="45"/>
      <c r="D176" s="611">
        <v>2016</v>
      </c>
      <c r="E176" s="45" t="s">
        <v>2015</v>
      </c>
      <c r="F176" s="45"/>
      <c r="G176" s="51" t="s">
        <v>1167</v>
      </c>
      <c r="H176" s="47">
        <v>42572</v>
      </c>
      <c r="I176" s="125" t="s">
        <v>2311</v>
      </c>
      <c r="J176" s="47"/>
      <c r="K176" s="637"/>
      <c r="L176" s="66" t="s">
        <v>1948</v>
      </c>
      <c r="M176" s="66" t="s">
        <v>113</v>
      </c>
      <c r="N176" s="66" t="s">
        <v>1252</v>
      </c>
      <c r="O176" s="549">
        <v>0</v>
      </c>
      <c r="P176" s="275">
        <f t="shared" ref="P176" si="12">(R176*100/116)*O176</f>
        <v>0</v>
      </c>
      <c r="Q176" s="273">
        <f t="shared" ref="Q176" si="13">((R176*100/116)-P176)*1.16</f>
        <v>29115.999999999996</v>
      </c>
      <c r="R176" s="208">
        <v>29116</v>
      </c>
      <c r="S176" s="175"/>
      <c r="T176" s="66" t="s">
        <v>113</v>
      </c>
      <c r="U176" s="66" t="s">
        <v>1736</v>
      </c>
      <c r="V176" s="242" t="s">
        <v>2722</v>
      </c>
      <c r="W176" s="66"/>
      <c r="X176" s="66"/>
    </row>
    <row r="177" spans="1:24" s="8" customFormat="1" hidden="1">
      <c r="A177" s="45" t="s">
        <v>1607</v>
      </c>
      <c r="B177" s="45" t="s">
        <v>535</v>
      </c>
      <c r="C177" s="45"/>
      <c r="D177" s="611">
        <v>2016</v>
      </c>
      <c r="E177" s="45" t="s">
        <v>2162</v>
      </c>
      <c r="F177" s="45"/>
      <c r="G177" s="51" t="s">
        <v>1167</v>
      </c>
      <c r="H177" s="47">
        <v>42571</v>
      </c>
      <c r="I177" s="779" t="s">
        <v>2163</v>
      </c>
      <c r="J177" s="47"/>
      <c r="K177" s="637"/>
      <c r="L177" s="66" t="s">
        <v>1948</v>
      </c>
      <c r="M177" s="66" t="s">
        <v>113</v>
      </c>
      <c r="N177" s="66" t="s">
        <v>1252</v>
      </c>
      <c r="O177" s="549">
        <v>0</v>
      </c>
      <c r="P177" s="275">
        <f t="shared" si="10"/>
        <v>0</v>
      </c>
      <c r="Q177" s="273">
        <f t="shared" si="11"/>
        <v>3943.9999999999995</v>
      </c>
      <c r="R177" s="208">
        <v>3944</v>
      </c>
      <c r="S177" s="175"/>
      <c r="T177" s="66" t="s">
        <v>113</v>
      </c>
      <c r="U177" s="66" t="s">
        <v>2164</v>
      </c>
      <c r="V177" s="242" t="s">
        <v>2165</v>
      </c>
      <c r="W177" s="66"/>
      <c r="X177" s="66"/>
    </row>
    <row r="178" spans="1:24" s="8" customFormat="1" hidden="1">
      <c r="A178" s="45" t="s">
        <v>1642</v>
      </c>
      <c r="B178" s="45" t="s">
        <v>2447</v>
      </c>
      <c r="C178" s="45"/>
      <c r="D178" s="611">
        <v>2016</v>
      </c>
      <c r="E178" s="45" t="s">
        <v>2396</v>
      </c>
      <c r="F178" s="45"/>
      <c r="G178" s="51" t="s">
        <v>1540</v>
      </c>
      <c r="H178" s="47">
        <v>42571</v>
      </c>
      <c r="I178" s="125" t="s">
        <v>2317</v>
      </c>
      <c r="J178" s="47"/>
      <c r="K178" s="637"/>
      <c r="L178" s="66" t="s">
        <v>1948</v>
      </c>
      <c r="M178" s="66" t="s">
        <v>113</v>
      </c>
      <c r="N178" s="66" t="s">
        <v>1252</v>
      </c>
      <c r="O178" s="549">
        <v>2E-3</v>
      </c>
      <c r="P178" s="275">
        <f t="shared" si="10"/>
        <v>55.2</v>
      </c>
      <c r="Q178" s="273">
        <f t="shared" si="11"/>
        <v>31951.967999999997</v>
      </c>
      <c r="R178" s="208">
        <v>32016</v>
      </c>
      <c r="S178" s="175"/>
      <c r="T178" s="66" t="s">
        <v>113</v>
      </c>
      <c r="U178" s="66" t="s">
        <v>1367</v>
      </c>
      <c r="V178" s="242" t="s">
        <v>2318</v>
      </c>
      <c r="W178" s="66"/>
      <c r="X178" s="66"/>
    </row>
    <row r="179" spans="1:24" s="8" customFormat="1" hidden="1">
      <c r="A179" s="45" t="s">
        <v>1607</v>
      </c>
      <c r="B179" s="45" t="s">
        <v>535</v>
      </c>
      <c r="C179" s="45"/>
      <c r="D179" s="611">
        <v>2016</v>
      </c>
      <c r="E179" s="45" t="s">
        <v>2148</v>
      </c>
      <c r="F179" s="45"/>
      <c r="G179" s="51" t="s">
        <v>1167</v>
      </c>
      <c r="H179" s="47">
        <v>42571</v>
      </c>
      <c r="I179" s="779">
        <v>676</v>
      </c>
      <c r="J179" s="47"/>
      <c r="K179" s="637"/>
      <c r="L179" s="66" t="s">
        <v>1735</v>
      </c>
      <c r="M179" s="66" t="s">
        <v>113</v>
      </c>
      <c r="N179" s="66" t="s">
        <v>1252</v>
      </c>
      <c r="O179" s="549">
        <v>0</v>
      </c>
      <c r="P179" s="275">
        <f t="shared" si="10"/>
        <v>0</v>
      </c>
      <c r="Q179" s="273">
        <f t="shared" si="11"/>
        <v>1102</v>
      </c>
      <c r="R179" s="208">
        <v>1102</v>
      </c>
      <c r="S179" s="175"/>
      <c r="T179" s="66" t="s">
        <v>113</v>
      </c>
      <c r="U179" s="66" t="s">
        <v>1461</v>
      </c>
      <c r="V179" s="242" t="s">
        <v>2149</v>
      </c>
      <c r="W179" s="66"/>
      <c r="X179" s="66"/>
    </row>
    <row r="180" spans="1:24" s="8" customFormat="1" hidden="1">
      <c r="A180" s="45" t="s">
        <v>1367</v>
      </c>
      <c r="B180" s="45" t="s">
        <v>539</v>
      </c>
      <c r="C180" s="45"/>
      <c r="D180" s="611">
        <v>2016</v>
      </c>
      <c r="E180" s="45" t="s">
        <v>1789</v>
      </c>
      <c r="F180" s="45"/>
      <c r="G180" s="51" t="s">
        <v>1167</v>
      </c>
      <c r="H180" s="47">
        <v>42571</v>
      </c>
      <c r="I180" s="125">
        <v>936</v>
      </c>
      <c r="J180" s="47"/>
      <c r="K180" s="637"/>
      <c r="L180" s="66" t="s">
        <v>1758</v>
      </c>
      <c r="M180" s="66" t="s">
        <v>1759</v>
      </c>
      <c r="N180" s="66" t="s">
        <v>1252</v>
      </c>
      <c r="O180" s="549">
        <v>0</v>
      </c>
      <c r="P180" s="275">
        <f t="shared" si="10"/>
        <v>0</v>
      </c>
      <c r="Q180" s="273">
        <f t="shared" si="11"/>
        <v>536.9899999999999</v>
      </c>
      <c r="R180" s="208">
        <v>536.99</v>
      </c>
      <c r="S180" s="175"/>
      <c r="T180" s="66" t="s">
        <v>113</v>
      </c>
      <c r="U180" s="66" t="s">
        <v>1367</v>
      </c>
      <c r="V180" s="242" t="s">
        <v>2182</v>
      </c>
      <c r="W180" s="66"/>
      <c r="X180" s="66"/>
    </row>
    <row r="181" spans="1:24" s="8" customFormat="1" hidden="1">
      <c r="A181" s="45" t="s">
        <v>1927</v>
      </c>
      <c r="B181" s="45" t="s">
        <v>1940</v>
      </c>
      <c r="C181" s="45"/>
      <c r="D181" s="611">
        <v>2016</v>
      </c>
      <c r="E181" s="45" t="s">
        <v>1982</v>
      </c>
      <c r="F181" s="45"/>
      <c r="G181" s="51" t="s">
        <v>1167</v>
      </c>
      <c r="H181" s="47">
        <v>42572</v>
      </c>
      <c r="I181" s="125">
        <v>678</v>
      </c>
      <c r="J181" s="47">
        <v>42594</v>
      </c>
      <c r="K181" s="637">
        <v>6596</v>
      </c>
      <c r="L181" s="66" t="s">
        <v>1735</v>
      </c>
      <c r="M181" s="66" t="s">
        <v>113</v>
      </c>
      <c r="N181" s="66" t="s">
        <v>1252</v>
      </c>
      <c r="O181" s="549">
        <v>0</v>
      </c>
      <c r="P181" s="275">
        <f t="shared" si="10"/>
        <v>0</v>
      </c>
      <c r="Q181" s="273">
        <f t="shared" si="11"/>
        <v>10356</v>
      </c>
      <c r="R181" s="208">
        <v>10356</v>
      </c>
      <c r="S181" s="175">
        <v>16467.990000000002</v>
      </c>
      <c r="T181" s="66" t="s">
        <v>113</v>
      </c>
      <c r="U181" s="66" t="s">
        <v>2320</v>
      </c>
      <c r="V181" s="242" t="s">
        <v>2319</v>
      </c>
      <c r="W181" s="66"/>
      <c r="X181" s="66"/>
    </row>
    <row r="182" spans="1:24" s="8" customFormat="1" hidden="1">
      <c r="A182" s="45" t="s">
        <v>2088</v>
      </c>
      <c r="B182" s="45" t="s">
        <v>2086</v>
      </c>
      <c r="C182" s="45"/>
      <c r="D182" s="611">
        <v>2016</v>
      </c>
      <c r="E182" s="45" t="s">
        <v>2090</v>
      </c>
      <c r="F182" s="45"/>
      <c r="G182" s="51" t="s">
        <v>757</v>
      </c>
      <c r="H182" s="47">
        <v>42572</v>
      </c>
      <c r="I182" s="125">
        <v>680</v>
      </c>
      <c r="J182" s="47"/>
      <c r="K182" s="637"/>
      <c r="L182" s="66" t="s">
        <v>1735</v>
      </c>
      <c r="M182" s="66" t="s">
        <v>113</v>
      </c>
      <c r="N182" s="66" t="s">
        <v>1252</v>
      </c>
      <c r="O182" s="549">
        <v>2E-3</v>
      </c>
      <c r="P182" s="275">
        <f t="shared" si="10"/>
        <v>2.7617241379310347</v>
      </c>
      <c r="Q182" s="273">
        <f t="shared" si="11"/>
        <v>1598.5963999999999</v>
      </c>
      <c r="R182" s="208">
        <v>1601.8</v>
      </c>
      <c r="S182" s="175"/>
      <c r="T182" s="66" t="s">
        <v>113</v>
      </c>
      <c r="U182" s="66" t="s">
        <v>1367</v>
      </c>
      <c r="V182" s="242" t="s">
        <v>2391</v>
      </c>
      <c r="W182" s="66"/>
      <c r="X182" s="66"/>
    </row>
    <row r="183" spans="1:24" s="8" customFormat="1" hidden="1">
      <c r="A183" s="45" t="s">
        <v>2179</v>
      </c>
      <c r="B183" s="45" t="s">
        <v>1970</v>
      </c>
      <c r="C183" s="45"/>
      <c r="D183" s="611">
        <v>2016</v>
      </c>
      <c r="E183" s="45" t="s">
        <v>2300</v>
      </c>
      <c r="F183" s="45"/>
      <c r="G183" s="51" t="s">
        <v>1688</v>
      </c>
      <c r="H183" s="47">
        <v>42572</v>
      </c>
      <c r="I183" s="125">
        <v>681</v>
      </c>
      <c r="J183" s="47"/>
      <c r="K183" s="637"/>
      <c r="L183" s="66" t="s">
        <v>1735</v>
      </c>
      <c r="M183" s="66" t="s">
        <v>113</v>
      </c>
      <c r="N183" s="66" t="s">
        <v>1252</v>
      </c>
      <c r="O183" s="549">
        <v>0</v>
      </c>
      <c r="P183" s="275">
        <f t="shared" ref="P183" si="14">(R183*100/116)*O183</f>
        <v>0</v>
      </c>
      <c r="Q183" s="273">
        <f t="shared" ref="Q183" si="15">((R183*100/116)-P183)*1.16</f>
        <v>3104.9999999999995</v>
      </c>
      <c r="R183" s="208">
        <v>3105</v>
      </c>
      <c r="S183" s="175"/>
      <c r="T183" s="66" t="s">
        <v>113</v>
      </c>
      <c r="U183" s="66" t="s">
        <v>2718</v>
      </c>
      <c r="V183" s="242" t="s">
        <v>2377</v>
      </c>
      <c r="W183" s="66"/>
      <c r="X183" s="66"/>
    </row>
    <row r="184" spans="1:24" s="8" customFormat="1" hidden="1">
      <c r="A184" s="45" t="s">
        <v>2179</v>
      </c>
      <c r="B184" s="45" t="s">
        <v>1970</v>
      </c>
      <c r="C184" s="45"/>
      <c r="D184" s="611">
        <v>2016</v>
      </c>
      <c r="E184" s="45" t="s">
        <v>2300</v>
      </c>
      <c r="F184" s="45"/>
      <c r="G184" s="51" t="s">
        <v>1688</v>
      </c>
      <c r="H184" s="47">
        <v>42572</v>
      </c>
      <c r="I184" s="125">
        <v>682</v>
      </c>
      <c r="J184" s="47"/>
      <c r="K184" s="637"/>
      <c r="L184" s="66" t="s">
        <v>1735</v>
      </c>
      <c r="M184" s="66" t="s">
        <v>113</v>
      </c>
      <c r="N184" s="66" t="s">
        <v>1252</v>
      </c>
      <c r="O184" s="549">
        <v>0</v>
      </c>
      <c r="P184" s="275">
        <f t="shared" si="10"/>
        <v>0</v>
      </c>
      <c r="Q184" s="273">
        <f t="shared" si="11"/>
        <v>3104.9999999999995</v>
      </c>
      <c r="R184" s="208">
        <v>3105</v>
      </c>
      <c r="S184" s="175"/>
      <c r="T184" s="66" t="s">
        <v>113</v>
      </c>
      <c r="U184" s="66" t="s">
        <v>2718</v>
      </c>
      <c r="V184" s="242" t="s">
        <v>2377</v>
      </c>
      <c r="W184" s="66"/>
      <c r="X184" s="66"/>
    </row>
    <row r="185" spans="1:24" s="8" customFormat="1" hidden="1">
      <c r="A185" s="45" t="s">
        <v>1793</v>
      </c>
      <c r="B185" s="45" t="s">
        <v>539</v>
      </c>
      <c r="C185" s="45"/>
      <c r="D185" s="611">
        <v>2016</v>
      </c>
      <c r="E185" s="45" t="s">
        <v>1794</v>
      </c>
      <c r="F185" s="45"/>
      <c r="G185" s="51" t="s">
        <v>1167</v>
      </c>
      <c r="H185" s="47">
        <v>42572</v>
      </c>
      <c r="I185" s="779">
        <v>683</v>
      </c>
      <c r="J185" s="47"/>
      <c r="K185" s="637"/>
      <c r="L185" s="66" t="s">
        <v>1735</v>
      </c>
      <c r="M185" s="66" t="s">
        <v>113</v>
      </c>
      <c r="N185" s="66" t="s">
        <v>1252</v>
      </c>
      <c r="O185" s="549">
        <v>0</v>
      </c>
      <c r="P185" s="275">
        <f t="shared" si="10"/>
        <v>0</v>
      </c>
      <c r="Q185" s="273">
        <f t="shared" si="11"/>
        <v>749.77999999999986</v>
      </c>
      <c r="R185" s="208">
        <v>749.78</v>
      </c>
      <c r="S185" s="175"/>
      <c r="T185" s="66" t="s">
        <v>113</v>
      </c>
      <c r="U185" s="66" t="s">
        <v>2154</v>
      </c>
      <c r="V185" s="242" t="s">
        <v>2155</v>
      </c>
      <c r="W185" s="66"/>
      <c r="X185" s="66"/>
    </row>
    <row r="186" spans="1:24" s="8" customFormat="1">
      <c r="A186" s="45" t="s">
        <v>1953</v>
      </c>
      <c r="B186" s="45" t="s">
        <v>1939</v>
      </c>
      <c r="C186" s="45"/>
      <c r="D186" s="611">
        <v>2016</v>
      </c>
      <c r="E186" s="45" t="s">
        <v>2033</v>
      </c>
      <c r="F186" s="45"/>
      <c r="G186" s="51" t="s">
        <v>1167</v>
      </c>
      <c r="H186" s="47">
        <v>42572</v>
      </c>
      <c r="I186" s="779">
        <v>685</v>
      </c>
      <c r="J186" s="47"/>
      <c r="K186" s="637"/>
      <c r="L186" s="66" t="s">
        <v>1735</v>
      </c>
      <c r="M186" s="66" t="s">
        <v>113</v>
      </c>
      <c r="N186" s="66" t="s">
        <v>1252</v>
      </c>
      <c r="O186" s="549">
        <v>2E-3</v>
      </c>
      <c r="P186" s="275">
        <f t="shared" si="10"/>
        <v>4.5163275862068959</v>
      </c>
      <c r="Q186" s="273">
        <f t="shared" si="11"/>
        <v>2614.2310599999996</v>
      </c>
      <c r="R186" s="208">
        <v>2619.4699999999998</v>
      </c>
      <c r="S186" s="175"/>
      <c r="T186" s="66" t="s">
        <v>113</v>
      </c>
      <c r="U186" s="66" t="s">
        <v>2154</v>
      </c>
      <c r="V186" s="242" t="s">
        <v>2565</v>
      </c>
      <c r="W186" s="66"/>
      <c r="X186" s="66"/>
    </row>
    <row r="187" spans="1:24" s="8" customFormat="1" hidden="1">
      <c r="A187" s="45" t="s">
        <v>1563</v>
      </c>
      <c r="B187" s="45" t="s">
        <v>539</v>
      </c>
      <c r="C187" s="45"/>
      <c r="D187" s="611">
        <v>2016</v>
      </c>
      <c r="E187" s="45" t="s">
        <v>2146</v>
      </c>
      <c r="F187" s="45"/>
      <c r="G187" s="51" t="s">
        <v>1167</v>
      </c>
      <c r="H187" s="47">
        <v>42572</v>
      </c>
      <c r="I187" s="125">
        <v>689</v>
      </c>
      <c r="J187" s="47"/>
      <c r="K187" s="637"/>
      <c r="L187" s="66" t="s">
        <v>1735</v>
      </c>
      <c r="M187" s="66" t="s">
        <v>113</v>
      </c>
      <c r="N187" s="66" t="s">
        <v>1252</v>
      </c>
      <c r="O187" s="549">
        <v>0</v>
      </c>
      <c r="P187" s="275">
        <f t="shared" si="10"/>
        <v>0</v>
      </c>
      <c r="Q187" s="273">
        <f t="shared" si="11"/>
        <v>3410.9999999999995</v>
      </c>
      <c r="R187" s="208">
        <v>3411</v>
      </c>
      <c r="S187" s="175"/>
      <c r="T187" s="66" t="s">
        <v>113</v>
      </c>
      <c r="U187" s="66" t="s">
        <v>1367</v>
      </c>
      <c r="V187" s="242" t="s">
        <v>2145</v>
      </c>
      <c r="W187" s="66" t="s">
        <v>1904</v>
      </c>
      <c r="X187" s="66"/>
    </row>
    <row r="188" spans="1:24" s="8" customFormat="1" hidden="1">
      <c r="A188" s="45" t="s">
        <v>1174</v>
      </c>
      <c r="B188" s="45" t="s">
        <v>539</v>
      </c>
      <c r="C188" s="45"/>
      <c r="D188" s="611">
        <v>2016</v>
      </c>
      <c r="E188" s="45" t="s">
        <v>2150</v>
      </c>
      <c r="F188" s="45"/>
      <c r="G188" s="51" t="s">
        <v>1167</v>
      </c>
      <c r="H188" s="47">
        <v>42572</v>
      </c>
      <c r="I188" s="125">
        <v>695</v>
      </c>
      <c r="J188" s="47"/>
      <c r="K188" s="637"/>
      <c r="L188" s="66" t="s">
        <v>1735</v>
      </c>
      <c r="M188" s="66" t="s">
        <v>113</v>
      </c>
      <c r="N188" s="66" t="s">
        <v>1252</v>
      </c>
      <c r="O188" s="549">
        <v>0</v>
      </c>
      <c r="P188" s="275">
        <f t="shared" si="10"/>
        <v>0</v>
      </c>
      <c r="Q188" s="273">
        <f t="shared" si="11"/>
        <v>391.34</v>
      </c>
      <c r="R188" s="208">
        <v>391.34</v>
      </c>
      <c r="S188" s="175"/>
      <c r="T188" s="66" t="s">
        <v>113</v>
      </c>
      <c r="U188" s="66" t="s">
        <v>2153</v>
      </c>
      <c r="V188" s="242" t="s">
        <v>2152</v>
      </c>
      <c r="W188" s="66"/>
      <c r="X188" s="66"/>
    </row>
    <row r="189" spans="1:24" s="8" customFormat="1" hidden="1">
      <c r="A189" s="45" t="s">
        <v>1563</v>
      </c>
      <c r="B189" s="45" t="s">
        <v>539</v>
      </c>
      <c r="C189" s="45"/>
      <c r="D189" s="611">
        <v>2016</v>
      </c>
      <c r="E189" s="45" t="s">
        <v>2146</v>
      </c>
      <c r="F189" s="45"/>
      <c r="G189" s="51" t="s">
        <v>1167</v>
      </c>
      <c r="H189" s="47">
        <v>42572</v>
      </c>
      <c r="I189" s="125">
        <v>697</v>
      </c>
      <c r="J189" s="47"/>
      <c r="K189" s="637"/>
      <c r="L189" s="66" t="s">
        <v>1735</v>
      </c>
      <c r="M189" s="66" t="s">
        <v>113</v>
      </c>
      <c r="N189" s="66" t="s">
        <v>1252</v>
      </c>
      <c r="O189" s="549">
        <v>0</v>
      </c>
      <c r="P189" s="275">
        <f t="shared" si="10"/>
        <v>0</v>
      </c>
      <c r="Q189" s="273">
        <f t="shared" si="11"/>
        <v>839.93</v>
      </c>
      <c r="R189" s="208">
        <v>839.93</v>
      </c>
      <c r="S189" s="175"/>
      <c r="T189" s="66" t="s">
        <v>113</v>
      </c>
      <c r="U189" s="66" t="s">
        <v>1532</v>
      </c>
      <c r="V189" s="242" t="s">
        <v>2161</v>
      </c>
      <c r="W189" s="66" t="s">
        <v>1506</v>
      </c>
      <c r="X189" s="66"/>
    </row>
    <row r="190" spans="1:24" s="8" customFormat="1" hidden="1">
      <c r="A190" s="45" t="s">
        <v>1921</v>
      </c>
      <c r="B190" s="45" t="s">
        <v>42</v>
      </c>
      <c r="C190" s="45"/>
      <c r="D190" s="611">
        <v>2016</v>
      </c>
      <c r="E190" s="45" t="s">
        <v>2078</v>
      </c>
      <c r="F190" s="45"/>
      <c r="G190" s="51" t="s">
        <v>1167</v>
      </c>
      <c r="H190" s="47">
        <v>42572</v>
      </c>
      <c r="I190" s="125">
        <v>698</v>
      </c>
      <c r="J190" s="47"/>
      <c r="K190" s="637"/>
      <c r="L190" s="66" t="s">
        <v>1735</v>
      </c>
      <c r="M190" s="66" t="s">
        <v>113</v>
      </c>
      <c r="N190" s="66" t="s">
        <v>1252</v>
      </c>
      <c r="O190" s="549">
        <v>0</v>
      </c>
      <c r="P190" s="275">
        <f t="shared" si="10"/>
        <v>0</v>
      </c>
      <c r="Q190" s="273">
        <f t="shared" si="11"/>
        <v>759.9899999999999</v>
      </c>
      <c r="R190" s="208">
        <v>759.99</v>
      </c>
      <c r="S190" s="175"/>
      <c r="T190" s="66" t="s">
        <v>113</v>
      </c>
      <c r="U190" s="66" t="s">
        <v>1532</v>
      </c>
      <c r="V190" s="242" t="s">
        <v>2465</v>
      </c>
      <c r="W190" s="66"/>
      <c r="X190" s="66"/>
    </row>
    <row r="191" spans="1:24" s="8" customFormat="1" hidden="1">
      <c r="A191" s="45" t="s">
        <v>1927</v>
      </c>
      <c r="B191" s="45" t="s">
        <v>1940</v>
      </c>
      <c r="C191" s="45"/>
      <c r="D191" s="611">
        <v>2016</v>
      </c>
      <c r="E191" s="45" t="s">
        <v>1982</v>
      </c>
      <c r="F191" s="45"/>
      <c r="G191" s="51" t="s">
        <v>1167</v>
      </c>
      <c r="H191" s="47">
        <v>42572</v>
      </c>
      <c r="I191" s="125">
        <v>700</v>
      </c>
      <c r="J191" s="47">
        <v>42594</v>
      </c>
      <c r="K191" s="637">
        <v>6596</v>
      </c>
      <c r="L191" s="66" t="s">
        <v>1735</v>
      </c>
      <c r="M191" s="66" t="s">
        <v>113</v>
      </c>
      <c r="N191" s="66" t="s">
        <v>1252</v>
      </c>
      <c r="O191" s="549">
        <v>0</v>
      </c>
      <c r="P191" s="275">
        <f t="shared" si="10"/>
        <v>0</v>
      </c>
      <c r="Q191" s="273">
        <f t="shared" si="11"/>
        <v>6111.9899999999989</v>
      </c>
      <c r="R191" s="208">
        <v>6111.99</v>
      </c>
      <c r="S191" s="175">
        <v>0</v>
      </c>
      <c r="T191" s="66" t="s">
        <v>113</v>
      </c>
      <c r="U191" s="66" t="s">
        <v>2154</v>
      </c>
      <c r="V191" s="242" t="s">
        <v>2319</v>
      </c>
      <c r="W191" s="66"/>
      <c r="X191" s="66"/>
    </row>
    <row r="192" spans="1:24" s="8" customFormat="1" hidden="1">
      <c r="A192" s="45" t="s">
        <v>2021</v>
      </c>
      <c r="B192" s="45" t="s">
        <v>2022</v>
      </c>
      <c r="C192" s="45"/>
      <c r="D192" s="611">
        <v>2016</v>
      </c>
      <c r="E192" s="45" t="s">
        <v>2313</v>
      </c>
      <c r="F192" s="45"/>
      <c r="G192" s="51" t="s">
        <v>1167</v>
      </c>
      <c r="H192" s="47">
        <v>42572</v>
      </c>
      <c r="I192" s="125">
        <v>701</v>
      </c>
      <c r="J192" s="47"/>
      <c r="K192" s="637"/>
      <c r="L192" s="66" t="s">
        <v>1735</v>
      </c>
      <c r="M192" s="66" t="s">
        <v>113</v>
      </c>
      <c r="N192" s="66" t="s">
        <v>1252</v>
      </c>
      <c r="O192" s="549">
        <v>0</v>
      </c>
      <c r="P192" s="275">
        <f t="shared" si="10"/>
        <v>0</v>
      </c>
      <c r="Q192" s="273">
        <f t="shared" si="11"/>
        <v>340</v>
      </c>
      <c r="R192" s="208">
        <v>340</v>
      </c>
      <c r="S192" s="175"/>
      <c r="T192" s="66" t="s">
        <v>113</v>
      </c>
      <c r="U192" s="66" t="s">
        <v>1860</v>
      </c>
      <c r="V192" s="242" t="s">
        <v>2314</v>
      </c>
      <c r="W192" s="66"/>
      <c r="X192" s="66"/>
    </row>
    <row r="193" spans="1:24" s="8" customFormat="1" hidden="1">
      <c r="A193" s="45" t="s">
        <v>1174</v>
      </c>
      <c r="B193" s="45" t="s">
        <v>539</v>
      </c>
      <c r="C193" s="45"/>
      <c r="D193" s="611">
        <v>2016</v>
      </c>
      <c r="E193" s="45" t="s">
        <v>2150</v>
      </c>
      <c r="F193" s="45"/>
      <c r="G193" s="51" t="s">
        <v>1167</v>
      </c>
      <c r="H193" s="47">
        <v>42572</v>
      </c>
      <c r="I193" s="125">
        <v>702</v>
      </c>
      <c r="J193" s="47"/>
      <c r="K193" s="637"/>
      <c r="L193" s="66" t="s">
        <v>1735</v>
      </c>
      <c r="M193" s="66" t="s">
        <v>113</v>
      </c>
      <c r="N193" s="66" t="s">
        <v>1252</v>
      </c>
      <c r="O193" s="549">
        <v>0</v>
      </c>
      <c r="P193" s="275">
        <f t="shared" si="10"/>
        <v>0</v>
      </c>
      <c r="Q193" s="273">
        <f t="shared" si="11"/>
        <v>111.35999999999999</v>
      </c>
      <c r="R193" s="208">
        <v>111.36</v>
      </c>
      <c r="S193" s="175"/>
      <c r="T193" s="66" t="s">
        <v>113</v>
      </c>
      <c r="U193" s="66" t="s">
        <v>2151</v>
      </c>
      <c r="V193" s="242" t="s">
        <v>2152</v>
      </c>
      <c r="W193" s="66"/>
      <c r="X193" s="66"/>
    </row>
    <row r="194" spans="1:24" s="8" customFormat="1" hidden="1">
      <c r="A194" s="45" t="s">
        <v>2166</v>
      </c>
      <c r="B194" s="45" t="s">
        <v>539</v>
      </c>
      <c r="C194" s="45"/>
      <c r="D194" s="611">
        <v>2016</v>
      </c>
      <c r="E194" s="45" t="s">
        <v>2573</v>
      </c>
      <c r="F194" s="45"/>
      <c r="G194" s="51" t="s">
        <v>1167</v>
      </c>
      <c r="H194" s="47">
        <v>42577</v>
      </c>
      <c r="I194" s="125" t="s">
        <v>2168</v>
      </c>
      <c r="J194" s="47"/>
      <c r="K194" s="637"/>
      <c r="L194" s="66" t="s">
        <v>113</v>
      </c>
      <c r="M194" s="66" t="s">
        <v>2169</v>
      </c>
      <c r="N194" s="66" t="s">
        <v>1252</v>
      </c>
      <c r="O194" s="549">
        <v>0</v>
      </c>
      <c r="P194" s="275">
        <f t="shared" si="10"/>
        <v>0</v>
      </c>
      <c r="Q194" s="273">
        <f t="shared" si="11"/>
        <v>7276.0399999999991</v>
      </c>
      <c r="R194" s="208">
        <v>7276.04</v>
      </c>
      <c r="S194" s="175"/>
      <c r="T194" s="66" t="s">
        <v>113</v>
      </c>
      <c r="U194" s="66" t="s">
        <v>1367</v>
      </c>
      <c r="V194" s="242" t="s">
        <v>2170</v>
      </c>
      <c r="W194" s="66"/>
      <c r="X194" s="66"/>
    </row>
    <row r="195" spans="1:24" s="8" customFormat="1" hidden="1">
      <c r="A195" s="45" t="s">
        <v>1642</v>
      </c>
      <c r="B195" s="45" t="s">
        <v>2009</v>
      </c>
      <c r="C195" s="45"/>
      <c r="D195" s="611">
        <v>2016</v>
      </c>
      <c r="E195" s="45" t="s">
        <v>2015</v>
      </c>
      <c r="F195" s="45"/>
      <c r="G195" s="51" t="s">
        <v>1167</v>
      </c>
      <c r="H195" s="47">
        <v>42579</v>
      </c>
      <c r="I195" s="125" t="s">
        <v>2406</v>
      </c>
      <c r="J195" s="47"/>
      <c r="K195" s="637"/>
      <c r="L195" s="66" t="s">
        <v>113</v>
      </c>
      <c r="M195" s="66" t="s">
        <v>2407</v>
      </c>
      <c r="N195" s="66" t="s">
        <v>1252</v>
      </c>
      <c r="O195" s="549">
        <v>0</v>
      </c>
      <c r="P195" s="275">
        <f t="shared" si="10"/>
        <v>0</v>
      </c>
      <c r="Q195" s="273">
        <f t="shared" si="11"/>
        <v>49833.599999999999</v>
      </c>
      <c r="R195" s="208">
        <v>49833.599999999999</v>
      </c>
      <c r="S195" s="175"/>
      <c r="T195" s="66" t="s">
        <v>113</v>
      </c>
      <c r="U195" s="66" t="s">
        <v>2408</v>
      </c>
      <c r="V195" s="242" t="s">
        <v>2409</v>
      </c>
      <c r="W195" s="66"/>
      <c r="X195" s="66"/>
    </row>
    <row r="196" spans="1:24" s="8" customFormat="1" hidden="1">
      <c r="A196" s="45" t="s">
        <v>1738</v>
      </c>
      <c r="B196" s="45" t="s">
        <v>2403</v>
      </c>
      <c r="C196" s="45"/>
      <c r="D196" s="611">
        <v>2016</v>
      </c>
      <c r="E196" s="45" t="s">
        <v>2402</v>
      </c>
      <c r="F196" s="45"/>
      <c r="G196" s="51" t="s">
        <v>1167</v>
      </c>
      <c r="H196" s="47">
        <v>42580</v>
      </c>
      <c r="I196" s="125">
        <v>2513</v>
      </c>
      <c r="J196" s="47"/>
      <c r="K196" s="637"/>
      <c r="L196" s="66" t="s">
        <v>113</v>
      </c>
      <c r="M196" s="66" t="s">
        <v>1922</v>
      </c>
      <c r="N196" s="66" t="s">
        <v>1252</v>
      </c>
      <c r="O196" s="549">
        <v>0</v>
      </c>
      <c r="P196" s="275">
        <f t="shared" si="10"/>
        <v>0</v>
      </c>
      <c r="Q196" s="273">
        <f t="shared" si="11"/>
        <v>281.98999999999995</v>
      </c>
      <c r="R196" s="208">
        <v>281.99</v>
      </c>
      <c r="S196" s="175"/>
      <c r="T196" s="66" t="s">
        <v>113</v>
      </c>
      <c r="U196" s="66" t="s">
        <v>2036</v>
      </c>
      <c r="V196" s="828" t="s">
        <v>2546</v>
      </c>
      <c r="W196" s="66"/>
      <c r="X196" s="66"/>
    </row>
    <row r="197" spans="1:24" s="8" customFormat="1" hidden="1">
      <c r="A197" s="45" t="s">
        <v>2088</v>
      </c>
      <c r="B197" s="45" t="s">
        <v>2086</v>
      </c>
      <c r="C197" s="45"/>
      <c r="D197" s="611">
        <v>2016</v>
      </c>
      <c r="E197" s="45" t="s">
        <v>2090</v>
      </c>
      <c r="F197" s="45"/>
      <c r="G197" s="51" t="s">
        <v>757</v>
      </c>
      <c r="H197" s="47">
        <v>42583</v>
      </c>
      <c r="I197" s="125">
        <v>2828</v>
      </c>
      <c r="J197" s="47"/>
      <c r="K197" s="637"/>
      <c r="L197" s="66" t="s">
        <v>113</v>
      </c>
      <c r="M197" s="66" t="s">
        <v>1922</v>
      </c>
      <c r="N197" s="66" t="s">
        <v>1252</v>
      </c>
      <c r="O197" s="549">
        <v>2E-3</v>
      </c>
      <c r="P197" s="275">
        <f t="shared" si="10"/>
        <v>0.64484482758620687</v>
      </c>
      <c r="Q197" s="273">
        <f t="shared" si="11"/>
        <v>373.26197999999994</v>
      </c>
      <c r="R197" s="208">
        <v>374.01</v>
      </c>
      <c r="S197" s="175"/>
      <c r="T197" s="66" t="s">
        <v>113</v>
      </c>
      <c r="U197" s="66" t="s">
        <v>2387</v>
      </c>
      <c r="V197" s="242" t="s">
        <v>2388</v>
      </c>
      <c r="W197" s="66"/>
      <c r="X197" s="66"/>
    </row>
    <row r="198" spans="1:24" s="8" customFormat="1" hidden="1">
      <c r="A198" s="45" t="s">
        <v>1927</v>
      </c>
      <c r="B198" s="45" t="s">
        <v>1940</v>
      </c>
      <c r="C198" s="45"/>
      <c r="D198" s="611">
        <v>2016</v>
      </c>
      <c r="E198" s="45" t="s">
        <v>1982</v>
      </c>
      <c r="F198" s="45"/>
      <c r="G198" s="51" t="s">
        <v>1167</v>
      </c>
      <c r="H198" s="47">
        <v>42585</v>
      </c>
      <c r="I198" s="125">
        <v>715</v>
      </c>
      <c r="J198" s="47"/>
      <c r="K198" s="637"/>
      <c r="L198" s="66" t="s">
        <v>1735</v>
      </c>
      <c r="M198" s="66" t="s">
        <v>113</v>
      </c>
      <c r="N198" s="66" t="s">
        <v>1252</v>
      </c>
      <c r="O198" s="549">
        <v>0</v>
      </c>
      <c r="P198" s="275">
        <f t="shared" si="10"/>
        <v>0</v>
      </c>
      <c r="Q198" s="273">
        <f t="shared" si="11"/>
        <v>2492.4</v>
      </c>
      <c r="R198" s="208">
        <v>2492.4</v>
      </c>
      <c r="S198" s="175"/>
      <c r="T198" s="66" t="s">
        <v>113</v>
      </c>
      <c r="U198" s="66" t="s">
        <v>2154</v>
      </c>
      <c r="V198" s="242" t="s">
        <v>2299</v>
      </c>
      <c r="W198" s="66"/>
      <c r="X198" s="66"/>
    </row>
    <row r="199" spans="1:24" s="8" customFormat="1" hidden="1">
      <c r="A199" s="45" t="s">
        <v>2166</v>
      </c>
      <c r="B199" s="45" t="s">
        <v>539</v>
      </c>
      <c r="C199" s="45"/>
      <c r="D199" s="611">
        <v>2016</v>
      </c>
      <c r="E199" s="45" t="s">
        <v>2573</v>
      </c>
      <c r="F199" s="45"/>
      <c r="G199" s="51" t="s">
        <v>1167</v>
      </c>
      <c r="H199" s="47">
        <v>42585</v>
      </c>
      <c r="I199" s="125">
        <v>716</v>
      </c>
      <c r="J199" s="47"/>
      <c r="K199" s="637"/>
      <c r="L199" s="66" t="s">
        <v>1735</v>
      </c>
      <c r="M199" s="66" t="s">
        <v>113</v>
      </c>
      <c r="N199" s="66" t="s">
        <v>1252</v>
      </c>
      <c r="O199" s="549">
        <v>0</v>
      </c>
      <c r="P199" s="275">
        <f t="shared" si="10"/>
        <v>0</v>
      </c>
      <c r="Q199" s="273">
        <f t="shared" si="11"/>
        <v>1680.99</v>
      </c>
      <c r="R199" s="208">
        <v>1680.99</v>
      </c>
      <c r="S199" s="175"/>
      <c r="T199" s="66" t="s">
        <v>113</v>
      </c>
      <c r="U199" s="66" t="s">
        <v>1367</v>
      </c>
      <c r="V199" s="242" t="s">
        <v>2296</v>
      </c>
      <c r="W199" s="66"/>
      <c r="X199" s="66"/>
    </row>
    <row r="200" spans="1:24" s="8" customFormat="1" hidden="1">
      <c r="A200" s="45" t="s">
        <v>2179</v>
      </c>
      <c r="B200" s="45" t="s">
        <v>1970</v>
      </c>
      <c r="C200" s="45"/>
      <c r="D200" s="611">
        <v>2016</v>
      </c>
      <c r="E200" s="45" t="s">
        <v>2300</v>
      </c>
      <c r="F200" s="45"/>
      <c r="G200" s="51" t="s">
        <v>1688</v>
      </c>
      <c r="H200" s="47">
        <v>42585</v>
      </c>
      <c r="I200" s="125">
        <v>718</v>
      </c>
      <c r="J200" s="47"/>
      <c r="K200" s="637"/>
      <c r="L200" s="66" t="s">
        <v>1735</v>
      </c>
      <c r="M200" s="66" t="s">
        <v>113</v>
      </c>
      <c r="N200" s="66" t="s">
        <v>1252</v>
      </c>
      <c r="O200" s="549">
        <v>0</v>
      </c>
      <c r="P200" s="275">
        <f t="shared" si="10"/>
        <v>0</v>
      </c>
      <c r="Q200" s="273">
        <f t="shared" si="11"/>
        <v>6000.0099999999993</v>
      </c>
      <c r="R200" s="208">
        <v>6000.01</v>
      </c>
      <c r="S200" s="175"/>
      <c r="T200" s="66" t="s">
        <v>113</v>
      </c>
      <c r="U200" s="66" t="s">
        <v>1532</v>
      </c>
      <c r="V200" s="242" t="s">
        <v>2301</v>
      </c>
      <c r="W200" s="66"/>
      <c r="X200" s="66"/>
    </row>
    <row r="201" spans="1:24" s="8" customFormat="1" hidden="1">
      <c r="A201" s="45" t="s">
        <v>2179</v>
      </c>
      <c r="B201" s="45" t="s">
        <v>1970</v>
      </c>
      <c r="C201" s="45"/>
      <c r="D201" s="611">
        <v>2016</v>
      </c>
      <c r="E201" s="45" t="s">
        <v>2300</v>
      </c>
      <c r="F201" s="45"/>
      <c r="G201" s="51" t="s">
        <v>1688</v>
      </c>
      <c r="H201" s="47">
        <v>42585</v>
      </c>
      <c r="I201" s="125">
        <v>719</v>
      </c>
      <c r="J201" s="47"/>
      <c r="K201" s="637"/>
      <c r="L201" s="66" t="s">
        <v>1735</v>
      </c>
      <c r="M201" s="66" t="s">
        <v>113</v>
      </c>
      <c r="N201" s="66" t="s">
        <v>1252</v>
      </c>
      <c r="O201" s="549">
        <v>0</v>
      </c>
      <c r="P201" s="275">
        <f t="shared" si="10"/>
        <v>0</v>
      </c>
      <c r="Q201" s="273">
        <f t="shared" si="11"/>
        <v>6000.0099999999993</v>
      </c>
      <c r="R201" s="208">
        <v>6000.01</v>
      </c>
      <c r="S201" s="175"/>
      <c r="T201" s="66" t="s">
        <v>113</v>
      </c>
      <c r="U201" s="66" t="s">
        <v>2303</v>
      </c>
      <c r="V201" s="242" t="s">
        <v>2304</v>
      </c>
      <c r="W201" s="66"/>
      <c r="X201" s="66"/>
    </row>
    <row r="202" spans="1:24" s="8" customFormat="1" hidden="1">
      <c r="A202" s="45" t="s">
        <v>2166</v>
      </c>
      <c r="B202" s="45" t="s">
        <v>539</v>
      </c>
      <c r="C202" s="45"/>
      <c r="D202" s="611">
        <v>2016</v>
      </c>
      <c r="E202" s="45" t="s">
        <v>2573</v>
      </c>
      <c r="F202" s="45"/>
      <c r="G202" s="51" t="s">
        <v>1167</v>
      </c>
      <c r="H202" s="47">
        <v>42585</v>
      </c>
      <c r="I202" s="125">
        <v>720</v>
      </c>
      <c r="J202" s="47"/>
      <c r="K202" s="637"/>
      <c r="L202" s="66" t="s">
        <v>1735</v>
      </c>
      <c r="M202" s="66" t="s">
        <v>113</v>
      </c>
      <c r="N202" s="66" t="s">
        <v>1252</v>
      </c>
      <c r="O202" s="549">
        <v>0</v>
      </c>
      <c r="P202" s="275">
        <f t="shared" si="10"/>
        <v>0</v>
      </c>
      <c r="Q202" s="273">
        <f t="shared" si="11"/>
        <v>1645</v>
      </c>
      <c r="R202" s="208">
        <v>1645</v>
      </c>
      <c r="S202" s="175"/>
      <c r="T202" s="66" t="s">
        <v>113</v>
      </c>
      <c r="U202" s="66" t="s">
        <v>2294</v>
      </c>
      <c r="V202" s="242" t="s">
        <v>2295</v>
      </c>
      <c r="W202" s="66"/>
      <c r="X202" s="66"/>
    </row>
    <row r="203" spans="1:24" s="8" customFormat="1" hidden="1">
      <c r="A203" s="45" t="s">
        <v>2179</v>
      </c>
      <c r="B203" s="45" t="s">
        <v>1970</v>
      </c>
      <c r="C203" s="45"/>
      <c r="D203" s="611">
        <v>2016</v>
      </c>
      <c r="E203" s="45" t="s">
        <v>2300</v>
      </c>
      <c r="F203" s="45"/>
      <c r="G203" s="51" t="s">
        <v>1688</v>
      </c>
      <c r="H203" s="47">
        <v>42585</v>
      </c>
      <c r="I203" s="125">
        <v>721</v>
      </c>
      <c r="J203" s="47"/>
      <c r="K203" s="637"/>
      <c r="L203" s="66" t="s">
        <v>1735</v>
      </c>
      <c r="M203" s="66" t="s">
        <v>113</v>
      </c>
      <c r="N203" s="66" t="s">
        <v>1252</v>
      </c>
      <c r="O203" s="549">
        <v>0</v>
      </c>
      <c r="P203" s="275">
        <f t="shared" si="10"/>
        <v>0</v>
      </c>
      <c r="Q203" s="273">
        <f t="shared" si="11"/>
        <v>6000.0099999999993</v>
      </c>
      <c r="R203" s="208">
        <v>6000.01</v>
      </c>
      <c r="S203" s="175"/>
      <c r="T203" s="66" t="s">
        <v>113</v>
      </c>
      <c r="U203" s="66" t="s">
        <v>1532</v>
      </c>
      <c r="V203" s="242" t="s">
        <v>2302</v>
      </c>
      <c r="W203" s="66"/>
      <c r="X203" s="66"/>
    </row>
    <row r="204" spans="1:24" s="8" customFormat="1" hidden="1">
      <c r="A204" s="45" t="s">
        <v>2166</v>
      </c>
      <c r="B204" s="45" t="s">
        <v>539</v>
      </c>
      <c r="C204" s="45"/>
      <c r="D204" s="611">
        <v>2016</v>
      </c>
      <c r="E204" s="45" t="s">
        <v>2573</v>
      </c>
      <c r="F204" s="45"/>
      <c r="G204" s="51" t="s">
        <v>1167</v>
      </c>
      <c r="H204" s="47">
        <v>42585</v>
      </c>
      <c r="I204" s="125">
        <v>722</v>
      </c>
      <c r="J204" s="47"/>
      <c r="K204" s="637"/>
      <c r="L204" s="66" t="s">
        <v>1735</v>
      </c>
      <c r="M204" s="66" t="s">
        <v>113</v>
      </c>
      <c r="N204" s="66" t="s">
        <v>1252</v>
      </c>
      <c r="O204" s="549">
        <v>0</v>
      </c>
      <c r="P204" s="275">
        <f t="shared" ref="P204:P237" si="16">(R204*100/116)*O204</f>
        <v>0</v>
      </c>
      <c r="Q204" s="273">
        <f t="shared" ref="Q204:Q237" si="17">((R204*100/116)-P204)*1.16</f>
        <v>380</v>
      </c>
      <c r="R204" s="208">
        <v>380</v>
      </c>
      <c r="S204" s="175"/>
      <c r="T204" s="66" t="s">
        <v>113</v>
      </c>
      <c r="U204" s="66" t="s">
        <v>2297</v>
      </c>
      <c r="V204" s="242" t="s">
        <v>2298</v>
      </c>
      <c r="W204" s="66"/>
      <c r="X204" s="66"/>
    </row>
    <row r="205" spans="1:24" s="8" customFormat="1" hidden="1">
      <c r="A205" s="45" t="s">
        <v>2179</v>
      </c>
      <c r="B205" s="45" t="s">
        <v>1970</v>
      </c>
      <c r="C205" s="45"/>
      <c r="D205" s="611">
        <v>2016</v>
      </c>
      <c r="E205" s="45" t="s">
        <v>2300</v>
      </c>
      <c r="F205" s="45"/>
      <c r="G205" s="51" t="s">
        <v>1688</v>
      </c>
      <c r="H205" s="47">
        <v>42585</v>
      </c>
      <c r="I205" s="125">
        <v>723</v>
      </c>
      <c r="J205" s="47"/>
      <c r="K205" s="637"/>
      <c r="L205" s="66" t="s">
        <v>1735</v>
      </c>
      <c r="M205" s="66" t="s">
        <v>113</v>
      </c>
      <c r="N205" s="66" t="s">
        <v>1252</v>
      </c>
      <c r="O205" s="549">
        <v>0</v>
      </c>
      <c r="P205" s="275">
        <f t="shared" si="16"/>
        <v>0</v>
      </c>
      <c r="Q205" s="273">
        <f t="shared" si="17"/>
        <v>6000.0099999999993</v>
      </c>
      <c r="R205" s="208">
        <v>6000.01</v>
      </c>
      <c r="S205" s="175"/>
      <c r="T205" s="66" t="s">
        <v>113</v>
      </c>
      <c r="U205" s="66" t="s">
        <v>1532</v>
      </c>
      <c r="V205" s="242" t="s">
        <v>2305</v>
      </c>
      <c r="W205" s="66"/>
      <c r="X205" s="66"/>
    </row>
    <row r="206" spans="1:24" s="8" customFormat="1" hidden="1">
      <c r="A206" s="45" t="s">
        <v>2179</v>
      </c>
      <c r="B206" s="45" t="s">
        <v>1970</v>
      </c>
      <c r="C206" s="45"/>
      <c r="D206" s="611">
        <v>2016</v>
      </c>
      <c r="E206" s="45" t="s">
        <v>2300</v>
      </c>
      <c r="F206" s="45"/>
      <c r="G206" s="51" t="s">
        <v>1688</v>
      </c>
      <c r="H206" s="47">
        <v>42585</v>
      </c>
      <c r="I206" s="125">
        <v>724</v>
      </c>
      <c r="J206" s="47"/>
      <c r="K206" s="637"/>
      <c r="L206" s="66" t="s">
        <v>1735</v>
      </c>
      <c r="M206" s="66" t="s">
        <v>113</v>
      </c>
      <c r="N206" s="66" t="s">
        <v>1252</v>
      </c>
      <c r="O206" s="549">
        <v>0</v>
      </c>
      <c r="P206" s="275">
        <f t="shared" si="16"/>
        <v>0</v>
      </c>
      <c r="Q206" s="273">
        <f t="shared" si="17"/>
        <v>6000.0099999999993</v>
      </c>
      <c r="R206" s="208">
        <v>6000.01</v>
      </c>
      <c r="S206" s="175"/>
      <c r="T206" s="66" t="s">
        <v>113</v>
      </c>
      <c r="U206" s="66" t="s">
        <v>1532</v>
      </c>
      <c r="V206" s="242" t="s">
        <v>2307</v>
      </c>
      <c r="W206" s="66"/>
      <c r="X206" s="66"/>
    </row>
    <row r="207" spans="1:24" s="8" customFormat="1" hidden="1">
      <c r="A207" s="45" t="s">
        <v>1235</v>
      </c>
      <c r="B207" s="45" t="s">
        <v>1256</v>
      </c>
      <c r="C207" s="45"/>
      <c r="D207" s="471">
        <v>2015</v>
      </c>
      <c r="E207" s="45" t="s">
        <v>1233</v>
      </c>
      <c r="F207" s="45"/>
      <c r="G207" s="51" t="s">
        <v>1167</v>
      </c>
      <c r="H207" s="47">
        <v>42587</v>
      </c>
      <c r="I207" s="125" t="s">
        <v>2510</v>
      </c>
      <c r="J207" s="47"/>
      <c r="K207" s="637"/>
      <c r="L207" s="66" t="s">
        <v>113</v>
      </c>
      <c r="M207" s="66" t="s">
        <v>2027</v>
      </c>
      <c r="N207" s="66" t="s">
        <v>1252</v>
      </c>
      <c r="O207" s="549">
        <v>0</v>
      </c>
      <c r="P207" s="275">
        <f t="shared" si="16"/>
        <v>0</v>
      </c>
      <c r="Q207" s="273">
        <f t="shared" si="17"/>
        <v>114416.24</v>
      </c>
      <c r="R207" s="208">
        <v>114416.24</v>
      </c>
      <c r="S207" s="175"/>
      <c r="T207" s="66" t="s">
        <v>113</v>
      </c>
      <c r="U207" s="66" t="s">
        <v>1253</v>
      </c>
      <c r="V207" s="242" t="s">
        <v>2511</v>
      </c>
      <c r="W207" s="66"/>
      <c r="X207" s="66"/>
    </row>
    <row r="208" spans="1:24" s="8" customFormat="1" hidden="1">
      <c r="A208" s="45" t="s">
        <v>1642</v>
      </c>
      <c r="B208" s="45" t="s">
        <v>2009</v>
      </c>
      <c r="C208" s="45"/>
      <c r="D208" s="611">
        <v>2016</v>
      </c>
      <c r="E208" s="45" t="s">
        <v>2015</v>
      </c>
      <c r="F208" s="45"/>
      <c r="G208" s="51" t="s">
        <v>1167</v>
      </c>
      <c r="H208" s="47">
        <v>42591</v>
      </c>
      <c r="I208" s="125">
        <v>203</v>
      </c>
      <c r="J208" s="47"/>
      <c r="K208" s="637"/>
      <c r="L208" s="66" t="s">
        <v>113</v>
      </c>
      <c r="M208" s="66" t="s">
        <v>1950</v>
      </c>
      <c r="N208" s="66" t="s">
        <v>1252</v>
      </c>
      <c r="O208" s="549">
        <v>0</v>
      </c>
      <c r="P208" s="275">
        <f t="shared" si="16"/>
        <v>0</v>
      </c>
      <c r="Q208" s="273">
        <f t="shared" si="17"/>
        <v>4268.7999999999993</v>
      </c>
      <c r="R208" s="208">
        <v>4268.8</v>
      </c>
      <c r="S208" s="175"/>
      <c r="T208" s="66" t="s">
        <v>113</v>
      </c>
      <c r="U208" s="66" t="s">
        <v>2719</v>
      </c>
      <c r="V208" s="242" t="s">
        <v>2720</v>
      </c>
      <c r="W208" s="66"/>
      <c r="X208" s="66"/>
    </row>
    <row r="209" spans="1:24" s="8" customFormat="1" hidden="1">
      <c r="A209" s="45" t="s">
        <v>2166</v>
      </c>
      <c r="B209" s="45" t="s">
        <v>539</v>
      </c>
      <c r="C209" s="45"/>
      <c r="D209" s="611">
        <v>2016</v>
      </c>
      <c r="E209" s="45" t="s">
        <v>2573</v>
      </c>
      <c r="F209" s="45"/>
      <c r="G209" s="51" t="s">
        <v>1167</v>
      </c>
      <c r="H209" s="574">
        <v>42591</v>
      </c>
      <c r="I209" s="575" t="s">
        <v>2509</v>
      </c>
      <c r="J209" s="47"/>
      <c r="K209" s="637"/>
      <c r="L209" s="66" t="s">
        <v>113</v>
      </c>
      <c r="M209" s="66" t="s">
        <v>2169</v>
      </c>
      <c r="N209" s="66" t="s">
        <v>1252</v>
      </c>
      <c r="O209" s="549">
        <v>0</v>
      </c>
      <c r="P209" s="275">
        <f t="shared" si="16"/>
        <v>0</v>
      </c>
      <c r="Q209" s="273">
        <f t="shared" si="17"/>
        <v>0</v>
      </c>
      <c r="R209" s="665"/>
      <c r="S209" s="175"/>
      <c r="T209" s="66" t="s">
        <v>113</v>
      </c>
      <c r="U209" s="66"/>
      <c r="V209" s="242" t="s">
        <v>2508</v>
      </c>
      <c r="W209" s="66"/>
      <c r="X209" s="66"/>
    </row>
    <row r="210" spans="1:24" s="8" customFormat="1" hidden="1">
      <c r="A210" s="45" t="s">
        <v>2166</v>
      </c>
      <c r="B210" s="45" t="s">
        <v>539</v>
      </c>
      <c r="C210" s="45"/>
      <c r="D210" s="611">
        <v>2016</v>
      </c>
      <c r="E210" s="45" t="s">
        <v>2573</v>
      </c>
      <c r="F210" s="45"/>
      <c r="G210" s="51" t="s">
        <v>1167</v>
      </c>
      <c r="H210" s="47">
        <v>42591</v>
      </c>
      <c r="I210" s="125" t="s">
        <v>2507</v>
      </c>
      <c r="J210" s="47"/>
      <c r="K210" s="637"/>
      <c r="L210" s="66" t="s">
        <v>113</v>
      </c>
      <c r="M210" s="66" t="s">
        <v>2169</v>
      </c>
      <c r="N210" s="66" t="s">
        <v>1252</v>
      </c>
      <c r="O210" s="549">
        <v>0</v>
      </c>
      <c r="P210" s="275">
        <f t="shared" si="16"/>
        <v>0</v>
      </c>
      <c r="Q210" s="273">
        <f t="shared" si="17"/>
        <v>1681.5</v>
      </c>
      <c r="R210" s="208">
        <v>1681.5</v>
      </c>
      <c r="S210" s="175"/>
      <c r="T210" s="66" t="s">
        <v>113</v>
      </c>
      <c r="U210" s="66" t="s">
        <v>2274</v>
      </c>
      <c r="V210" s="242" t="s">
        <v>2508</v>
      </c>
      <c r="W210" s="66"/>
      <c r="X210" s="66"/>
    </row>
    <row r="211" spans="1:24" s="8" customFormat="1" hidden="1">
      <c r="A211" s="45" t="s">
        <v>2179</v>
      </c>
      <c r="B211" s="45" t="s">
        <v>1970</v>
      </c>
      <c r="C211" s="45"/>
      <c r="D211" s="611">
        <v>2016</v>
      </c>
      <c r="E211" s="45" t="s">
        <v>2300</v>
      </c>
      <c r="F211" s="45"/>
      <c r="G211" s="51" t="s">
        <v>1688</v>
      </c>
      <c r="H211" s="47">
        <v>42592</v>
      </c>
      <c r="I211" s="125">
        <v>727</v>
      </c>
      <c r="J211" s="47"/>
      <c r="K211" s="637"/>
      <c r="L211" s="66" t="s">
        <v>1735</v>
      </c>
      <c r="M211" s="66" t="s">
        <v>113</v>
      </c>
      <c r="N211" s="66" t="s">
        <v>1252</v>
      </c>
      <c r="O211" s="549">
        <v>0</v>
      </c>
      <c r="P211" s="275">
        <f t="shared" si="16"/>
        <v>0</v>
      </c>
      <c r="Q211" s="273">
        <f t="shared" si="17"/>
        <v>6000.0099999999993</v>
      </c>
      <c r="R211" s="208">
        <v>6000.01</v>
      </c>
      <c r="S211" s="175"/>
      <c r="T211" s="66" t="s">
        <v>113</v>
      </c>
      <c r="U211" s="66" t="s">
        <v>1532</v>
      </c>
      <c r="V211" s="242" t="s">
        <v>2308</v>
      </c>
      <c r="W211" s="66"/>
      <c r="X211" s="66"/>
    </row>
    <row r="212" spans="1:24" s="8" customFormat="1" hidden="1">
      <c r="A212" s="45" t="s">
        <v>2179</v>
      </c>
      <c r="B212" s="45" t="s">
        <v>1970</v>
      </c>
      <c r="C212" s="45"/>
      <c r="D212" s="611">
        <v>2016</v>
      </c>
      <c r="E212" s="45" t="s">
        <v>2300</v>
      </c>
      <c r="F212" s="45"/>
      <c r="G212" s="51" t="s">
        <v>1688</v>
      </c>
      <c r="H212" s="47">
        <v>42592</v>
      </c>
      <c r="I212" s="125">
        <v>728</v>
      </c>
      <c r="J212" s="47"/>
      <c r="K212" s="637"/>
      <c r="L212" s="66" t="s">
        <v>1735</v>
      </c>
      <c r="M212" s="66" t="s">
        <v>113</v>
      </c>
      <c r="N212" s="66" t="s">
        <v>1252</v>
      </c>
      <c r="O212" s="549">
        <v>0</v>
      </c>
      <c r="P212" s="275">
        <f t="shared" si="16"/>
        <v>0</v>
      </c>
      <c r="Q212" s="273">
        <f t="shared" si="17"/>
        <v>6000.0099999999993</v>
      </c>
      <c r="R212" s="208">
        <v>6000.01</v>
      </c>
      <c r="S212" s="175"/>
      <c r="T212" s="66" t="s">
        <v>113</v>
      </c>
      <c r="U212" s="66" t="s">
        <v>1532</v>
      </c>
      <c r="V212" s="242" t="s">
        <v>2309</v>
      </c>
      <c r="W212" s="66" t="s">
        <v>1101</v>
      </c>
      <c r="X212" s="66"/>
    </row>
    <row r="213" spans="1:24" s="8" customFormat="1" hidden="1">
      <c r="A213" s="45" t="s">
        <v>2179</v>
      </c>
      <c r="B213" s="45" t="s">
        <v>1970</v>
      </c>
      <c r="C213" s="45"/>
      <c r="D213" s="611">
        <v>2016</v>
      </c>
      <c r="E213" s="45" t="s">
        <v>2300</v>
      </c>
      <c r="F213" s="45"/>
      <c r="G213" s="51" t="s">
        <v>1688</v>
      </c>
      <c r="H213" s="47">
        <v>42592</v>
      </c>
      <c r="I213" s="125">
        <v>729</v>
      </c>
      <c r="J213" s="47"/>
      <c r="K213" s="637"/>
      <c r="L213" s="66" t="s">
        <v>1735</v>
      </c>
      <c r="M213" s="66" t="s">
        <v>113</v>
      </c>
      <c r="N213" s="66" t="s">
        <v>1252</v>
      </c>
      <c r="O213" s="549">
        <v>0</v>
      </c>
      <c r="P213" s="275">
        <f t="shared" si="16"/>
        <v>0</v>
      </c>
      <c r="Q213" s="273">
        <f t="shared" si="17"/>
        <v>6000.0099999999993</v>
      </c>
      <c r="R213" s="208">
        <v>6000.01</v>
      </c>
      <c r="S213" s="175"/>
      <c r="T213" s="66" t="s">
        <v>113</v>
      </c>
      <c r="U213" s="66" t="s">
        <v>1532</v>
      </c>
      <c r="V213" s="242" t="s">
        <v>2306</v>
      </c>
      <c r="W213" s="66"/>
      <c r="X213" s="66"/>
    </row>
    <row r="214" spans="1:24" s="8" customFormat="1" hidden="1">
      <c r="A214" s="45" t="s">
        <v>2179</v>
      </c>
      <c r="B214" s="45" t="s">
        <v>1970</v>
      </c>
      <c r="C214" s="45"/>
      <c r="D214" s="611">
        <v>2016</v>
      </c>
      <c r="E214" s="45" t="s">
        <v>2300</v>
      </c>
      <c r="F214" s="45"/>
      <c r="G214" s="51" t="s">
        <v>1688</v>
      </c>
      <c r="H214" s="47">
        <v>42597</v>
      </c>
      <c r="I214" s="125" t="s">
        <v>2361</v>
      </c>
      <c r="J214" s="47"/>
      <c r="K214" s="637"/>
      <c r="L214" s="66" t="s">
        <v>2362</v>
      </c>
      <c r="M214" s="66" t="s">
        <v>113</v>
      </c>
      <c r="N214" s="66" t="s">
        <v>1347</v>
      </c>
      <c r="O214" s="549">
        <v>0</v>
      </c>
      <c r="P214" s="275">
        <f t="shared" si="16"/>
        <v>0</v>
      </c>
      <c r="Q214" s="273">
        <f t="shared" si="17"/>
        <v>9396</v>
      </c>
      <c r="R214" s="208">
        <v>9396</v>
      </c>
      <c r="S214" s="175"/>
      <c r="T214" s="66">
        <v>27</v>
      </c>
      <c r="U214" s="66" t="s">
        <v>1415</v>
      </c>
      <c r="V214" s="242" t="s">
        <v>2363</v>
      </c>
      <c r="W214" s="66"/>
      <c r="X214" s="66"/>
    </row>
    <row r="215" spans="1:24" s="8" customFormat="1" hidden="1">
      <c r="A215" s="45" t="s">
        <v>1642</v>
      </c>
      <c r="B215" s="45" t="s">
        <v>2009</v>
      </c>
      <c r="C215" s="45"/>
      <c r="D215" s="611">
        <v>2016</v>
      </c>
      <c r="E215" s="45" t="s">
        <v>2015</v>
      </c>
      <c r="F215" s="45"/>
      <c r="G215" s="51" t="s">
        <v>1167</v>
      </c>
      <c r="H215" s="47">
        <v>42597</v>
      </c>
      <c r="I215" s="125" t="s">
        <v>2370</v>
      </c>
      <c r="J215" s="47"/>
      <c r="K215" s="637"/>
      <c r="L215" s="66" t="s">
        <v>2362</v>
      </c>
      <c r="M215" s="66" t="s">
        <v>113</v>
      </c>
      <c r="N215" s="66" t="s">
        <v>1347</v>
      </c>
      <c r="O215" s="549">
        <v>0</v>
      </c>
      <c r="P215" s="275">
        <f t="shared" si="16"/>
        <v>0</v>
      </c>
      <c r="Q215" s="273">
        <f t="shared" si="17"/>
        <v>6611.9999999999991</v>
      </c>
      <c r="R215" s="208">
        <v>6612</v>
      </c>
      <c r="S215" s="175"/>
      <c r="T215" s="66">
        <v>19</v>
      </c>
      <c r="U215" s="66" t="s">
        <v>1415</v>
      </c>
      <c r="V215" s="242" t="s">
        <v>2371</v>
      </c>
      <c r="W215" s="66"/>
      <c r="X215" s="66"/>
    </row>
    <row r="216" spans="1:24" s="8" customFormat="1" hidden="1">
      <c r="A216" s="45" t="s">
        <v>2179</v>
      </c>
      <c r="B216" s="45" t="s">
        <v>1970</v>
      </c>
      <c r="C216" s="45"/>
      <c r="D216" s="611">
        <v>2016</v>
      </c>
      <c r="E216" s="45" t="s">
        <v>2300</v>
      </c>
      <c r="F216" s="45"/>
      <c r="G216" s="51" t="s">
        <v>1688</v>
      </c>
      <c r="H216" s="47">
        <v>42597</v>
      </c>
      <c r="I216" s="125" t="s">
        <v>2366</v>
      </c>
      <c r="J216" s="47"/>
      <c r="K216" s="637"/>
      <c r="L216" s="66" t="s">
        <v>2362</v>
      </c>
      <c r="M216" s="66" t="s">
        <v>113</v>
      </c>
      <c r="N216" s="66" t="s">
        <v>1347</v>
      </c>
      <c r="O216" s="549">
        <v>0</v>
      </c>
      <c r="P216" s="275">
        <f t="shared" si="16"/>
        <v>0</v>
      </c>
      <c r="Q216" s="273">
        <f t="shared" si="17"/>
        <v>7307.9999999999991</v>
      </c>
      <c r="R216" s="208">
        <v>7308</v>
      </c>
      <c r="S216" s="175"/>
      <c r="T216" s="66">
        <v>21</v>
      </c>
      <c r="U216" s="66" t="s">
        <v>1415</v>
      </c>
      <c r="V216" s="242" t="s">
        <v>2367</v>
      </c>
      <c r="W216" s="66"/>
      <c r="X216" s="66"/>
    </row>
    <row r="217" spans="1:24" s="580" customFormat="1" hidden="1">
      <c r="A217" s="207" t="s">
        <v>2088</v>
      </c>
      <c r="B217" s="207" t="s">
        <v>2086</v>
      </c>
      <c r="C217" s="207"/>
      <c r="D217" s="664">
        <v>2016</v>
      </c>
      <c r="E217" s="207" t="s">
        <v>2090</v>
      </c>
      <c r="F217" s="207"/>
      <c r="G217" s="573" t="s">
        <v>757</v>
      </c>
      <c r="H217" s="574">
        <v>42598</v>
      </c>
      <c r="I217" s="575" t="s">
        <v>2101</v>
      </c>
      <c r="J217" s="574"/>
      <c r="K217" s="638"/>
      <c r="L217" s="576" t="s">
        <v>1948</v>
      </c>
      <c r="M217" s="576" t="s">
        <v>113</v>
      </c>
      <c r="N217" s="576" t="s">
        <v>1347</v>
      </c>
      <c r="O217" s="577">
        <v>2E-3</v>
      </c>
      <c r="P217" s="825">
        <f t="shared" si="16"/>
        <v>11.200000000000001</v>
      </c>
      <c r="Q217" s="826">
        <f t="shared" si="17"/>
        <v>6483.0079999999998</v>
      </c>
      <c r="R217" s="665">
        <v>6496</v>
      </c>
      <c r="S217" s="578"/>
      <c r="T217" s="576" t="s">
        <v>113</v>
      </c>
      <c r="U217" s="576" t="s">
        <v>2310</v>
      </c>
      <c r="V217" s="581" t="s">
        <v>2467</v>
      </c>
      <c r="W217" s="576"/>
      <c r="X217" s="576"/>
    </row>
    <row r="218" spans="1:24" s="580" customFormat="1" hidden="1">
      <c r="A218" s="207" t="s">
        <v>1927</v>
      </c>
      <c r="B218" s="207" t="s">
        <v>1940</v>
      </c>
      <c r="C218" s="207"/>
      <c r="D218" s="664">
        <v>2016</v>
      </c>
      <c r="E218" s="207" t="s">
        <v>1982</v>
      </c>
      <c r="F218" s="207"/>
      <c r="G218" s="573" t="s">
        <v>1167</v>
      </c>
      <c r="H218" s="574">
        <v>42598</v>
      </c>
      <c r="I218" s="575" t="s">
        <v>2329</v>
      </c>
      <c r="J218" s="574"/>
      <c r="K218" s="638"/>
      <c r="L218" s="576" t="s">
        <v>1948</v>
      </c>
      <c r="M218" s="576" t="s">
        <v>113</v>
      </c>
      <c r="N218" s="576" t="s">
        <v>1347</v>
      </c>
      <c r="O218" s="577">
        <v>0</v>
      </c>
      <c r="P218" s="825">
        <f t="shared" si="16"/>
        <v>0</v>
      </c>
      <c r="Q218" s="826">
        <f t="shared" si="17"/>
        <v>48720</v>
      </c>
      <c r="R218" s="665">
        <v>48720</v>
      </c>
      <c r="S218" s="578"/>
      <c r="T218" s="576">
        <v>120</v>
      </c>
      <c r="U218" s="576" t="s">
        <v>2310</v>
      </c>
      <c r="V218" s="581" t="s">
        <v>2466</v>
      </c>
      <c r="W218" s="576"/>
      <c r="X218" s="576"/>
    </row>
    <row r="219" spans="1:24" s="580" customFormat="1">
      <c r="A219" s="207" t="s">
        <v>1953</v>
      </c>
      <c r="B219" s="207" t="s">
        <v>1939</v>
      </c>
      <c r="C219" s="207"/>
      <c r="D219" s="664">
        <v>2016</v>
      </c>
      <c r="E219" s="207" t="s">
        <v>2033</v>
      </c>
      <c r="F219" s="207"/>
      <c r="G219" s="573" t="s">
        <v>757</v>
      </c>
      <c r="H219" s="574">
        <v>42598</v>
      </c>
      <c r="I219" s="575" t="s">
        <v>2311</v>
      </c>
      <c r="J219" s="574"/>
      <c r="K219" s="638"/>
      <c r="L219" s="576" t="s">
        <v>1948</v>
      </c>
      <c r="M219" s="576" t="s">
        <v>113</v>
      </c>
      <c r="N219" s="576" t="s">
        <v>1347</v>
      </c>
      <c r="O219" s="577">
        <v>2E-3</v>
      </c>
      <c r="P219" s="825">
        <f t="shared" si="16"/>
        <v>21</v>
      </c>
      <c r="Q219" s="826">
        <f t="shared" si="17"/>
        <v>12155.64</v>
      </c>
      <c r="R219" s="665">
        <v>12180</v>
      </c>
      <c r="S219" s="578"/>
      <c r="T219" s="576">
        <v>30</v>
      </c>
      <c r="U219" s="576" t="s">
        <v>2310</v>
      </c>
      <c r="V219" s="581" t="s">
        <v>2468</v>
      </c>
      <c r="W219" s="576"/>
      <c r="X219" s="576"/>
    </row>
    <row r="220" spans="1:24" s="8" customFormat="1" hidden="1">
      <c r="A220" s="45" t="s">
        <v>2179</v>
      </c>
      <c r="B220" s="45" t="s">
        <v>1970</v>
      </c>
      <c r="C220" s="45"/>
      <c r="D220" s="611">
        <v>2016</v>
      </c>
      <c r="E220" s="45" t="s">
        <v>2300</v>
      </c>
      <c r="F220" s="45"/>
      <c r="G220" s="51" t="s">
        <v>1688</v>
      </c>
      <c r="H220" s="47">
        <v>42600</v>
      </c>
      <c r="I220" s="125">
        <v>739</v>
      </c>
      <c r="J220" s="47"/>
      <c r="K220" s="637"/>
      <c r="L220" s="66" t="s">
        <v>1735</v>
      </c>
      <c r="M220" s="66" t="s">
        <v>113</v>
      </c>
      <c r="N220" s="66" t="s">
        <v>1252</v>
      </c>
      <c r="O220" s="549">
        <v>0</v>
      </c>
      <c r="P220" s="275">
        <f t="shared" si="16"/>
        <v>0</v>
      </c>
      <c r="Q220" s="273">
        <f t="shared" si="17"/>
        <v>6000.0099999999993</v>
      </c>
      <c r="R220" s="208">
        <v>6000.01</v>
      </c>
      <c r="S220" s="175"/>
      <c r="T220" s="66" t="s">
        <v>113</v>
      </c>
      <c r="U220" s="66" t="s">
        <v>1532</v>
      </c>
      <c r="V220" s="242" t="s">
        <v>2457</v>
      </c>
      <c r="W220" s="66"/>
      <c r="X220" s="66"/>
    </row>
    <row r="221" spans="1:24" s="8" customFormat="1" hidden="1">
      <c r="A221" s="45" t="s">
        <v>2179</v>
      </c>
      <c r="B221" s="45" t="s">
        <v>1970</v>
      </c>
      <c r="C221" s="45"/>
      <c r="D221" s="611">
        <v>2016</v>
      </c>
      <c r="E221" s="45" t="s">
        <v>2300</v>
      </c>
      <c r="F221" s="45"/>
      <c r="G221" s="51" t="s">
        <v>1688</v>
      </c>
      <c r="H221" s="47">
        <v>42600</v>
      </c>
      <c r="I221" s="125">
        <v>740</v>
      </c>
      <c r="J221" s="47"/>
      <c r="K221" s="637"/>
      <c r="L221" s="66" t="s">
        <v>1735</v>
      </c>
      <c r="M221" s="66" t="s">
        <v>113</v>
      </c>
      <c r="N221" s="66" t="s">
        <v>1252</v>
      </c>
      <c r="O221" s="549">
        <v>0</v>
      </c>
      <c r="P221" s="275">
        <f t="shared" si="16"/>
        <v>0</v>
      </c>
      <c r="Q221" s="273">
        <f t="shared" si="17"/>
        <v>6000.0099999999993</v>
      </c>
      <c r="R221" s="208">
        <v>6000.01</v>
      </c>
      <c r="S221" s="175"/>
      <c r="T221" s="66" t="s">
        <v>113</v>
      </c>
      <c r="U221" s="66" t="s">
        <v>1532</v>
      </c>
      <c r="V221" s="242" t="s">
        <v>2457</v>
      </c>
      <c r="W221" s="66"/>
      <c r="X221" s="66"/>
    </row>
    <row r="222" spans="1:24" s="8" customFormat="1" hidden="1">
      <c r="A222" s="45" t="s">
        <v>2021</v>
      </c>
      <c r="B222" s="45" t="s">
        <v>2022</v>
      </c>
      <c r="C222" s="45"/>
      <c r="D222" s="611">
        <v>2016</v>
      </c>
      <c r="E222" s="45" t="s">
        <v>2313</v>
      </c>
      <c r="F222" s="45"/>
      <c r="G222" s="51" t="s">
        <v>1167</v>
      </c>
      <c r="H222" s="47">
        <v>42600</v>
      </c>
      <c r="I222" s="125">
        <v>741</v>
      </c>
      <c r="J222" s="47"/>
      <c r="K222" s="637"/>
      <c r="L222" s="66" t="s">
        <v>1735</v>
      </c>
      <c r="M222" s="66" t="s">
        <v>113</v>
      </c>
      <c r="N222" s="66" t="s">
        <v>1252</v>
      </c>
      <c r="O222" s="549">
        <v>0</v>
      </c>
      <c r="P222" s="275">
        <f t="shared" si="16"/>
        <v>0</v>
      </c>
      <c r="Q222" s="273">
        <f t="shared" si="17"/>
        <v>3000</v>
      </c>
      <c r="R222" s="208">
        <v>3000</v>
      </c>
      <c r="S222" s="175"/>
      <c r="T222" s="66" t="s">
        <v>113</v>
      </c>
      <c r="U222" s="66" t="s">
        <v>1532</v>
      </c>
      <c r="V222" s="242" t="s">
        <v>2475</v>
      </c>
      <c r="W222" s="66"/>
      <c r="X222" s="66"/>
    </row>
    <row r="223" spans="1:24" s="8" customFormat="1" hidden="1">
      <c r="A223" s="45" t="s">
        <v>2021</v>
      </c>
      <c r="B223" s="45" t="s">
        <v>2022</v>
      </c>
      <c r="C223" s="45"/>
      <c r="D223" s="611">
        <v>2016</v>
      </c>
      <c r="E223" s="45" t="s">
        <v>2313</v>
      </c>
      <c r="F223" s="45"/>
      <c r="G223" s="51" t="s">
        <v>1167</v>
      </c>
      <c r="H223" s="47">
        <v>42600</v>
      </c>
      <c r="I223" s="125">
        <v>742</v>
      </c>
      <c r="J223" s="47"/>
      <c r="K223" s="637"/>
      <c r="L223" s="66" t="s">
        <v>1735</v>
      </c>
      <c r="M223" s="66" t="s">
        <v>113</v>
      </c>
      <c r="N223" s="66" t="s">
        <v>1252</v>
      </c>
      <c r="O223" s="549">
        <v>0</v>
      </c>
      <c r="P223" s="275">
        <f t="shared" si="16"/>
        <v>0</v>
      </c>
      <c r="Q223" s="273">
        <f t="shared" si="17"/>
        <v>389.99999999999994</v>
      </c>
      <c r="R223" s="208">
        <v>390</v>
      </c>
      <c r="S223" s="175"/>
      <c r="T223" s="66" t="s">
        <v>113</v>
      </c>
      <c r="U223" s="66" t="s">
        <v>2476</v>
      </c>
      <c r="V223" s="242" t="s">
        <v>2475</v>
      </c>
      <c r="W223" s="66"/>
      <c r="X223" s="66"/>
    </row>
    <row r="224" spans="1:24" s="8" customFormat="1" hidden="1">
      <c r="A224" s="45" t="s">
        <v>2179</v>
      </c>
      <c r="B224" s="45" t="s">
        <v>1970</v>
      </c>
      <c r="C224" s="45"/>
      <c r="D224" s="611">
        <v>2016</v>
      </c>
      <c r="E224" s="45" t="s">
        <v>2300</v>
      </c>
      <c r="F224" s="45"/>
      <c r="G224" s="51" t="s">
        <v>1688</v>
      </c>
      <c r="H224" s="47">
        <v>42600</v>
      </c>
      <c r="I224" s="125">
        <v>743</v>
      </c>
      <c r="J224" s="47"/>
      <c r="K224" s="637"/>
      <c r="L224" s="66" t="s">
        <v>1735</v>
      </c>
      <c r="M224" s="66" t="s">
        <v>113</v>
      </c>
      <c r="N224" s="66" t="s">
        <v>1252</v>
      </c>
      <c r="O224" s="549">
        <v>0</v>
      </c>
      <c r="P224" s="275">
        <f t="shared" si="16"/>
        <v>0</v>
      </c>
      <c r="Q224" s="273">
        <f t="shared" si="17"/>
        <v>6000.0099999999993</v>
      </c>
      <c r="R224" s="208">
        <v>6000.01</v>
      </c>
      <c r="S224" s="175"/>
      <c r="T224" s="66" t="s">
        <v>113</v>
      </c>
      <c r="U224" s="66" t="s">
        <v>1532</v>
      </c>
      <c r="V224" s="242" t="s">
        <v>2457</v>
      </c>
      <c r="W224" s="66"/>
      <c r="X224" s="66"/>
    </row>
    <row r="225" spans="1:24" s="8" customFormat="1" hidden="1">
      <c r="A225" s="45" t="s">
        <v>2021</v>
      </c>
      <c r="B225" s="45" t="s">
        <v>2022</v>
      </c>
      <c r="C225" s="45"/>
      <c r="D225" s="611">
        <v>2016</v>
      </c>
      <c r="E225" s="45" t="s">
        <v>2313</v>
      </c>
      <c r="F225" s="45"/>
      <c r="G225" s="51" t="s">
        <v>1167</v>
      </c>
      <c r="H225" s="47">
        <v>42600</v>
      </c>
      <c r="I225" s="125">
        <v>744</v>
      </c>
      <c r="J225" s="47"/>
      <c r="K225" s="637"/>
      <c r="L225" s="66" t="s">
        <v>1735</v>
      </c>
      <c r="M225" s="66" t="s">
        <v>113</v>
      </c>
      <c r="N225" s="66" t="s">
        <v>1252</v>
      </c>
      <c r="O225" s="549">
        <v>0</v>
      </c>
      <c r="P225" s="275">
        <f t="shared" si="16"/>
        <v>0</v>
      </c>
      <c r="Q225" s="273">
        <f t="shared" si="17"/>
        <v>1500</v>
      </c>
      <c r="R225" s="208">
        <v>1500</v>
      </c>
      <c r="S225" s="175"/>
      <c r="T225" s="66" t="s">
        <v>113</v>
      </c>
      <c r="U225" s="66" t="s">
        <v>2303</v>
      </c>
      <c r="V225" s="242" t="s">
        <v>2475</v>
      </c>
      <c r="W225" s="66"/>
      <c r="X225" s="66"/>
    </row>
    <row r="226" spans="1:24" s="8" customFormat="1" hidden="1">
      <c r="A226" s="45" t="s">
        <v>2179</v>
      </c>
      <c r="B226" s="45" t="s">
        <v>1970</v>
      </c>
      <c r="C226" s="45"/>
      <c r="D226" s="611">
        <v>2016</v>
      </c>
      <c r="E226" s="45" t="s">
        <v>2300</v>
      </c>
      <c r="F226" s="45"/>
      <c r="G226" s="51" t="s">
        <v>1688</v>
      </c>
      <c r="H226" s="47">
        <v>42600</v>
      </c>
      <c r="I226" s="125">
        <v>745</v>
      </c>
      <c r="J226" s="47"/>
      <c r="K226" s="637"/>
      <c r="L226" s="66" t="s">
        <v>1735</v>
      </c>
      <c r="M226" s="66" t="s">
        <v>113</v>
      </c>
      <c r="N226" s="66" t="s">
        <v>1252</v>
      </c>
      <c r="O226" s="549">
        <v>0</v>
      </c>
      <c r="P226" s="275">
        <f t="shared" si="16"/>
        <v>0</v>
      </c>
      <c r="Q226" s="273">
        <f t="shared" si="17"/>
        <v>6000.0099999999993</v>
      </c>
      <c r="R226" s="208">
        <v>6000.01</v>
      </c>
      <c r="S226" s="175"/>
      <c r="T226" s="66" t="s">
        <v>113</v>
      </c>
      <c r="U226" s="66" t="s">
        <v>1532</v>
      </c>
      <c r="V226" s="242" t="s">
        <v>2457</v>
      </c>
      <c r="W226" s="66"/>
      <c r="X226" s="66"/>
    </row>
    <row r="227" spans="1:24" s="8" customFormat="1" hidden="1">
      <c r="A227" s="45" t="s">
        <v>1653</v>
      </c>
      <c r="B227" s="45" t="s">
        <v>1558</v>
      </c>
      <c r="C227" s="45" t="s">
        <v>2698</v>
      </c>
      <c r="D227" s="471">
        <v>2015</v>
      </c>
      <c r="E227" s="45" t="s">
        <v>1654</v>
      </c>
      <c r="F227" s="45"/>
      <c r="G227" s="51" t="s">
        <v>1556</v>
      </c>
      <c r="H227" s="47">
        <v>42600</v>
      </c>
      <c r="I227" s="125" t="s">
        <v>2695</v>
      </c>
      <c r="J227" s="47"/>
      <c r="K227" s="637"/>
      <c r="L227" s="66" t="s">
        <v>113</v>
      </c>
      <c r="M227" s="66" t="s">
        <v>1656</v>
      </c>
      <c r="N227" s="66" t="s">
        <v>729</v>
      </c>
      <c r="O227" s="549">
        <v>5.0000000000000001E-3</v>
      </c>
      <c r="P227" s="275">
        <v>2011.13</v>
      </c>
      <c r="Q227" s="273">
        <v>305593.78999999998</v>
      </c>
      <c r="R227" s="208">
        <v>466581.7</v>
      </c>
      <c r="S227" s="175"/>
      <c r="T227" s="66" t="s">
        <v>113</v>
      </c>
      <c r="U227" s="66" t="s">
        <v>759</v>
      </c>
      <c r="V227" s="242" t="s">
        <v>2696</v>
      </c>
      <c r="W227" s="66"/>
      <c r="X227" s="66"/>
    </row>
    <row r="228" spans="1:24" s="8" customFormat="1" hidden="1">
      <c r="A228" s="45" t="s">
        <v>1642</v>
      </c>
      <c r="B228" s="45" t="s">
        <v>2086</v>
      </c>
      <c r="C228" s="45"/>
      <c r="D228" s="611">
        <v>2016</v>
      </c>
      <c r="E228" s="45" t="s">
        <v>2090</v>
      </c>
      <c r="F228" s="45"/>
      <c r="G228" s="51" t="s">
        <v>757</v>
      </c>
      <c r="H228" s="47">
        <v>42602</v>
      </c>
      <c r="I228" s="125" t="s">
        <v>2364</v>
      </c>
      <c r="J228" s="47"/>
      <c r="K228" s="637"/>
      <c r="L228" s="66" t="s">
        <v>1948</v>
      </c>
      <c r="M228" s="66" t="s">
        <v>113</v>
      </c>
      <c r="N228" s="66" t="s">
        <v>1347</v>
      </c>
      <c r="O228" s="549">
        <v>2E-3</v>
      </c>
      <c r="P228" s="275">
        <f t="shared" si="16"/>
        <v>11.200000000000001</v>
      </c>
      <c r="Q228" s="273">
        <f t="shared" si="17"/>
        <v>6483.0079999999998</v>
      </c>
      <c r="R228" s="208">
        <v>6496</v>
      </c>
      <c r="S228" s="175"/>
      <c r="T228" s="66">
        <v>16</v>
      </c>
      <c r="U228" s="66" t="s">
        <v>2310</v>
      </c>
      <c r="V228" s="242" t="s">
        <v>2365</v>
      </c>
      <c r="W228" s="66" t="s">
        <v>2368</v>
      </c>
      <c r="X228" s="66"/>
    </row>
    <row r="229" spans="1:24" s="8" customFormat="1" hidden="1">
      <c r="A229" s="45" t="s">
        <v>1927</v>
      </c>
      <c r="B229" s="45" t="s">
        <v>1940</v>
      </c>
      <c r="C229" s="45"/>
      <c r="D229" s="611">
        <v>2016</v>
      </c>
      <c r="E229" s="45" t="s">
        <v>1982</v>
      </c>
      <c r="F229" s="45"/>
      <c r="G229" s="51" t="s">
        <v>1167</v>
      </c>
      <c r="H229" s="47">
        <v>42602</v>
      </c>
      <c r="I229" s="125" t="s">
        <v>2469</v>
      </c>
      <c r="J229" s="47"/>
      <c r="K229" s="637"/>
      <c r="L229" s="66" t="s">
        <v>1948</v>
      </c>
      <c r="M229" s="66" t="s">
        <v>113</v>
      </c>
      <c r="N229" s="66" t="s">
        <v>1347</v>
      </c>
      <c r="O229" s="549">
        <v>0</v>
      </c>
      <c r="P229" s="275">
        <f t="shared" si="16"/>
        <v>0</v>
      </c>
      <c r="Q229" s="273">
        <f t="shared" si="17"/>
        <v>48720</v>
      </c>
      <c r="R229" s="208">
        <v>48720</v>
      </c>
      <c r="S229" s="175"/>
      <c r="T229" s="66">
        <v>120</v>
      </c>
      <c r="U229" s="66" t="s">
        <v>2310</v>
      </c>
      <c r="V229" s="242" t="s">
        <v>2471</v>
      </c>
      <c r="W229" s="66"/>
      <c r="X229" s="66"/>
    </row>
    <row r="230" spans="1:24" s="8" customFormat="1">
      <c r="A230" s="45" t="s">
        <v>1953</v>
      </c>
      <c r="B230" s="45" t="s">
        <v>1939</v>
      </c>
      <c r="C230" s="45"/>
      <c r="D230" s="611">
        <v>2016</v>
      </c>
      <c r="E230" s="45" t="s">
        <v>2033</v>
      </c>
      <c r="F230" s="45"/>
      <c r="G230" s="51" t="s">
        <v>757</v>
      </c>
      <c r="H230" s="47">
        <v>42602</v>
      </c>
      <c r="I230" s="125" t="s">
        <v>2369</v>
      </c>
      <c r="J230" s="47"/>
      <c r="K230" s="637"/>
      <c r="L230" s="66" t="s">
        <v>1948</v>
      </c>
      <c r="M230" s="66" t="s">
        <v>113</v>
      </c>
      <c r="N230" s="66" t="s">
        <v>1347</v>
      </c>
      <c r="O230" s="549">
        <v>2E-3</v>
      </c>
      <c r="P230" s="275">
        <f t="shared" si="16"/>
        <v>21</v>
      </c>
      <c r="Q230" s="273">
        <f t="shared" si="17"/>
        <v>12155.64</v>
      </c>
      <c r="R230" s="208">
        <v>12180</v>
      </c>
      <c r="S230" s="175"/>
      <c r="T230" s="66">
        <v>30</v>
      </c>
      <c r="U230" s="66" t="s">
        <v>2310</v>
      </c>
      <c r="V230" s="242" t="s">
        <v>2312</v>
      </c>
      <c r="W230" s="66"/>
      <c r="X230" s="66"/>
    </row>
    <row r="231" spans="1:24" s="8" customFormat="1" hidden="1">
      <c r="A231" s="45" t="s">
        <v>1738</v>
      </c>
      <c r="B231" s="45" t="s">
        <v>2403</v>
      </c>
      <c r="C231" s="45"/>
      <c r="D231" s="611">
        <v>2016</v>
      </c>
      <c r="E231" s="45" t="s">
        <v>2402</v>
      </c>
      <c r="F231" s="45"/>
      <c r="G231" s="51" t="s">
        <v>1167</v>
      </c>
      <c r="H231" s="47">
        <v>42602</v>
      </c>
      <c r="I231" s="125" t="s">
        <v>2405</v>
      </c>
      <c r="J231" s="47"/>
      <c r="K231" s="637"/>
      <c r="L231" s="66" t="s">
        <v>1948</v>
      </c>
      <c r="M231" s="66" t="s">
        <v>113</v>
      </c>
      <c r="N231" s="66" t="s">
        <v>1347</v>
      </c>
      <c r="O231" s="549">
        <v>0</v>
      </c>
      <c r="P231" s="275">
        <f t="shared" si="16"/>
        <v>0</v>
      </c>
      <c r="Q231" s="273">
        <f t="shared" si="17"/>
        <v>6496</v>
      </c>
      <c r="R231" s="208">
        <v>6496</v>
      </c>
      <c r="S231" s="175"/>
      <c r="T231" s="66">
        <v>16</v>
      </c>
      <c r="U231" s="66" t="s">
        <v>2310</v>
      </c>
      <c r="V231" s="658" t="s">
        <v>2422</v>
      </c>
      <c r="W231" s="66"/>
      <c r="X231" s="66"/>
    </row>
    <row r="232" spans="1:24" s="8" customFormat="1" hidden="1">
      <c r="A232" s="45" t="s">
        <v>2088</v>
      </c>
      <c r="B232" s="45" t="s">
        <v>2414</v>
      </c>
      <c r="C232" s="45"/>
      <c r="D232" s="611">
        <v>2016</v>
      </c>
      <c r="E232" s="45" t="s">
        <v>2401</v>
      </c>
      <c r="F232" s="45"/>
      <c r="G232" s="51" t="s">
        <v>1167</v>
      </c>
      <c r="H232" s="47">
        <v>42602</v>
      </c>
      <c r="I232" s="125" t="s">
        <v>2470</v>
      </c>
      <c r="J232" s="47"/>
      <c r="K232" s="637"/>
      <c r="L232" s="66" t="s">
        <v>1948</v>
      </c>
      <c r="M232" s="66" t="s">
        <v>113</v>
      </c>
      <c r="N232" s="66" t="s">
        <v>1347</v>
      </c>
      <c r="O232" s="549">
        <v>0</v>
      </c>
      <c r="P232" s="275">
        <f t="shared" si="16"/>
        <v>0</v>
      </c>
      <c r="Q232" s="273">
        <f t="shared" si="17"/>
        <v>9747</v>
      </c>
      <c r="R232" s="208">
        <v>9747</v>
      </c>
      <c r="S232" s="175"/>
      <c r="T232" s="66">
        <v>24</v>
      </c>
      <c r="U232" s="66" t="s">
        <v>2310</v>
      </c>
      <c r="V232" s="658" t="s">
        <v>2421</v>
      </c>
      <c r="W232" s="66"/>
      <c r="X232" s="66"/>
    </row>
    <row r="233" spans="1:24" s="8" customFormat="1" hidden="1">
      <c r="A233" s="45" t="s">
        <v>2021</v>
      </c>
      <c r="B233" s="45" t="s">
        <v>2022</v>
      </c>
      <c r="C233" s="45"/>
      <c r="D233" s="611">
        <v>2016</v>
      </c>
      <c r="E233" s="45" t="s">
        <v>2313</v>
      </c>
      <c r="F233" s="45"/>
      <c r="G233" s="51" t="s">
        <v>1167</v>
      </c>
      <c r="H233" s="47">
        <v>42602</v>
      </c>
      <c r="I233" s="125">
        <v>748</v>
      </c>
      <c r="J233" s="47"/>
      <c r="K233" s="637"/>
      <c r="L233" s="66" t="s">
        <v>1735</v>
      </c>
      <c r="M233" s="66" t="s">
        <v>113</v>
      </c>
      <c r="N233" s="66" t="s">
        <v>1252</v>
      </c>
      <c r="O233" s="549">
        <v>0</v>
      </c>
      <c r="P233" s="275">
        <f t="shared" si="16"/>
        <v>0</v>
      </c>
      <c r="Q233" s="273">
        <f t="shared" si="17"/>
        <v>6000.0099999999993</v>
      </c>
      <c r="R233" s="208">
        <v>6000.01</v>
      </c>
      <c r="S233" s="175"/>
      <c r="T233" s="66" t="s">
        <v>113</v>
      </c>
      <c r="U233" s="66" t="s">
        <v>1532</v>
      </c>
      <c r="V233" s="658" t="s">
        <v>2423</v>
      </c>
      <c r="W233" s="66"/>
      <c r="X233" s="66"/>
    </row>
    <row r="234" spans="1:24" s="8" customFormat="1" hidden="1">
      <c r="A234" s="45" t="s">
        <v>2021</v>
      </c>
      <c r="B234" s="45" t="s">
        <v>2022</v>
      </c>
      <c r="C234" s="45"/>
      <c r="D234" s="611">
        <v>2016</v>
      </c>
      <c r="E234" s="45" t="s">
        <v>2313</v>
      </c>
      <c r="F234" s="45"/>
      <c r="G234" s="51" t="s">
        <v>1167</v>
      </c>
      <c r="H234" s="47">
        <v>42602</v>
      </c>
      <c r="I234" s="125">
        <v>749</v>
      </c>
      <c r="J234" s="47"/>
      <c r="K234" s="637"/>
      <c r="L234" s="66" t="s">
        <v>1735</v>
      </c>
      <c r="M234" s="66" t="s">
        <v>113</v>
      </c>
      <c r="N234" s="66" t="s">
        <v>1252</v>
      </c>
      <c r="O234" s="549">
        <v>0</v>
      </c>
      <c r="P234" s="275">
        <f t="shared" si="16"/>
        <v>0</v>
      </c>
      <c r="Q234" s="273">
        <f t="shared" si="17"/>
        <v>6000.0099999999993</v>
      </c>
      <c r="R234" s="208">
        <v>6000.01</v>
      </c>
      <c r="S234" s="175"/>
      <c r="T234" s="66" t="s">
        <v>113</v>
      </c>
      <c r="U234" s="66" t="s">
        <v>1532</v>
      </c>
      <c r="V234" s="658" t="s">
        <v>2424</v>
      </c>
      <c r="W234" s="66"/>
      <c r="X234" s="66"/>
    </row>
    <row r="235" spans="1:24" s="8" customFormat="1" hidden="1">
      <c r="A235" s="45" t="s">
        <v>2088</v>
      </c>
      <c r="B235" s="45" t="s">
        <v>2414</v>
      </c>
      <c r="C235" s="45"/>
      <c r="D235" s="611">
        <v>2016</v>
      </c>
      <c r="E235" s="45" t="s">
        <v>2401</v>
      </c>
      <c r="F235" s="45"/>
      <c r="G235" s="51" t="s">
        <v>1167</v>
      </c>
      <c r="H235" s="47">
        <v>42604</v>
      </c>
      <c r="I235" s="125">
        <v>2589</v>
      </c>
      <c r="J235" s="47"/>
      <c r="K235" s="637"/>
      <c r="L235" s="66" t="s">
        <v>1795</v>
      </c>
      <c r="M235" s="66" t="s">
        <v>2415</v>
      </c>
      <c r="N235" s="66" t="s">
        <v>1252</v>
      </c>
      <c r="O235" s="549">
        <v>0</v>
      </c>
      <c r="P235" s="275">
        <f t="shared" si="16"/>
        <v>0</v>
      </c>
      <c r="Q235" s="273">
        <f t="shared" si="17"/>
        <v>916</v>
      </c>
      <c r="R235" s="208">
        <v>916</v>
      </c>
      <c r="S235" s="175"/>
      <c r="T235" s="66" t="s">
        <v>113</v>
      </c>
      <c r="U235" s="66" t="s">
        <v>1367</v>
      </c>
      <c r="V235" s="828" t="s">
        <v>2585</v>
      </c>
      <c r="W235" s="66"/>
      <c r="X235" s="66"/>
    </row>
    <row r="236" spans="1:24" s="8" customFormat="1" hidden="1">
      <c r="A236" s="45" t="s">
        <v>2088</v>
      </c>
      <c r="B236" s="45" t="s">
        <v>2414</v>
      </c>
      <c r="C236" s="45"/>
      <c r="D236" s="611">
        <v>2016</v>
      </c>
      <c r="E236" s="45" t="s">
        <v>2401</v>
      </c>
      <c r="F236" s="45"/>
      <c r="G236" s="51" t="s">
        <v>1167</v>
      </c>
      <c r="H236" s="47">
        <v>42604</v>
      </c>
      <c r="I236" s="125">
        <v>2590</v>
      </c>
      <c r="J236" s="47"/>
      <c r="K236" s="637"/>
      <c r="L236" s="66" t="s">
        <v>1795</v>
      </c>
      <c r="M236" s="66" t="s">
        <v>2415</v>
      </c>
      <c r="N236" s="66" t="s">
        <v>1252</v>
      </c>
      <c r="O236" s="549">
        <v>0</v>
      </c>
      <c r="P236" s="275">
        <f t="shared" si="16"/>
        <v>0</v>
      </c>
      <c r="Q236" s="273">
        <f t="shared" si="17"/>
        <v>105</v>
      </c>
      <c r="R236" s="208">
        <v>105</v>
      </c>
      <c r="S236" s="175"/>
      <c r="T236" s="66" t="s">
        <v>113</v>
      </c>
      <c r="U236" s="66" t="s">
        <v>2416</v>
      </c>
      <c r="V236" s="828" t="s">
        <v>2417</v>
      </c>
      <c r="W236" s="66"/>
      <c r="X236" s="66"/>
    </row>
    <row r="237" spans="1:24" s="8" customFormat="1" hidden="1">
      <c r="A237" s="45" t="s">
        <v>1192</v>
      </c>
      <c r="B237" s="45" t="s">
        <v>539</v>
      </c>
      <c r="C237" s="45"/>
      <c r="D237" s="611">
        <v>2016</v>
      </c>
      <c r="E237" s="45" t="s">
        <v>1789</v>
      </c>
      <c r="F237" s="45"/>
      <c r="G237" s="51" t="s">
        <v>1167</v>
      </c>
      <c r="H237" s="47">
        <v>42604</v>
      </c>
      <c r="I237" s="125" t="s">
        <v>2488</v>
      </c>
      <c r="J237" s="47"/>
      <c r="K237" s="637"/>
      <c r="L237" s="66" t="s">
        <v>1919</v>
      </c>
      <c r="M237" s="66" t="s">
        <v>113</v>
      </c>
      <c r="N237" s="66" t="s">
        <v>1252</v>
      </c>
      <c r="O237" s="549">
        <v>0</v>
      </c>
      <c r="P237" s="275">
        <f t="shared" si="16"/>
        <v>0</v>
      </c>
      <c r="Q237" s="273">
        <f t="shared" si="17"/>
        <v>1809.6</v>
      </c>
      <c r="R237" s="208">
        <v>1809.6</v>
      </c>
      <c r="S237" s="175"/>
      <c r="T237" s="66" t="s">
        <v>113</v>
      </c>
      <c r="U237" s="66" t="s">
        <v>2489</v>
      </c>
      <c r="V237" s="828" t="s">
        <v>2490</v>
      </c>
      <c r="W237" s="66"/>
      <c r="X237" s="66"/>
    </row>
    <row r="238" spans="1:24" s="8" customFormat="1" hidden="1">
      <c r="A238" s="45" t="s">
        <v>1642</v>
      </c>
      <c r="B238" s="45" t="s">
        <v>2009</v>
      </c>
      <c r="C238" s="45"/>
      <c r="D238" s="611">
        <v>2016</v>
      </c>
      <c r="E238" s="45" t="s">
        <v>2015</v>
      </c>
      <c r="F238" s="45"/>
      <c r="G238" s="51" t="s">
        <v>1167</v>
      </c>
      <c r="H238" s="47">
        <v>42604</v>
      </c>
      <c r="I238" s="125" t="s">
        <v>2500</v>
      </c>
      <c r="J238" s="47"/>
      <c r="K238" s="637"/>
      <c r="L238" s="66" t="s">
        <v>1948</v>
      </c>
      <c r="M238" s="66" t="s">
        <v>113</v>
      </c>
      <c r="N238" s="66" t="s">
        <v>1252</v>
      </c>
      <c r="O238" s="549">
        <v>0</v>
      </c>
      <c r="P238" s="275">
        <f t="shared" ref="P238:P302" si="18">(R238*100/116)*O238</f>
        <v>0</v>
      </c>
      <c r="Q238" s="273">
        <f t="shared" ref="Q238:Q302" si="19">((R238*100/116)-P238)*1.16</f>
        <v>82592</v>
      </c>
      <c r="R238" s="208">
        <v>82592</v>
      </c>
      <c r="S238" s="175"/>
      <c r="T238" s="66" t="s">
        <v>113</v>
      </c>
      <c r="U238" s="66" t="s">
        <v>2501</v>
      </c>
      <c r="V238" s="658" t="s">
        <v>2502</v>
      </c>
      <c r="W238" s="66"/>
      <c r="X238" s="66"/>
    </row>
    <row r="239" spans="1:24" s="8" customFormat="1" hidden="1">
      <c r="A239" s="45" t="s">
        <v>2179</v>
      </c>
      <c r="B239" s="45" t="s">
        <v>1970</v>
      </c>
      <c r="C239" s="45"/>
      <c r="D239" s="611">
        <v>2016</v>
      </c>
      <c r="E239" s="45" t="s">
        <v>2300</v>
      </c>
      <c r="F239" s="45"/>
      <c r="G239" s="51" t="s">
        <v>1688</v>
      </c>
      <c r="H239" s="651">
        <v>42604</v>
      </c>
      <c r="I239" s="652" t="s">
        <v>2716</v>
      </c>
      <c r="J239" s="651"/>
      <c r="K239" s="653"/>
      <c r="L239" s="654" t="s">
        <v>1948</v>
      </c>
      <c r="M239" s="654" t="s">
        <v>113</v>
      </c>
      <c r="N239" s="654" t="s">
        <v>1252</v>
      </c>
      <c r="O239" s="655">
        <v>0</v>
      </c>
      <c r="P239" s="857">
        <f t="shared" si="18"/>
        <v>0</v>
      </c>
      <c r="Q239" s="858">
        <f t="shared" si="19"/>
        <v>92433.439999999988</v>
      </c>
      <c r="R239" s="859">
        <v>92433.44</v>
      </c>
      <c r="S239" s="657"/>
      <c r="T239" s="654" t="s">
        <v>113</v>
      </c>
      <c r="U239" s="654" t="s">
        <v>1367</v>
      </c>
      <c r="V239" s="658" t="s">
        <v>2717</v>
      </c>
      <c r="W239" s="66"/>
      <c r="X239" s="66"/>
    </row>
    <row r="240" spans="1:24" s="8" customFormat="1" hidden="1">
      <c r="A240" s="45" t="s">
        <v>2345</v>
      </c>
      <c r="B240" s="45" t="s">
        <v>2431</v>
      </c>
      <c r="C240" s="45"/>
      <c r="D240" s="611">
        <v>2016</v>
      </c>
      <c r="E240" s="45" t="s">
        <v>2459</v>
      </c>
      <c r="F240" s="45"/>
      <c r="G240" s="51" t="s">
        <v>754</v>
      </c>
      <c r="H240" s="47">
        <v>42607</v>
      </c>
      <c r="I240" s="125">
        <v>1046</v>
      </c>
      <c r="J240" s="47"/>
      <c r="K240" s="637"/>
      <c r="L240" s="66" t="s">
        <v>2460</v>
      </c>
      <c r="M240" s="66" t="s">
        <v>2461</v>
      </c>
      <c r="N240" s="66" t="s">
        <v>1252</v>
      </c>
      <c r="O240" s="549">
        <v>2E-3</v>
      </c>
      <c r="P240" s="275">
        <f t="shared" ref="P240" si="20">(R240*100/116)*O240</f>
        <v>1.02</v>
      </c>
      <c r="Q240" s="273">
        <f t="shared" ref="Q240" si="21">((R240*100/116)-P240)*1.16</f>
        <v>590.41679999999997</v>
      </c>
      <c r="R240" s="208">
        <v>591.6</v>
      </c>
      <c r="S240" s="175"/>
      <c r="T240" s="66" t="s">
        <v>113</v>
      </c>
      <c r="U240" s="66" t="s">
        <v>2462</v>
      </c>
      <c r="V240" s="242" t="s">
        <v>2463</v>
      </c>
      <c r="W240" s="66" t="s">
        <v>1499</v>
      </c>
      <c r="X240" s="45"/>
    </row>
    <row r="241" spans="1:24" s="8" customFormat="1" hidden="1">
      <c r="A241" s="45" t="s">
        <v>2345</v>
      </c>
      <c r="B241" s="45" t="s">
        <v>2431</v>
      </c>
      <c r="C241" s="45"/>
      <c r="D241" s="611">
        <v>2016</v>
      </c>
      <c r="E241" s="45" t="s">
        <v>2459</v>
      </c>
      <c r="F241" s="45"/>
      <c r="G241" s="51" t="s">
        <v>754</v>
      </c>
      <c r="H241" s="47">
        <v>42607</v>
      </c>
      <c r="I241" s="125">
        <v>1047</v>
      </c>
      <c r="J241" s="47"/>
      <c r="K241" s="637"/>
      <c r="L241" s="66" t="s">
        <v>2460</v>
      </c>
      <c r="M241" s="66" t="s">
        <v>2461</v>
      </c>
      <c r="N241" s="66" t="s">
        <v>1252</v>
      </c>
      <c r="O241" s="549">
        <v>2E-3</v>
      </c>
      <c r="P241" s="275">
        <f t="shared" si="18"/>
        <v>1.02</v>
      </c>
      <c r="Q241" s="273">
        <f t="shared" si="19"/>
        <v>590.41679999999997</v>
      </c>
      <c r="R241" s="208">
        <v>591.6</v>
      </c>
      <c r="S241" s="175"/>
      <c r="T241" s="66" t="s">
        <v>113</v>
      </c>
      <c r="U241" s="66" t="s">
        <v>2462</v>
      </c>
      <c r="V241" s="242" t="s">
        <v>2463</v>
      </c>
      <c r="W241" s="66" t="s">
        <v>1466</v>
      </c>
      <c r="X241" s="45"/>
    </row>
    <row r="242" spans="1:24" s="8" customFormat="1" hidden="1">
      <c r="A242" s="45" t="s">
        <v>2179</v>
      </c>
      <c r="B242" s="45" t="s">
        <v>1970</v>
      </c>
      <c r="C242" s="45"/>
      <c r="D242" s="611">
        <v>2016</v>
      </c>
      <c r="E242" s="45" t="s">
        <v>2300</v>
      </c>
      <c r="F242" s="45"/>
      <c r="G242" s="51" t="s">
        <v>1688</v>
      </c>
      <c r="H242" s="651">
        <v>42608</v>
      </c>
      <c r="I242" s="652" t="s">
        <v>2613</v>
      </c>
      <c r="J242" s="651"/>
      <c r="K242" s="653"/>
      <c r="L242" s="654" t="s">
        <v>1948</v>
      </c>
      <c r="M242" s="654" t="s">
        <v>113</v>
      </c>
      <c r="N242" s="654" t="s">
        <v>1347</v>
      </c>
      <c r="O242" s="655">
        <v>0</v>
      </c>
      <c r="P242" s="857">
        <f t="shared" ref="P242" si="22">(R242*100/116)*O242</f>
        <v>0</v>
      </c>
      <c r="Q242" s="858">
        <f t="shared" ref="Q242" si="23">((R242*100/116)-P242)*1.16</f>
        <v>45240</v>
      </c>
      <c r="R242" s="859">
        <v>45240</v>
      </c>
      <c r="S242" s="657"/>
      <c r="T242" s="654">
        <v>50</v>
      </c>
      <c r="U242" s="654" t="s">
        <v>147</v>
      </c>
      <c r="V242" s="658" t="s">
        <v>2614</v>
      </c>
      <c r="W242" s="66"/>
      <c r="X242" s="66"/>
    </row>
    <row r="243" spans="1:24" s="8" customFormat="1" hidden="1">
      <c r="A243" s="45" t="s">
        <v>1642</v>
      </c>
      <c r="B243" s="45" t="s">
        <v>1935</v>
      </c>
      <c r="C243" s="45"/>
      <c r="D243" s="611">
        <v>2016</v>
      </c>
      <c r="E243" s="45" t="s">
        <v>2396</v>
      </c>
      <c r="F243" s="45"/>
      <c r="G243" s="51" t="s">
        <v>1688</v>
      </c>
      <c r="H243" s="651">
        <v>42608</v>
      </c>
      <c r="I243" s="652" t="s">
        <v>2611</v>
      </c>
      <c r="J243" s="47"/>
      <c r="K243" s="637"/>
      <c r="L243" s="66" t="s">
        <v>1948</v>
      </c>
      <c r="M243" s="66" t="s">
        <v>113</v>
      </c>
      <c r="N243" s="654" t="s">
        <v>1347</v>
      </c>
      <c r="O243" s="655">
        <v>0</v>
      </c>
      <c r="P243" s="857">
        <f t="shared" si="18"/>
        <v>0</v>
      </c>
      <c r="Q243" s="858">
        <f t="shared" si="19"/>
        <v>57002.399999999994</v>
      </c>
      <c r="R243" s="859">
        <v>57002.400000000001</v>
      </c>
      <c r="S243" s="657"/>
      <c r="T243" s="654">
        <v>63</v>
      </c>
      <c r="U243" s="654" t="s">
        <v>147</v>
      </c>
      <c r="V243" s="658" t="s">
        <v>2612</v>
      </c>
      <c r="W243" s="66"/>
      <c r="X243" s="66"/>
    </row>
    <row r="244" spans="1:24" s="8" customFormat="1" hidden="1">
      <c r="A244" s="45" t="s">
        <v>2088</v>
      </c>
      <c r="B244" s="45" t="s">
        <v>2086</v>
      </c>
      <c r="C244" s="45"/>
      <c r="D244" s="611">
        <v>2016</v>
      </c>
      <c r="E244" s="45" t="s">
        <v>2090</v>
      </c>
      <c r="F244" s="45"/>
      <c r="G244" s="51" t="s">
        <v>757</v>
      </c>
      <c r="H244" s="47">
        <v>42612</v>
      </c>
      <c r="I244" s="125">
        <v>765</v>
      </c>
      <c r="J244" s="47"/>
      <c r="K244" s="637"/>
      <c r="L244" s="66" t="s">
        <v>1735</v>
      </c>
      <c r="M244" s="66" t="s">
        <v>113</v>
      </c>
      <c r="N244" s="66" t="s">
        <v>1252</v>
      </c>
      <c r="O244" s="549">
        <v>2E-3</v>
      </c>
      <c r="P244" s="275">
        <f t="shared" si="18"/>
        <v>5.1724137931034484</v>
      </c>
      <c r="Q244" s="273">
        <f t="shared" si="19"/>
        <v>2994</v>
      </c>
      <c r="R244" s="208">
        <v>3000</v>
      </c>
      <c r="S244" s="175"/>
      <c r="T244" s="66" t="s">
        <v>113</v>
      </c>
      <c r="U244" s="66" t="s">
        <v>1532</v>
      </c>
      <c r="V244" s="828" t="s">
        <v>2456</v>
      </c>
      <c r="W244" s="66"/>
      <c r="X244" s="66"/>
    </row>
    <row r="245" spans="1:24" s="8" customFormat="1" hidden="1">
      <c r="A245" s="45" t="s">
        <v>2179</v>
      </c>
      <c r="B245" s="45" t="s">
        <v>1970</v>
      </c>
      <c r="C245" s="45"/>
      <c r="D245" s="611">
        <v>2016</v>
      </c>
      <c r="E245" s="45" t="s">
        <v>2300</v>
      </c>
      <c r="F245" s="45"/>
      <c r="G245" s="51" t="s">
        <v>1688</v>
      </c>
      <c r="H245" s="47">
        <v>42612</v>
      </c>
      <c r="I245" s="125">
        <v>766</v>
      </c>
      <c r="J245" s="47"/>
      <c r="K245" s="637"/>
      <c r="L245" s="66" t="s">
        <v>1735</v>
      </c>
      <c r="M245" s="66" t="s">
        <v>113</v>
      </c>
      <c r="N245" s="66" t="s">
        <v>1252</v>
      </c>
      <c r="O245" s="549">
        <v>0</v>
      </c>
      <c r="P245" s="275">
        <f t="shared" si="18"/>
        <v>0</v>
      </c>
      <c r="Q245" s="273">
        <f t="shared" si="19"/>
        <v>6000.0099999999993</v>
      </c>
      <c r="R245" s="208">
        <v>6000.01</v>
      </c>
      <c r="S245" s="175"/>
      <c r="T245" s="66" t="s">
        <v>113</v>
      </c>
      <c r="U245" s="66" t="s">
        <v>1532</v>
      </c>
      <c r="V245" s="242" t="s">
        <v>2464</v>
      </c>
      <c r="W245" s="66"/>
      <c r="X245" s="66"/>
    </row>
    <row r="246" spans="1:24" s="8" customFormat="1" hidden="1">
      <c r="A246" s="45" t="s">
        <v>2179</v>
      </c>
      <c r="B246" s="45" t="s">
        <v>1970</v>
      </c>
      <c r="C246" s="45"/>
      <c r="D246" s="611">
        <v>2016</v>
      </c>
      <c r="E246" s="45" t="s">
        <v>2300</v>
      </c>
      <c r="F246" s="45"/>
      <c r="G246" s="51" t="s">
        <v>1688</v>
      </c>
      <c r="H246" s="47">
        <v>42612</v>
      </c>
      <c r="I246" s="125">
        <v>767</v>
      </c>
      <c r="J246" s="47"/>
      <c r="K246" s="637"/>
      <c r="L246" s="66" t="s">
        <v>1735</v>
      </c>
      <c r="M246" s="66" t="s">
        <v>113</v>
      </c>
      <c r="N246" s="66" t="s">
        <v>1252</v>
      </c>
      <c r="O246" s="549">
        <v>0</v>
      </c>
      <c r="P246" s="275">
        <f t="shared" si="18"/>
        <v>0</v>
      </c>
      <c r="Q246" s="273">
        <f t="shared" si="19"/>
        <v>6000.0099999999993</v>
      </c>
      <c r="R246" s="208">
        <v>6000.01</v>
      </c>
      <c r="S246" s="175"/>
      <c r="T246" s="66" t="s">
        <v>113</v>
      </c>
      <c r="U246" s="66" t="s">
        <v>1532</v>
      </c>
      <c r="V246" s="242" t="s">
        <v>2464</v>
      </c>
      <c r="W246" s="66"/>
      <c r="X246" s="66"/>
    </row>
    <row r="247" spans="1:24" s="8" customFormat="1" hidden="1">
      <c r="A247" s="45" t="s">
        <v>2179</v>
      </c>
      <c r="B247" s="45" t="s">
        <v>1970</v>
      </c>
      <c r="C247" s="45"/>
      <c r="D247" s="611">
        <v>2016</v>
      </c>
      <c r="E247" s="45" t="s">
        <v>2300</v>
      </c>
      <c r="F247" s="45"/>
      <c r="G247" s="51" t="s">
        <v>1688</v>
      </c>
      <c r="H247" s="47">
        <v>42612</v>
      </c>
      <c r="I247" s="125">
        <v>769</v>
      </c>
      <c r="J247" s="47"/>
      <c r="K247" s="637"/>
      <c r="L247" s="66" t="s">
        <v>1735</v>
      </c>
      <c r="M247" s="66" t="s">
        <v>113</v>
      </c>
      <c r="N247" s="66" t="s">
        <v>1252</v>
      </c>
      <c r="O247" s="549">
        <v>0</v>
      </c>
      <c r="P247" s="275">
        <f t="shared" si="18"/>
        <v>0</v>
      </c>
      <c r="Q247" s="273">
        <f t="shared" si="19"/>
        <v>6000.0499999999993</v>
      </c>
      <c r="R247" s="208">
        <v>6000.05</v>
      </c>
      <c r="S247" s="175"/>
      <c r="T247" s="66" t="s">
        <v>113</v>
      </c>
      <c r="U247" s="66" t="s">
        <v>1532</v>
      </c>
      <c r="V247" s="242" t="s">
        <v>2464</v>
      </c>
      <c r="W247" s="66"/>
      <c r="X247" s="66"/>
    </row>
    <row r="248" spans="1:24" s="8" customFormat="1" hidden="1">
      <c r="A248" s="45" t="s">
        <v>2021</v>
      </c>
      <c r="B248" s="45" t="s">
        <v>2022</v>
      </c>
      <c r="C248" s="45"/>
      <c r="D248" s="611">
        <v>2016</v>
      </c>
      <c r="E248" s="45" t="s">
        <v>2313</v>
      </c>
      <c r="F248" s="45"/>
      <c r="G248" s="51" t="s">
        <v>1167</v>
      </c>
      <c r="H248" s="47">
        <v>42612</v>
      </c>
      <c r="I248" s="125">
        <v>770</v>
      </c>
      <c r="J248" s="47"/>
      <c r="K248" s="637"/>
      <c r="L248" s="66" t="s">
        <v>1735</v>
      </c>
      <c r="M248" s="66" t="s">
        <v>113</v>
      </c>
      <c r="N248" s="66" t="s">
        <v>1252</v>
      </c>
      <c r="O248" s="549">
        <v>0</v>
      </c>
      <c r="P248" s="275">
        <f t="shared" si="18"/>
        <v>0</v>
      </c>
      <c r="Q248" s="273">
        <f t="shared" si="19"/>
        <v>3000</v>
      </c>
      <c r="R248" s="208">
        <v>3000</v>
      </c>
      <c r="S248" s="175"/>
      <c r="T248" s="66" t="s">
        <v>113</v>
      </c>
      <c r="U248" s="66" t="s">
        <v>1532</v>
      </c>
      <c r="V248" s="242" t="s">
        <v>2477</v>
      </c>
      <c r="W248" s="66"/>
      <c r="X248" s="66"/>
    </row>
    <row r="249" spans="1:24" s="8" customFormat="1" hidden="1">
      <c r="A249" s="45" t="s">
        <v>2179</v>
      </c>
      <c r="B249" s="45" t="s">
        <v>1970</v>
      </c>
      <c r="C249" s="45"/>
      <c r="D249" s="611">
        <v>2016</v>
      </c>
      <c r="E249" s="45" t="s">
        <v>2300</v>
      </c>
      <c r="F249" s="45"/>
      <c r="G249" s="51" t="s">
        <v>1688</v>
      </c>
      <c r="H249" s="47">
        <v>42612</v>
      </c>
      <c r="I249" s="125">
        <v>771</v>
      </c>
      <c r="J249" s="47"/>
      <c r="K249" s="637"/>
      <c r="L249" s="66" t="s">
        <v>1735</v>
      </c>
      <c r="M249" s="66" t="s">
        <v>113</v>
      </c>
      <c r="N249" s="66" t="s">
        <v>1252</v>
      </c>
      <c r="O249" s="549">
        <v>0</v>
      </c>
      <c r="P249" s="275">
        <f t="shared" si="18"/>
        <v>0</v>
      </c>
      <c r="Q249" s="273">
        <f t="shared" si="19"/>
        <v>6000.0099999999993</v>
      </c>
      <c r="R249" s="208">
        <v>6000.01</v>
      </c>
      <c r="S249" s="175"/>
      <c r="T249" s="66" t="s">
        <v>113</v>
      </c>
      <c r="U249" s="66" t="s">
        <v>1532</v>
      </c>
      <c r="V249" s="242" t="s">
        <v>2464</v>
      </c>
      <c r="W249" s="66"/>
      <c r="X249" s="66"/>
    </row>
    <row r="250" spans="1:24" s="8" customFormat="1" hidden="1">
      <c r="A250" s="45" t="s">
        <v>2021</v>
      </c>
      <c r="B250" s="45" t="s">
        <v>2022</v>
      </c>
      <c r="C250" s="45"/>
      <c r="D250" s="611">
        <v>2016</v>
      </c>
      <c r="E250" s="45" t="s">
        <v>2313</v>
      </c>
      <c r="F250" s="45"/>
      <c r="G250" s="51" t="s">
        <v>1167</v>
      </c>
      <c r="H250" s="47">
        <v>42612</v>
      </c>
      <c r="I250" s="125">
        <v>773</v>
      </c>
      <c r="J250" s="47"/>
      <c r="K250" s="637"/>
      <c r="L250" s="66" t="s">
        <v>1735</v>
      </c>
      <c r="M250" s="66" t="s">
        <v>113</v>
      </c>
      <c r="N250" s="66" t="s">
        <v>1252</v>
      </c>
      <c r="O250" s="549">
        <v>0</v>
      </c>
      <c r="P250" s="275">
        <f t="shared" si="18"/>
        <v>0</v>
      </c>
      <c r="Q250" s="273">
        <f t="shared" si="19"/>
        <v>791.91</v>
      </c>
      <c r="R250" s="208">
        <v>791.91</v>
      </c>
      <c r="S250" s="175"/>
      <c r="T250" s="66" t="s">
        <v>113</v>
      </c>
      <c r="U250" s="66" t="s">
        <v>1367</v>
      </c>
      <c r="V250" s="242" t="s">
        <v>2304</v>
      </c>
      <c r="W250" s="66"/>
      <c r="X250" s="66"/>
    </row>
    <row r="251" spans="1:24" s="8" customFormat="1" hidden="1">
      <c r="A251" s="45" t="s">
        <v>2021</v>
      </c>
      <c r="B251" s="45" t="s">
        <v>2022</v>
      </c>
      <c r="C251" s="45"/>
      <c r="D251" s="611">
        <v>2016</v>
      </c>
      <c r="E251" s="45" t="s">
        <v>2313</v>
      </c>
      <c r="F251" s="45"/>
      <c r="G251" s="51" t="s">
        <v>1167</v>
      </c>
      <c r="H251" s="47">
        <v>42614</v>
      </c>
      <c r="I251" s="125">
        <v>777</v>
      </c>
      <c r="J251" s="47"/>
      <c r="K251" s="637"/>
      <c r="L251" s="66" t="s">
        <v>1735</v>
      </c>
      <c r="M251" s="66" t="s">
        <v>113</v>
      </c>
      <c r="N251" s="66" t="s">
        <v>1252</v>
      </c>
      <c r="O251" s="549">
        <v>0</v>
      </c>
      <c r="P251" s="275">
        <f t="shared" si="18"/>
        <v>0</v>
      </c>
      <c r="Q251" s="273">
        <f t="shared" si="19"/>
        <v>3000</v>
      </c>
      <c r="R251" s="208">
        <v>3000</v>
      </c>
      <c r="S251" s="175"/>
      <c r="T251" s="66" t="s">
        <v>113</v>
      </c>
      <c r="U251" s="66" t="s">
        <v>1532</v>
      </c>
      <c r="V251" s="242" t="s">
        <v>2492</v>
      </c>
      <c r="W251" s="66"/>
      <c r="X251" s="66"/>
    </row>
    <row r="252" spans="1:24" s="8" customFormat="1" hidden="1">
      <c r="A252" s="45" t="s">
        <v>2179</v>
      </c>
      <c r="B252" s="45" t="s">
        <v>1970</v>
      </c>
      <c r="C252" s="45"/>
      <c r="D252" s="611">
        <v>2016</v>
      </c>
      <c r="E252" s="45" t="s">
        <v>2300</v>
      </c>
      <c r="F252" s="45"/>
      <c r="G252" s="51" t="s">
        <v>1688</v>
      </c>
      <c r="H252" s="47">
        <v>42614</v>
      </c>
      <c r="I252" s="125">
        <v>778</v>
      </c>
      <c r="J252" s="47"/>
      <c r="K252" s="637"/>
      <c r="L252" s="66" t="s">
        <v>1735</v>
      </c>
      <c r="M252" s="66" t="s">
        <v>113</v>
      </c>
      <c r="N252" s="66" t="s">
        <v>1252</v>
      </c>
      <c r="O252" s="549">
        <v>0</v>
      </c>
      <c r="P252" s="275">
        <f t="shared" si="18"/>
        <v>0</v>
      </c>
      <c r="Q252" s="273">
        <f t="shared" si="19"/>
        <v>6000.0099999999993</v>
      </c>
      <c r="R252" s="208">
        <v>6000.01</v>
      </c>
      <c r="S252" s="175"/>
      <c r="T252" s="66" t="s">
        <v>113</v>
      </c>
      <c r="U252" s="66" t="s">
        <v>1532</v>
      </c>
      <c r="V252" s="242" t="s">
        <v>2495</v>
      </c>
      <c r="W252" s="66"/>
      <c r="X252" s="66"/>
    </row>
    <row r="253" spans="1:24" s="8" customFormat="1" hidden="1">
      <c r="A253" s="45" t="s">
        <v>2021</v>
      </c>
      <c r="B253" s="45" t="s">
        <v>2022</v>
      </c>
      <c r="C253" s="45"/>
      <c r="D253" s="611">
        <v>2016</v>
      </c>
      <c r="E253" s="45" t="s">
        <v>2313</v>
      </c>
      <c r="F253" s="45"/>
      <c r="G253" s="51" t="s">
        <v>1167</v>
      </c>
      <c r="H253" s="47">
        <v>42614</v>
      </c>
      <c r="I253" s="125">
        <v>779</v>
      </c>
      <c r="J253" s="47"/>
      <c r="K253" s="637"/>
      <c r="L253" s="66" t="s">
        <v>1735</v>
      </c>
      <c r="M253" s="66" t="s">
        <v>113</v>
      </c>
      <c r="N253" s="66" t="s">
        <v>1252</v>
      </c>
      <c r="O253" s="549">
        <v>0</v>
      </c>
      <c r="P253" s="275">
        <f t="shared" si="18"/>
        <v>0</v>
      </c>
      <c r="Q253" s="273">
        <f t="shared" si="19"/>
        <v>3025</v>
      </c>
      <c r="R253" s="208">
        <v>3025</v>
      </c>
      <c r="S253" s="175"/>
      <c r="T253" s="66" t="s">
        <v>113</v>
      </c>
      <c r="U253" s="66" t="s">
        <v>2493</v>
      </c>
      <c r="V253" s="242" t="s">
        <v>2494</v>
      </c>
      <c r="W253" s="66"/>
      <c r="X253" s="66"/>
    </row>
    <row r="254" spans="1:24" s="8" customFormat="1" hidden="1">
      <c r="A254" s="45" t="s">
        <v>2345</v>
      </c>
      <c r="B254" s="45" t="s">
        <v>2433</v>
      </c>
      <c r="C254" s="45"/>
      <c r="D254" s="611">
        <v>2016</v>
      </c>
      <c r="E254" s="45" t="s">
        <v>2473</v>
      </c>
      <c r="F254" s="45"/>
      <c r="G254" s="51" t="s">
        <v>754</v>
      </c>
      <c r="H254" s="47">
        <v>42614</v>
      </c>
      <c r="I254" s="125">
        <v>1645</v>
      </c>
      <c r="J254" s="47"/>
      <c r="K254" s="637"/>
      <c r="L254" s="66" t="s">
        <v>113</v>
      </c>
      <c r="M254" s="66" t="s">
        <v>1346</v>
      </c>
      <c r="N254" s="66" t="s">
        <v>1252</v>
      </c>
      <c r="O254" s="549">
        <v>2E-3</v>
      </c>
      <c r="P254" s="275">
        <f t="shared" si="18"/>
        <v>196.8</v>
      </c>
      <c r="Q254" s="273">
        <f t="shared" si="19"/>
        <v>113915.71199999998</v>
      </c>
      <c r="R254" s="208">
        <v>114144</v>
      </c>
      <c r="S254" s="175"/>
      <c r="T254" s="66" t="s">
        <v>113</v>
      </c>
      <c r="U254" s="66" t="s">
        <v>1348</v>
      </c>
      <c r="V254" s="242" t="s">
        <v>2474</v>
      </c>
      <c r="W254" s="66"/>
      <c r="X254" s="66"/>
    </row>
    <row r="255" spans="1:24" s="8" customFormat="1" hidden="1">
      <c r="A255" s="45" t="s">
        <v>2345</v>
      </c>
      <c r="B255" s="45" t="s">
        <v>2433</v>
      </c>
      <c r="C255" s="45"/>
      <c r="D255" s="611">
        <v>2016</v>
      </c>
      <c r="E255" s="45" t="s">
        <v>2473</v>
      </c>
      <c r="F255" s="45"/>
      <c r="G255" s="51" t="s">
        <v>754</v>
      </c>
      <c r="H255" s="47">
        <v>42614</v>
      </c>
      <c r="I255" s="125">
        <v>1646</v>
      </c>
      <c r="J255" s="47"/>
      <c r="K255" s="637"/>
      <c r="L255" s="66" t="s">
        <v>113</v>
      </c>
      <c r="M255" s="66" t="s">
        <v>1346</v>
      </c>
      <c r="N255" s="66" t="s">
        <v>1252</v>
      </c>
      <c r="O255" s="549">
        <v>2E-3</v>
      </c>
      <c r="P255" s="275">
        <f t="shared" si="18"/>
        <v>245.68</v>
      </c>
      <c r="Q255" s="273">
        <f t="shared" si="19"/>
        <v>142209.4112</v>
      </c>
      <c r="R255" s="208">
        <v>142494.39999999999</v>
      </c>
      <c r="S255" s="175"/>
      <c r="T255" s="66">
        <v>83</v>
      </c>
      <c r="U255" s="66" t="s">
        <v>2480</v>
      </c>
      <c r="V255" s="242" t="s">
        <v>2481</v>
      </c>
      <c r="W255" s="66"/>
      <c r="X255" s="66"/>
    </row>
    <row r="256" spans="1:24" s="8" customFormat="1" hidden="1">
      <c r="A256" s="45" t="s">
        <v>2179</v>
      </c>
      <c r="B256" s="45" t="s">
        <v>2448</v>
      </c>
      <c r="C256" s="45"/>
      <c r="D256" s="611">
        <v>2016</v>
      </c>
      <c r="E256" s="45" t="s">
        <v>2549</v>
      </c>
      <c r="F256" s="45"/>
      <c r="G256" s="51" t="s">
        <v>1540</v>
      </c>
      <c r="H256" s="47">
        <v>42625</v>
      </c>
      <c r="I256" s="125">
        <v>788</v>
      </c>
      <c r="J256" s="47"/>
      <c r="K256" s="637"/>
      <c r="L256" s="66" t="s">
        <v>1735</v>
      </c>
      <c r="M256" s="66" t="s">
        <v>113</v>
      </c>
      <c r="N256" s="66" t="s">
        <v>1252</v>
      </c>
      <c r="O256" s="549">
        <v>2E-3</v>
      </c>
      <c r="P256" s="275">
        <f t="shared" si="18"/>
        <v>15.517258620689656</v>
      </c>
      <c r="Q256" s="273">
        <f t="shared" si="19"/>
        <v>8982.0099799999989</v>
      </c>
      <c r="R256" s="208">
        <v>9000.01</v>
      </c>
      <c r="S256" s="175"/>
      <c r="T256" s="66" t="s">
        <v>113</v>
      </c>
      <c r="U256" s="66" t="s">
        <v>2303</v>
      </c>
      <c r="V256" s="242" t="s">
        <v>2597</v>
      </c>
      <c r="W256" s="66"/>
      <c r="X256" s="66"/>
    </row>
    <row r="257" spans="1:24" s="8" customFormat="1" hidden="1">
      <c r="A257" s="45" t="s">
        <v>1642</v>
      </c>
      <c r="B257" s="45" t="s">
        <v>2447</v>
      </c>
      <c r="C257" s="45"/>
      <c r="D257" s="611">
        <v>2016</v>
      </c>
      <c r="E257" s="45" t="s">
        <v>2396</v>
      </c>
      <c r="F257" s="45"/>
      <c r="G257" s="51" t="s">
        <v>1540</v>
      </c>
      <c r="H257" s="853">
        <v>42625</v>
      </c>
      <c r="I257" s="779">
        <v>790</v>
      </c>
      <c r="J257" s="47"/>
      <c r="K257" s="637"/>
      <c r="L257" s="66" t="s">
        <v>1735</v>
      </c>
      <c r="M257" s="66" t="s">
        <v>113</v>
      </c>
      <c r="N257" s="152" t="s">
        <v>1252</v>
      </c>
      <c r="O257" s="549">
        <v>2E-3</v>
      </c>
      <c r="P257" s="275">
        <f t="shared" si="18"/>
        <v>0.37241379310344824</v>
      </c>
      <c r="Q257" s="273">
        <f t="shared" si="19"/>
        <v>215.56799999999998</v>
      </c>
      <c r="R257" s="854">
        <v>216</v>
      </c>
      <c r="S257" s="175"/>
      <c r="T257" s="66" t="s">
        <v>113</v>
      </c>
      <c r="U257" s="66" t="s">
        <v>1367</v>
      </c>
      <c r="V257" s="828" t="s">
        <v>2594</v>
      </c>
      <c r="W257" s="66"/>
      <c r="X257" s="66"/>
    </row>
    <row r="258" spans="1:24" s="8" customFormat="1" hidden="1">
      <c r="A258" s="45" t="s">
        <v>1642</v>
      </c>
      <c r="B258" s="45" t="s">
        <v>2447</v>
      </c>
      <c r="C258" s="45"/>
      <c r="D258" s="611">
        <v>2016</v>
      </c>
      <c r="E258" s="45" t="s">
        <v>2396</v>
      </c>
      <c r="F258" s="45"/>
      <c r="G258" s="51" t="s">
        <v>1540</v>
      </c>
      <c r="H258" s="47">
        <v>42625</v>
      </c>
      <c r="I258" s="125">
        <v>793</v>
      </c>
      <c r="J258" s="47"/>
      <c r="K258" s="637"/>
      <c r="L258" s="66" t="s">
        <v>1735</v>
      </c>
      <c r="M258" s="66" t="s">
        <v>113</v>
      </c>
      <c r="N258" s="152" t="s">
        <v>1252</v>
      </c>
      <c r="O258" s="549">
        <v>2E-3</v>
      </c>
      <c r="P258" s="275">
        <f t="shared" ref="P258:P262" si="24">(R258*100/116)*O258</f>
        <v>10.344844827586206</v>
      </c>
      <c r="Q258" s="273">
        <f t="shared" ref="Q258:Q262" si="25">((R258*100/116)-P258)*1.16</f>
        <v>5988.0099799999998</v>
      </c>
      <c r="R258" s="208">
        <v>6000.01</v>
      </c>
      <c r="S258" s="175"/>
      <c r="T258" s="66" t="s">
        <v>113</v>
      </c>
      <c r="U258" s="66" t="s">
        <v>1532</v>
      </c>
      <c r="V258" s="242" t="s">
        <v>2594</v>
      </c>
      <c r="W258" s="66"/>
      <c r="X258" s="66"/>
    </row>
    <row r="259" spans="1:24" s="8" customFormat="1" hidden="1">
      <c r="A259" s="45" t="s">
        <v>2179</v>
      </c>
      <c r="B259" s="45" t="s">
        <v>1970</v>
      </c>
      <c r="C259" s="45"/>
      <c r="D259" s="611">
        <v>2016</v>
      </c>
      <c r="E259" s="45" t="s">
        <v>2300</v>
      </c>
      <c r="F259" s="45"/>
      <c r="G259" s="51" t="s">
        <v>1688</v>
      </c>
      <c r="H259" s="853">
        <v>42625</v>
      </c>
      <c r="I259" s="779">
        <v>794</v>
      </c>
      <c r="J259" s="47"/>
      <c r="K259" s="637"/>
      <c r="L259" s="152" t="s">
        <v>1735</v>
      </c>
      <c r="M259" s="152" t="s">
        <v>113</v>
      </c>
      <c r="N259" s="152" t="s">
        <v>1252</v>
      </c>
      <c r="O259" s="582">
        <v>0</v>
      </c>
      <c r="P259" s="275">
        <f t="shared" si="24"/>
        <v>0</v>
      </c>
      <c r="Q259" s="273">
        <f t="shared" si="25"/>
        <v>6000.0099999999993</v>
      </c>
      <c r="R259" s="854">
        <v>6000.01</v>
      </c>
      <c r="S259" s="175"/>
      <c r="T259" s="152" t="s">
        <v>113</v>
      </c>
      <c r="U259" s="66" t="s">
        <v>1532</v>
      </c>
      <c r="V259" s="828" t="s">
        <v>2596</v>
      </c>
      <c r="W259" s="66"/>
      <c r="X259" s="66"/>
    </row>
    <row r="260" spans="1:24" s="8" customFormat="1" hidden="1">
      <c r="A260" s="45" t="s">
        <v>2179</v>
      </c>
      <c r="B260" s="45" t="s">
        <v>1970</v>
      </c>
      <c r="C260" s="45"/>
      <c r="D260" s="611">
        <v>2016</v>
      </c>
      <c r="E260" s="45" t="s">
        <v>2300</v>
      </c>
      <c r="F260" s="45"/>
      <c r="G260" s="51" t="s">
        <v>1688</v>
      </c>
      <c r="H260" s="853">
        <v>42625</v>
      </c>
      <c r="I260" s="779">
        <v>796</v>
      </c>
      <c r="J260" s="47"/>
      <c r="K260" s="637"/>
      <c r="L260" s="152" t="s">
        <v>1735</v>
      </c>
      <c r="M260" s="152" t="s">
        <v>113</v>
      </c>
      <c r="N260" s="152" t="s">
        <v>1252</v>
      </c>
      <c r="O260" s="582">
        <v>0</v>
      </c>
      <c r="P260" s="275">
        <f t="shared" ref="P260:P261" si="26">(R260*100/116)*O260</f>
        <v>0</v>
      </c>
      <c r="Q260" s="273">
        <f t="shared" ref="Q260:Q261" si="27">((R260*100/116)-P260)*1.16</f>
        <v>6000.0099999999993</v>
      </c>
      <c r="R260" s="854">
        <v>6000.01</v>
      </c>
      <c r="S260" s="175"/>
      <c r="T260" s="152" t="s">
        <v>113</v>
      </c>
      <c r="U260" s="152" t="s">
        <v>1532</v>
      </c>
      <c r="V260" s="828" t="s">
        <v>2596</v>
      </c>
      <c r="W260" s="66"/>
      <c r="X260" s="66"/>
    </row>
    <row r="261" spans="1:24" s="8" customFormat="1" hidden="1">
      <c r="A261" s="45" t="s">
        <v>2179</v>
      </c>
      <c r="B261" s="45" t="s">
        <v>2448</v>
      </c>
      <c r="C261" s="45"/>
      <c r="D261" s="611">
        <v>2016</v>
      </c>
      <c r="E261" s="45" t="s">
        <v>2549</v>
      </c>
      <c r="F261" s="45"/>
      <c r="G261" s="51" t="s">
        <v>1540</v>
      </c>
      <c r="H261" s="47">
        <v>42625</v>
      </c>
      <c r="I261" s="125">
        <v>797</v>
      </c>
      <c r="J261" s="47"/>
      <c r="K261" s="637"/>
      <c r="L261" s="66" t="s">
        <v>1735</v>
      </c>
      <c r="M261" s="66" t="s">
        <v>113</v>
      </c>
      <c r="N261" s="66" t="s">
        <v>1252</v>
      </c>
      <c r="O261" s="549">
        <v>2E-3</v>
      </c>
      <c r="P261" s="275">
        <f t="shared" si="26"/>
        <v>15.517258620689656</v>
      </c>
      <c r="Q261" s="273">
        <f t="shared" si="27"/>
        <v>8982.0099799999989</v>
      </c>
      <c r="R261" s="208">
        <v>9000.01</v>
      </c>
      <c r="S261" s="175"/>
      <c r="T261" s="66" t="s">
        <v>113</v>
      </c>
      <c r="U261" s="66" t="s">
        <v>2303</v>
      </c>
      <c r="V261" s="242" t="s">
        <v>2597</v>
      </c>
      <c r="W261" s="66"/>
      <c r="X261" s="66"/>
    </row>
    <row r="262" spans="1:24" s="8" customFormat="1" hidden="1">
      <c r="A262" s="45" t="s">
        <v>1642</v>
      </c>
      <c r="B262" s="45" t="s">
        <v>2447</v>
      </c>
      <c r="C262" s="45"/>
      <c r="D262" s="611">
        <v>2016</v>
      </c>
      <c r="E262" s="45" t="s">
        <v>2396</v>
      </c>
      <c r="F262" s="45"/>
      <c r="G262" s="51" t="s">
        <v>1540</v>
      </c>
      <c r="H262" s="47">
        <v>42625</v>
      </c>
      <c r="I262" s="125">
        <v>798</v>
      </c>
      <c r="J262" s="47"/>
      <c r="K262" s="637"/>
      <c r="L262" s="66" t="s">
        <v>1735</v>
      </c>
      <c r="M262" s="66" t="s">
        <v>113</v>
      </c>
      <c r="N262" s="152" t="s">
        <v>1252</v>
      </c>
      <c r="O262" s="549">
        <v>2E-3</v>
      </c>
      <c r="P262" s="275">
        <f t="shared" si="24"/>
        <v>25.862068965517242</v>
      </c>
      <c r="Q262" s="273">
        <f t="shared" si="25"/>
        <v>14969.999999999998</v>
      </c>
      <c r="R262" s="208">
        <v>15000</v>
      </c>
      <c r="S262" s="175"/>
      <c r="T262" s="66" t="s">
        <v>113</v>
      </c>
      <c r="U262" s="66" t="s">
        <v>1532</v>
      </c>
      <c r="V262" s="242" t="s">
        <v>2594</v>
      </c>
      <c r="W262" s="66"/>
      <c r="X262" s="66"/>
    </row>
    <row r="263" spans="1:24" s="8" customFormat="1" hidden="1">
      <c r="A263" s="45" t="s">
        <v>2179</v>
      </c>
      <c r="B263" s="45" t="s">
        <v>1970</v>
      </c>
      <c r="C263" s="45"/>
      <c r="D263" s="611">
        <v>2016</v>
      </c>
      <c r="E263" s="45" t="s">
        <v>2300</v>
      </c>
      <c r="F263" s="45"/>
      <c r="G263" s="51" t="s">
        <v>1688</v>
      </c>
      <c r="H263" s="853">
        <v>42625</v>
      </c>
      <c r="I263" s="779">
        <v>799</v>
      </c>
      <c r="J263" s="47"/>
      <c r="K263" s="637"/>
      <c r="L263" s="152" t="s">
        <v>1735</v>
      </c>
      <c r="M263" s="66" t="s">
        <v>113</v>
      </c>
      <c r="N263" s="152" t="s">
        <v>1252</v>
      </c>
      <c r="O263" s="582">
        <v>0</v>
      </c>
      <c r="P263" s="275">
        <f t="shared" ref="P263" si="28">(R263*100/116)*O263</f>
        <v>0</v>
      </c>
      <c r="Q263" s="273">
        <f t="shared" ref="Q263" si="29">((R263*100/116)-P263)*1.16</f>
        <v>6000.0099999999993</v>
      </c>
      <c r="R263" s="854">
        <v>6000.01</v>
      </c>
      <c r="S263" s="175"/>
      <c r="T263" s="66" t="s">
        <v>113</v>
      </c>
      <c r="U263" s="66" t="s">
        <v>1532</v>
      </c>
      <c r="V263" s="242" t="s">
        <v>2596</v>
      </c>
      <c r="W263" s="66"/>
      <c r="X263" s="66"/>
    </row>
    <row r="264" spans="1:24" s="8" customFormat="1" hidden="1">
      <c r="A264" s="45" t="s">
        <v>1642</v>
      </c>
      <c r="B264" s="45" t="s">
        <v>1935</v>
      </c>
      <c r="C264" s="45"/>
      <c r="D264" s="611">
        <v>2016</v>
      </c>
      <c r="E264" s="45" t="s">
        <v>2396</v>
      </c>
      <c r="F264" s="45"/>
      <c r="G264" s="51" t="s">
        <v>1688</v>
      </c>
      <c r="H264" s="47">
        <v>42628</v>
      </c>
      <c r="I264" s="125" t="s">
        <v>2574</v>
      </c>
      <c r="J264" s="47"/>
      <c r="K264" s="637"/>
      <c r="L264" s="66" t="s">
        <v>1948</v>
      </c>
      <c r="M264" s="66" t="s">
        <v>113</v>
      </c>
      <c r="N264" s="66" t="s">
        <v>1252</v>
      </c>
      <c r="O264" s="549">
        <v>0</v>
      </c>
      <c r="P264" s="275">
        <f t="shared" si="18"/>
        <v>0</v>
      </c>
      <c r="Q264" s="273">
        <f t="shared" si="19"/>
        <v>44544</v>
      </c>
      <c r="R264" s="208">
        <v>44544</v>
      </c>
      <c r="S264" s="175"/>
      <c r="T264" s="66" t="s">
        <v>113</v>
      </c>
      <c r="U264" s="66" t="s">
        <v>1367</v>
      </c>
      <c r="V264" s="242" t="s">
        <v>2575</v>
      </c>
      <c r="W264" s="66"/>
      <c r="X264" s="66"/>
    </row>
    <row r="265" spans="1:24" s="8" customFormat="1" hidden="1">
      <c r="A265" s="45" t="s">
        <v>1642</v>
      </c>
      <c r="B265" s="45" t="s">
        <v>2447</v>
      </c>
      <c r="C265" s="45"/>
      <c r="D265" s="611">
        <v>2016</v>
      </c>
      <c r="E265" s="45" t="s">
        <v>2396</v>
      </c>
      <c r="F265" s="45"/>
      <c r="G265" s="51" t="s">
        <v>1540</v>
      </c>
      <c r="H265" s="47">
        <v>42628</v>
      </c>
      <c r="I265" s="125" t="s">
        <v>2628</v>
      </c>
      <c r="J265" s="47"/>
      <c r="K265" s="637"/>
      <c r="L265" s="66" t="s">
        <v>1948</v>
      </c>
      <c r="M265" s="66" t="s">
        <v>113</v>
      </c>
      <c r="N265" s="66" t="s">
        <v>1252</v>
      </c>
      <c r="O265" s="549">
        <v>2E-3</v>
      </c>
      <c r="P265" s="275">
        <f t="shared" ref="P265" si="30">(R265*100/116)*O265</f>
        <v>22.400000000000002</v>
      </c>
      <c r="Q265" s="273">
        <f t="shared" ref="Q265" si="31">((R265*100/116)-P265)*1.16</f>
        <v>12966.016</v>
      </c>
      <c r="R265" s="208">
        <v>12992</v>
      </c>
      <c r="S265" s="175"/>
      <c r="T265" s="66" t="s">
        <v>113</v>
      </c>
      <c r="U265" s="66" t="s">
        <v>1736</v>
      </c>
      <c r="V265" s="242" t="s">
        <v>2629</v>
      </c>
      <c r="W265" s="66"/>
      <c r="X265" s="66"/>
    </row>
    <row r="266" spans="1:24" s="8" customFormat="1" hidden="1">
      <c r="A266" s="45" t="s">
        <v>1607</v>
      </c>
      <c r="B266" s="45" t="s">
        <v>535</v>
      </c>
      <c r="C266" s="45"/>
      <c r="D266" s="611">
        <v>2016</v>
      </c>
      <c r="E266" s="45" t="s">
        <v>1241</v>
      </c>
      <c r="F266" s="45"/>
      <c r="G266" s="51" t="s">
        <v>1167</v>
      </c>
      <c r="H266" s="47">
        <v>42628</v>
      </c>
      <c r="I266" s="125" t="s">
        <v>2626</v>
      </c>
      <c r="J266" s="47"/>
      <c r="K266" s="637"/>
      <c r="L266" s="66" t="s">
        <v>1948</v>
      </c>
      <c r="M266" s="66" t="s">
        <v>113</v>
      </c>
      <c r="N266" s="66" t="s">
        <v>1252</v>
      </c>
      <c r="O266" s="549">
        <v>0</v>
      </c>
      <c r="P266" s="275">
        <f t="shared" ref="P266:P267" si="32">(R266*100/116)*O266</f>
        <v>0</v>
      </c>
      <c r="Q266" s="273">
        <f t="shared" ref="Q266:Q267" si="33">((R266*100/116)-P266)*1.16</f>
        <v>1276</v>
      </c>
      <c r="R266" s="208">
        <v>1276</v>
      </c>
      <c r="S266" s="175"/>
      <c r="T266" s="66" t="s">
        <v>113</v>
      </c>
      <c r="U266" s="66" t="s">
        <v>1523</v>
      </c>
      <c r="V266" s="242" t="s">
        <v>2627</v>
      </c>
      <c r="W266" s="66"/>
      <c r="X266" s="66"/>
    </row>
    <row r="267" spans="1:24" s="8" customFormat="1" hidden="1">
      <c r="A267" s="45" t="s">
        <v>2179</v>
      </c>
      <c r="B267" s="45" t="s">
        <v>2448</v>
      </c>
      <c r="C267" s="45"/>
      <c r="D267" s="611">
        <v>2016</v>
      </c>
      <c r="E267" s="45" t="s">
        <v>2549</v>
      </c>
      <c r="F267" s="45"/>
      <c r="G267" s="51" t="s">
        <v>1540</v>
      </c>
      <c r="H267" s="47">
        <v>42633</v>
      </c>
      <c r="I267" s="125">
        <v>208</v>
      </c>
      <c r="J267" s="47"/>
      <c r="K267" s="637"/>
      <c r="L267" s="66" t="s">
        <v>113</v>
      </c>
      <c r="M267" s="66" t="s">
        <v>1950</v>
      </c>
      <c r="N267" s="66" t="s">
        <v>1951</v>
      </c>
      <c r="O267" s="549">
        <v>2E-3</v>
      </c>
      <c r="P267" s="275">
        <f t="shared" si="32"/>
        <v>13</v>
      </c>
      <c r="Q267" s="273">
        <f t="shared" si="33"/>
        <v>7524.9199999999992</v>
      </c>
      <c r="R267" s="208">
        <v>7540</v>
      </c>
      <c r="S267" s="175"/>
      <c r="T267" s="66" t="s">
        <v>113</v>
      </c>
      <c r="U267" s="66" t="s">
        <v>2719</v>
      </c>
      <c r="V267" s="658" t="s">
        <v>2735</v>
      </c>
      <c r="W267" s="66"/>
      <c r="X267" s="66"/>
    </row>
    <row r="268" spans="1:24" s="8" customFormat="1" hidden="1">
      <c r="A268" s="45" t="s">
        <v>1642</v>
      </c>
      <c r="B268" s="45" t="s">
        <v>2009</v>
      </c>
      <c r="C268" s="45"/>
      <c r="D268" s="611">
        <v>2016</v>
      </c>
      <c r="E268" s="45" t="s">
        <v>2015</v>
      </c>
      <c r="F268" s="45"/>
      <c r="G268" s="51" t="s">
        <v>1167</v>
      </c>
      <c r="H268" s="47">
        <v>42633</v>
      </c>
      <c r="I268" s="125" t="s">
        <v>2577</v>
      </c>
      <c r="J268" s="47"/>
      <c r="K268" s="637"/>
      <c r="L268" s="66" t="s">
        <v>1948</v>
      </c>
      <c r="M268" s="66" t="s">
        <v>113</v>
      </c>
      <c r="N268" s="66" t="s">
        <v>1252</v>
      </c>
      <c r="O268" s="549">
        <v>0</v>
      </c>
      <c r="P268" s="275">
        <f t="shared" si="18"/>
        <v>0</v>
      </c>
      <c r="Q268" s="273">
        <f t="shared" si="19"/>
        <v>70644</v>
      </c>
      <c r="R268" s="208">
        <v>70644</v>
      </c>
      <c r="S268" s="175"/>
      <c r="T268" s="66" t="s">
        <v>113</v>
      </c>
      <c r="U268" s="66" t="s">
        <v>2501</v>
      </c>
      <c r="V268" s="242" t="s">
        <v>2579</v>
      </c>
      <c r="W268" s="66"/>
      <c r="X268" s="66"/>
    </row>
    <row r="269" spans="1:24" s="8" customFormat="1" hidden="1">
      <c r="A269" s="45" t="s">
        <v>2021</v>
      </c>
      <c r="B269" s="45" t="s">
        <v>2022</v>
      </c>
      <c r="C269" s="45"/>
      <c r="D269" s="611">
        <v>2016</v>
      </c>
      <c r="E269" s="45" t="s">
        <v>2313</v>
      </c>
      <c r="F269" s="45"/>
      <c r="G269" s="51" t="s">
        <v>1167</v>
      </c>
      <c r="H269" s="47">
        <v>42633</v>
      </c>
      <c r="I269" s="125" t="s">
        <v>2578</v>
      </c>
      <c r="J269" s="47"/>
      <c r="K269" s="637"/>
      <c r="L269" s="66" t="s">
        <v>1948</v>
      </c>
      <c r="M269" s="66" t="s">
        <v>113</v>
      </c>
      <c r="N269" s="66" t="s">
        <v>1252</v>
      </c>
      <c r="O269" s="549">
        <v>0</v>
      </c>
      <c r="P269" s="275">
        <f t="shared" si="18"/>
        <v>0</v>
      </c>
      <c r="Q269" s="273">
        <f t="shared" si="19"/>
        <v>27888.719999999998</v>
      </c>
      <c r="R269" s="208">
        <v>27888.720000000001</v>
      </c>
      <c r="S269" s="175"/>
      <c r="T269" s="66" t="s">
        <v>113</v>
      </c>
      <c r="U269" s="66" t="s">
        <v>1367</v>
      </c>
      <c r="V269" s="242" t="s">
        <v>2576</v>
      </c>
      <c r="W269" s="66"/>
      <c r="X269" s="66"/>
    </row>
    <row r="270" spans="1:24" s="8" customFormat="1" hidden="1">
      <c r="A270" s="45" t="s">
        <v>2580</v>
      </c>
      <c r="B270" s="45" t="s">
        <v>539</v>
      </c>
      <c r="C270" s="45"/>
      <c r="D270" s="611">
        <v>2016</v>
      </c>
      <c r="E270" s="45" t="s">
        <v>2581</v>
      </c>
      <c r="F270" s="45"/>
      <c r="G270" s="51" t="s">
        <v>1167</v>
      </c>
      <c r="H270" s="47">
        <v>42633</v>
      </c>
      <c r="I270" s="125" t="s">
        <v>2582</v>
      </c>
      <c r="J270" s="47"/>
      <c r="K270" s="637"/>
      <c r="L270" s="66" t="s">
        <v>1948</v>
      </c>
      <c r="M270" s="66" t="s">
        <v>113</v>
      </c>
      <c r="N270" s="66" t="s">
        <v>1252</v>
      </c>
      <c r="O270" s="549">
        <v>0</v>
      </c>
      <c r="P270" s="275">
        <f t="shared" si="18"/>
        <v>0</v>
      </c>
      <c r="Q270" s="273">
        <f t="shared" si="19"/>
        <v>927.99999999999989</v>
      </c>
      <c r="R270" s="208">
        <v>928</v>
      </c>
      <c r="S270" s="175"/>
      <c r="T270" s="66" t="s">
        <v>113</v>
      </c>
      <c r="U270" s="66" t="s">
        <v>1736</v>
      </c>
      <c r="V270" s="242" t="s">
        <v>2583</v>
      </c>
      <c r="W270" s="66"/>
      <c r="X270" s="66"/>
    </row>
    <row r="271" spans="1:24" s="8" customFormat="1" hidden="1">
      <c r="A271" s="45" t="s">
        <v>1642</v>
      </c>
      <c r="B271" s="45" t="s">
        <v>2009</v>
      </c>
      <c r="C271" s="45"/>
      <c r="D271" s="611">
        <v>2016</v>
      </c>
      <c r="E271" s="45" t="s">
        <v>2015</v>
      </c>
      <c r="F271" s="45"/>
      <c r="G271" s="51" t="s">
        <v>1167</v>
      </c>
      <c r="H271" s="47">
        <v>42635</v>
      </c>
      <c r="I271" s="125">
        <v>809</v>
      </c>
      <c r="J271" s="47"/>
      <c r="K271" s="637"/>
      <c r="L271" s="66" t="s">
        <v>1735</v>
      </c>
      <c r="M271" s="66" t="s">
        <v>113</v>
      </c>
      <c r="N271" s="66" t="s">
        <v>1252</v>
      </c>
      <c r="O271" s="549">
        <v>0</v>
      </c>
      <c r="P271" s="275">
        <f t="shared" ref="P271" si="34">(R271*100/116)*O271</f>
        <v>0</v>
      </c>
      <c r="Q271" s="273">
        <f t="shared" ref="Q271" si="35">((R271*100/116)-P271)*1.16</f>
        <v>995.19999999999993</v>
      </c>
      <c r="R271" s="208">
        <v>995.2</v>
      </c>
      <c r="S271" s="175"/>
      <c r="T271" s="66" t="s">
        <v>113</v>
      </c>
      <c r="U271" s="66" t="s">
        <v>1367</v>
      </c>
      <c r="V271" s="242" t="s">
        <v>2721</v>
      </c>
      <c r="W271" s="66"/>
      <c r="X271" s="66"/>
    </row>
    <row r="272" spans="1:24" s="8" customFormat="1" hidden="1">
      <c r="A272" s="45" t="s">
        <v>2179</v>
      </c>
      <c r="B272" s="45" t="s">
        <v>1970</v>
      </c>
      <c r="C272" s="45"/>
      <c r="D272" s="611">
        <v>2016</v>
      </c>
      <c r="E272" s="45" t="s">
        <v>2300</v>
      </c>
      <c r="F272" s="45"/>
      <c r="G272" s="51" t="s">
        <v>1688</v>
      </c>
      <c r="H272" s="853">
        <v>42635</v>
      </c>
      <c r="I272" s="779">
        <v>812</v>
      </c>
      <c r="J272" s="47"/>
      <c r="K272" s="637"/>
      <c r="L272" s="152" t="s">
        <v>1735</v>
      </c>
      <c r="M272" s="152" t="s">
        <v>113</v>
      </c>
      <c r="N272" s="152" t="s">
        <v>1252</v>
      </c>
      <c r="O272" s="582">
        <v>0</v>
      </c>
      <c r="P272" s="275">
        <f t="shared" si="18"/>
        <v>0</v>
      </c>
      <c r="Q272" s="273">
        <f t="shared" si="19"/>
        <v>3000</v>
      </c>
      <c r="R272" s="854">
        <v>3000</v>
      </c>
      <c r="S272" s="175"/>
      <c r="T272" s="152" t="s">
        <v>113</v>
      </c>
      <c r="U272" s="152" t="s">
        <v>1532</v>
      </c>
      <c r="V272" s="828" t="s">
        <v>2596</v>
      </c>
      <c r="W272" s="66"/>
      <c r="X272" s="66"/>
    </row>
    <row r="273" spans="1:24" s="8" customFormat="1" hidden="1">
      <c r="A273" s="45" t="s">
        <v>2179</v>
      </c>
      <c r="B273" s="45" t="s">
        <v>1970</v>
      </c>
      <c r="C273" s="45"/>
      <c r="D273" s="611">
        <v>2016</v>
      </c>
      <c r="E273" s="45" t="s">
        <v>2300</v>
      </c>
      <c r="F273" s="45"/>
      <c r="G273" s="51" t="s">
        <v>1688</v>
      </c>
      <c r="H273" s="853">
        <v>42635</v>
      </c>
      <c r="I273" s="779">
        <v>815</v>
      </c>
      <c r="J273" s="47"/>
      <c r="K273" s="637"/>
      <c r="L273" s="152" t="s">
        <v>1735</v>
      </c>
      <c r="M273" s="152" t="s">
        <v>113</v>
      </c>
      <c r="N273" s="152" t="s">
        <v>1252</v>
      </c>
      <c r="O273" s="582">
        <v>0</v>
      </c>
      <c r="P273" s="275">
        <f t="shared" ref="P273" si="36">(R273*100/116)*O273</f>
        <v>0</v>
      </c>
      <c r="Q273" s="273">
        <f t="shared" ref="Q273" si="37">((R273*100/116)-P273)*1.16</f>
        <v>3000</v>
      </c>
      <c r="R273" s="854">
        <v>3000</v>
      </c>
      <c r="S273" s="175"/>
      <c r="T273" s="152" t="s">
        <v>113</v>
      </c>
      <c r="U273" s="152" t="s">
        <v>1532</v>
      </c>
      <c r="V273" s="828" t="s">
        <v>2596</v>
      </c>
      <c r="W273" s="66"/>
      <c r="X273" s="66"/>
    </row>
    <row r="274" spans="1:24" s="8" customFormat="1" hidden="1">
      <c r="A274" s="45" t="s">
        <v>1607</v>
      </c>
      <c r="B274" s="45" t="s">
        <v>535</v>
      </c>
      <c r="C274" s="45"/>
      <c r="D274" s="611">
        <v>2016</v>
      </c>
      <c r="E274" s="45" t="s">
        <v>1241</v>
      </c>
      <c r="F274" s="45"/>
      <c r="G274" s="51" t="s">
        <v>1167</v>
      </c>
      <c r="H274" s="47">
        <v>42635</v>
      </c>
      <c r="I274" s="125">
        <v>816</v>
      </c>
      <c r="J274" s="47"/>
      <c r="K274" s="637"/>
      <c r="L274" s="66" t="s">
        <v>1735</v>
      </c>
      <c r="M274" s="66" t="s">
        <v>113</v>
      </c>
      <c r="N274" s="66" t="s">
        <v>1252</v>
      </c>
      <c r="O274" s="549">
        <v>0</v>
      </c>
      <c r="P274" s="275">
        <f t="shared" si="18"/>
        <v>0</v>
      </c>
      <c r="Q274" s="273">
        <f t="shared" si="19"/>
        <v>9000.01</v>
      </c>
      <c r="R274" s="208">
        <v>9000.01</v>
      </c>
      <c r="S274" s="175"/>
      <c r="T274" s="66" t="s">
        <v>113</v>
      </c>
      <c r="U274" s="66" t="s">
        <v>1532</v>
      </c>
      <c r="V274" s="242" t="s">
        <v>2595</v>
      </c>
      <c r="W274" s="66"/>
      <c r="X274" s="66"/>
    </row>
    <row r="275" spans="1:24" s="8" customFormat="1" hidden="1">
      <c r="A275" s="45" t="s">
        <v>1610</v>
      </c>
      <c r="B275" s="45" t="s">
        <v>1256</v>
      </c>
      <c r="C275" s="45"/>
      <c r="D275" s="471">
        <v>2015</v>
      </c>
      <c r="E275" s="45" t="s">
        <v>2663</v>
      </c>
      <c r="F275" s="45"/>
      <c r="G275" s="51" t="s">
        <v>1167</v>
      </c>
      <c r="H275" s="47">
        <v>42636</v>
      </c>
      <c r="I275" s="125" t="s">
        <v>2747</v>
      </c>
      <c r="J275" s="47"/>
      <c r="K275" s="637"/>
      <c r="L275" s="66" t="s">
        <v>113</v>
      </c>
      <c r="M275" s="66" t="s">
        <v>2027</v>
      </c>
      <c r="N275" s="66" t="s">
        <v>1252</v>
      </c>
      <c r="O275" s="549">
        <v>0</v>
      </c>
      <c r="P275" s="275">
        <f t="shared" si="18"/>
        <v>0</v>
      </c>
      <c r="Q275" s="273">
        <f t="shared" si="19"/>
        <v>37946.71</v>
      </c>
      <c r="R275" s="208">
        <v>37946.71</v>
      </c>
      <c r="S275" s="175"/>
      <c r="T275" s="66" t="s">
        <v>113</v>
      </c>
      <c r="U275" s="66" t="s">
        <v>1253</v>
      </c>
      <c r="V275" s="242" t="s">
        <v>2748</v>
      </c>
      <c r="W275" s="66"/>
      <c r="X275" s="66"/>
    </row>
    <row r="276" spans="1:24" s="8" customFormat="1" hidden="1">
      <c r="A276" s="45" t="s">
        <v>1642</v>
      </c>
      <c r="B276" s="45" t="s">
        <v>1935</v>
      </c>
      <c r="C276" s="45"/>
      <c r="D276" s="611">
        <v>2016</v>
      </c>
      <c r="E276" s="45" t="s">
        <v>2396</v>
      </c>
      <c r="F276" s="45"/>
      <c r="G276" s="51" t="s">
        <v>1688</v>
      </c>
      <c r="H276" s="47">
        <v>42642</v>
      </c>
      <c r="I276" s="125">
        <v>825</v>
      </c>
      <c r="J276" s="47"/>
      <c r="K276" s="637"/>
      <c r="L276" s="66" t="s">
        <v>1735</v>
      </c>
      <c r="M276" s="66" t="s">
        <v>113</v>
      </c>
      <c r="N276" s="66" t="s">
        <v>1252</v>
      </c>
      <c r="O276" s="549">
        <v>0</v>
      </c>
      <c r="P276" s="275">
        <f t="shared" ref="P276" si="38">(R276*100/116)*O276</f>
        <v>0</v>
      </c>
      <c r="Q276" s="273">
        <f t="shared" ref="Q276" si="39">((R276*100/116)-P276)*1.16</f>
        <v>6000.0099999999993</v>
      </c>
      <c r="R276" s="208">
        <v>6000.01</v>
      </c>
      <c r="S276" s="175"/>
      <c r="T276" s="66" t="s">
        <v>113</v>
      </c>
      <c r="U276" s="66" t="s">
        <v>1532</v>
      </c>
      <c r="V276" s="242" t="s">
        <v>2610</v>
      </c>
      <c r="W276" s="66"/>
      <c r="X276" s="66"/>
    </row>
    <row r="277" spans="1:24" s="8" customFormat="1" hidden="1">
      <c r="A277" s="45" t="s">
        <v>1642</v>
      </c>
      <c r="B277" s="45" t="s">
        <v>1935</v>
      </c>
      <c r="C277" s="45"/>
      <c r="D277" s="611">
        <v>2016</v>
      </c>
      <c r="E277" s="45" t="s">
        <v>2396</v>
      </c>
      <c r="F277" s="45"/>
      <c r="G277" s="51" t="s">
        <v>1688</v>
      </c>
      <c r="H277" s="47">
        <v>42642</v>
      </c>
      <c r="I277" s="125">
        <v>827</v>
      </c>
      <c r="J277" s="47"/>
      <c r="K277" s="637"/>
      <c r="L277" s="66" t="s">
        <v>1735</v>
      </c>
      <c r="M277" s="66" t="s">
        <v>113</v>
      </c>
      <c r="N277" s="66" t="s">
        <v>1252</v>
      </c>
      <c r="O277" s="549">
        <v>0</v>
      </c>
      <c r="P277" s="275">
        <f t="shared" ref="P277:P281" si="40">(R277*100/116)*O277</f>
        <v>0</v>
      </c>
      <c r="Q277" s="273">
        <f t="shared" ref="Q277:Q281" si="41">((R277*100/116)-P277)*1.16</f>
        <v>6000.0099999999993</v>
      </c>
      <c r="R277" s="208">
        <v>6000.01</v>
      </c>
      <c r="S277" s="175"/>
      <c r="T277" s="66" t="s">
        <v>113</v>
      </c>
      <c r="U277" s="66" t="s">
        <v>1532</v>
      </c>
      <c r="V277" s="242" t="s">
        <v>2610</v>
      </c>
      <c r="W277" s="66"/>
      <c r="X277" s="66"/>
    </row>
    <row r="278" spans="1:24" s="8" customFormat="1" hidden="1">
      <c r="A278" s="45" t="s">
        <v>1642</v>
      </c>
      <c r="B278" s="45" t="s">
        <v>1935</v>
      </c>
      <c r="C278" s="45"/>
      <c r="D278" s="611">
        <v>2016</v>
      </c>
      <c r="E278" s="45" t="s">
        <v>2396</v>
      </c>
      <c r="F278" s="45"/>
      <c r="G278" s="51" t="s">
        <v>1688</v>
      </c>
      <c r="H278" s="47">
        <v>42642</v>
      </c>
      <c r="I278" s="125">
        <v>828</v>
      </c>
      <c r="J278" s="47"/>
      <c r="K278" s="637"/>
      <c r="L278" s="66" t="s">
        <v>1735</v>
      </c>
      <c r="M278" s="66" t="s">
        <v>113</v>
      </c>
      <c r="N278" s="66" t="s">
        <v>1252</v>
      </c>
      <c r="O278" s="549">
        <v>0</v>
      </c>
      <c r="P278" s="275">
        <f t="shared" si="40"/>
        <v>0</v>
      </c>
      <c r="Q278" s="273">
        <f t="shared" si="41"/>
        <v>6000.0099999999993</v>
      </c>
      <c r="R278" s="208">
        <v>6000.01</v>
      </c>
      <c r="S278" s="175"/>
      <c r="T278" s="66" t="s">
        <v>113</v>
      </c>
      <c r="U278" s="66" t="s">
        <v>1532</v>
      </c>
      <c r="V278" s="242" t="s">
        <v>2610</v>
      </c>
      <c r="W278" s="66"/>
      <c r="X278" s="66"/>
    </row>
    <row r="279" spans="1:24" s="8" customFormat="1" hidden="1">
      <c r="A279" s="45" t="s">
        <v>1642</v>
      </c>
      <c r="B279" s="45" t="s">
        <v>1935</v>
      </c>
      <c r="C279" s="45"/>
      <c r="D279" s="611">
        <v>2016</v>
      </c>
      <c r="E279" s="45" t="s">
        <v>2396</v>
      </c>
      <c r="F279" s="45"/>
      <c r="G279" s="51" t="s">
        <v>1688</v>
      </c>
      <c r="H279" s="47">
        <v>42642</v>
      </c>
      <c r="I279" s="125">
        <v>832</v>
      </c>
      <c r="J279" s="47"/>
      <c r="K279" s="637"/>
      <c r="L279" s="66" t="s">
        <v>1735</v>
      </c>
      <c r="M279" s="66" t="s">
        <v>113</v>
      </c>
      <c r="N279" s="66" t="s">
        <v>1252</v>
      </c>
      <c r="O279" s="549">
        <v>0</v>
      </c>
      <c r="P279" s="275">
        <f t="shared" si="40"/>
        <v>0</v>
      </c>
      <c r="Q279" s="273">
        <f t="shared" si="41"/>
        <v>6000.0099999999993</v>
      </c>
      <c r="R279" s="208">
        <v>6000.01</v>
      </c>
      <c r="S279" s="175"/>
      <c r="T279" s="66" t="s">
        <v>113</v>
      </c>
      <c r="U279" s="66" t="s">
        <v>1532</v>
      </c>
      <c r="V279" s="242" t="s">
        <v>2610</v>
      </c>
      <c r="W279" s="66"/>
      <c r="X279" s="66"/>
    </row>
    <row r="280" spans="1:24" s="8" customFormat="1" hidden="1">
      <c r="A280" s="45" t="s">
        <v>1642</v>
      </c>
      <c r="B280" s="45" t="s">
        <v>1935</v>
      </c>
      <c r="C280" s="45"/>
      <c r="D280" s="611">
        <v>2016</v>
      </c>
      <c r="E280" s="45" t="s">
        <v>2396</v>
      </c>
      <c r="F280" s="45"/>
      <c r="G280" s="51" t="s">
        <v>1688</v>
      </c>
      <c r="H280" s="47">
        <v>42642</v>
      </c>
      <c r="I280" s="125">
        <v>833</v>
      </c>
      <c r="J280" s="47"/>
      <c r="K280" s="637"/>
      <c r="L280" s="66" t="s">
        <v>1735</v>
      </c>
      <c r="M280" s="66" t="s">
        <v>113</v>
      </c>
      <c r="N280" s="66" t="s">
        <v>1252</v>
      </c>
      <c r="O280" s="549">
        <v>0</v>
      </c>
      <c r="P280" s="275">
        <f t="shared" si="40"/>
        <v>0</v>
      </c>
      <c r="Q280" s="273">
        <f t="shared" si="41"/>
        <v>6000.0099999999993</v>
      </c>
      <c r="R280" s="208">
        <v>6000.01</v>
      </c>
      <c r="S280" s="175"/>
      <c r="T280" s="66" t="s">
        <v>113</v>
      </c>
      <c r="U280" s="66" t="s">
        <v>1532</v>
      </c>
      <c r="V280" s="242" t="s">
        <v>2610</v>
      </c>
      <c r="W280" s="66"/>
      <c r="X280" s="66"/>
    </row>
    <row r="281" spans="1:24" s="8" customFormat="1" hidden="1">
      <c r="A281" s="45" t="s">
        <v>1642</v>
      </c>
      <c r="B281" s="45" t="s">
        <v>1935</v>
      </c>
      <c r="C281" s="45"/>
      <c r="D281" s="611">
        <v>2016</v>
      </c>
      <c r="E281" s="45" t="s">
        <v>2396</v>
      </c>
      <c r="F281" s="45"/>
      <c r="G281" s="51" t="s">
        <v>1688</v>
      </c>
      <c r="H281" s="47">
        <v>42642</v>
      </c>
      <c r="I281" s="125">
        <v>834</v>
      </c>
      <c r="J281" s="47"/>
      <c r="K281" s="637"/>
      <c r="L281" s="66" t="s">
        <v>1735</v>
      </c>
      <c r="M281" s="66" t="s">
        <v>113</v>
      </c>
      <c r="N281" s="66" t="s">
        <v>1252</v>
      </c>
      <c r="O281" s="549">
        <v>0</v>
      </c>
      <c r="P281" s="275">
        <f t="shared" si="40"/>
        <v>0</v>
      </c>
      <c r="Q281" s="273">
        <f t="shared" si="41"/>
        <v>9000.01</v>
      </c>
      <c r="R281" s="208">
        <v>9000.01</v>
      </c>
      <c r="S281" s="175"/>
      <c r="T281" s="66" t="s">
        <v>113</v>
      </c>
      <c r="U281" s="66" t="s">
        <v>1532</v>
      </c>
      <c r="V281" s="242" t="s">
        <v>2610</v>
      </c>
      <c r="W281" s="66"/>
      <c r="X281" s="66"/>
    </row>
    <row r="282" spans="1:24" s="8" customFormat="1" hidden="1">
      <c r="A282" s="45" t="s">
        <v>1607</v>
      </c>
      <c r="B282" s="45" t="s">
        <v>535</v>
      </c>
      <c r="C282" s="45"/>
      <c r="D282" s="611">
        <v>2016</v>
      </c>
      <c r="E282" s="45" t="s">
        <v>1241</v>
      </c>
      <c r="F282" s="45"/>
      <c r="G282" s="51" t="s">
        <v>1167</v>
      </c>
      <c r="H282" s="47">
        <v>42642</v>
      </c>
      <c r="I282" s="125">
        <v>835</v>
      </c>
      <c r="J282" s="47"/>
      <c r="K282" s="637"/>
      <c r="L282" s="66" t="s">
        <v>1735</v>
      </c>
      <c r="M282" s="66" t="s">
        <v>113</v>
      </c>
      <c r="N282" s="66" t="s">
        <v>1252</v>
      </c>
      <c r="O282" s="549">
        <v>0</v>
      </c>
      <c r="P282" s="275">
        <f t="shared" ref="P282" si="42">(R282*100/116)*O282</f>
        <v>0</v>
      </c>
      <c r="Q282" s="273">
        <f t="shared" ref="Q282" si="43">((R282*100/116)-P282)*1.16</f>
        <v>750</v>
      </c>
      <c r="R282" s="208">
        <v>750</v>
      </c>
      <c r="S282" s="175"/>
      <c r="T282" s="66" t="s">
        <v>113</v>
      </c>
      <c r="U282" s="66" t="s">
        <v>1532</v>
      </c>
      <c r="V282" s="242" t="s">
        <v>2599</v>
      </c>
      <c r="W282" s="66"/>
      <c r="X282" s="66"/>
    </row>
    <row r="283" spans="1:24" s="8" customFormat="1" hidden="1">
      <c r="A283" s="45" t="s">
        <v>1738</v>
      </c>
      <c r="B283" s="45" t="s">
        <v>539</v>
      </c>
      <c r="C283" s="45"/>
      <c r="D283" s="611">
        <v>2016</v>
      </c>
      <c r="E283" s="45" t="s">
        <v>2601</v>
      </c>
      <c r="F283" s="45"/>
      <c r="G283" s="51" t="s">
        <v>1167</v>
      </c>
      <c r="H283" s="47">
        <v>42642</v>
      </c>
      <c r="I283" s="125">
        <v>836</v>
      </c>
      <c r="J283" s="47"/>
      <c r="K283" s="637"/>
      <c r="L283" s="66" t="s">
        <v>1735</v>
      </c>
      <c r="M283" s="66" t="s">
        <v>113</v>
      </c>
      <c r="N283" s="66" t="s">
        <v>1252</v>
      </c>
      <c r="O283" s="549">
        <v>0</v>
      </c>
      <c r="P283" s="275">
        <f t="shared" si="18"/>
        <v>0</v>
      </c>
      <c r="Q283" s="273">
        <f t="shared" si="19"/>
        <v>636.4</v>
      </c>
      <c r="R283" s="208">
        <v>636.4</v>
      </c>
      <c r="S283" s="175"/>
      <c r="T283" s="66" t="s">
        <v>113</v>
      </c>
      <c r="U283" s="66" t="s">
        <v>1367</v>
      </c>
      <c r="V283" s="242" t="s">
        <v>2598</v>
      </c>
      <c r="W283" s="66"/>
      <c r="X283" s="66"/>
    </row>
    <row r="284" spans="1:24" s="8" customFormat="1" hidden="1">
      <c r="A284" s="45" t="s">
        <v>1738</v>
      </c>
      <c r="B284" s="45" t="s">
        <v>539</v>
      </c>
      <c r="C284" s="45"/>
      <c r="D284" s="611">
        <v>2016</v>
      </c>
      <c r="E284" s="45" t="s">
        <v>2667</v>
      </c>
      <c r="F284" s="45"/>
      <c r="G284" s="51" t="s">
        <v>1167</v>
      </c>
      <c r="H284" s="47">
        <v>42649</v>
      </c>
      <c r="I284" s="125">
        <v>846</v>
      </c>
      <c r="J284" s="47"/>
      <c r="K284" s="637"/>
      <c r="L284" s="66" t="s">
        <v>1735</v>
      </c>
      <c r="M284" s="66" t="s">
        <v>113</v>
      </c>
      <c r="N284" s="66" t="s">
        <v>1252</v>
      </c>
      <c r="O284" s="549">
        <v>0</v>
      </c>
      <c r="P284" s="275">
        <f t="shared" si="18"/>
        <v>0</v>
      </c>
      <c r="Q284" s="273">
        <f t="shared" si="19"/>
        <v>963.4</v>
      </c>
      <c r="R284" s="208">
        <v>963.4</v>
      </c>
      <c r="S284" s="175"/>
      <c r="T284" s="66" t="s">
        <v>113</v>
      </c>
      <c r="U284" s="66" t="s">
        <v>2153</v>
      </c>
      <c r="V284" s="242" t="s">
        <v>2668</v>
      </c>
      <c r="W284" s="66" t="s">
        <v>804</v>
      </c>
      <c r="X284" s="66"/>
    </row>
    <row r="285" spans="1:24" s="8" customFormat="1" hidden="1">
      <c r="A285" s="45" t="s">
        <v>1642</v>
      </c>
      <c r="B285" s="45" t="s">
        <v>1935</v>
      </c>
      <c r="C285" s="45"/>
      <c r="D285" s="611">
        <v>2016</v>
      </c>
      <c r="E285" s="45" t="s">
        <v>2396</v>
      </c>
      <c r="F285" s="45"/>
      <c r="G285" s="51" t="s">
        <v>1688</v>
      </c>
      <c r="H285" s="47">
        <v>42649</v>
      </c>
      <c r="I285" s="125">
        <v>851</v>
      </c>
      <c r="J285" s="47"/>
      <c r="K285" s="637"/>
      <c r="L285" s="66" t="s">
        <v>1735</v>
      </c>
      <c r="M285" s="66" t="s">
        <v>113</v>
      </c>
      <c r="N285" s="66" t="s">
        <v>1252</v>
      </c>
      <c r="O285" s="549">
        <v>0</v>
      </c>
      <c r="P285" s="275">
        <f t="shared" si="18"/>
        <v>0</v>
      </c>
      <c r="Q285" s="273">
        <f t="shared" si="19"/>
        <v>6000.0099999999993</v>
      </c>
      <c r="R285" s="208">
        <v>6000.01</v>
      </c>
      <c r="S285" s="175"/>
      <c r="T285" s="66" t="s">
        <v>113</v>
      </c>
      <c r="U285" s="66" t="s">
        <v>1532</v>
      </c>
      <c r="V285" s="242" t="s">
        <v>2680</v>
      </c>
      <c r="W285" s="66"/>
      <c r="X285" s="66"/>
    </row>
    <row r="286" spans="1:24" s="8" customFormat="1" hidden="1">
      <c r="A286" s="45" t="s">
        <v>2088</v>
      </c>
      <c r="B286" s="45" t="s">
        <v>2414</v>
      </c>
      <c r="C286" s="45"/>
      <c r="D286" s="611">
        <v>2016</v>
      </c>
      <c r="E286" s="45" t="s">
        <v>2401</v>
      </c>
      <c r="F286" s="45"/>
      <c r="G286" s="51" t="s">
        <v>1167</v>
      </c>
      <c r="H286" s="47">
        <v>42650</v>
      </c>
      <c r="I286" s="125">
        <v>6615</v>
      </c>
      <c r="J286" s="47"/>
      <c r="K286" s="637"/>
      <c r="L286" s="66" t="s">
        <v>113</v>
      </c>
      <c r="M286" s="66" t="s">
        <v>1646</v>
      </c>
      <c r="N286" s="66" t="s">
        <v>1252</v>
      </c>
      <c r="O286" s="549">
        <v>0</v>
      </c>
      <c r="P286" s="275">
        <f t="shared" si="18"/>
        <v>0</v>
      </c>
      <c r="Q286" s="273">
        <f t="shared" si="19"/>
        <v>2401.29</v>
      </c>
      <c r="R286" s="208">
        <v>2401.29</v>
      </c>
      <c r="S286" s="175"/>
      <c r="T286" s="66" t="s">
        <v>113</v>
      </c>
      <c r="U286" s="66" t="s">
        <v>1367</v>
      </c>
      <c r="V286" s="242" t="s">
        <v>2630</v>
      </c>
      <c r="W286" s="66"/>
      <c r="X286" s="66"/>
    </row>
    <row r="287" spans="1:24" s="8" customFormat="1" hidden="1">
      <c r="A287" s="45" t="s">
        <v>1738</v>
      </c>
      <c r="B287" s="45" t="s">
        <v>539</v>
      </c>
      <c r="C287" s="45"/>
      <c r="D287" s="611">
        <v>2016</v>
      </c>
      <c r="E287" s="45" t="s">
        <v>2667</v>
      </c>
      <c r="F287" s="45"/>
      <c r="G287" s="51" t="s">
        <v>1167</v>
      </c>
      <c r="H287" s="47">
        <v>42653</v>
      </c>
      <c r="I287" s="125">
        <v>858</v>
      </c>
      <c r="J287" s="47"/>
      <c r="K287" s="637"/>
      <c r="L287" s="66" t="s">
        <v>1735</v>
      </c>
      <c r="M287" s="66" t="s">
        <v>113</v>
      </c>
      <c r="N287" s="66" t="s">
        <v>1252</v>
      </c>
      <c r="O287" s="549">
        <v>0</v>
      </c>
      <c r="P287" s="275">
        <f t="shared" ref="P287" si="44">(R287*100/116)*O287</f>
        <v>0</v>
      </c>
      <c r="Q287" s="273">
        <f t="shared" ref="Q287" si="45">((R287*100/116)-P287)*1.16</f>
        <v>780.99999999999989</v>
      </c>
      <c r="R287" s="208">
        <v>781</v>
      </c>
      <c r="S287" s="175"/>
      <c r="T287" s="66" t="s">
        <v>113</v>
      </c>
      <c r="U287" s="66" t="s">
        <v>1367</v>
      </c>
      <c r="V287" s="242" t="s">
        <v>2668</v>
      </c>
      <c r="W287" s="66" t="s">
        <v>804</v>
      </c>
      <c r="X287" s="66"/>
    </row>
    <row r="288" spans="1:24" s="8" customFormat="1" hidden="1">
      <c r="A288" s="45" t="s">
        <v>1563</v>
      </c>
      <c r="B288" s="45" t="s">
        <v>539</v>
      </c>
      <c r="C288" s="45"/>
      <c r="D288" s="611">
        <v>2016</v>
      </c>
      <c r="E288" s="45" t="s">
        <v>2146</v>
      </c>
      <c r="F288" s="45"/>
      <c r="G288" s="51" t="s">
        <v>1167</v>
      </c>
      <c r="H288" s="47">
        <v>42653</v>
      </c>
      <c r="I288" s="125">
        <v>7869</v>
      </c>
      <c r="J288" s="47"/>
      <c r="K288" s="637"/>
      <c r="L288" s="66" t="s">
        <v>113</v>
      </c>
      <c r="M288" s="66" t="s">
        <v>2634</v>
      </c>
      <c r="N288" s="66" t="s">
        <v>1252</v>
      </c>
      <c r="O288" s="549">
        <v>0</v>
      </c>
      <c r="P288" s="275">
        <f t="shared" si="18"/>
        <v>0</v>
      </c>
      <c r="Q288" s="273">
        <f t="shared" si="19"/>
        <v>103.97999999999999</v>
      </c>
      <c r="R288" s="208">
        <v>103.98</v>
      </c>
      <c r="S288" s="175"/>
      <c r="T288" s="66" t="s">
        <v>113</v>
      </c>
      <c r="U288" s="66" t="s">
        <v>1367</v>
      </c>
      <c r="V288" s="242" t="s">
        <v>2637</v>
      </c>
      <c r="W288" s="66" t="s">
        <v>1903</v>
      </c>
      <c r="X288" s="66"/>
    </row>
    <row r="289" spans="1:24" s="8" customFormat="1" hidden="1">
      <c r="A289" s="45" t="s">
        <v>2638</v>
      </c>
      <c r="B289" s="45" t="s">
        <v>539</v>
      </c>
      <c r="C289" s="45"/>
      <c r="D289" s="611">
        <v>2016</v>
      </c>
      <c r="E289" s="45" t="s">
        <v>1917</v>
      </c>
      <c r="F289" s="45"/>
      <c r="G289" s="51" t="s">
        <v>1167</v>
      </c>
      <c r="H289" s="47">
        <v>42653</v>
      </c>
      <c r="I289" s="125">
        <v>7870</v>
      </c>
      <c r="J289" s="47"/>
      <c r="K289" s="637"/>
      <c r="L289" s="66" t="s">
        <v>113</v>
      </c>
      <c r="M289" s="66" t="s">
        <v>2634</v>
      </c>
      <c r="N289" s="66" t="s">
        <v>1252</v>
      </c>
      <c r="O289" s="549">
        <v>0</v>
      </c>
      <c r="P289" s="275">
        <f t="shared" si="18"/>
        <v>0</v>
      </c>
      <c r="Q289" s="273">
        <f t="shared" si="19"/>
        <v>149.86000000000001</v>
      </c>
      <c r="R289" s="208">
        <v>149.86000000000001</v>
      </c>
      <c r="S289" s="175"/>
      <c r="T289" s="66" t="s">
        <v>113</v>
      </c>
      <c r="U289" s="66" t="s">
        <v>2274</v>
      </c>
      <c r="V289" s="242" t="s">
        <v>2639</v>
      </c>
      <c r="W289" s="66"/>
      <c r="X289" s="66"/>
    </row>
    <row r="290" spans="1:24" s="8" customFormat="1" hidden="1">
      <c r="A290" s="45" t="s">
        <v>1738</v>
      </c>
      <c r="B290" s="45" t="s">
        <v>2403</v>
      </c>
      <c r="C290" s="45"/>
      <c r="D290" s="611">
        <v>2016</v>
      </c>
      <c r="E290" s="45" t="s">
        <v>2402</v>
      </c>
      <c r="F290" s="45"/>
      <c r="G290" s="51" t="s">
        <v>1167</v>
      </c>
      <c r="H290" s="47">
        <v>42653</v>
      </c>
      <c r="I290" s="125">
        <v>7871</v>
      </c>
      <c r="J290" s="47"/>
      <c r="K290" s="637"/>
      <c r="L290" s="66" t="s">
        <v>113</v>
      </c>
      <c r="M290" s="66" t="s">
        <v>2634</v>
      </c>
      <c r="N290" s="66" t="s">
        <v>1252</v>
      </c>
      <c r="O290" s="549">
        <v>0</v>
      </c>
      <c r="P290" s="275">
        <f t="shared" si="18"/>
        <v>0</v>
      </c>
      <c r="Q290" s="273">
        <f t="shared" si="19"/>
        <v>89.99</v>
      </c>
      <c r="R290" s="208">
        <v>89.99</v>
      </c>
      <c r="S290" s="175"/>
      <c r="T290" s="66" t="s">
        <v>113</v>
      </c>
      <c r="U290" s="66" t="s">
        <v>2653</v>
      </c>
      <c r="V290" s="242" t="s">
        <v>2654</v>
      </c>
      <c r="W290" s="66"/>
      <c r="X290" s="66"/>
    </row>
    <row r="291" spans="1:24" s="8" customFormat="1" hidden="1">
      <c r="A291" s="45" t="s">
        <v>2268</v>
      </c>
      <c r="B291" s="45" t="s">
        <v>539</v>
      </c>
      <c r="C291" s="45"/>
      <c r="D291" s="611">
        <v>2016</v>
      </c>
      <c r="E291" s="45" t="s">
        <v>1789</v>
      </c>
      <c r="F291" s="45"/>
      <c r="G291" s="51" t="s">
        <v>1167</v>
      </c>
      <c r="H291" s="47">
        <v>42653</v>
      </c>
      <c r="I291" s="125">
        <v>7872</v>
      </c>
      <c r="J291" s="47"/>
      <c r="K291" s="637"/>
      <c r="L291" s="66" t="s">
        <v>113</v>
      </c>
      <c r="M291" s="66" t="s">
        <v>2634</v>
      </c>
      <c r="N291" s="66" t="s">
        <v>1252</v>
      </c>
      <c r="O291" s="549">
        <v>0</v>
      </c>
      <c r="P291" s="275">
        <f t="shared" si="18"/>
        <v>0</v>
      </c>
      <c r="Q291" s="273">
        <f t="shared" si="19"/>
        <v>267.97999999999996</v>
      </c>
      <c r="R291" s="208">
        <v>267.98</v>
      </c>
      <c r="S291" s="175"/>
      <c r="T291" s="66" t="s">
        <v>113</v>
      </c>
      <c r="U291" s="66" t="s">
        <v>1367</v>
      </c>
      <c r="V291" s="242" t="s">
        <v>2640</v>
      </c>
      <c r="W291" s="66"/>
      <c r="X291" s="66"/>
    </row>
    <row r="292" spans="1:24" s="8" customFormat="1" hidden="1">
      <c r="A292" s="45" t="s">
        <v>2638</v>
      </c>
      <c r="B292" s="45" t="s">
        <v>539</v>
      </c>
      <c r="C292" s="45"/>
      <c r="D292" s="611">
        <v>2016</v>
      </c>
      <c r="E292" s="45" t="s">
        <v>1917</v>
      </c>
      <c r="F292" s="45"/>
      <c r="G292" s="51" t="s">
        <v>1167</v>
      </c>
      <c r="H292" s="47">
        <v>42653</v>
      </c>
      <c r="I292" s="125">
        <v>7873</v>
      </c>
      <c r="J292" s="47"/>
      <c r="K292" s="637"/>
      <c r="L292" s="66" t="s">
        <v>113</v>
      </c>
      <c r="M292" s="66" t="s">
        <v>2634</v>
      </c>
      <c r="N292" s="66" t="s">
        <v>1252</v>
      </c>
      <c r="O292" s="549">
        <v>0</v>
      </c>
      <c r="P292" s="275">
        <f t="shared" si="18"/>
        <v>0</v>
      </c>
      <c r="Q292" s="273">
        <f t="shared" si="19"/>
        <v>289.97999999999996</v>
      </c>
      <c r="R292" s="208">
        <v>289.98</v>
      </c>
      <c r="S292" s="175"/>
      <c r="T292" s="66" t="s">
        <v>113</v>
      </c>
      <c r="U292" s="66" t="s">
        <v>1367</v>
      </c>
      <c r="V292" s="242" t="s">
        <v>2639</v>
      </c>
      <c r="W292" s="66"/>
      <c r="X292" s="66"/>
    </row>
    <row r="293" spans="1:24" s="8" customFormat="1" hidden="1">
      <c r="A293" s="45" t="s">
        <v>2088</v>
      </c>
      <c r="B293" s="45" t="s">
        <v>2414</v>
      </c>
      <c r="C293" s="45"/>
      <c r="D293" s="611">
        <v>2016</v>
      </c>
      <c r="E293" s="45" t="s">
        <v>2401</v>
      </c>
      <c r="F293" s="45"/>
      <c r="G293" s="51" t="s">
        <v>1167</v>
      </c>
      <c r="H293" s="47">
        <v>42653</v>
      </c>
      <c r="I293" s="125">
        <v>7874</v>
      </c>
      <c r="J293" s="47"/>
      <c r="K293" s="637"/>
      <c r="L293" s="66" t="s">
        <v>113</v>
      </c>
      <c r="M293" s="66" t="s">
        <v>2634</v>
      </c>
      <c r="N293" s="66" t="s">
        <v>1252</v>
      </c>
      <c r="O293" s="549">
        <v>0</v>
      </c>
      <c r="P293" s="275">
        <f t="shared" si="18"/>
        <v>0</v>
      </c>
      <c r="Q293" s="273">
        <f t="shared" si="19"/>
        <v>194.98</v>
      </c>
      <c r="R293" s="208">
        <v>194.98</v>
      </c>
      <c r="S293" s="175"/>
      <c r="T293" s="66" t="s">
        <v>113</v>
      </c>
      <c r="U293" s="66" t="s">
        <v>1367</v>
      </c>
      <c r="V293" s="242" t="s">
        <v>2655</v>
      </c>
      <c r="W293" s="66"/>
      <c r="X293" s="66"/>
    </row>
    <row r="294" spans="1:24" s="8" customFormat="1" hidden="1">
      <c r="A294" s="45" t="s">
        <v>1192</v>
      </c>
      <c r="B294" s="45" t="s">
        <v>539</v>
      </c>
      <c r="C294" s="45"/>
      <c r="D294" s="611">
        <v>2016</v>
      </c>
      <c r="E294" s="45" t="s">
        <v>2643</v>
      </c>
      <c r="F294" s="45"/>
      <c r="G294" s="51" t="s">
        <v>1167</v>
      </c>
      <c r="H294" s="47">
        <v>42653</v>
      </c>
      <c r="I294" s="125">
        <v>7876</v>
      </c>
      <c r="J294" s="47"/>
      <c r="K294" s="637"/>
      <c r="L294" s="66" t="s">
        <v>113</v>
      </c>
      <c r="M294" s="66" t="s">
        <v>2634</v>
      </c>
      <c r="N294" s="66" t="s">
        <v>1252</v>
      </c>
      <c r="O294" s="549">
        <v>0</v>
      </c>
      <c r="P294" s="275">
        <f t="shared" si="18"/>
        <v>0</v>
      </c>
      <c r="Q294" s="273">
        <f t="shared" si="19"/>
        <v>211.95999999999998</v>
      </c>
      <c r="R294" s="208">
        <v>211.96</v>
      </c>
      <c r="S294" s="175"/>
      <c r="T294" s="66" t="s">
        <v>113</v>
      </c>
      <c r="U294" s="66" t="s">
        <v>2644</v>
      </c>
      <c r="V294" s="242" t="s">
        <v>2645</v>
      </c>
      <c r="W294" s="66"/>
      <c r="X294" s="66"/>
    </row>
    <row r="295" spans="1:24" s="8" customFormat="1" hidden="1">
      <c r="A295" s="45" t="s">
        <v>1563</v>
      </c>
      <c r="B295" s="45" t="s">
        <v>539</v>
      </c>
      <c r="C295" s="45"/>
      <c r="D295" s="611">
        <v>2016</v>
      </c>
      <c r="E295" s="45" t="s">
        <v>2146</v>
      </c>
      <c r="F295" s="45"/>
      <c r="G295" s="51" t="s">
        <v>1167</v>
      </c>
      <c r="H295" s="47">
        <v>42653</v>
      </c>
      <c r="I295" s="125">
        <v>7877</v>
      </c>
      <c r="J295" s="47"/>
      <c r="K295" s="637"/>
      <c r="L295" s="66" t="s">
        <v>113</v>
      </c>
      <c r="M295" s="66" t="s">
        <v>2634</v>
      </c>
      <c r="N295" s="66" t="s">
        <v>1252</v>
      </c>
      <c r="O295" s="549">
        <v>0</v>
      </c>
      <c r="P295" s="275">
        <f t="shared" si="18"/>
        <v>0</v>
      </c>
      <c r="Q295" s="273">
        <f t="shared" si="19"/>
        <v>699.93999999999994</v>
      </c>
      <c r="R295" s="208">
        <v>699.94</v>
      </c>
      <c r="S295" s="175"/>
      <c r="T295" s="66" t="s">
        <v>113</v>
      </c>
      <c r="U295" s="66" t="s">
        <v>1532</v>
      </c>
      <c r="V295" s="242" t="s">
        <v>2637</v>
      </c>
      <c r="W295" s="66" t="s">
        <v>1506</v>
      </c>
      <c r="X295" s="66"/>
    </row>
    <row r="296" spans="1:24" s="8" customFormat="1" hidden="1">
      <c r="A296" s="45" t="s">
        <v>1563</v>
      </c>
      <c r="B296" s="45" t="s">
        <v>539</v>
      </c>
      <c r="C296" s="45"/>
      <c r="D296" s="611">
        <v>2016</v>
      </c>
      <c r="E296" s="45" t="s">
        <v>2146</v>
      </c>
      <c r="F296" s="45"/>
      <c r="G296" s="51" t="s">
        <v>1167</v>
      </c>
      <c r="H296" s="47">
        <v>42653</v>
      </c>
      <c r="I296" s="125">
        <v>7878</v>
      </c>
      <c r="J296" s="47"/>
      <c r="K296" s="637"/>
      <c r="L296" s="66" t="s">
        <v>113</v>
      </c>
      <c r="M296" s="66" t="s">
        <v>2634</v>
      </c>
      <c r="N296" s="66" t="s">
        <v>1252</v>
      </c>
      <c r="O296" s="549">
        <v>0</v>
      </c>
      <c r="P296" s="275">
        <f t="shared" si="18"/>
        <v>0</v>
      </c>
      <c r="Q296" s="273">
        <f t="shared" si="19"/>
        <v>560</v>
      </c>
      <c r="R296" s="208">
        <v>560</v>
      </c>
      <c r="S296" s="175"/>
      <c r="T296" s="66" t="s">
        <v>113</v>
      </c>
      <c r="U296" s="66" t="s">
        <v>1532</v>
      </c>
      <c r="V296" s="242" t="s">
        <v>2637</v>
      </c>
      <c r="W296" s="66" t="s">
        <v>1506</v>
      </c>
      <c r="X296" s="66"/>
    </row>
    <row r="297" spans="1:24" s="8" customFormat="1" hidden="1">
      <c r="A297" s="45" t="s">
        <v>2641</v>
      </c>
      <c r="B297" s="45" t="s">
        <v>539</v>
      </c>
      <c r="C297" s="45"/>
      <c r="D297" s="611">
        <v>2016</v>
      </c>
      <c r="E297" s="45" t="s">
        <v>1789</v>
      </c>
      <c r="F297" s="45"/>
      <c r="G297" s="51" t="s">
        <v>1167</v>
      </c>
      <c r="H297" s="47">
        <v>42653</v>
      </c>
      <c r="I297" s="125">
        <v>7879</v>
      </c>
      <c r="J297" s="47"/>
      <c r="K297" s="637"/>
      <c r="L297" s="66" t="s">
        <v>113</v>
      </c>
      <c r="M297" s="66" t="s">
        <v>2634</v>
      </c>
      <c r="N297" s="66" t="s">
        <v>1252</v>
      </c>
      <c r="O297" s="549">
        <v>0</v>
      </c>
      <c r="P297" s="275">
        <f t="shared" ref="P297:P299" si="46">(R297*100/116)*O297</f>
        <v>0</v>
      </c>
      <c r="Q297" s="273">
        <f t="shared" ref="Q297:Q299" si="47">((R297*100/116)-P297)*1.16</f>
        <v>649.99</v>
      </c>
      <c r="R297" s="208">
        <v>649.99</v>
      </c>
      <c r="S297" s="175"/>
      <c r="T297" s="66" t="s">
        <v>113</v>
      </c>
      <c r="U297" s="66" t="s">
        <v>1367</v>
      </c>
      <c r="V297" s="242" t="s">
        <v>2640</v>
      </c>
      <c r="W297" s="66"/>
      <c r="X297" s="66"/>
    </row>
    <row r="298" spans="1:24" s="8" customFormat="1" hidden="1">
      <c r="A298" s="45" t="s">
        <v>2166</v>
      </c>
      <c r="B298" s="45" t="s">
        <v>539</v>
      </c>
      <c r="C298" s="45"/>
      <c r="D298" s="611">
        <v>2016</v>
      </c>
      <c r="E298" s="45" t="s">
        <v>2573</v>
      </c>
      <c r="F298" s="45"/>
      <c r="G298" s="51" t="s">
        <v>1167</v>
      </c>
      <c r="H298" s="47">
        <v>42653</v>
      </c>
      <c r="I298" s="125">
        <v>7880</v>
      </c>
      <c r="J298" s="47"/>
      <c r="K298" s="637"/>
      <c r="L298" s="66" t="s">
        <v>113</v>
      </c>
      <c r="M298" s="66" t="s">
        <v>2634</v>
      </c>
      <c r="N298" s="66" t="s">
        <v>1252</v>
      </c>
      <c r="O298" s="549">
        <v>0</v>
      </c>
      <c r="P298" s="275">
        <f t="shared" si="46"/>
        <v>0</v>
      </c>
      <c r="Q298" s="273">
        <f t="shared" si="47"/>
        <v>514.95999999999992</v>
      </c>
      <c r="R298" s="208">
        <v>514.96</v>
      </c>
      <c r="S298" s="175"/>
      <c r="T298" s="66" t="s">
        <v>113</v>
      </c>
      <c r="U298" s="66" t="s">
        <v>1860</v>
      </c>
      <c r="V298" s="242" t="s">
        <v>2642</v>
      </c>
      <c r="W298" s="66"/>
      <c r="X298" s="66"/>
    </row>
    <row r="299" spans="1:24" s="8" customFormat="1">
      <c r="A299" s="45" t="s">
        <v>1738</v>
      </c>
      <c r="B299" s="45" t="s">
        <v>1939</v>
      </c>
      <c r="C299" s="45"/>
      <c r="D299" s="611">
        <v>2016</v>
      </c>
      <c r="E299" s="45" t="s">
        <v>2033</v>
      </c>
      <c r="F299" s="45"/>
      <c r="G299" s="51" t="s">
        <v>1540</v>
      </c>
      <c r="H299" s="47">
        <v>42653</v>
      </c>
      <c r="I299" s="125">
        <v>7881</v>
      </c>
      <c r="J299" s="47"/>
      <c r="K299" s="637"/>
      <c r="L299" s="66" t="s">
        <v>113</v>
      </c>
      <c r="M299" s="66" t="s">
        <v>2634</v>
      </c>
      <c r="N299" s="66" t="s">
        <v>1252</v>
      </c>
      <c r="O299" s="549">
        <v>2E-3</v>
      </c>
      <c r="P299" s="275">
        <f t="shared" si="46"/>
        <v>1.5947931034482759</v>
      </c>
      <c r="Q299" s="273">
        <f t="shared" si="47"/>
        <v>923.13003999999989</v>
      </c>
      <c r="R299" s="208">
        <v>924.98</v>
      </c>
      <c r="S299" s="175"/>
      <c r="T299" s="66" t="s">
        <v>113</v>
      </c>
      <c r="U299" s="66" t="s">
        <v>2651</v>
      </c>
      <c r="V299" s="242" t="s">
        <v>2652</v>
      </c>
      <c r="W299" s="66"/>
      <c r="X299" s="66"/>
    </row>
    <row r="300" spans="1:24" s="8" customFormat="1" hidden="1">
      <c r="A300" s="45" t="s">
        <v>1607</v>
      </c>
      <c r="B300" s="45" t="s">
        <v>535</v>
      </c>
      <c r="C300" s="45"/>
      <c r="D300" s="611">
        <v>2016</v>
      </c>
      <c r="E300" s="45" t="s">
        <v>1241</v>
      </c>
      <c r="F300" s="45"/>
      <c r="G300" s="51" t="s">
        <v>1167</v>
      </c>
      <c r="H300" s="47">
        <v>42653</v>
      </c>
      <c r="I300" s="125">
        <v>7882</v>
      </c>
      <c r="J300" s="47"/>
      <c r="K300" s="637"/>
      <c r="L300" s="66" t="s">
        <v>113</v>
      </c>
      <c r="M300" s="66" t="s">
        <v>2634</v>
      </c>
      <c r="N300" s="66" t="s">
        <v>1252</v>
      </c>
      <c r="O300" s="549">
        <v>0</v>
      </c>
      <c r="P300" s="275">
        <f t="shared" si="18"/>
        <v>0</v>
      </c>
      <c r="Q300" s="273">
        <f t="shared" si="19"/>
        <v>1396.9399999999998</v>
      </c>
      <c r="R300" s="208">
        <v>1396.94</v>
      </c>
      <c r="S300" s="175"/>
      <c r="T300" s="66" t="s">
        <v>113</v>
      </c>
      <c r="U300" s="66" t="s">
        <v>1367</v>
      </c>
      <c r="V300" s="242" t="s">
        <v>2636</v>
      </c>
      <c r="W300" s="66"/>
      <c r="X300" s="66"/>
    </row>
    <row r="301" spans="1:24" s="8" customFormat="1" hidden="1">
      <c r="A301" s="45" t="s">
        <v>2685</v>
      </c>
      <c r="B301" s="45" t="s">
        <v>539</v>
      </c>
      <c r="C301" s="45"/>
      <c r="D301" s="611">
        <v>2016</v>
      </c>
      <c r="E301" s="45" t="s">
        <v>2650</v>
      </c>
      <c r="F301" s="45"/>
      <c r="G301" s="51" t="s">
        <v>1167</v>
      </c>
      <c r="H301" s="47">
        <v>42653</v>
      </c>
      <c r="I301" s="125">
        <v>7883</v>
      </c>
      <c r="J301" s="47"/>
      <c r="K301" s="637"/>
      <c r="L301" s="66" t="s">
        <v>113</v>
      </c>
      <c r="M301" s="66" t="s">
        <v>2634</v>
      </c>
      <c r="N301" s="66" t="s">
        <v>1252</v>
      </c>
      <c r="O301" s="549">
        <v>0</v>
      </c>
      <c r="P301" s="275">
        <f t="shared" si="18"/>
        <v>0</v>
      </c>
      <c r="Q301" s="273">
        <f t="shared" si="19"/>
        <v>1419.9699999999998</v>
      </c>
      <c r="R301" s="208">
        <v>1419.97</v>
      </c>
      <c r="S301" s="175"/>
      <c r="T301" s="66" t="s">
        <v>113</v>
      </c>
      <c r="U301" s="66" t="s">
        <v>2294</v>
      </c>
      <c r="V301" s="242" t="s">
        <v>2635</v>
      </c>
      <c r="W301" s="66"/>
      <c r="X301" s="66"/>
    </row>
    <row r="302" spans="1:24" s="8" customFormat="1">
      <c r="A302" s="45" t="s">
        <v>1738</v>
      </c>
      <c r="B302" s="45" t="s">
        <v>1939</v>
      </c>
      <c r="C302" s="45"/>
      <c r="D302" s="611">
        <v>2016</v>
      </c>
      <c r="E302" s="45" t="s">
        <v>2033</v>
      </c>
      <c r="F302" s="45"/>
      <c r="G302" s="51" t="s">
        <v>1540</v>
      </c>
      <c r="H302" s="47">
        <v>42653</v>
      </c>
      <c r="I302" s="125">
        <v>7884</v>
      </c>
      <c r="J302" s="47"/>
      <c r="K302" s="637"/>
      <c r="L302" s="66" t="s">
        <v>113</v>
      </c>
      <c r="M302" s="66" t="s">
        <v>2634</v>
      </c>
      <c r="N302" s="66" t="s">
        <v>1252</v>
      </c>
      <c r="O302" s="549">
        <v>2E-3</v>
      </c>
      <c r="P302" s="275">
        <f t="shared" si="18"/>
        <v>1.8431034482758621</v>
      </c>
      <c r="Q302" s="273">
        <f t="shared" si="19"/>
        <v>1066.8619999999999</v>
      </c>
      <c r="R302" s="208">
        <v>1069</v>
      </c>
      <c r="S302" s="175"/>
      <c r="T302" s="66" t="s">
        <v>113</v>
      </c>
      <c r="U302" s="66" t="s">
        <v>1367</v>
      </c>
      <c r="V302" s="242" t="s">
        <v>2669</v>
      </c>
      <c r="W302" s="66"/>
      <c r="X302" s="66"/>
    </row>
    <row r="303" spans="1:24" s="8" customFormat="1" hidden="1">
      <c r="A303" s="45" t="s">
        <v>1626</v>
      </c>
      <c r="B303" s="45" t="s">
        <v>539</v>
      </c>
      <c r="C303" s="45"/>
      <c r="D303" s="611">
        <v>2016</v>
      </c>
      <c r="E303" s="45" t="s">
        <v>1789</v>
      </c>
      <c r="F303" s="45"/>
      <c r="G303" s="51" t="s">
        <v>1167</v>
      </c>
      <c r="H303" s="47">
        <v>42653</v>
      </c>
      <c r="I303" s="125">
        <v>7885</v>
      </c>
      <c r="J303" s="47"/>
      <c r="K303" s="637"/>
      <c r="L303" s="66" t="s">
        <v>113</v>
      </c>
      <c r="M303" s="66" t="s">
        <v>2634</v>
      </c>
      <c r="N303" s="66" t="s">
        <v>1252</v>
      </c>
      <c r="O303" s="549">
        <v>0</v>
      </c>
      <c r="P303" s="275">
        <f t="shared" ref="P303:P311" si="48">(R303*100/116)*O303</f>
        <v>0</v>
      </c>
      <c r="Q303" s="273">
        <f t="shared" ref="Q303:Q311" si="49">((R303*100/116)-P303)*1.16</f>
        <v>919.96999999999991</v>
      </c>
      <c r="R303" s="208">
        <v>919.97</v>
      </c>
      <c r="S303" s="175"/>
      <c r="T303" s="66" t="s">
        <v>113</v>
      </c>
      <c r="U303" s="66" t="s">
        <v>1367</v>
      </c>
      <c r="V303" s="242" t="s">
        <v>2640</v>
      </c>
      <c r="W303" s="66"/>
      <c r="X303" s="66"/>
    </row>
    <row r="304" spans="1:24" s="8" customFormat="1" hidden="1">
      <c r="A304" s="45" t="s">
        <v>1642</v>
      </c>
      <c r="B304" s="45" t="s">
        <v>2447</v>
      </c>
      <c r="C304" s="45"/>
      <c r="D304" s="611">
        <v>2016</v>
      </c>
      <c r="E304" s="45" t="s">
        <v>2396</v>
      </c>
      <c r="F304" s="45"/>
      <c r="G304" s="51" t="s">
        <v>1540</v>
      </c>
      <c r="H304" s="47">
        <v>42655</v>
      </c>
      <c r="I304" s="125">
        <v>867</v>
      </c>
      <c r="J304" s="47"/>
      <c r="K304" s="637"/>
      <c r="L304" s="66" t="s">
        <v>1735</v>
      </c>
      <c r="M304" s="66" t="s">
        <v>113</v>
      </c>
      <c r="N304" s="66" t="s">
        <v>1252</v>
      </c>
      <c r="O304" s="549">
        <v>2E-3</v>
      </c>
      <c r="P304" s="275">
        <f t="shared" si="48"/>
        <v>2.5862068965517242</v>
      </c>
      <c r="Q304" s="273">
        <f t="shared" si="49"/>
        <v>1497</v>
      </c>
      <c r="R304" s="208">
        <v>1500</v>
      </c>
      <c r="S304" s="175"/>
      <c r="T304" s="66" t="s">
        <v>113</v>
      </c>
      <c r="U304" s="66" t="s">
        <v>1532</v>
      </c>
      <c r="V304" s="242" t="s">
        <v>2670</v>
      </c>
      <c r="W304" s="66"/>
      <c r="X304" s="66"/>
    </row>
    <row r="305" spans="1:24" s="8" customFormat="1" hidden="1">
      <c r="A305" s="45" t="s">
        <v>2179</v>
      </c>
      <c r="B305" s="45" t="s">
        <v>1970</v>
      </c>
      <c r="C305" s="45"/>
      <c r="D305" s="611">
        <v>2016</v>
      </c>
      <c r="E305" s="45" t="s">
        <v>2300</v>
      </c>
      <c r="F305" s="45"/>
      <c r="G305" s="51" t="s">
        <v>1688</v>
      </c>
      <c r="H305" s="853">
        <v>42655</v>
      </c>
      <c r="I305" s="779">
        <v>868</v>
      </c>
      <c r="J305" s="47"/>
      <c r="K305" s="637"/>
      <c r="L305" s="152" t="s">
        <v>1735</v>
      </c>
      <c r="M305" s="152" t="s">
        <v>113</v>
      </c>
      <c r="N305" s="152" t="s">
        <v>1252</v>
      </c>
      <c r="O305" s="582">
        <v>0</v>
      </c>
      <c r="P305" s="275">
        <f t="shared" si="48"/>
        <v>0</v>
      </c>
      <c r="Q305" s="273">
        <f t="shared" si="49"/>
        <v>6000.0099999999993</v>
      </c>
      <c r="R305" s="854">
        <v>6000.01</v>
      </c>
      <c r="S305" s="175"/>
      <c r="T305" s="152" t="s">
        <v>113</v>
      </c>
      <c r="U305" s="152" t="s">
        <v>1532</v>
      </c>
      <c r="V305" s="828" t="s">
        <v>2671</v>
      </c>
      <c r="W305" s="66"/>
      <c r="X305" s="66"/>
    </row>
    <row r="306" spans="1:24" s="8" customFormat="1" hidden="1">
      <c r="A306" s="45" t="s">
        <v>2179</v>
      </c>
      <c r="B306" s="45" t="s">
        <v>1970</v>
      </c>
      <c r="C306" s="45"/>
      <c r="D306" s="611">
        <v>2016</v>
      </c>
      <c r="E306" s="45" t="s">
        <v>2300</v>
      </c>
      <c r="F306" s="45"/>
      <c r="G306" s="51" t="s">
        <v>1688</v>
      </c>
      <c r="H306" s="853">
        <v>42655</v>
      </c>
      <c r="I306" s="779">
        <v>869</v>
      </c>
      <c r="J306" s="47"/>
      <c r="K306" s="637"/>
      <c r="L306" s="152" t="s">
        <v>1735</v>
      </c>
      <c r="M306" s="152" t="s">
        <v>113</v>
      </c>
      <c r="N306" s="152" t="s">
        <v>1252</v>
      </c>
      <c r="O306" s="582">
        <v>0</v>
      </c>
      <c r="P306" s="275">
        <f t="shared" ref="P306" si="50">(R306*100/116)*O306</f>
        <v>0</v>
      </c>
      <c r="Q306" s="273">
        <f t="shared" ref="Q306" si="51">((R306*100/116)-P306)*1.16</f>
        <v>6000.0099999999993</v>
      </c>
      <c r="R306" s="854">
        <v>6000.01</v>
      </c>
      <c r="S306" s="175"/>
      <c r="T306" s="152" t="s">
        <v>113</v>
      </c>
      <c r="U306" s="152" t="s">
        <v>1532</v>
      </c>
      <c r="V306" s="828" t="s">
        <v>2672</v>
      </c>
      <c r="W306" s="66"/>
      <c r="X306" s="66"/>
    </row>
    <row r="307" spans="1:24" s="8" customFormat="1" hidden="1">
      <c r="A307" s="45" t="s">
        <v>2179</v>
      </c>
      <c r="B307" s="45" t="s">
        <v>1970</v>
      </c>
      <c r="C307" s="45"/>
      <c r="D307" s="611">
        <v>2016</v>
      </c>
      <c r="E307" s="45" t="s">
        <v>2300</v>
      </c>
      <c r="F307" s="45"/>
      <c r="G307" s="51" t="s">
        <v>1688</v>
      </c>
      <c r="H307" s="853">
        <v>42660</v>
      </c>
      <c r="I307" s="779" t="s">
        <v>2677</v>
      </c>
      <c r="J307" s="47"/>
      <c r="K307" s="637"/>
      <c r="L307" s="152" t="s">
        <v>1948</v>
      </c>
      <c r="M307" s="152" t="s">
        <v>113</v>
      </c>
      <c r="N307" s="152" t="s">
        <v>1252</v>
      </c>
      <c r="O307" s="582">
        <v>0</v>
      </c>
      <c r="P307" s="275">
        <f t="shared" ref="P307" si="52">(R307*100/116)*O307</f>
        <v>0</v>
      </c>
      <c r="Q307" s="273">
        <f t="shared" ref="Q307" si="53">((R307*100/116)-P307)*1.16</f>
        <v>42919.42</v>
      </c>
      <c r="R307" s="854">
        <v>42919.42</v>
      </c>
      <c r="S307" s="175"/>
      <c r="T307" s="152" t="s">
        <v>113</v>
      </c>
      <c r="U307" s="152" t="s">
        <v>1367</v>
      </c>
      <c r="V307" s="828" t="s">
        <v>2678</v>
      </c>
      <c r="W307" s="66"/>
      <c r="X307" s="66"/>
    </row>
    <row r="308" spans="1:24" s="8" customFormat="1" hidden="1">
      <c r="A308" s="45" t="s">
        <v>2179</v>
      </c>
      <c r="B308" s="45" t="s">
        <v>1970</v>
      </c>
      <c r="C308" s="45"/>
      <c r="D308" s="611">
        <v>2016</v>
      </c>
      <c r="E308" s="45" t="s">
        <v>2300</v>
      </c>
      <c r="F308" s="45"/>
      <c r="G308" s="51" t="s">
        <v>1688</v>
      </c>
      <c r="H308" s="853">
        <v>42662</v>
      </c>
      <c r="I308" s="779">
        <v>888</v>
      </c>
      <c r="J308" s="47"/>
      <c r="K308" s="637"/>
      <c r="L308" s="152" t="s">
        <v>1735</v>
      </c>
      <c r="M308" s="152" t="s">
        <v>113</v>
      </c>
      <c r="N308" s="152" t="s">
        <v>1252</v>
      </c>
      <c r="O308" s="582">
        <v>0</v>
      </c>
      <c r="P308" s="275">
        <f t="shared" ref="P308" si="54">(R308*100/116)*O308</f>
        <v>0</v>
      </c>
      <c r="Q308" s="273">
        <f t="shared" ref="Q308" si="55">((R308*100/116)-P308)*1.16</f>
        <v>9000.01</v>
      </c>
      <c r="R308" s="854">
        <v>9000.01</v>
      </c>
      <c r="S308" s="175"/>
      <c r="T308" s="152" t="s">
        <v>113</v>
      </c>
      <c r="U308" s="152" t="s">
        <v>1532</v>
      </c>
      <c r="V308" s="828" t="s">
        <v>2682</v>
      </c>
      <c r="W308" s="66"/>
      <c r="X308" s="66"/>
    </row>
    <row r="309" spans="1:24" s="8" customFormat="1" hidden="1">
      <c r="A309" s="45" t="s">
        <v>1738</v>
      </c>
      <c r="B309" s="45" t="s">
        <v>42</v>
      </c>
      <c r="C309" s="45"/>
      <c r="D309" s="611">
        <v>2016</v>
      </c>
      <c r="E309" s="45" t="s">
        <v>2665</v>
      </c>
      <c r="F309" s="45"/>
      <c r="G309" s="51" t="s">
        <v>1167</v>
      </c>
      <c r="H309" s="47">
        <v>42662</v>
      </c>
      <c r="I309" s="125">
        <v>890</v>
      </c>
      <c r="J309" s="47"/>
      <c r="K309" s="637"/>
      <c r="L309" s="66" t="s">
        <v>1735</v>
      </c>
      <c r="M309" s="66" t="s">
        <v>113</v>
      </c>
      <c r="N309" s="66" t="s">
        <v>1252</v>
      </c>
      <c r="O309" s="549">
        <v>0</v>
      </c>
      <c r="P309" s="275">
        <f t="shared" si="48"/>
        <v>0</v>
      </c>
      <c r="Q309" s="273">
        <f t="shared" si="49"/>
        <v>3054.3999999999996</v>
      </c>
      <c r="R309" s="208">
        <v>3054.4</v>
      </c>
      <c r="S309" s="175"/>
      <c r="T309" s="66" t="s">
        <v>113</v>
      </c>
      <c r="U309" s="66" t="s">
        <v>1367</v>
      </c>
      <c r="V309" s="242" t="s">
        <v>2666</v>
      </c>
      <c r="W309" s="66"/>
      <c r="X309" s="66"/>
    </row>
    <row r="310" spans="1:24" s="8" customFormat="1" hidden="1">
      <c r="A310" s="45" t="s">
        <v>2345</v>
      </c>
      <c r="B310" s="45" t="s">
        <v>2433</v>
      </c>
      <c r="C310" s="45"/>
      <c r="D310" s="611">
        <v>2016</v>
      </c>
      <c r="E310" s="45" t="s">
        <v>2473</v>
      </c>
      <c r="F310" s="45"/>
      <c r="G310" s="51" t="s">
        <v>754</v>
      </c>
      <c r="H310" s="47">
        <v>42662</v>
      </c>
      <c r="I310" s="125">
        <v>891</v>
      </c>
      <c r="J310" s="47"/>
      <c r="K310" s="637"/>
      <c r="L310" s="66" t="s">
        <v>1735</v>
      </c>
      <c r="M310" s="66" t="s">
        <v>113</v>
      </c>
      <c r="N310" s="66" t="s">
        <v>1252</v>
      </c>
      <c r="O310" s="549">
        <v>2E-3</v>
      </c>
      <c r="P310" s="275">
        <f t="shared" si="48"/>
        <v>15.517258620689656</v>
      </c>
      <c r="Q310" s="273">
        <f t="shared" si="49"/>
        <v>8982.0099799999989</v>
      </c>
      <c r="R310" s="208">
        <v>9000.01</v>
      </c>
      <c r="S310" s="175"/>
      <c r="T310" s="66" t="s">
        <v>113</v>
      </c>
      <c r="U310" s="66" t="s">
        <v>2303</v>
      </c>
      <c r="V310" s="242" t="s">
        <v>2681</v>
      </c>
      <c r="W310" s="66"/>
      <c r="X310" s="66"/>
    </row>
    <row r="311" spans="1:24" s="8" customFormat="1" hidden="1">
      <c r="A311" s="45" t="s">
        <v>2345</v>
      </c>
      <c r="B311" s="45" t="s">
        <v>2432</v>
      </c>
      <c r="C311" s="45"/>
      <c r="D311" s="611">
        <v>2016</v>
      </c>
      <c r="E311" s="45" t="s">
        <v>2459</v>
      </c>
      <c r="F311" s="45"/>
      <c r="G311" s="51" t="s">
        <v>754</v>
      </c>
      <c r="H311" s="47">
        <v>42662</v>
      </c>
      <c r="I311" s="125">
        <v>2772</v>
      </c>
      <c r="J311" s="47"/>
      <c r="K311" s="637"/>
      <c r="L311" s="66" t="s">
        <v>113</v>
      </c>
      <c r="M311" s="66" t="s">
        <v>1922</v>
      </c>
      <c r="N311" s="66" t="s">
        <v>1252</v>
      </c>
      <c r="O311" s="549">
        <v>2E-3</v>
      </c>
      <c r="P311" s="275">
        <f t="shared" si="48"/>
        <v>4.2203793103448284</v>
      </c>
      <c r="Q311" s="273">
        <f t="shared" si="49"/>
        <v>2442.92436</v>
      </c>
      <c r="R311" s="208">
        <v>2447.8200000000002</v>
      </c>
      <c r="S311" s="175"/>
      <c r="T311" s="66" t="s">
        <v>113</v>
      </c>
      <c r="U311" s="66" t="s">
        <v>1367</v>
      </c>
      <c r="V311" s="242" t="s">
        <v>2679</v>
      </c>
      <c r="W311" s="66" t="s">
        <v>1499</v>
      </c>
      <c r="X311" s="66"/>
    </row>
    <row r="312" spans="1:24" s="8" customFormat="1" hidden="1">
      <c r="A312" s="45" t="s">
        <v>1738</v>
      </c>
      <c r="B312" s="45" t="s">
        <v>42</v>
      </c>
      <c r="C312" s="45"/>
      <c r="D312" s="611">
        <v>2016</v>
      </c>
      <c r="E312" s="45" t="s">
        <v>2665</v>
      </c>
      <c r="F312" s="45"/>
      <c r="G312" s="51" t="s">
        <v>1167</v>
      </c>
      <c r="H312" s="47">
        <v>42663</v>
      </c>
      <c r="I312" s="125" t="s">
        <v>2673</v>
      </c>
      <c r="J312" s="47"/>
      <c r="K312" s="637"/>
      <c r="L312" s="66" t="s">
        <v>1948</v>
      </c>
      <c r="M312" s="66" t="s">
        <v>113</v>
      </c>
      <c r="N312" s="66" t="s">
        <v>1252</v>
      </c>
      <c r="O312" s="549">
        <v>0</v>
      </c>
      <c r="P312" s="275">
        <f t="shared" ref="P312:P315" si="56">(R312*100/116)*O312</f>
        <v>0</v>
      </c>
      <c r="Q312" s="273">
        <f t="shared" ref="Q312:Q315" si="57">((R312*100/116)-P312)*1.16</f>
        <v>7423.9999999999991</v>
      </c>
      <c r="R312" s="208">
        <v>7424</v>
      </c>
      <c r="S312" s="175"/>
      <c r="T312" s="66" t="s">
        <v>113</v>
      </c>
      <c r="U312" s="66" t="s">
        <v>1736</v>
      </c>
      <c r="V312" s="242" t="s">
        <v>2674</v>
      </c>
      <c r="W312" s="66"/>
      <c r="X312" s="66"/>
    </row>
    <row r="313" spans="1:24" s="8" customFormat="1" hidden="1">
      <c r="A313" s="45" t="s">
        <v>1642</v>
      </c>
      <c r="B313" s="45" t="s">
        <v>2009</v>
      </c>
      <c r="C313" s="45"/>
      <c r="D313" s="611">
        <v>2016</v>
      </c>
      <c r="E313" s="45" t="s">
        <v>2015</v>
      </c>
      <c r="F313" s="45"/>
      <c r="G313" s="51" t="s">
        <v>1167</v>
      </c>
      <c r="H313" s="47">
        <v>42663</v>
      </c>
      <c r="I313" s="125" t="s">
        <v>2675</v>
      </c>
      <c r="J313" s="47"/>
      <c r="K313" s="637"/>
      <c r="L313" s="66" t="s">
        <v>1948</v>
      </c>
      <c r="M313" s="66" t="s">
        <v>113</v>
      </c>
      <c r="N313" s="66" t="s">
        <v>1252</v>
      </c>
      <c r="O313" s="549">
        <v>0</v>
      </c>
      <c r="P313" s="275">
        <f t="shared" si="56"/>
        <v>0</v>
      </c>
      <c r="Q313" s="273">
        <f t="shared" si="57"/>
        <v>66700</v>
      </c>
      <c r="R313" s="208">
        <v>66700</v>
      </c>
      <c r="S313" s="175"/>
      <c r="T313" s="66" t="s">
        <v>113</v>
      </c>
      <c r="U313" s="66" t="s">
        <v>2501</v>
      </c>
      <c r="V313" s="242" t="s">
        <v>2676</v>
      </c>
      <c r="W313" s="66"/>
      <c r="X313" s="66"/>
    </row>
    <row r="314" spans="1:24" s="8" customFormat="1" hidden="1">
      <c r="A314" s="45" t="s">
        <v>1642</v>
      </c>
      <c r="B314" s="45" t="s">
        <v>2447</v>
      </c>
      <c r="C314" s="45"/>
      <c r="D314" s="611">
        <v>2016</v>
      </c>
      <c r="E314" s="45" t="s">
        <v>2396</v>
      </c>
      <c r="F314" s="45"/>
      <c r="G314" s="51" t="s">
        <v>1540</v>
      </c>
      <c r="H314" s="47">
        <v>42669</v>
      </c>
      <c r="I314" s="125" t="s">
        <v>2715</v>
      </c>
      <c r="J314" s="47"/>
      <c r="K314" s="637"/>
      <c r="L314" s="66" t="s">
        <v>1948</v>
      </c>
      <c r="M314" s="66" t="s">
        <v>113</v>
      </c>
      <c r="N314" s="66" t="s">
        <v>1252</v>
      </c>
      <c r="O314" s="549">
        <v>2E-3</v>
      </c>
      <c r="P314" s="275">
        <f t="shared" si="56"/>
        <v>41.6</v>
      </c>
      <c r="Q314" s="273">
        <f t="shared" si="57"/>
        <v>24079.743999999999</v>
      </c>
      <c r="R314" s="208">
        <v>24128</v>
      </c>
      <c r="S314" s="175"/>
      <c r="T314" s="66" t="s">
        <v>113</v>
      </c>
      <c r="U314" s="66" t="s">
        <v>2711</v>
      </c>
      <c r="V314" s="581" t="s">
        <v>2712</v>
      </c>
      <c r="W314" s="66"/>
      <c r="X314" s="66"/>
    </row>
    <row r="315" spans="1:24" s="8" customFormat="1" hidden="1">
      <c r="A315" s="45" t="s">
        <v>2179</v>
      </c>
      <c r="B315" s="45" t="s">
        <v>2448</v>
      </c>
      <c r="C315" s="45"/>
      <c r="D315" s="611">
        <v>2016</v>
      </c>
      <c r="E315" s="45" t="s">
        <v>2549</v>
      </c>
      <c r="F315" s="45"/>
      <c r="G315" s="51" t="s">
        <v>1540</v>
      </c>
      <c r="H315" s="47">
        <v>42669</v>
      </c>
      <c r="I315" s="125" t="s">
        <v>2710</v>
      </c>
      <c r="J315" s="47"/>
      <c r="K315" s="637"/>
      <c r="L315" s="66" t="s">
        <v>1948</v>
      </c>
      <c r="M315" s="66" t="s">
        <v>113</v>
      </c>
      <c r="N315" s="66" t="s">
        <v>1252</v>
      </c>
      <c r="O315" s="549">
        <v>2E-3</v>
      </c>
      <c r="P315" s="275">
        <f t="shared" si="56"/>
        <v>49.6</v>
      </c>
      <c r="Q315" s="273">
        <f t="shared" si="57"/>
        <v>28710.464</v>
      </c>
      <c r="R315" s="208">
        <v>28768</v>
      </c>
      <c r="S315" s="175"/>
      <c r="T315" s="66" t="s">
        <v>113</v>
      </c>
      <c r="U315" s="66" t="s">
        <v>2711</v>
      </c>
      <c r="V315" s="581" t="s">
        <v>2712</v>
      </c>
      <c r="W315" s="66"/>
      <c r="X315" s="66"/>
    </row>
    <row r="316" spans="1:24" s="8" customFormat="1" hidden="1">
      <c r="A316" s="45" t="s">
        <v>2179</v>
      </c>
      <c r="B316" s="45" t="s">
        <v>2448</v>
      </c>
      <c r="C316" s="45"/>
      <c r="D316" s="611">
        <v>2016</v>
      </c>
      <c r="E316" s="45" t="s">
        <v>2549</v>
      </c>
      <c r="F316" s="45"/>
      <c r="G316" s="51" t="s">
        <v>1540</v>
      </c>
      <c r="H316" s="47">
        <v>42669</v>
      </c>
      <c r="I316" s="125" t="s">
        <v>2713</v>
      </c>
      <c r="J316" s="47"/>
      <c r="K316" s="637"/>
      <c r="L316" s="66" t="s">
        <v>1948</v>
      </c>
      <c r="M316" s="66" t="s">
        <v>113</v>
      </c>
      <c r="N316" s="66" t="s">
        <v>1252</v>
      </c>
      <c r="O316" s="549">
        <v>2E-3</v>
      </c>
      <c r="P316" s="275">
        <f t="shared" ref="P316:P317" si="58">(R316*100/116)*O316</f>
        <v>149.721</v>
      </c>
      <c r="Q316" s="273">
        <f t="shared" ref="Q316:Q317" si="59">((R316*100/116)-P316)*1.16</f>
        <v>86664.503639999995</v>
      </c>
      <c r="R316" s="208">
        <v>86838.18</v>
      </c>
      <c r="S316" s="175"/>
      <c r="T316" s="66" t="s">
        <v>113</v>
      </c>
      <c r="U316" s="66" t="s">
        <v>1367</v>
      </c>
      <c r="V316" s="581" t="s">
        <v>2712</v>
      </c>
      <c r="W316" s="66"/>
      <c r="X316" s="66"/>
    </row>
    <row r="317" spans="1:24" s="8" customFormat="1" hidden="1">
      <c r="A317" s="45" t="s">
        <v>1642</v>
      </c>
      <c r="B317" s="45" t="s">
        <v>2447</v>
      </c>
      <c r="C317" s="45"/>
      <c r="D317" s="611">
        <v>2016</v>
      </c>
      <c r="E317" s="45" t="s">
        <v>2396</v>
      </c>
      <c r="F317" s="45"/>
      <c r="G317" s="51" t="s">
        <v>1540</v>
      </c>
      <c r="H317" s="47">
        <v>42669</v>
      </c>
      <c r="I317" s="125" t="s">
        <v>2714</v>
      </c>
      <c r="J317" s="47"/>
      <c r="K317" s="637"/>
      <c r="L317" s="66" t="s">
        <v>1948</v>
      </c>
      <c r="M317" s="66" t="s">
        <v>113</v>
      </c>
      <c r="N317" s="66" t="s">
        <v>1252</v>
      </c>
      <c r="O317" s="549">
        <v>2E-3</v>
      </c>
      <c r="P317" s="275">
        <f t="shared" si="58"/>
        <v>111.637</v>
      </c>
      <c r="Q317" s="273">
        <f t="shared" si="59"/>
        <v>64619.961079999994</v>
      </c>
      <c r="R317" s="208">
        <v>64749.46</v>
      </c>
      <c r="S317" s="175"/>
      <c r="T317" s="66" t="s">
        <v>113</v>
      </c>
      <c r="U317" s="66" t="s">
        <v>1367</v>
      </c>
      <c r="V317" s="581" t="s">
        <v>2712</v>
      </c>
      <c r="W317" s="66"/>
      <c r="X317" s="66"/>
    </row>
    <row r="318" spans="1:24" s="8" customFormat="1" hidden="1">
      <c r="A318" s="45" t="s">
        <v>1642</v>
      </c>
      <c r="B318" s="45" t="s">
        <v>2009</v>
      </c>
      <c r="C318" s="45"/>
      <c r="D318" s="611">
        <v>2016</v>
      </c>
      <c r="E318" s="45" t="s">
        <v>2015</v>
      </c>
      <c r="F318" s="45"/>
      <c r="G318" s="51" t="s">
        <v>1167</v>
      </c>
      <c r="H318" s="574"/>
      <c r="I318" s="575"/>
      <c r="J318" s="47"/>
      <c r="K318" s="637"/>
      <c r="L318" s="66" t="s">
        <v>1948</v>
      </c>
      <c r="M318" s="66"/>
      <c r="N318" s="576"/>
      <c r="O318" s="577"/>
      <c r="P318" s="275">
        <f t="shared" ref="P318:P351" si="60">(R318*100/116)*O318</f>
        <v>0</v>
      </c>
      <c r="Q318" s="273">
        <f t="shared" ref="Q318:Q351" si="61">((R318*100/116)-P318)*1.16</f>
        <v>48859.199999999997</v>
      </c>
      <c r="R318" s="665">
        <v>48859.199999999997</v>
      </c>
      <c r="S318" s="175"/>
      <c r="T318" s="66">
        <v>54</v>
      </c>
      <c r="U318" s="66" t="s">
        <v>147</v>
      </c>
      <c r="V318" s="581"/>
      <c r="W318" s="66"/>
      <c r="X318" s="66"/>
    </row>
    <row r="319" spans="1:24" s="8" customFormat="1" hidden="1">
      <c r="A319" s="45"/>
      <c r="B319" s="45"/>
      <c r="C319" s="45"/>
      <c r="D319" s="611">
        <v>2016</v>
      </c>
      <c r="E319" s="45"/>
      <c r="F319" s="45"/>
      <c r="G319" s="51"/>
      <c r="H319" s="47"/>
      <c r="I319" s="125"/>
      <c r="J319" s="47"/>
      <c r="K319" s="637"/>
      <c r="L319" s="66"/>
      <c r="M319" s="66"/>
      <c r="N319" s="66"/>
      <c r="O319" s="549"/>
      <c r="P319" s="275">
        <f t="shared" si="60"/>
        <v>0</v>
      </c>
      <c r="Q319" s="273">
        <f t="shared" si="61"/>
        <v>0</v>
      </c>
      <c r="R319" s="208"/>
      <c r="S319" s="175"/>
      <c r="T319" s="66"/>
      <c r="U319" s="66"/>
      <c r="V319" s="242"/>
      <c r="W319" s="66"/>
      <c r="X319" s="66"/>
    </row>
    <row r="320" spans="1:24" s="8" customFormat="1" hidden="1">
      <c r="A320" s="45"/>
      <c r="B320" s="45"/>
      <c r="C320" s="45"/>
      <c r="D320" s="611">
        <v>2016</v>
      </c>
      <c r="E320" s="45"/>
      <c r="F320" s="45"/>
      <c r="G320" s="51"/>
      <c r="H320" s="47"/>
      <c r="I320" s="125"/>
      <c r="J320" s="47"/>
      <c r="K320" s="637"/>
      <c r="L320" s="66"/>
      <c r="M320" s="66"/>
      <c r="N320" s="66"/>
      <c r="O320" s="549"/>
      <c r="P320" s="275">
        <f t="shared" si="60"/>
        <v>0</v>
      </c>
      <c r="Q320" s="273">
        <f t="shared" si="61"/>
        <v>0</v>
      </c>
      <c r="R320" s="208"/>
      <c r="S320" s="175"/>
      <c r="T320" s="66"/>
      <c r="U320" s="66"/>
      <c r="V320" s="242"/>
      <c r="W320" s="66"/>
      <c r="X320" s="66"/>
    </row>
    <row r="321" spans="1:24" s="8" customFormat="1" hidden="1">
      <c r="A321" s="45"/>
      <c r="B321" s="45"/>
      <c r="C321" s="45"/>
      <c r="D321" s="611">
        <v>2016</v>
      </c>
      <c r="E321" s="45"/>
      <c r="F321" s="45"/>
      <c r="G321" s="51"/>
      <c r="H321" s="47"/>
      <c r="I321" s="125"/>
      <c r="J321" s="47"/>
      <c r="K321" s="637"/>
      <c r="L321" s="66"/>
      <c r="M321" s="66"/>
      <c r="N321" s="66"/>
      <c r="O321" s="549"/>
      <c r="P321" s="275">
        <f t="shared" si="60"/>
        <v>0</v>
      </c>
      <c r="Q321" s="273">
        <f t="shared" si="61"/>
        <v>0</v>
      </c>
      <c r="R321" s="208"/>
      <c r="S321" s="175"/>
      <c r="T321" s="66"/>
      <c r="U321" s="66"/>
      <c r="V321" s="242"/>
      <c r="W321" s="66"/>
      <c r="X321" s="66"/>
    </row>
    <row r="322" spans="1:24" s="8" customFormat="1" hidden="1">
      <c r="A322" s="45"/>
      <c r="B322" s="45"/>
      <c r="C322" s="45"/>
      <c r="D322" s="611">
        <v>2016</v>
      </c>
      <c r="E322" s="45"/>
      <c r="F322" s="45"/>
      <c r="G322" s="51"/>
      <c r="H322" s="47"/>
      <c r="I322" s="125"/>
      <c r="J322" s="47"/>
      <c r="K322" s="637"/>
      <c r="L322" s="66"/>
      <c r="M322" s="66"/>
      <c r="N322" s="66"/>
      <c r="O322" s="549"/>
      <c r="P322" s="275">
        <f t="shared" si="60"/>
        <v>0</v>
      </c>
      <c r="Q322" s="273">
        <f t="shared" si="61"/>
        <v>0</v>
      </c>
      <c r="R322" s="208"/>
      <c r="S322" s="175"/>
      <c r="T322" s="66"/>
      <c r="U322" s="66"/>
      <c r="V322" s="242"/>
      <c r="W322" s="66"/>
      <c r="X322" s="66"/>
    </row>
    <row r="323" spans="1:24" s="8" customFormat="1" hidden="1">
      <c r="A323" s="45"/>
      <c r="B323" s="45"/>
      <c r="C323" s="45"/>
      <c r="D323" s="611">
        <v>2016</v>
      </c>
      <c r="E323" s="45"/>
      <c r="F323" s="45"/>
      <c r="G323" s="51"/>
      <c r="H323" s="47"/>
      <c r="I323" s="125"/>
      <c r="J323" s="47"/>
      <c r="K323" s="637"/>
      <c r="L323" s="66"/>
      <c r="M323" s="66"/>
      <c r="N323" s="66"/>
      <c r="O323" s="549"/>
      <c r="P323" s="275">
        <f t="shared" si="60"/>
        <v>0</v>
      </c>
      <c r="Q323" s="273">
        <f t="shared" si="61"/>
        <v>0</v>
      </c>
      <c r="R323" s="208"/>
      <c r="S323" s="175"/>
      <c r="T323" s="66"/>
      <c r="U323" s="66"/>
      <c r="V323" s="242"/>
      <c r="W323" s="66"/>
      <c r="X323" s="66"/>
    </row>
    <row r="324" spans="1:24" s="8" customFormat="1" hidden="1">
      <c r="A324" s="45"/>
      <c r="B324" s="45"/>
      <c r="C324" s="45"/>
      <c r="D324" s="611">
        <v>2016</v>
      </c>
      <c r="E324" s="45"/>
      <c r="F324" s="45"/>
      <c r="G324" s="51"/>
      <c r="H324" s="47"/>
      <c r="I324" s="125"/>
      <c r="J324" s="47"/>
      <c r="K324" s="637"/>
      <c r="L324" s="66"/>
      <c r="M324" s="66"/>
      <c r="N324" s="66"/>
      <c r="O324" s="549"/>
      <c r="P324" s="275">
        <f t="shared" si="60"/>
        <v>0</v>
      </c>
      <c r="Q324" s="273">
        <f t="shared" si="61"/>
        <v>0</v>
      </c>
      <c r="R324" s="208"/>
      <c r="S324" s="175"/>
      <c r="T324" s="66"/>
      <c r="U324" s="66"/>
      <c r="V324" s="242"/>
      <c r="W324" s="66"/>
      <c r="X324" s="66"/>
    </row>
    <row r="325" spans="1:24" s="8" customFormat="1" hidden="1">
      <c r="A325" s="45"/>
      <c r="B325" s="45"/>
      <c r="C325" s="45"/>
      <c r="D325" s="611">
        <v>2016</v>
      </c>
      <c r="E325" s="45"/>
      <c r="F325" s="45"/>
      <c r="G325" s="51"/>
      <c r="H325" s="47"/>
      <c r="I325" s="125"/>
      <c r="J325" s="47"/>
      <c r="K325" s="637"/>
      <c r="L325" s="66"/>
      <c r="M325" s="66"/>
      <c r="N325" s="66"/>
      <c r="O325" s="549"/>
      <c r="P325" s="275">
        <f t="shared" si="60"/>
        <v>0</v>
      </c>
      <c r="Q325" s="273">
        <f t="shared" si="61"/>
        <v>0</v>
      </c>
      <c r="R325" s="208"/>
      <c r="S325" s="175"/>
      <c r="T325" s="66"/>
      <c r="U325" s="66"/>
      <c r="V325" s="242"/>
      <c r="W325" s="66"/>
      <c r="X325" s="66"/>
    </row>
    <row r="326" spans="1:24" s="8" customFormat="1" hidden="1">
      <c r="A326" s="45"/>
      <c r="B326" s="45"/>
      <c r="C326" s="45"/>
      <c r="D326" s="611">
        <v>2016</v>
      </c>
      <c r="E326" s="45"/>
      <c r="F326" s="45"/>
      <c r="G326" s="51"/>
      <c r="H326" s="47"/>
      <c r="I326" s="125"/>
      <c r="J326" s="47"/>
      <c r="K326" s="637"/>
      <c r="L326" s="66"/>
      <c r="M326" s="66"/>
      <c r="N326" s="66"/>
      <c r="O326" s="549"/>
      <c r="P326" s="275">
        <f t="shared" si="60"/>
        <v>0</v>
      </c>
      <c r="Q326" s="273">
        <f t="shared" si="61"/>
        <v>0</v>
      </c>
      <c r="R326" s="208"/>
      <c r="S326" s="175"/>
      <c r="T326" s="66"/>
      <c r="U326" s="66"/>
      <c r="V326" s="242"/>
      <c r="W326" s="66"/>
      <c r="X326" s="66"/>
    </row>
    <row r="327" spans="1:24" s="8" customFormat="1" hidden="1">
      <c r="A327" s="45"/>
      <c r="B327" s="45"/>
      <c r="C327" s="45"/>
      <c r="D327" s="611">
        <v>2016</v>
      </c>
      <c r="E327" s="45"/>
      <c r="F327" s="45"/>
      <c r="G327" s="51"/>
      <c r="H327" s="47"/>
      <c r="I327" s="125"/>
      <c r="J327" s="47"/>
      <c r="K327" s="637"/>
      <c r="L327" s="66"/>
      <c r="M327" s="66"/>
      <c r="N327" s="66"/>
      <c r="O327" s="549"/>
      <c r="P327" s="275">
        <f t="shared" si="60"/>
        <v>0</v>
      </c>
      <c r="Q327" s="273">
        <f t="shared" si="61"/>
        <v>0</v>
      </c>
      <c r="R327" s="208"/>
      <c r="S327" s="175"/>
      <c r="T327" s="66"/>
      <c r="U327" s="66"/>
      <c r="V327" s="242"/>
      <c r="W327" s="66"/>
      <c r="X327" s="66"/>
    </row>
    <row r="328" spans="1:24" s="8" customFormat="1" hidden="1">
      <c r="A328" s="45"/>
      <c r="B328" s="45"/>
      <c r="C328" s="45"/>
      <c r="D328" s="611">
        <v>2016</v>
      </c>
      <c r="E328" s="45"/>
      <c r="F328" s="45"/>
      <c r="G328" s="51"/>
      <c r="H328" s="47"/>
      <c r="I328" s="125"/>
      <c r="J328" s="47"/>
      <c r="K328" s="637"/>
      <c r="L328" s="66"/>
      <c r="M328" s="66"/>
      <c r="N328" s="66"/>
      <c r="O328" s="549"/>
      <c r="P328" s="275">
        <f t="shared" si="60"/>
        <v>0</v>
      </c>
      <c r="Q328" s="273">
        <f t="shared" si="61"/>
        <v>0</v>
      </c>
      <c r="R328" s="208"/>
      <c r="S328" s="175"/>
      <c r="T328" s="66"/>
      <c r="U328" s="66"/>
      <c r="V328" s="242"/>
      <c r="W328" s="66"/>
      <c r="X328" s="66"/>
    </row>
    <row r="329" spans="1:24" s="8" customFormat="1" hidden="1">
      <c r="A329" s="45"/>
      <c r="B329" s="45"/>
      <c r="C329" s="45"/>
      <c r="D329" s="611">
        <v>2016</v>
      </c>
      <c r="E329" s="45"/>
      <c r="F329" s="45"/>
      <c r="G329" s="51"/>
      <c r="H329" s="47"/>
      <c r="I329" s="125"/>
      <c r="J329" s="47"/>
      <c r="K329" s="637"/>
      <c r="L329" s="66"/>
      <c r="M329" s="66"/>
      <c r="N329" s="66"/>
      <c r="O329" s="549"/>
      <c r="P329" s="275">
        <f t="shared" si="60"/>
        <v>0</v>
      </c>
      <c r="Q329" s="273">
        <f t="shared" si="61"/>
        <v>0</v>
      </c>
      <c r="R329" s="208"/>
      <c r="S329" s="175"/>
      <c r="T329" s="66"/>
      <c r="U329" s="66"/>
      <c r="V329" s="242"/>
      <c r="W329" s="66"/>
      <c r="X329" s="66"/>
    </row>
    <row r="330" spans="1:24" s="8" customFormat="1" hidden="1">
      <c r="A330" s="45"/>
      <c r="B330" s="45"/>
      <c r="C330" s="45"/>
      <c r="D330" s="611">
        <v>2016</v>
      </c>
      <c r="E330" s="45"/>
      <c r="F330" s="45"/>
      <c r="G330" s="51"/>
      <c r="H330" s="47"/>
      <c r="I330" s="125"/>
      <c r="J330" s="47"/>
      <c r="K330" s="637"/>
      <c r="L330" s="66"/>
      <c r="M330" s="66"/>
      <c r="N330" s="66"/>
      <c r="O330" s="549"/>
      <c r="P330" s="275">
        <f t="shared" si="60"/>
        <v>0</v>
      </c>
      <c r="Q330" s="273">
        <f t="shared" si="61"/>
        <v>0</v>
      </c>
      <c r="R330" s="208"/>
      <c r="S330" s="175"/>
      <c r="T330" s="66"/>
      <c r="U330" s="66"/>
      <c r="V330" s="242"/>
      <c r="W330" s="66"/>
      <c r="X330" s="66"/>
    </row>
    <row r="331" spans="1:24" s="8" customFormat="1" hidden="1">
      <c r="A331" s="45"/>
      <c r="B331" s="45"/>
      <c r="C331" s="45"/>
      <c r="D331" s="611">
        <v>2016</v>
      </c>
      <c r="E331" s="45"/>
      <c r="F331" s="45"/>
      <c r="G331" s="51"/>
      <c r="H331" s="47"/>
      <c r="I331" s="125"/>
      <c r="J331" s="47"/>
      <c r="K331" s="637"/>
      <c r="L331" s="66"/>
      <c r="M331" s="66"/>
      <c r="N331" s="66"/>
      <c r="O331" s="549"/>
      <c r="P331" s="275">
        <f t="shared" si="60"/>
        <v>0</v>
      </c>
      <c r="Q331" s="273">
        <f t="shared" si="61"/>
        <v>0</v>
      </c>
      <c r="R331" s="208"/>
      <c r="S331" s="175"/>
      <c r="T331" s="66"/>
      <c r="U331" s="66"/>
      <c r="V331" s="242"/>
      <c r="W331" s="66"/>
      <c r="X331" s="66"/>
    </row>
    <row r="332" spans="1:24" s="8" customFormat="1" hidden="1">
      <c r="A332" s="45"/>
      <c r="B332" s="45"/>
      <c r="C332" s="45"/>
      <c r="D332" s="611">
        <v>2016</v>
      </c>
      <c r="E332" s="45"/>
      <c r="F332" s="45"/>
      <c r="G332" s="51"/>
      <c r="H332" s="47"/>
      <c r="I332" s="125"/>
      <c r="J332" s="47"/>
      <c r="K332" s="637"/>
      <c r="L332" s="66"/>
      <c r="M332" s="66"/>
      <c r="N332" s="66"/>
      <c r="O332" s="549"/>
      <c r="P332" s="275">
        <f t="shared" si="60"/>
        <v>0</v>
      </c>
      <c r="Q332" s="273">
        <f t="shared" si="61"/>
        <v>0</v>
      </c>
      <c r="R332" s="208"/>
      <c r="S332" s="175"/>
      <c r="T332" s="66"/>
      <c r="U332" s="66"/>
      <c r="V332" s="242"/>
      <c r="W332" s="66"/>
      <c r="X332" s="66"/>
    </row>
    <row r="333" spans="1:24" s="8" customFormat="1" hidden="1">
      <c r="A333" s="45"/>
      <c r="B333" s="45"/>
      <c r="C333" s="45"/>
      <c r="D333" s="611">
        <v>2016</v>
      </c>
      <c r="E333" s="45"/>
      <c r="F333" s="45"/>
      <c r="G333" s="51"/>
      <c r="H333" s="47"/>
      <c r="I333" s="125"/>
      <c r="J333" s="47"/>
      <c r="K333" s="637"/>
      <c r="L333" s="66"/>
      <c r="M333" s="66"/>
      <c r="N333" s="66"/>
      <c r="O333" s="549"/>
      <c r="P333" s="275">
        <f t="shared" si="60"/>
        <v>0</v>
      </c>
      <c r="Q333" s="273">
        <f t="shared" si="61"/>
        <v>0</v>
      </c>
      <c r="R333" s="208"/>
      <c r="S333" s="175"/>
      <c r="T333" s="66"/>
      <c r="U333" s="66"/>
      <c r="V333" s="242"/>
      <c r="W333" s="66"/>
      <c r="X333" s="66"/>
    </row>
    <row r="334" spans="1:24" s="8" customFormat="1" hidden="1">
      <c r="A334" s="45"/>
      <c r="B334" s="45"/>
      <c r="C334" s="45"/>
      <c r="D334" s="611">
        <v>2016</v>
      </c>
      <c r="E334" s="45"/>
      <c r="F334" s="45"/>
      <c r="G334" s="51"/>
      <c r="H334" s="47"/>
      <c r="I334" s="125"/>
      <c r="J334" s="47"/>
      <c r="K334" s="637"/>
      <c r="L334" s="66"/>
      <c r="M334" s="66"/>
      <c r="N334" s="66"/>
      <c r="O334" s="549"/>
      <c r="P334" s="275">
        <f t="shared" si="60"/>
        <v>0</v>
      </c>
      <c r="Q334" s="273">
        <f t="shared" si="61"/>
        <v>0</v>
      </c>
      <c r="R334" s="208"/>
      <c r="S334" s="175"/>
      <c r="T334" s="66"/>
      <c r="U334" s="66"/>
      <c r="V334" s="242"/>
      <c r="W334" s="66"/>
      <c r="X334" s="66"/>
    </row>
    <row r="335" spans="1:24" s="8" customFormat="1" hidden="1">
      <c r="A335" s="45"/>
      <c r="B335" s="45"/>
      <c r="C335" s="45"/>
      <c r="D335" s="611">
        <v>2016</v>
      </c>
      <c r="E335" s="45"/>
      <c r="F335" s="45"/>
      <c r="G335" s="51"/>
      <c r="H335" s="47"/>
      <c r="I335" s="125"/>
      <c r="J335" s="47"/>
      <c r="K335" s="637"/>
      <c r="L335" s="66"/>
      <c r="M335" s="66"/>
      <c r="N335" s="66"/>
      <c r="O335" s="549"/>
      <c r="P335" s="275">
        <f t="shared" si="60"/>
        <v>0</v>
      </c>
      <c r="Q335" s="273">
        <f t="shared" si="61"/>
        <v>0</v>
      </c>
      <c r="R335" s="208"/>
      <c r="S335" s="175"/>
      <c r="T335" s="66"/>
      <c r="U335" s="66"/>
      <c r="V335" s="242"/>
      <c r="W335" s="66"/>
      <c r="X335" s="66"/>
    </row>
    <row r="336" spans="1:24" s="8" customFormat="1" hidden="1">
      <c r="A336" s="45"/>
      <c r="B336" s="45"/>
      <c r="C336" s="45"/>
      <c r="D336" s="611">
        <v>2016</v>
      </c>
      <c r="E336" s="45"/>
      <c r="F336" s="45"/>
      <c r="G336" s="51"/>
      <c r="H336" s="47"/>
      <c r="I336" s="125"/>
      <c r="J336" s="47"/>
      <c r="K336" s="637"/>
      <c r="L336" s="66"/>
      <c r="M336" s="66"/>
      <c r="N336" s="66"/>
      <c r="O336" s="549"/>
      <c r="P336" s="275">
        <f t="shared" si="60"/>
        <v>0</v>
      </c>
      <c r="Q336" s="273">
        <f t="shared" si="61"/>
        <v>0</v>
      </c>
      <c r="R336" s="208"/>
      <c r="S336" s="175"/>
      <c r="T336" s="66"/>
      <c r="U336" s="66"/>
      <c r="V336" s="242"/>
      <c r="W336" s="66"/>
      <c r="X336" s="66"/>
    </row>
    <row r="337" spans="1:24" s="8" customFormat="1" hidden="1">
      <c r="A337" s="45"/>
      <c r="B337" s="45"/>
      <c r="C337" s="45"/>
      <c r="D337" s="611">
        <v>2016</v>
      </c>
      <c r="E337" s="45"/>
      <c r="F337" s="45"/>
      <c r="G337" s="51"/>
      <c r="H337" s="47"/>
      <c r="I337" s="125"/>
      <c r="J337" s="47"/>
      <c r="K337" s="637"/>
      <c r="L337" s="66"/>
      <c r="M337" s="66"/>
      <c r="N337" s="66"/>
      <c r="O337" s="549"/>
      <c r="P337" s="275">
        <f t="shared" si="60"/>
        <v>0</v>
      </c>
      <c r="Q337" s="273">
        <f t="shared" si="61"/>
        <v>0</v>
      </c>
      <c r="R337" s="208"/>
      <c r="S337" s="175"/>
      <c r="T337" s="66"/>
      <c r="U337" s="66"/>
      <c r="V337" s="242"/>
      <c r="W337" s="66"/>
      <c r="X337" s="66"/>
    </row>
    <row r="338" spans="1:24" s="8" customFormat="1" hidden="1">
      <c r="A338" s="45"/>
      <c r="B338" s="45"/>
      <c r="C338" s="45"/>
      <c r="D338" s="611">
        <v>2016</v>
      </c>
      <c r="E338" s="45"/>
      <c r="F338" s="45"/>
      <c r="G338" s="51"/>
      <c r="H338" s="47"/>
      <c r="I338" s="125"/>
      <c r="J338" s="47"/>
      <c r="K338" s="637"/>
      <c r="L338" s="66"/>
      <c r="M338" s="66"/>
      <c r="N338" s="66"/>
      <c r="O338" s="549"/>
      <c r="P338" s="275">
        <f t="shared" si="60"/>
        <v>0</v>
      </c>
      <c r="Q338" s="273">
        <f t="shared" si="61"/>
        <v>0</v>
      </c>
      <c r="R338" s="208"/>
      <c r="S338" s="175"/>
      <c r="T338" s="66"/>
      <c r="U338" s="66"/>
      <c r="V338" s="242"/>
      <c r="W338" s="66"/>
      <c r="X338" s="66"/>
    </row>
    <row r="339" spans="1:24" s="8" customFormat="1" hidden="1">
      <c r="A339" s="45"/>
      <c r="B339" s="45"/>
      <c r="C339" s="45"/>
      <c r="D339" s="611">
        <v>2016</v>
      </c>
      <c r="E339" s="45"/>
      <c r="F339" s="45"/>
      <c r="G339" s="51"/>
      <c r="H339" s="47"/>
      <c r="I339" s="125"/>
      <c r="J339" s="47"/>
      <c r="K339" s="637"/>
      <c r="L339" s="66"/>
      <c r="M339" s="66"/>
      <c r="N339" s="66"/>
      <c r="O339" s="549"/>
      <c r="P339" s="275">
        <f t="shared" si="60"/>
        <v>0</v>
      </c>
      <c r="Q339" s="273">
        <f t="shared" si="61"/>
        <v>0</v>
      </c>
      <c r="R339" s="208"/>
      <c r="S339" s="175"/>
      <c r="T339" s="66"/>
      <c r="U339" s="66"/>
      <c r="V339" s="242"/>
      <c r="W339" s="66"/>
      <c r="X339" s="66"/>
    </row>
    <row r="340" spans="1:24" s="8" customFormat="1" hidden="1">
      <c r="A340" s="45"/>
      <c r="B340" s="45"/>
      <c r="C340" s="45"/>
      <c r="D340" s="611">
        <v>2016</v>
      </c>
      <c r="E340" s="45"/>
      <c r="F340" s="45"/>
      <c r="G340" s="51"/>
      <c r="H340" s="47"/>
      <c r="I340" s="125"/>
      <c r="J340" s="47"/>
      <c r="K340" s="637"/>
      <c r="L340" s="66"/>
      <c r="M340" s="66"/>
      <c r="N340" s="66"/>
      <c r="O340" s="549"/>
      <c r="P340" s="275">
        <f t="shared" si="60"/>
        <v>0</v>
      </c>
      <c r="Q340" s="273">
        <f t="shared" si="61"/>
        <v>0</v>
      </c>
      <c r="R340" s="208"/>
      <c r="S340" s="175"/>
      <c r="T340" s="66"/>
      <c r="U340" s="66"/>
      <c r="V340" s="242"/>
      <c r="W340" s="66"/>
      <c r="X340" s="66"/>
    </row>
    <row r="341" spans="1:24" s="8" customFormat="1" hidden="1">
      <c r="A341" s="45"/>
      <c r="B341" s="45"/>
      <c r="C341" s="45"/>
      <c r="D341" s="611">
        <v>2016</v>
      </c>
      <c r="E341" s="45"/>
      <c r="F341" s="45"/>
      <c r="G341" s="51"/>
      <c r="H341" s="47"/>
      <c r="I341" s="125"/>
      <c r="J341" s="47"/>
      <c r="K341" s="637"/>
      <c r="L341" s="66"/>
      <c r="M341" s="66"/>
      <c r="N341" s="66"/>
      <c r="O341" s="549"/>
      <c r="P341" s="275">
        <f t="shared" si="60"/>
        <v>0</v>
      </c>
      <c r="Q341" s="273">
        <f t="shared" si="61"/>
        <v>0</v>
      </c>
      <c r="R341" s="208"/>
      <c r="S341" s="175"/>
      <c r="T341" s="66"/>
      <c r="U341" s="66"/>
      <c r="V341" s="242"/>
      <c r="W341" s="66"/>
      <c r="X341" s="66"/>
    </row>
    <row r="342" spans="1:24" s="8" customFormat="1" hidden="1">
      <c r="A342" s="45"/>
      <c r="B342" s="45"/>
      <c r="C342" s="45"/>
      <c r="D342" s="611">
        <v>2016</v>
      </c>
      <c r="E342" s="45"/>
      <c r="F342" s="45"/>
      <c r="G342" s="51"/>
      <c r="H342" s="47"/>
      <c r="I342" s="125"/>
      <c r="J342" s="47"/>
      <c r="K342" s="637"/>
      <c r="L342" s="66"/>
      <c r="M342" s="66"/>
      <c r="N342" s="66"/>
      <c r="O342" s="549"/>
      <c r="P342" s="275">
        <f t="shared" si="60"/>
        <v>0</v>
      </c>
      <c r="Q342" s="273">
        <f t="shared" si="61"/>
        <v>0</v>
      </c>
      <c r="R342" s="208"/>
      <c r="S342" s="175"/>
      <c r="T342" s="66"/>
      <c r="U342" s="66"/>
      <c r="V342" s="242"/>
      <c r="W342" s="66"/>
      <c r="X342" s="66"/>
    </row>
    <row r="343" spans="1:24" s="8" customFormat="1" hidden="1">
      <c r="A343" s="45"/>
      <c r="B343" s="45"/>
      <c r="C343" s="45"/>
      <c r="D343" s="611">
        <v>2016</v>
      </c>
      <c r="E343" s="45"/>
      <c r="F343" s="45"/>
      <c r="G343" s="51"/>
      <c r="H343" s="47"/>
      <c r="I343" s="125"/>
      <c r="J343" s="47"/>
      <c r="K343" s="637"/>
      <c r="L343" s="66"/>
      <c r="M343" s="66"/>
      <c r="N343" s="66"/>
      <c r="O343" s="549"/>
      <c r="P343" s="275">
        <f t="shared" si="60"/>
        <v>0</v>
      </c>
      <c r="Q343" s="273">
        <f t="shared" si="61"/>
        <v>0</v>
      </c>
      <c r="R343" s="208"/>
      <c r="S343" s="175"/>
      <c r="T343" s="66"/>
      <c r="U343" s="66"/>
      <c r="V343" s="242"/>
      <c r="W343" s="66"/>
      <c r="X343" s="66"/>
    </row>
    <row r="344" spans="1:24" s="8" customFormat="1" hidden="1">
      <c r="A344" s="45"/>
      <c r="B344" s="45"/>
      <c r="C344" s="45"/>
      <c r="D344" s="611">
        <v>2016</v>
      </c>
      <c r="E344" s="45"/>
      <c r="F344" s="45"/>
      <c r="G344" s="51"/>
      <c r="H344" s="47"/>
      <c r="I344" s="125"/>
      <c r="J344" s="47"/>
      <c r="K344" s="637"/>
      <c r="L344" s="66"/>
      <c r="M344" s="66"/>
      <c r="N344" s="66"/>
      <c r="O344" s="549"/>
      <c r="P344" s="275">
        <f t="shared" si="60"/>
        <v>0</v>
      </c>
      <c r="Q344" s="273">
        <f t="shared" si="61"/>
        <v>0</v>
      </c>
      <c r="R344" s="208"/>
      <c r="S344" s="175"/>
      <c r="T344" s="66"/>
      <c r="U344" s="66"/>
      <c r="V344" s="242"/>
      <c r="W344" s="66"/>
      <c r="X344" s="66"/>
    </row>
    <row r="345" spans="1:24" s="8" customFormat="1" hidden="1">
      <c r="A345" s="45"/>
      <c r="B345" s="45"/>
      <c r="C345" s="45"/>
      <c r="D345" s="611">
        <v>2016</v>
      </c>
      <c r="E345" s="45"/>
      <c r="F345" s="45"/>
      <c r="G345" s="51"/>
      <c r="H345" s="47"/>
      <c r="I345" s="125"/>
      <c r="J345" s="47"/>
      <c r="K345" s="637"/>
      <c r="L345" s="66"/>
      <c r="M345" s="66"/>
      <c r="N345" s="66"/>
      <c r="O345" s="549"/>
      <c r="P345" s="275">
        <f t="shared" si="60"/>
        <v>0</v>
      </c>
      <c r="Q345" s="273">
        <f t="shared" si="61"/>
        <v>0</v>
      </c>
      <c r="R345" s="208"/>
      <c r="S345" s="175"/>
      <c r="T345" s="66"/>
      <c r="U345" s="66"/>
      <c r="V345" s="242"/>
      <c r="W345" s="66"/>
      <c r="X345" s="66"/>
    </row>
    <row r="346" spans="1:24" s="8" customFormat="1" hidden="1">
      <c r="A346" s="45"/>
      <c r="B346" s="45"/>
      <c r="C346" s="45"/>
      <c r="D346" s="611">
        <v>2016</v>
      </c>
      <c r="E346" s="45"/>
      <c r="F346" s="45"/>
      <c r="G346" s="51"/>
      <c r="H346" s="47"/>
      <c r="I346" s="125"/>
      <c r="J346" s="47"/>
      <c r="K346" s="637"/>
      <c r="L346" s="66"/>
      <c r="M346" s="66"/>
      <c r="N346" s="66"/>
      <c r="O346" s="549"/>
      <c r="P346" s="275">
        <f t="shared" si="60"/>
        <v>0</v>
      </c>
      <c r="Q346" s="273">
        <f t="shared" si="61"/>
        <v>0</v>
      </c>
      <c r="R346" s="208"/>
      <c r="S346" s="175"/>
      <c r="T346" s="66"/>
      <c r="U346" s="66"/>
      <c r="V346" s="242"/>
      <c r="W346" s="66"/>
      <c r="X346" s="66"/>
    </row>
    <row r="347" spans="1:24" s="8" customFormat="1" hidden="1">
      <c r="A347" s="45"/>
      <c r="B347" s="45"/>
      <c r="C347" s="45"/>
      <c r="D347" s="611">
        <v>2016</v>
      </c>
      <c r="E347" s="45"/>
      <c r="F347" s="45"/>
      <c r="G347" s="51"/>
      <c r="H347" s="47"/>
      <c r="I347" s="125"/>
      <c r="J347" s="47"/>
      <c r="K347" s="637"/>
      <c r="L347" s="66"/>
      <c r="M347" s="66"/>
      <c r="N347" s="66"/>
      <c r="O347" s="549"/>
      <c r="P347" s="275">
        <f t="shared" si="60"/>
        <v>0</v>
      </c>
      <c r="Q347" s="273">
        <f t="shared" si="61"/>
        <v>0</v>
      </c>
      <c r="R347" s="208"/>
      <c r="S347" s="175"/>
      <c r="T347" s="66"/>
      <c r="U347" s="66"/>
      <c r="V347" s="242"/>
      <c r="W347" s="66"/>
      <c r="X347" s="66"/>
    </row>
    <row r="348" spans="1:24" s="8" customFormat="1" hidden="1">
      <c r="A348" s="45"/>
      <c r="B348" s="45"/>
      <c r="C348" s="45"/>
      <c r="D348" s="611">
        <v>2016</v>
      </c>
      <c r="E348" s="45"/>
      <c r="F348" s="45"/>
      <c r="G348" s="51"/>
      <c r="H348" s="47"/>
      <c r="I348" s="125"/>
      <c r="J348" s="47"/>
      <c r="K348" s="637"/>
      <c r="L348" s="66"/>
      <c r="M348" s="66"/>
      <c r="N348" s="66"/>
      <c r="O348" s="549"/>
      <c r="P348" s="275">
        <f t="shared" si="60"/>
        <v>0</v>
      </c>
      <c r="Q348" s="273">
        <f t="shared" si="61"/>
        <v>0</v>
      </c>
      <c r="R348" s="208"/>
      <c r="S348" s="175"/>
      <c r="T348" s="66"/>
      <c r="U348" s="66"/>
      <c r="V348" s="242"/>
      <c r="W348" s="66"/>
      <c r="X348" s="66"/>
    </row>
    <row r="349" spans="1:24" s="8" customFormat="1" hidden="1">
      <c r="A349" s="45"/>
      <c r="B349" s="45"/>
      <c r="C349" s="45"/>
      <c r="D349" s="611">
        <v>2016</v>
      </c>
      <c r="E349" s="45"/>
      <c r="F349" s="45"/>
      <c r="G349" s="51"/>
      <c r="H349" s="47"/>
      <c r="I349" s="125"/>
      <c r="J349" s="47"/>
      <c r="K349" s="637"/>
      <c r="L349" s="66"/>
      <c r="M349" s="66"/>
      <c r="N349" s="66"/>
      <c r="O349" s="549"/>
      <c r="P349" s="275">
        <f t="shared" si="60"/>
        <v>0</v>
      </c>
      <c r="Q349" s="273">
        <f t="shared" si="61"/>
        <v>0</v>
      </c>
      <c r="R349" s="208"/>
      <c r="S349" s="175"/>
      <c r="T349" s="66"/>
      <c r="U349" s="66"/>
      <c r="V349" s="242"/>
      <c r="W349" s="66"/>
      <c r="X349" s="66"/>
    </row>
    <row r="350" spans="1:24" s="8" customFormat="1" hidden="1">
      <c r="A350" s="45"/>
      <c r="B350" s="45"/>
      <c r="C350" s="45"/>
      <c r="D350" s="611">
        <v>2016</v>
      </c>
      <c r="E350" s="45"/>
      <c r="F350" s="45"/>
      <c r="G350" s="51"/>
      <c r="H350" s="47"/>
      <c r="I350" s="125"/>
      <c r="J350" s="47"/>
      <c r="K350" s="637"/>
      <c r="L350" s="66"/>
      <c r="M350" s="66"/>
      <c r="N350" s="66"/>
      <c r="O350" s="549"/>
      <c r="P350" s="275">
        <f t="shared" si="60"/>
        <v>0</v>
      </c>
      <c r="Q350" s="273">
        <f t="shared" si="61"/>
        <v>0</v>
      </c>
      <c r="R350" s="208"/>
      <c r="S350" s="175"/>
      <c r="T350" s="66"/>
      <c r="U350" s="66"/>
      <c r="V350" s="242"/>
      <c r="W350" s="66"/>
      <c r="X350" s="66"/>
    </row>
    <row r="351" spans="1:24" s="8" customFormat="1" hidden="1">
      <c r="A351" s="45"/>
      <c r="B351" s="45"/>
      <c r="C351" s="45"/>
      <c r="D351" s="611">
        <v>2016</v>
      </c>
      <c r="E351" s="45"/>
      <c r="F351" s="45"/>
      <c r="G351" s="51"/>
      <c r="H351" s="47"/>
      <c r="I351" s="125"/>
      <c r="J351" s="47"/>
      <c r="K351" s="637"/>
      <c r="L351" s="66"/>
      <c r="M351" s="66"/>
      <c r="N351" s="66"/>
      <c r="O351" s="549"/>
      <c r="P351" s="275">
        <f t="shared" si="60"/>
        <v>0</v>
      </c>
      <c r="Q351" s="273">
        <f t="shared" si="61"/>
        <v>0</v>
      </c>
      <c r="R351" s="208"/>
      <c r="S351" s="175"/>
      <c r="T351" s="66"/>
      <c r="U351" s="66"/>
      <c r="V351" s="242"/>
      <c r="W351" s="66"/>
      <c r="X351" s="66"/>
    </row>
    <row r="352" spans="1:24" s="8" customFormat="1" hidden="1">
      <c r="A352" s="45"/>
      <c r="B352" s="45"/>
      <c r="C352" s="45"/>
      <c r="D352" s="611">
        <v>2016</v>
      </c>
      <c r="E352" s="45"/>
      <c r="F352" s="45"/>
      <c r="G352" s="51"/>
      <c r="H352" s="47"/>
      <c r="I352" s="125"/>
      <c r="J352" s="47"/>
      <c r="K352" s="637"/>
      <c r="L352" s="66"/>
      <c r="M352" s="66"/>
      <c r="N352" s="66"/>
      <c r="O352" s="549"/>
      <c r="P352" s="275">
        <f>(R352*100/116)*O352</f>
        <v>0</v>
      </c>
      <c r="Q352" s="273">
        <f>((R352*100/116)-P352)*1.16</f>
        <v>0</v>
      </c>
      <c r="R352" s="208"/>
      <c r="S352" s="175"/>
      <c r="T352" s="66"/>
      <c r="U352" s="66"/>
      <c r="V352" s="242"/>
      <c r="W352" s="66"/>
      <c r="X352" s="66"/>
    </row>
    <row r="353" spans="1:24" s="8" customFormat="1" hidden="1">
      <c r="A353" s="45"/>
      <c r="B353" s="45"/>
      <c r="C353" s="45"/>
      <c r="D353" s="611">
        <v>2016</v>
      </c>
      <c r="E353" s="45"/>
      <c r="F353" s="45"/>
      <c r="G353" s="51"/>
      <c r="H353" s="47"/>
      <c r="I353" s="125"/>
      <c r="J353" s="47"/>
      <c r="K353" s="637"/>
      <c r="L353" s="66"/>
      <c r="M353" s="66"/>
      <c r="N353" s="66"/>
      <c r="O353" s="549"/>
      <c r="P353" s="275">
        <f>(R353*100/116)*O353</f>
        <v>0</v>
      </c>
      <c r="Q353" s="273">
        <f>((R353*100/116)-P353)*1.16</f>
        <v>0</v>
      </c>
      <c r="R353" s="208"/>
      <c r="S353" s="175"/>
      <c r="T353" s="66"/>
      <c r="U353" s="66"/>
      <c r="V353" s="242"/>
      <c r="W353" s="66"/>
      <c r="X353" s="66"/>
    </row>
    <row r="354" spans="1:24" s="8" customFormat="1" hidden="1">
      <c r="A354" s="45"/>
      <c r="B354" s="45"/>
      <c r="C354" s="45"/>
      <c r="D354" s="611">
        <v>2016</v>
      </c>
      <c r="E354" s="45"/>
      <c r="F354" s="45"/>
      <c r="G354" s="51"/>
      <c r="H354" s="47"/>
      <c r="I354" s="125"/>
      <c r="J354" s="47"/>
      <c r="K354" s="637"/>
      <c r="L354" s="66"/>
      <c r="M354" s="66"/>
      <c r="N354" s="66"/>
      <c r="O354" s="549"/>
      <c r="P354" s="275">
        <f>(R354*100/116)*O354</f>
        <v>0</v>
      </c>
      <c r="Q354" s="273">
        <f>((R354*100/116)-P354)*1.16</f>
        <v>0</v>
      </c>
      <c r="R354" s="208"/>
      <c r="S354" s="175"/>
      <c r="T354" s="66"/>
      <c r="U354" s="66"/>
      <c r="V354" s="242"/>
      <c r="W354" s="66"/>
      <c r="X354" s="66"/>
    </row>
    <row r="355" spans="1:24" s="183" customFormat="1" ht="9" hidden="1" customHeight="1">
      <c r="A355" s="184" t="s">
        <v>506</v>
      </c>
      <c r="B355" s="184" t="s">
        <v>506</v>
      </c>
      <c r="C355" s="184" t="s">
        <v>506</v>
      </c>
      <c r="D355" s="461" t="s">
        <v>506</v>
      </c>
      <c r="E355" s="184" t="s">
        <v>506</v>
      </c>
      <c r="F355" s="184"/>
      <c r="G355" s="184" t="s">
        <v>506</v>
      </c>
      <c r="H355" s="184" t="s">
        <v>506</v>
      </c>
      <c r="I355" s="184" t="s">
        <v>506</v>
      </c>
      <c r="J355" s="184" t="s">
        <v>506</v>
      </c>
      <c r="K355" s="639" t="s">
        <v>506</v>
      </c>
      <c r="L355" s="184" t="s">
        <v>506</v>
      </c>
      <c r="M355" s="184" t="s">
        <v>506</v>
      </c>
      <c r="N355" s="184" t="s">
        <v>506</v>
      </c>
      <c r="O355" s="550"/>
      <c r="P355" s="276"/>
      <c r="Q355" s="274"/>
      <c r="R355" s="209" t="s">
        <v>506</v>
      </c>
      <c r="S355" s="184" t="s">
        <v>506</v>
      </c>
      <c r="T355" s="184" t="s">
        <v>506</v>
      </c>
      <c r="U355" s="184" t="s">
        <v>506</v>
      </c>
      <c r="V355" s="184" t="s">
        <v>506</v>
      </c>
      <c r="W355" s="184"/>
      <c r="X355" s="185"/>
    </row>
    <row r="356" spans="1:24" s="545" customFormat="1" ht="49.5" hidden="1" customHeight="1">
      <c r="A356" s="535" t="s">
        <v>1224</v>
      </c>
      <c r="B356" s="535" t="s">
        <v>1327</v>
      </c>
      <c r="C356" s="535" t="s">
        <v>506</v>
      </c>
      <c r="D356" s="536">
        <v>2015</v>
      </c>
      <c r="E356" s="537" t="s">
        <v>1328</v>
      </c>
      <c r="F356" s="535"/>
      <c r="G356" s="536" t="s">
        <v>754</v>
      </c>
      <c r="H356" s="855" t="s">
        <v>2539</v>
      </c>
      <c r="I356" s="539" t="s">
        <v>113</v>
      </c>
      <c r="J356" s="538" t="s">
        <v>113</v>
      </c>
      <c r="K356" s="640" t="s">
        <v>113</v>
      </c>
      <c r="L356" s="546" t="s">
        <v>1336</v>
      </c>
      <c r="M356" s="540" t="s">
        <v>1331</v>
      </c>
      <c r="N356" s="540" t="s">
        <v>506</v>
      </c>
      <c r="O356" s="551">
        <v>0</v>
      </c>
      <c r="P356" s="541">
        <f>R356*O356/100</f>
        <v>0</v>
      </c>
      <c r="Q356" s="542">
        <v>0</v>
      </c>
      <c r="R356" s="543">
        <f>R5+R6+R7</f>
        <v>1538461.54</v>
      </c>
      <c r="S356" s="544" t="s">
        <v>113</v>
      </c>
      <c r="T356" s="540" t="s">
        <v>113</v>
      </c>
      <c r="U356" s="540" t="s">
        <v>506</v>
      </c>
      <c r="V356" s="540" t="s">
        <v>506</v>
      </c>
      <c r="W356" s="540"/>
      <c r="X356" s="540"/>
    </row>
    <row r="357" spans="1:24" s="459" customFormat="1" ht="49.5" hidden="1" customHeight="1">
      <c r="A357" s="450" t="s">
        <v>1224</v>
      </c>
      <c r="B357" s="450" t="s">
        <v>1327</v>
      </c>
      <c r="C357" s="450" t="s">
        <v>506</v>
      </c>
      <c r="D357" s="470">
        <v>2015</v>
      </c>
      <c r="E357" s="451" t="s">
        <v>1328</v>
      </c>
      <c r="F357" s="450"/>
      <c r="G357" s="470" t="s">
        <v>754</v>
      </c>
      <c r="H357" s="855" t="s">
        <v>2539</v>
      </c>
      <c r="I357" s="453" t="s">
        <v>113</v>
      </c>
      <c r="J357" s="452" t="s">
        <v>113</v>
      </c>
      <c r="K357" s="641" t="s">
        <v>113</v>
      </c>
      <c r="L357" s="454" t="s">
        <v>506</v>
      </c>
      <c r="M357" s="454" t="s">
        <v>506</v>
      </c>
      <c r="N357" s="454" t="s">
        <v>506</v>
      </c>
      <c r="O357" s="552">
        <v>2E-3</v>
      </c>
      <c r="P357" s="554">
        <f>P8+P9+P10+P11+P12+P13+P14+P15+P16+P19+P20+P21+P30</f>
        <v>1154.1592151724137</v>
      </c>
      <c r="Q357" s="456">
        <f t="shared" ref="Q357:Q362" si="62">R357-P357</f>
        <v>668258.18558482768</v>
      </c>
      <c r="R357" s="457">
        <f>R8+R9+R10+R11+R12+R13+R14+R15+R16+R19+R20+R21+R30</f>
        <v>669412.34480000008</v>
      </c>
      <c r="S357" s="458" t="s">
        <v>113</v>
      </c>
      <c r="T357" s="454" t="s">
        <v>113</v>
      </c>
      <c r="U357" s="454" t="s">
        <v>506</v>
      </c>
      <c r="V357" s="454" t="s">
        <v>506</v>
      </c>
      <c r="W357" s="454"/>
      <c r="X357" s="454"/>
    </row>
    <row r="358" spans="1:24" s="459" customFormat="1" ht="49.5" hidden="1" customHeight="1">
      <c r="A358" s="450" t="s">
        <v>1224</v>
      </c>
      <c r="B358" s="450" t="s">
        <v>1327</v>
      </c>
      <c r="C358" s="450" t="s">
        <v>506</v>
      </c>
      <c r="D358" s="470">
        <v>2015</v>
      </c>
      <c r="E358" s="451" t="s">
        <v>1328</v>
      </c>
      <c r="F358" s="450"/>
      <c r="G358" s="470" t="s">
        <v>757</v>
      </c>
      <c r="H358" s="855" t="s">
        <v>2539</v>
      </c>
      <c r="I358" s="453" t="s">
        <v>113</v>
      </c>
      <c r="J358" s="452" t="s">
        <v>113</v>
      </c>
      <c r="K358" s="641" t="s">
        <v>113</v>
      </c>
      <c r="L358" s="454" t="s">
        <v>506</v>
      </c>
      <c r="M358" s="454" t="s">
        <v>506</v>
      </c>
      <c r="N358" s="454" t="s">
        <v>506</v>
      </c>
      <c r="O358" s="552">
        <v>2E-3</v>
      </c>
      <c r="P358" s="554">
        <f>P26+P27+P28+P31+P32+P33+P34+P35+P36+P37+P38+P39+P41+P42+P43+P44+P45+P46</f>
        <v>1311.026534482759</v>
      </c>
      <c r="Q358" s="661">
        <f t="shared" si="62"/>
        <v>759084.36346551729</v>
      </c>
      <c r="R358" s="457">
        <f>R26+R27+R28+R31+R32+R33+R34+R35+R36+R37+R38+R39+R41+R42+R43+R44+R45+R46</f>
        <v>760395.39</v>
      </c>
      <c r="S358" s="458" t="s">
        <v>113</v>
      </c>
      <c r="T358" s="454" t="s">
        <v>113</v>
      </c>
      <c r="U358" s="454" t="s">
        <v>506</v>
      </c>
      <c r="V358" s="454" t="s">
        <v>506</v>
      </c>
      <c r="W358" s="454"/>
      <c r="X358" s="454"/>
    </row>
    <row r="359" spans="1:24" s="459" customFormat="1" ht="23.1" hidden="1" customHeight="1">
      <c r="A359" s="450" t="s">
        <v>1235</v>
      </c>
      <c r="B359" s="450" t="s">
        <v>1256</v>
      </c>
      <c r="C359" s="450" t="s">
        <v>506</v>
      </c>
      <c r="D359" s="470">
        <v>2015</v>
      </c>
      <c r="E359" s="451" t="s">
        <v>2700</v>
      </c>
      <c r="F359" s="450"/>
      <c r="G359" s="470" t="s">
        <v>1167</v>
      </c>
      <c r="H359" s="855" t="s">
        <v>2539</v>
      </c>
      <c r="I359" s="453" t="s">
        <v>113</v>
      </c>
      <c r="J359" s="452" t="s">
        <v>113</v>
      </c>
      <c r="K359" s="641" t="s">
        <v>113</v>
      </c>
      <c r="L359" s="454" t="s">
        <v>506</v>
      </c>
      <c r="M359" s="454" t="s">
        <v>506</v>
      </c>
      <c r="N359" s="454" t="s">
        <v>1252</v>
      </c>
      <c r="O359" s="552">
        <v>0</v>
      </c>
      <c r="P359" s="455">
        <f>R359*O359/100</f>
        <v>0</v>
      </c>
      <c r="Q359" s="456">
        <f t="shared" si="62"/>
        <v>263366.83</v>
      </c>
      <c r="R359" s="457">
        <f>R3+R134+R207+R275</f>
        <v>263366.83</v>
      </c>
      <c r="S359" s="458" t="s">
        <v>113</v>
      </c>
      <c r="T359" s="454" t="s">
        <v>113</v>
      </c>
      <c r="U359" s="454" t="str">
        <f>U3</f>
        <v>MESCLA PREMIUM</v>
      </c>
      <c r="V359" s="454" t="s">
        <v>2701</v>
      </c>
      <c r="W359" s="454"/>
      <c r="X359" s="454"/>
    </row>
    <row r="360" spans="1:24" s="459" customFormat="1" ht="23.1" hidden="1" customHeight="1">
      <c r="A360" s="450" t="s">
        <v>1235</v>
      </c>
      <c r="B360" s="450" t="s">
        <v>535</v>
      </c>
      <c r="C360" s="450" t="s">
        <v>506</v>
      </c>
      <c r="D360" s="470">
        <v>2015</v>
      </c>
      <c r="E360" s="451" t="s">
        <v>2700</v>
      </c>
      <c r="F360" s="450"/>
      <c r="G360" s="470" t="s">
        <v>1167</v>
      </c>
      <c r="H360" s="855" t="s">
        <v>2539</v>
      </c>
      <c r="I360" s="453" t="s">
        <v>113</v>
      </c>
      <c r="J360" s="452" t="s">
        <v>113</v>
      </c>
      <c r="K360" s="641" t="s">
        <v>113</v>
      </c>
      <c r="L360" s="454" t="s">
        <v>506</v>
      </c>
      <c r="M360" s="454" t="s">
        <v>506</v>
      </c>
      <c r="N360" s="454" t="s">
        <v>1252</v>
      </c>
      <c r="O360" s="552">
        <v>0</v>
      </c>
      <c r="P360" s="455">
        <f>R360*O360/100</f>
        <v>0</v>
      </c>
      <c r="Q360" s="456">
        <f t="shared" si="62"/>
        <v>1044</v>
      </c>
      <c r="R360" s="457">
        <f>R25</f>
        <v>1044</v>
      </c>
      <c r="S360" s="458" t="s">
        <v>113</v>
      </c>
      <c r="T360" s="454" t="s">
        <v>113</v>
      </c>
      <c r="U360" s="454" t="str">
        <f>U4</f>
        <v xml:space="preserve">DEPOSITO </v>
      </c>
      <c r="V360" s="454" t="s">
        <v>2701</v>
      </c>
      <c r="W360" s="454"/>
      <c r="X360" s="454"/>
    </row>
    <row r="361" spans="1:24" s="459" customFormat="1" ht="23.1" hidden="1" customHeight="1">
      <c r="A361" s="450" t="s">
        <v>1653</v>
      </c>
      <c r="B361" s="450" t="s">
        <v>1558</v>
      </c>
      <c r="C361" s="450" t="s">
        <v>506</v>
      </c>
      <c r="D361" s="470">
        <v>2015</v>
      </c>
      <c r="E361" s="451" t="s">
        <v>1654</v>
      </c>
      <c r="F361" s="450"/>
      <c r="G361" s="470" t="s">
        <v>1556</v>
      </c>
      <c r="H361" s="855" t="s">
        <v>2539</v>
      </c>
      <c r="I361" s="453" t="s">
        <v>113</v>
      </c>
      <c r="J361" s="452" t="s">
        <v>113</v>
      </c>
      <c r="K361" s="641" t="s">
        <v>113</v>
      </c>
      <c r="L361" s="454" t="s">
        <v>506</v>
      </c>
      <c r="M361" s="454" t="s">
        <v>506</v>
      </c>
      <c r="N361" s="454" t="s">
        <v>506</v>
      </c>
      <c r="O361" s="552">
        <v>5.0000000000000001E-3</v>
      </c>
      <c r="P361" s="455">
        <f>P72+P158+P227</f>
        <v>6465.5192241379309</v>
      </c>
      <c r="Q361" s="456">
        <f t="shared" si="62"/>
        <v>1493534.480775862</v>
      </c>
      <c r="R361" s="457">
        <f>R72+R158+R227</f>
        <v>1500000</v>
      </c>
      <c r="S361" s="458" t="s">
        <v>113</v>
      </c>
      <c r="T361" s="454" t="s">
        <v>113</v>
      </c>
      <c r="U361" s="454" t="s">
        <v>506</v>
      </c>
      <c r="V361" s="454" t="s">
        <v>506</v>
      </c>
      <c r="W361" s="454"/>
      <c r="X361" s="454"/>
    </row>
    <row r="362" spans="1:24" s="623" customFormat="1" ht="23.1" hidden="1" customHeight="1">
      <c r="A362" s="612" t="s">
        <v>1642</v>
      </c>
      <c r="B362" s="612" t="s">
        <v>1546</v>
      </c>
      <c r="C362" s="612" t="s">
        <v>506</v>
      </c>
      <c r="D362" s="613">
        <v>2016</v>
      </c>
      <c r="E362" s="614" t="s">
        <v>1643</v>
      </c>
      <c r="F362" s="612"/>
      <c r="G362" s="663" t="s">
        <v>1167</v>
      </c>
      <c r="H362" s="856" t="s">
        <v>2539</v>
      </c>
      <c r="I362" s="616" t="s">
        <v>113</v>
      </c>
      <c r="J362" s="615" t="s">
        <v>113</v>
      </c>
      <c r="K362" s="642" t="s">
        <v>113</v>
      </c>
      <c r="L362" s="617" t="s">
        <v>506</v>
      </c>
      <c r="M362" s="617" t="s">
        <v>506</v>
      </c>
      <c r="N362" s="617" t="s">
        <v>506</v>
      </c>
      <c r="O362" s="618">
        <v>0.2</v>
      </c>
      <c r="P362" s="619">
        <f>(R362*100/116)*O362</f>
        <v>22382.420689655173</v>
      </c>
      <c r="Q362" s="620">
        <f t="shared" si="62"/>
        <v>107435.61931034482</v>
      </c>
      <c r="R362" s="621">
        <f>R50+R58+R60+R61+R62+R63+R64+R65+R66+R67+R74+R103+R105+R107+R109+R118</f>
        <v>129818.04</v>
      </c>
      <c r="S362" s="622" t="s">
        <v>113</v>
      </c>
      <c r="T362" s="617" t="s">
        <v>113</v>
      </c>
      <c r="U362" s="617" t="s">
        <v>506</v>
      </c>
      <c r="V362" s="617" t="s">
        <v>506</v>
      </c>
      <c r="W362" s="617"/>
      <c r="X362" s="66" t="s">
        <v>2497</v>
      </c>
    </row>
    <row r="363" spans="1:24" s="623" customFormat="1" ht="23.1" hidden="1" customHeight="1">
      <c r="A363" s="612" t="s">
        <v>1607</v>
      </c>
      <c r="B363" s="612" t="s">
        <v>535</v>
      </c>
      <c r="C363" s="612" t="s">
        <v>506</v>
      </c>
      <c r="D363" s="613">
        <v>2016</v>
      </c>
      <c r="E363" s="614" t="s">
        <v>1241</v>
      </c>
      <c r="F363" s="612"/>
      <c r="G363" s="663" t="s">
        <v>1167</v>
      </c>
      <c r="H363" s="615" t="s">
        <v>113</v>
      </c>
      <c r="I363" s="616" t="s">
        <v>113</v>
      </c>
      <c r="J363" s="615" t="s">
        <v>113</v>
      </c>
      <c r="K363" s="642" t="s">
        <v>113</v>
      </c>
      <c r="L363" s="617" t="s">
        <v>506</v>
      </c>
      <c r="M363" s="617" t="s">
        <v>506</v>
      </c>
      <c r="N363" s="617" t="s">
        <v>506</v>
      </c>
      <c r="O363" s="618">
        <v>0</v>
      </c>
      <c r="P363" s="619">
        <f t="shared" ref="P363:P419" si="63">(R363*100/116)*O363</f>
        <v>0</v>
      </c>
      <c r="Q363" s="620">
        <f t="shared" ref="Q363:Q419" si="64">R363-P363</f>
        <v>21140.89</v>
      </c>
      <c r="R363" s="621">
        <f>R55+R86+R87+R89+R98+R104+R177+R274+R282</f>
        <v>21140.89</v>
      </c>
      <c r="S363" s="622" t="s">
        <v>113</v>
      </c>
      <c r="T363" s="617" t="s">
        <v>113</v>
      </c>
      <c r="U363" s="617" t="s">
        <v>506</v>
      </c>
      <c r="V363" s="617" t="s">
        <v>506</v>
      </c>
      <c r="W363" s="617"/>
      <c r="X363" s="617"/>
    </row>
    <row r="364" spans="1:24" s="623" customFormat="1" ht="23.1" hidden="1" customHeight="1">
      <c r="A364" s="612" t="s">
        <v>1607</v>
      </c>
      <c r="B364" s="612" t="s">
        <v>535</v>
      </c>
      <c r="C364" s="612" t="s">
        <v>506</v>
      </c>
      <c r="D364" s="613">
        <v>2016</v>
      </c>
      <c r="E364" s="614" t="s">
        <v>2252</v>
      </c>
      <c r="F364" s="612"/>
      <c r="G364" s="663" t="s">
        <v>1167</v>
      </c>
      <c r="H364" s="615" t="s">
        <v>113</v>
      </c>
      <c r="I364" s="616" t="s">
        <v>113</v>
      </c>
      <c r="J364" s="615" t="s">
        <v>113</v>
      </c>
      <c r="K364" s="642" t="s">
        <v>113</v>
      </c>
      <c r="L364" s="617" t="s">
        <v>506</v>
      </c>
      <c r="M364" s="617" t="s">
        <v>506</v>
      </c>
      <c r="N364" s="617" t="s">
        <v>506</v>
      </c>
      <c r="O364" s="618">
        <v>0</v>
      </c>
      <c r="P364" s="619">
        <f>(R364*100/116)*O364</f>
        <v>0</v>
      </c>
      <c r="Q364" s="620">
        <f>R364-P364</f>
        <v>1102</v>
      </c>
      <c r="R364" s="621">
        <f>R179</f>
        <v>1102</v>
      </c>
      <c r="S364" s="622" t="s">
        <v>113</v>
      </c>
      <c r="T364" s="617" t="s">
        <v>113</v>
      </c>
      <c r="U364" s="617" t="s">
        <v>506</v>
      </c>
      <c r="V364" s="617" t="s">
        <v>506</v>
      </c>
      <c r="W364" s="617"/>
      <c r="X364" s="617"/>
    </row>
    <row r="365" spans="1:24" s="623" customFormat="1" ht="23.1" hidden="1" customHeight="1">
      <c r="A365" s="612" t="s">
        <v>1563</v>
      </c>
      <c r="B365" s="612" t="s">
        <v>539</v>
      </c>
      <c r="C365" s="612" t="s">
        <v>506</v>
      </c>
      <c r="D365" s="613">
        <v>2016</v>
      </c>
      <c r="E365" s="614" t="s">
        <v>1760</v>
      </c>
      <c r="F365" s="612"/>
      <c r="G365" s="663" t="s">
        <v>1167</v>
      </c>
      <c r="H365" s="615" t="s">
        <v>113</v>
      </c>
      <c r="I365" s="616" t="s">
        <v>113</v>
      </c>
      <c r="J365" s="615" t="s">
        <v>113</v>
      </c>
      <c r="K365" s="642" t="s">
        <v>113</v>
      </c>
      <c r="L365" s="617" t="s">
        <v>506</v>
      </c>
      <c r="M365" s="617" t="s">
        <v>506</v>
      </c>
      <c r="N365" s="617" t="s">
        <v>506</v>
      </c>
      <c r="O365" s="618">
        <v>0</v>
      </c>
      <c r="P365" s="619">
        <f t="shared" si="63"/>
        <v>0</v>
      </c>
      <c r="Q365" s="620">
        <f t="shared" si="64"/>
        <v>23200</v>
      </c>
      <c r="R365" s="621">
        <f>R71</f>
        <v>23200</v>
      </c>
      <c r="S365" s="622" t="s">
        <v>113</v>
      </c>
      <c r="T365" s="617" t="s">
        <v>113</v>
      </c>
      <c r="U365" s="617" t="s">
        <v>506</v>
      </c>
      <c r="V365" s="617" t="s">
        <v>506</v>
      </c>
      <c r="W365" s="617"/>
      <c r="X365" s="617"/>
    </row>
    <row r="366" spans="1:24" s="623" customFormat="1" ht="23.1" hidden="1" customHeight="1">
      <c r="A366" s="613" t="s">
        <v>1269</v>
      </c>
      <c r="B366" s="697" t="s">
        <v>539</v>
      </c>
      <c r="C366" s="697" t="s">
        <v>506</v>
      </c>
      <c r="D366" s="697">
        <v>2016</v>
      </c>
      <c r="E366" s="698" t="s">
        <v>1764</v>
      </c>
      <c r="F366" s="697"/>
      <c r="G366" s="663" t="s">
        <v>1167</v>
      </c>
      <c r="H366" s="699" t="s">
        <v>113</v>
      </c>
      <c r="I366" s="700" t="s">
        <v>113</v>
      </c>
      <c r="J366" s="699" t="s">
        <v>113</v>
      </c>
      <c r="K366" s="697" t="s">
        <v>113</v>
      </c>
      <c r="L366" s="701" t="s">
        <v>506</v>
      </c>
      <c r="M366" s="701" t="s">
        <v>506</v>
      </c>
      <c r="N366" s="701" t="s">
        <v>506</v>
      </c>
      <c r="O366" s="702">
        <v>0</v>
      </c>
      <c r="P366" s="619">
        <f t="shared" si="63"/>
        <v>0</v>
      </c>
      <c r="Q366" s="620">
        <f t="shared" si="64"/>
        <v>9572.56</v>
      </c>
      <c r="R366" s="621">
        <f>R53+R56+R90+R91+R106+R110+R112+R114+R117+R124</f>
        <v>9572.56</v>
      </c>
      <c r="S366" s="703" t="s">
        <v>113</v>
      </c>
      <c r="T366" s="701" t="s">
        <v>113</v>
      </c>
      <c r="U366" s="701" t="s">
        <v>506</v>
      </c>
      <c r="V366" s="701" t="s">
        <v>506</v>
      </c>
      <c r="W366" s="701"/>
      <c r="X366" s="701"/>
    </row>
    <row r="367" spans="1:24" s="623" customFormat="1" ht="23.1" hidden="1" customHeight="1">
      <c r="A367" s="613" t="s">
        <v>1793</v>
      </c>
      <c r="B367" s="697" t="s">
        <v>539</v>
      </c>
      <c r="C367" s="697" t="s">
        <v>506</v>
      </c>
      <c r="D367" s="697">
        <v>2016</v>
      </c>
      <c r="E367" s="698" t="s">
        <v>1794</v>
      </c>
      <c r="F367" s="697"/>
      <c r="G367" s="663" t="s">
        <v>1167</v>
      </c>
      <c r="H367" s="699" t="s">
        <v>113</v>
      </c>
      <c r="I367" s="700" t="s">
        <v>113</v>
      </c>
      <c r="J367" s="699" t="s">
        <v>113</v>
      </c>
      <c r="K367" s="697" t="s">
        <v>113</v>
      </c>
      <c r="L367" s="701" t="s">
        <v>506</v>
      </c>
      <c r="M367" s="701" t="s">
        <v>506</v>
      </c>
      <c r="N367" s="701" t="s">
        <v>506</v>
      </c>
      <c r="O367" s="702">
        <v>0</v>
      </c>
      <c r="P367" s="619">
        <f t="shared" si="63"/>
        <v>0</v>
      </c>
      <c r="Q367" s="620">
        <f t="shared" si="64"/>
        <v>2891.8999999999996</v>
      </c>
      <c r="R367" s="621">
        <f>R73+R108+R126+R128+R131+R165+R185</f>
        <v>2891.8999999999996</v>
      </c>
      <c r="S367" s="703" t="s">
        <v>113</v>
      </c>
      <c r="T367" s="701" t="s">
        <v>113</v>
      </c>
      <c r="U367" s="701" t="s">
        <v>506</v>
      </c>
      <c r="V367" s="701" t="s">
        <v>506</v>
      </c>
      <c r="W367" s="701"/>
      <c r="X367" s="701"/>
    </row>
    <row r="368" spans="1:24" s="623" customFormat="1" ht="23.1" hidden="1" customHeight="1">
      <c r="A368" s="613" t="s">
        <v>1434</v>
      </c>
      <c r="B368" s="697" t="s">
        <v>539</v>
      </c>
      <c r="C368" s="697" t="s">
        <v>506</v>
      </c>
      <c r="D368" s="697">
        <v>2016</v>
      </c>
      <c r="E368" s="698" t="s">
        <v>1605</v>
      </c>
      <c r="F368" s="697"/>
      <c r="G368" s="663" t="s">
        <v>1167</v>
      </c>
      <c r="H368" s="699" t="s">
        <v>113</v>
      </c>
      <c r="I368" s="700" t="s">
        <v>113</v>
      </c>
      <c r="J368" s="699" t="s">
        <v>113</v>
      </c>
      <c r="K368" s="697" t="s">
        <v>113</v>
      </c>
      <c r="L368" s="701" t="s">
        <v>506</v>
      </c>
      <c r="M368" s="701" t="s">
        <v>506</v>
      </c>
      <c r="N368" s="701" t="s">
        <v>506</v>
      </c>
      <c r="O368" s="702">
        <v>0</v>
      </c>
      <c r="P368" s="619">
        <f t="shared" si="63"/>
        <v>0</v>
      </c>
      <c r="Q368" s="620">
        <f t="shared" si="64"/>
        <v>16031.369999999999</v>
      </c>
      <c r="R368" s="621">
        <f>R54+R57+R75+R77</f>
        <v>16031.369999999999</v>
      </c>
      <c r="S368" s="703" t="s">
        <v>113</v>
      </c>
      <c r="T368" s="701" t="s">
        <v>113</v>
      </c>
      <c r="U368" s="701" t="s">
        <v>506</v>
      </c>
      <c r="V368" s="701" t="s">
        <v>506</v>
      </c>
      <c r="W368" s="701"/>
      <c r="X368" s="701"/>
    </row>
    <row r="369" spans="1:24" s="623" customFormat="1" ht="23.1" hidden="1" customHeight="1">
      <c r="A369" s="613" t="s">
        <v>1434</v>
      </c>
      <c r="B369" s="697" t="s">
        <v>539</v>
      </c>
      <c r="C369" s="697" t="s">
        <v>506</v>
      </c>
      <c r="D369" s="697">
        <v>2016</v>
      </c>
      <c r="E369" s="698" t="s">
        <v>2581</v>
      </c>
      <c r="F369" s="697"/>
      <c r="G369" s="663" t="s">
        <v>1167</v>
      </c>
      <c r="H369" s="699" t="s">
        <v>113</v>
      </c>
      <c r="I369" s="700" t="s">
        <v>113</v>
      </c>
      <c r="J369" s="699" t="s">
        <v>113</v>
      </c>
      <c r="K369" s="697" t="s">
        <v>113</v>
      </c>
      <c r="L369" s="701" t="s">
        <v>506</v>
      </c>
      <c r="M369" s="701" t="s">
        <v>506</v>
      </c>
      <c r="N369" s="701" t="s">
        <v>506</v>
      </c>
      <c r="O369" s="702">
        <v>0</v>
      </c>
      <c r="P369" s="619">
        <f>(R369*100/116)*O369</f>
        <v>0</v>
      </c>
      <c r="Q369" s="620">
        <f>R369-P369</f>
        <v>928</v>
      </c>
      <c r="R369" s="621">
        <f>R270</f>
        <v>928</v>
      </c>
      <c r="S369" s="703" t="s">
        <v>113</v>
      </c>
      <c r="T369" s="701" t="s">
        <v>113</v>
      </c>
      <c r="U369" s="701" t="s">
        <v>506</v>
      </c>
      <c r="V369" s="701" t="s">
        <v>506</v>
      </c>
      <c r="W369" s="701"/>
      <c r="X369" s="701"/>
    </row>
    <row r="370" spans="1:24" s="623" customFormat="1" ht="23.1" hidden="1" customHeight="1">
      <c r="A370" s="613" t="s">
        <v>1434</v>
      </c>
      <c r="B370" s="697" t="s">
        <v>539</v>
      </c>
      <c r="C370" s="697" t="s">
        <v>506</v>
      </c>
      <c r="D370" s="697">
        <v>2016</v>
      </c>
      <c r="E370" s="698" t="s">
        <v>2043</v>
      </c>
      <c r="F370" s="697"/>
      <c r="G370" s="663" t="s">
        <v>1167</v>
      </c>
      <c r="H370" s="699" t="s">
        <v>113</v>
      </c>
      <c r="I370" s="700" t="s">
        <v>113</v>
      </c>
      <c r="J370" s="699" t="s">
        <v>113</v>
      </c>
      <c r="K370" s="697" t="s">
        <v>113</v>
      </c>
      <c r="L370" s="701" t="s">
        <v>506</v>
      </c>
      <c r="M370" s="701" t="s">
        <v>506</v>
      </c>
      <c r="N370" s="701" t="s">
        <v>506</v>
      </c>
      <c r="O370" s="702">
        <v>0</v>
      </c>
      <c r="P370" s="619">
        <f t="shared" si="63"/>
        <v>0</v>
      </c>
      <c r="Q370" s="620">
        <f t="shared" si="64"/>
        <v>957</v>
      </c>
      <c r="R370" s="621">
        <f>R92+R153</f>
        <v>957</v>
      </c>
      <c r="S370" s="703" t="s">
        <v>113</v>
      </c>
      <c r="T370" s="701" t="s">
        <v>113</v>
      </c>
      <c r="U370" s="701" t="s">
        <v>506</v>
      </c>
      <c r="V370" s="701" t="s">
        <v>506</v>
      </c>
      <c r="W370" s="701"/>
      <c r="X370" s="701"/>
    </row>
    <row r="371" spans="1:24" s="623" customFormat="1" ht="23.1" hidden="1" customHeight="1">
      <c r="A371" s="613" t="s">
        <v>1434</v>
      </c>
      <c r="B371" s="697" t="s">
        <v>539</v>
      </c>
      <c r="C371" s="697" t="s">
        <v>506</v>
      </c>
      <c r="D371" s="697">
        <v>2016</v>
      </c>
      <c r="E371" s="698" t="s">
        <v>2157</v>
      </c>
      <c r="F371" s="697"/>
      <c r="G371" s="663" t="s">
        <v>1167</v>
      </c>
      <c r="H371" s="699" t="s">
        <v>113</v>
      </c>
      <c r="I371" s="700" t="s">
        <v>113</v>
      </c>
      <c r="J371" s="699" t="s">
        <v>113</v>
      </c>
      <c r="K371" s="697" t="s">
        <v>113</v>
      </c>
      <c r="L371" s="701" t="s">
        <v>506</v>
      </c>
      <c r="M371" s="701" t="s">
        <v>506</v>
      </c>
      <c r="N371" s="701" t="s">
        <v>506</v>
      </c>
      <c r="O371" s="702">
        <v>0</v>
      </c>
      <c r="P371" s="619">
        <f>(R371*100/116)*O371</f>
        <v>0</v>
      </c>
      <c r="Q371" s="620">
        <f>R371-P371</f>
        <v>383.22</v>
      </c>
      <c r="R371" s="621">
        <f>R125+R171</f>
        <v>383.22</v>
      </c>
      <c r="S371" s="703" t="s">
        <v>113</v>
      </c>
      <c r="T371" s="701" t="s">
        <v>113</v>
      </c>
      <c r="U371" s="701" t="s">
        <v>506</v>
      </c>
      <c r="V371" s="701" t="s">
        <v>506</v>
      </c>
      <c r="W371" s="701"/>
      <c r="X371" s="701"/>
    </row>
    <row r="372" spans="1:24" s="623" customFormat="1" ht="23.1" hidden="1" customHeight="1">
      <c r="A372" s="612" t="s">
        <v>1626</v>
      </c>
      <c r="B372" s="612" t="s">
        <v>539</v>
      </c>
      <c r="C372" s="612" t="s">
        <v>506</v>
      </c>
      <c r="D372" s="613">
        <v>2016</v>
      </c>
      <c r="E372" s="614" t="s">
        <v>1789</v>
      </c>
      <c r="F372" s="612"/>
      <c r="G372" s="663" t="s">
        <v>1167</v>
      </c>
      <c r="H372" s="615" t="s">
        <v>113</v>
      </c>
      <c r="I372" s="616" t="s">
        <v>113</v>
      </c>
      <c r="J372" s="615" t="s">
        <v>113</v>
      </c>
      <c r="K372" s="642" t="s">
        <v>113</v>
      </c>
      <c r="L372" s="617" t="s">
        <v>506</v>
      </c>
      <c r="M372" s="617" t="s">
        <v>506</v>
      </c>
      <c r="N372" s="617" t="s">
        <v>506</v>
      </c>
      <c r="O372" s="618"/>
      <c r="P372" s="619">
        <f t="shared" si="63"/>
        <v>0</v>
      </c>
      <c r="Q372" s="620">
        <f t="shared" si="64"/>
        <v>35786.54</v>
      </c>
      <c r="R372" s="621">
        <f>R366+R367+R368+R370+R371+R88+R237+R291+R297+R303</f>
        <v>35786.54</v>
      </c>
      <c r="S372" s="622" t="s">
        <v>113</v>
      </c>
      <c r="T372" s="617" t="s">
        <v>113</v>
      </c>
      <c r="U372" s="617" t="s">
        <v>506</v>
      </c>
      <c r="V372" s="617" t="s">
        <v>506</v>
      </c>
      <c r="W372" s="617"/>
      <c r="X372" s="617"/>
    </row>
    <row r="373" spans="1:24" s="623" customFormat="1" ht="23.1" hidden="1" customHeight="1">
      <c r="A373" s="612" t="s">
        <v>1738</v>
      </c>
      <c r="B373" s="612" t="s">
        <v>42</v>
      </c>
      <c r="C373" s="612" t="s">
        <v>506</v>
      </c>
      <c r="D373" s="613">
        <v>2016</v>
      </c>
      <c r="E373" s="614" t="s">
        <v>1739</v>
      </c>
      <c r="F373" s="612"/>
      <c r="G373" s="663" t="s">
        <v>1167</v>
      </c>
      <c r="H373" s="615" t="s">
        <v>113</v>
      </c>
      <c r="I373" s="616" t="s">
        <v>113</v>
      </c>
      <c r="J373" s="615" t="s">
        <v>113</v>
      </c>
      <c r="K373" s="642" t="s">
        <v>113</v>
      </c>
      <c r="L373" s="617" t="s">
        <v>506</v>
      </c>
      <c r="M373" s="617" t="s">
        <v>506</v>
      </c>
      <c r="N373" s="617" t="s">
        <v>506</v>
      </c>
      <c r="O373" s="618">
        <v>0</v>
      </c>
      <c r="P373" s="619">
        <f t="shared" si="63"/>
        <v>0</v>
      </c>
      <c r="Q373" s="620">
        <f t="shared" si="64"/>
        <v>11692.96</v>
      </c>
      <c r="R373" s="621">
        <f>R49+R68+R69+R116+R119</f>
        <v>11692.96</v>
      </c>
      <c r="S373" s="622" t="s">
        <v>113</v>
      </c>
      <c r="T373" s="617" t="s">
        <v>113</v>
      </c>
      <c r="U373" s="617" t="s">
        <v>506</v>
      </c>
      <c r="V373" s="617" t="s">
        <v>506</v>
      </c>
      <c r="W373" s="617"/>
      <c r="X373" s="617"/>
    </row>
    <row r="374" spans="1:24" s="623" customFormat="1" ht="23.1" hidden="1" customHeight="1">
      <c r="A374" s="612" t="s">
        <v>1800</v>
      </c>
      <c r="B374" s="612" t="s">
        <v>539</v>
      </c>
      <c r="C374" s="612" t="s">
        <v>506</v>
      </c>
      <c r="D374" s="613">
        <v>2016</v>
      </c>
      <c r="E374" s="614" t="s">
        <v>1801</v>
      </c>
      <c r="F374" s="612"/>
      <c r="G374" s="663" t="s">
        <v>1167</v>
      </c>
      <c r="H374" s="615" t="s">
        <v>113</v>
      </c>
      <c r="I374" s="616" t="s">
        <v>113</v>
      </c>
      <c r="J374" s="615" t="s">
        <v>113</v>
      </c>
      <c r="K374" s="642" t="s">
        <v>113</v>
      </c>
      <c r="L374" s="617" t="s">
        <v>506</v>
      </c>
      <c r="M374" s="617" t="s">
        <v>506</v>
      </c>
      <c r="N374" s="617" t="s">
        <v>506</v>
      </c>
      <c r="O374" s="618">
        <v>0</v>
      </c>
      <c r="P374" s="619">
        <f t="shared" si="63"/>
        <v>0</v>
      </c>
      <c r="Q374" s="620">
        <f t="shared" si="64"/>
        <v>3233.02</v>
      </c>
      <c r="R374" s="621">
        <f>R78+R79+R80</f>
        <v>3233.02</v>
      </c>
      <c r="S374" s="622" t="s">
        <v>113</v>
      </c>
      <c r="T374" s="617" t="s">
        <v>113</v>
      </c>
      <c r="U374" s="617" t="s">
        <v>506</v>
      </c>
      <c r="V374" s="617" t="s">
        <v>506</v>
      </c>
      <c r="W374" s="617"/>
      <c r="X374" s="617"/>
    </row>
    <row r="375" spans="1:24" s="623" customFormat="1" ht="23.1" hidden="1" customHeight="1">
      <c r="A375" s="612" t="s">
        <v>1854</v>
      </c>
      <c r="B375" s="612" t="s">
        <v>539</v>
      </c>
      <c r="C375" s="612" t="s">
        <v>506</v>
      </c>
      <c r="D375" s="613">
        <v>2016</v>
      </c>
      <c r="E375" s="614" t="s">
        <v>1855</v>
      </c>
      <c r="F375" s="612"/>
      <c r="G375" s="663" t="s">
        <v>1167</v>
      </c>
      <c r="H375" s="856" t="s">
        <v>2539</v>
      </c>
      <c r="I375" s="616" t="s">
        <v>113</v>
      </c>
      <c r="J375" s="615" t="s">
        <v>113</v>
      </c>
      <c r="K375" s="642" t="s">
        <v>113</v>
      </c>
      <c r="L375" s="617" t="s">
        <v>506</v>
      </c>
      <c r="M375" s="617" t="s">
        <v>506</v>
      </c>
      <c r="N375" s="617" t="s">
        <v>506</v>
      </c>
      <c r="O375" s="618">
        <v>0</v>
      </c>
      <c r="P375" s="619">
        <f t="shared" si="63"/>
        <v>0</v>
      </c>
      <c r="Q375" s="620">
        <f t="shared" si="64"/>
        <v>1320.01</v>
      </c>
      <c r="R375" s="621">
        <f>R81</f>
        <v>1320.01</v>
      </c>
      <c r="S375" s="622" t="s">
        <v>113</v>
      </c>
      <c r="T375" s="617" t="s">
        <v>113</v>
      </c>
      <c r="U375" s="617" t="s">
        <v>506</v>
      </c>
      <c r="V375" s="617" t="s">
        <v>506</v>
      </c>
      <c r="W375" s="617"/>
      <c r="X375" s="617"/>
    </row>
    <row r="376" spans="1:24" s="623" customFormat="1" ht="33.75" customHeight="1">
      <c r="A376" s="612" t="s">
        <v>1953</v>
      </c>
      <c r="B376" s="612" t="s">
        <v>1939</v>
      </c>
      <c r="C376" s="612" t="s">
        <v>506</v>
      </c>
      <c r="D376" s="613">
        <v>2016</v>
      </c>
      <c r="E376" s="614" t="s">
        <v>2033</v>
      </c>
      <c r="F376" s="612"/>
      <c r="G376" s="663" t="s">
        <v>757</v>
      </c>
      <c r="H376" s="856" t="s">
        <v>2539</v>
      </c>
      <c r="I376" s="616" t="s">
        <v>113</v>
      </c>
      <c r="J376" s="615" t="s">
        <v>113</v>
      </c>
      <c r="K376" s="642" t="s">
        <v>113</v>
      </c>
      <c r="L376" s="617" t="s">
        <v>506</v>
      </c>
      <c r="M376" s="617" t="s">
        <v>506</v>
      </c>
      <c r="N376" s="617" t="s">
        <v>506</v>
      </c>
      <c r="O376" s="618">
        <v>2E-3</v>
      </c>
      <c r="P376" s="847">
        <f t="shared" si="63"/>
        <v>175.97022413793104</v>
      </c>
      <c r="Q376" s="620">
        <f t="shared" si="64"/>
        <v>101886.75977586207</v>
      </c>
      <c r="R376" s="621">
        <f>R139+R147+R162+R186+R230+R299+R302</f>
        <v>102062.73</v>
      </c>
      <c r="S376" s="622" t="s">
        <v>113</v>
      </c>
      <c r="T376" s="617" t="s">
        <v>113</v>
      </c>
      <c r="U376" s="617" t="s">
        <v>506</v>
      </c>
      <c r="V376" s="617" t="s">
        <v>506</v>
      </c>
      <c r="W376" s="617"/>
      <c r="X376" s="617"/>
    </row>
    <row r="377" spans="1:24" s="623" customFormat="1" ht="23.1" hidden="1" customHeight="1">
      <c r="A377" s="612" t="s">
        <v>1953</v>
      </c>
      <c r="B377" s="612" t="s">
        <v>1940</v>
      </c>
      <c r="C377" s="612" t="s">
        <v>506</v>
      </c>
      <c r="D377" s="613">
        <v>2016</v>
      </c>
      <c r="E377" s="614" t="s">
        <v>1982</v>
      </c>
      <c r="F377" s="612"/>
      <c r="G377" s="663" t="s">
        <v>1167</v>
      </c>
      <c r="H377" s="856" t="s">
        <v>2539</v>
      </c>
      <c r="I377" s="616" t="s">
        <v>113</v>
      </c>
      <c r="J377" s="615" t="s">
        <v>113</v>
      </c>
      <c r="K377" s="642" t="s">
        <v>113</v>
      </c>
      <c r="L377" s="617" t="s">
        <v>506</v>
      </c>
      <c r="M377" s="617" t="s">
        <v>506</v>
      </c>
      <c r="N377" s="617" t="s">
        <v>506</v>
      </c>
      <c r="O377" s="618">
        <v>0</v>
      </c>
      <c r="P377" s="619">
        <f t="shared" si="63"/>
        <v>0</v>
      </c>
      <c r="Q377" s="620">
        <f t="shared" si="64"/>
        <v>244293.05000000002</v>
      </c>
      <c r="R377" s="621">
        <f>R140+R145+R150+R151+R160+R161+R173+R181+R191+R198+R229</f>
        <v>244293.05000000002</v>
      </c>
      <c r="S377" s="824">
        <f>S140+S145+S150+S151+S160+S161+S173+S181+S191+S198+S218</f>
        <v>161332.98000000001</v>
      </c>
      <c r="T377" s="617" t="s">
        <v>113</v>
      </c>
      <c r="U377" s="617" t="s">
        <v>506</v>
      </c>
      <c r="V377" s="617" t="s">
        <v>506</v>
      </c>
      <c r="W377" s="617"/>
      <c r="X377" s="617"/>
    </row>
    <row r="378" spans="1:24" s="623" customFormat="1" ht="42.75" hidden="1" customHeight="1">
      <c r="A378" s="612" t="s">
        <v>1642</v>
      </c>
      <c r="B378" s="612" t="s">
        <v>1935</v>
      </c>
      <c r="C378" s="612" t="s">
        <v>506</v>
      </c>
      <c r="D378" s="613">
        <v>2016</v>
      </c>
      <c r="E378" s="614" t="s">
        <v>2396</v>
      </c>
      <c r="F378" s="612"/>
      <c r="G378" s="663" t="s">
        <v>1688</v>
      </c>
      <c r="H378" s="615" t="s">
        <v>113</v>
      </c>
      <c r="I378" s="616" t="s">
        <v>113</v>
      </c>
      <c r="J378" s="615" t="s">
        <v>113</v>
      </c>
      <c r="K378" s="642" t="s">
        <v>113</v>
      </c>
      <c r="L378" s="617" t="s">
        <v>506</v>
      </c>
      <c r="M378" s="617" t="s">
        <v>506</v>
      </c>
      <c r="N378" s="617" t="s">
        <v>506</v>
      </c>
      <c r="O378" s="618">
        <v>0</v>
      </c>
      <c r="P378" s="619">
        <f t="shared" si="63"/>
        <v>0</v>
      </c>
      <c r="Q378" s="620">
        <f t="shared" si="64"/>
        <v>168228.47000000003</v>
      </c>
      <c r="R378" s="621">
        <f>R148+R243+R264+R276+R277+R278+R279+R280+R281+R285</f>
        <v>168228.47000000003</v>
      </c>
      <c r="S378" s="622" t="s">
        <v>113</v>
      </c>
      <c r="T378" s="617" t="s">
        <v>113</v>
      </c>
      <c r="U378" s="617" t="s">
        <v>506</v>
      </c>
      <c r="V378" s="617" t="s">
        <v>506</v>
      </c>
      <c r="W378" s="617"/>
      <c r="X378" s="617"/>
    </row>
    <row r="379" spans="1:24" s="623" customFormat="1" ht="42.75" hidden="1" customHeight="1">
      <c r="A379" s="612" t="s">
        <v>1642</v>
      </c>
      <c r="B379" s="612" t="s">
        <v>2447</v>
      </c>
      <c r="C379" s="612" t="s">
        <v>506</v>
      </c>
      <c r="D379" s="613">
        <v>2016</v>
      </c>
      <c r="E379" s="614" t="s">
        <v>2396</v>
      </c>
      <c r="F379" s="612"/>
      <c r="G379" s="663" t="s">
        <v>1540</v>
      </c>
      <c r="H379" s="615" t="s">
        <v>113</v>
      </c>
      <c r="I379" s="616" t="s">
        <v>113</v>
      </c>
      <c r="J379" s="615" t="s">
        <v>113</v>
      </c>
      <c r="K379" s="642" t="s">
        <v>113</v>
      </c>
      <c r="L379" s="617" t="s">
        <v>506</v>
      </c>
      <c r="M379" s="617" t="s">
        <v>506</v>
      </c>
      <c r="N379" s="617" t="s">
        <v>506</v>
      </c>
      <c r="O379" s="618">
        <v>2E-3</v>
      </c>
      <c r="P379" s="619">
        <f>(R379*100/116)*O379</f>
        <v>270.00253448275862</v>
      </c>
      <c r="Q379" s="620">
        <f>R379-P379</f>
        <v>156331.46746551726</v>
      </c>
      <c r="R379" s="621">
        <f>R178+R257+R258+R262+R265+R304+R314+R317</f>
        <v>156601.47</v>
      </c>
      <c r="S379" s="622" t="s">
        <v>113</v>
      </c>
      <c r="T379" s="617" t="s">
        <v>113</v>
      </c>
      <c r="U379" s="617" t="s">
        <v>506</v>
      </c>
      <c r="V379" s="617" t="s">
        <v>506</v>
      </c>
      <c r="W379" s="617"/>
      <c r="X379" s="617"/>
    </row>
    <row r="380" spans="1:24" s="623" customFormat="1" ht="42.75" hidden="1" customHeight="1">
      <c r="A380" s="612" t="s">
        <v>1642</v>
      </c>
      <c r="B380" s="612" t="s">
        <v>2448</v>
      </c>
      <c r="C380" s="612" t="s">
        <v>506</v>
      </c>
      <c r="D380" s="613">
        <v>2016</v>
      </c>
      <c r="E380" s="614" t="s">
        <v>2549</v>
      </c>
      <c r="F380" s="612"/>
      <c r="G380" s="663" t="s">
        <v>1540</v>
      </c>
      <c r="H380" s="615" t="s">
        <v>113</v>
      </c>
      <c r="I380" s="616" t="s">
        <v>113</v>
      </c>
      <c r="J380" s="615" t="s">
        <v>113</v>
      </c>
      <c r="K380" s="642" t="s">
        <v>113</v>
      </c>
      <c r="L380" s="617" t="s">
        <v>506</v>
      </c>
      <c r="M380" s="617" t="s">
        <v>506</v>
      </c>
      <c r="N380" s="617" t="s">
        <v>506</v>
      </c>
      <c r="O380" s="618">
        <v>2E-3</v>
      </c>
      <c r="P380" s="619">
        <f>(R380*100/116)*O380</f>
        <v>243.35551724137935</v>
      </c>
      <c r="Q380" s="620">
        <f>R380-P380</f>
        <v>140902.84448275864</v>
      </c>
      <c r="R380" s="621">
        <f>R256+R261+R267+R315+R316</f>
        <v>141146.20000000001</v>
      </c>
      <c r="S380" s="622" t="s">
        <v>113</v>
      </c>
      <c r="T380" s="617" t="s">
        <v>113</v>
      </c>
      <c r="U380" s="617" t="s">
        <v>506</v>
      </c>
      <c r="V380" s="617" t="s">
        <v>506</v>
      </c>
      <c r="W380" s="617"/>
      <c r="X380" s="617"/>
    </row>
    <row r="381" spans="1:24" s="623" customFormat="1" ht="42.75" hidden="1" customHeight="1">
      <c r="A381" s="612" t="s">
        <v>1642</v>
      </c>
      <c r="B381" s="612" t="s">
        <v>2403</v>
      </c>
      <c r="C381" s="612" t="s">
        <v>506</v>
      </c>
      <c r="D381" s="613">
        <v>2016</v>
      </c>
      <c r="E381" s="614" t="s">
        <v>2402</v>
      </c>
      <c r="F381" s="612"/>
      <c r="G381" s="663" t="s">
        <v>1167</v>
      </c>
      <c r="H381" s="615" t="s">
        <v>113</v>
      </c>
      <c r="I381" s="616" t="s">
        <v>113</v>
      </c>
      <c r="J381" s="615" t="s">
        <v>113</v>
      </c>
      <c r="K381" s="642" t="s">
        <v>113</v>
      </c>
      <c r="L381" s="617" t="s">
        <v>506</v>
      </c>
      <c r="M381" s="617" t="s">
        <v>506</v>
      </c>
      <c r="N381" s="617" t="s">
        <v>506</v>
      </c>
      <c r="O381" s="618">
        <v>0</v>
      </c>
      <c r="P381" s="619">
        <f>(R381*100/116)*O381</f>
        <v>0</v>
      </c>
      <c r="Q381" s="620">
        <f>R381-P381</f>
        <v>6867.98</v>
      </c>
      <c r="R381" s="621">
        <f>R196+R231+R290</f>
        <v>6867.98</v>
      </c>
      <c r="S381" s="622">
        <f>S231</f>
        <v>0</v>
      </c>
      <c r="T381" s="617" t="s">
        <v>113</v>
      </c>
      <c r="U381" s="617" t="s">
        <v>506</v>
      </c>
      <c r="V381" s="617" t="s">
        <v>506</v>
      </c>
      <c r="W381" s="617"/>
      <c r="X381" s="617"/>
    </row>
    <row r="382" spans="1:24" s="623" customFormat="1" ht="36" hidden="1" customHeight="1">
      <c r="A382" s="612" t="s">
        <v>695</v>
      </c>
      <c r="B382" s="612" t="s">
        <v>539</v>
      </c>
      <c r="C382" s="612" t="s">
        <v>506</v>
      </c>
      <c r="D382" s="613">
        <v>2016</v>
      </c>
      <c r="E382" s="614" t="s">
        <v>2277</v>
      </c>
      <c r="F382" s="612"/>
      <c r="G382" s="663" t="s">
        <v>1167</v>
      </c>
      <c r="H382" s="856" t="s">
        <v>2539</v>
      </c>
      <c r="I382" s="616" t="s">
        <v>113</v>
      </c>
      <c r="J382" s="615" t="s">
        <v>113</v>
      </c>
      <c r="K382" s="642" t="s">
        <v>113</v>
      </c>
      <c r="L382" s="617" t="s">
        <v>506</v>
      </c>
      <c r="M382" s="617" t="s">
        <v>506</v>
      </c>
      <c r="N382" s="617" t="s">
        <v>506</v>
      </c>
      <c r="O382" s="618">
        <v>0</v>
      </c>
      <c r="P382" s="619">
        <f t="shared" si="63"/>
        <v>0</v>
      </c>
      <c r="Q382" s="620">
        <f t="shared" si="64"/>
        <v>11705.66</v>
      </c>
      <c r="R382" s="621">
        <f>R82+R83+R84+R85+R113</f>
        <v>11705.66</v>
      </c>
      <c r="S382" s="622" t="s">
        <v>113</v>
      </c>
      <c r="T382" s="617" t="s">
        <v>113</v>
      </c>
      <c r="U382" s="617" t="s">
        <v>506</v>
      </c>
      <c r="V382" s="617" t="s">
        <v>506</v>
      </c>
      <c r="W382" s="617"/>
      <c r="X382" s="617"/>
    </row>
    <row r="383" spans="1:24" s="623" customFormat="1" ht="46.5" hidden="1" customHeight="1">
      <c r="A383" s="612" t="s">
        <v>1642</v>
      </c>
      <c r="B383" s="612" t="s">
        <v>2009</v>
      </c>
      <c r="C383" s="612" t="s">
        <v>506</v>
      </c>
      <c r="D383" s="613">
        <v>2016</v>
      </c>
      <c r="E383" s="614" t="s">
        <v>2015</v>
      </c>
      <c r="F383" s="612"/>
      <c r="G383" s="663" t="s">
        <v>1167</v>
      </c>
      <c r="H383" s="615" t="s">
        <v>113</v>
      </c>
      <c r="I383" s="616" t="s">
        <v>113</v>
      </c>
      <c r="J383" s="615" t="s">
        <v>113</v>
      </c>
      <c r="K383" s="642" t="s">
        <v>113</v>
      </c>
      <c r="L383" s="617" t="s">
        <v>506</v>
      </c>
      <c r="M383" s="617" t="s">
        <v>506</v>
      </c>
      <c r="N383" s="617" t="s">
        <v>506</v>
      </c>
      <c r="O383" s="618">
        <v>0</v>
      </c>
      <c r="P383" s="619">
        <f t="shared" si="63"/>
        <v>0</v>
      </c>
      <c r="Q383" s="620">
        <f t="shared" si="64"/>
        <v>377484.80000000005</v>
      </c>
      <c r="R383" s="621">
        <f>R146+R176+R195+R208+R215+R238+R268+R271+R313+R318</f>
        <v>377484.80000000005</v>
      </c>
      <c r="S383" s="622" t="s">
        <v>113</v>
      </c>
      <c r="T383" s="617" t="s">
        <v>113</v>
      </c>
      <c r="U383" s="617" t="s">
        <v>506</v>
      </c>
      <c r="V383" s="617" t="s">
        <v>506</v>
      </c>
      <c r="W383" s="617"/>
      <c r="X383" s="617"/>
    </row>
    <row r="384" spans="1:24" s="623" customFormat="1" ht="23.1" hidden="1" customHeight="1">
      <c r="A384" s="827">
        <f>0</f>
        <v>0</v>
      </c>
      <c r="B384" s="612" t="s">
        <v>2022</v>
      </c>
      <c r="C384" s="612" t="s">
        <v>506</v>
      </c>
      <c r="D384" s="613">
        <v>2016</v>
      </c>
      <c r="E384" s="614" t="s">
        <v>2313</v>
      </c>
      <c r="F384" s="612"/>
      <c r="G384" s="663" t="s">
        <v>1167</v>
      </c>
      <c r="H384" s="615" t="s">
        <v>113</v>
      </c>
      <c r="I384" s="616" t="s">
        <v>113</v>
      </c>
      <c r="J384" s="615" t="s">
        <v>113</v>
      </c>
      <c r="K384" s="642" t="s">
        <v>113</v>
      </c>
      <c r="L384" s="617" t="s">
        <v>506</v>
      </c>
      <c r="M384" s="617" t="s">
        <v>506</v>
      </c>
      <c r="N384" s="617" t="s">
        <v>506</v>
      </c>
      <c r="O384" s="618">
        <v>2E-3</v>
      </c>
      <c r="P384" s="619">
        <f t="shared" si="63"/>
        <v>295.08732758620698</v>
      </c>
      <c r="Q384" s="620">
        <f t="shared" si="64"/>
        <v>170855.56267241383</v>
      </c>
      <c r="R384" s="621">
        <f>R120+R123+R127+R129+R175+R192+R222+R223+R225+R233+R234+R248+R250+R251+R253+R269</f>
        <v>171150.65000000002</v>
      </c>
      <c r="S384" s="622" t="s">
        <v>113</v>
      </c>
      <c r="T384" s="617" t="s">
        <v>113</v>
      </c>
      <c r="U384" s="617" t="s">
        <v>506</v>
      </c>
      <c r="V384" s="617" t="s">
        <v>506</v>
      </c>
      <c r="W384" s="617"/>
      <c r="X384" s="617"/>
    </row>
    <row r="385" spans="1:24" s="623" customFormat="1" ht="23.1" hidden="1" customHeight="1">
      <c r="A385" s="612" t="s">
        <v>1921</v>
      </c>
      <c r="B385" s="612" t="s">
        <v>42</v>
      </c>
      <c r="C385" s="612" t="s">
        <v>506</v>
      </c>
      <c r="D385" s="613">
        <v>2016</v>
      </c>
      <c r="E385" s="614" t="s">
        <v>2496</v>
      </c>
      <c r="F385" s="612"/>
      <c r="G385" s="663" t="s">
        <v>1167</v>
      </c>
      <c r="H385" s="856" t="s">
        <v>2539</v>
      </c>
      <c r="I385" s="616" t="s">
        <v>113</v>
      </c>
      <c r="J385" s="615" t="s">
        <v>113</v>
      </c>
      <c r="K385" s="642" t="s">
        <v>113</v>
      </c>
      <c r="L385" s="617" t="s">
        <v>506</v>
      </c>
      <c r="M385" s="617" t="s">
        <v>506</v>
      </c>
      <c r="N385" s="617" t="s">
        <v>506</v>
      </c>
      <c r="O385" s="618">
        <v>0</v>
      </c>
      <c r="P385" s="619">
        <f t="shared" si="63"/>
        <v>0</v>
      </c>
      <c r="Q385" s="620">
        <f t="shared" si="64"/>
        <v>326.98</v>
      </c>
      <c r="R385" s="621">
        <f>R157</f>
        <v>326.98</v>
      </c>
      <c r="S385" s="622" t="s">
        <v>113</v>
      </c>
      <c r="T385" s="617" t="s">
        <v>113</v>
      </c>
      <c r="U385" s="617" t="s">
        <v>506</v>
      </c>
      <c r="V385" s="617" t="s">
        <v>506</v>
      </c>
      <c r="W385" s="617"/>
      <c r="X385" s="617"/>
    </row>
    <row r="386" spans="1:24" s="623" customFormat="1" ht="23.1" hidden="1" customHeight="1">
      <c r="A386" s="612" t="s">
        <v>1908</v>
      </c>
      <c r="B386" s="612" t="s">
        <v>539</v>
      </c>
      <c r="C386" s="612" t="s">
        <v>506</v>
      </c>
      <c r="D386" s="613">
        <v>2016</v>
      </c>
      <c r="E386" s="614" t="s">
        <v>1917</v>
      </c>
      <c r="F386" s="612"/>
      <c r="G386" s="663" t="s">
        <v>1167</v>
      </c>
      <c r="H386" s="615" t="s">
        <v>113</v>
      </c>
      <c r="I386" s="616" t="s">
        <v>113</v>
      </c>
      <c r="J386" s="615" t="s">
        <v>113</v>
      </c>
      <c r="K386" s="642" t="s">
        <v>113</v>
      </c>
      <c r="L386" s="617" t="s">
        <v>506</v>
      </c>
      <c r="M386" s="617" t="s">
        <v>506</v>
      </c>
      <c r="N386" s="617" t="s">
        <v>506</v>
      </c>
      <c r="O386" s="618">
        <v>0</v>
      </c>
      <c r="P386" s="619">
        <f t="shared" si="63"/>
        <v>0</v>
      </c>
      <c r="Q386" s="620">
        <f t="shared" si="64"/>
        <v>8224.07</v>
      </c>
      <c r="R386" s="621">
        <f>R48+R130+R141+R152+R159+R289+R292</f>
        <v>8224.07</v>
      </c>
      <c r="S386" s="622" t="s">
        <v>113</v>
      </c>
      <c r="T386" s="617" t="s">
        <v>113</v>
      </c>
      <c r="U386" s="617" t="s">
        <v>506</v>
      </c>
      <c r="V386" s="617" t="s">
        <v>506</v>
      </c>
      <c r="W386" s="617"/>
      <c r="X386" s="617"/>
    </row>
    <row r="387" spans="1:24" s="623" customFormat="1" ht="23.1" hidden="1" customHeight="1">
      <c r="A387" s="612" t="s">
        <v>2345</v>
      </c>
      <c r="B387" s="612" t="s">
        <v>42</v>
      </c>
      <c r="C387" s="612" t="s">
        <v>506</v>
      </c>
      <c r="D387" s="613">
        <v>2016</v>
      </c>
      <c r="E387" s="614" t="s">
        <v>2344</v>
      </c>
      <c r="F387" s="612"/>
      <c r="G387" s="663" t="s">
        <v>1167</v>
      </c>
      <c r="H387" s="615" t="s">
        <v>113</v>
      </c>
      <c r="I387" s="616" t="s">
        <v>113</v>
      </c>
      <c r="J387" s="615" t="s">
        <v>113</v>
      </c>
      <c r="K387" s="642" t="s">
        <v>113</v>
      </c>
      <c r="L387" s="617" t="s">
        <v>506</v>
      </c>
      <c r="M387" s="617" t="s">
        <v>506</v>
      </c>
      <c r="N387" s="617" t="s">
        <v>506</v>
      </c>
      <c r="O387" s="618">
        <v>0</v>
      </c>
      <c r="P387" s="619">
        <f t="shared" si="63"/>
        <v>0</v>
      </c>
      <c r="Q387" s="620">
        <f t="shared" si="64"/>
        <v>9280</v>
      </c>
      <c r="R387" s="621">
        <f>R154</f>
        <v>9280</v>
      </c>
      <c r="S387" s="622" t="s">
        <v>113</v>
      </c>
      <c r="T387" s="617" t="s">
        <v>113</v>
      </c>
      <c r="U387" s="617" t="s">
        <v>506</v>
      </c>
      <c r="V387" s="617" t="s">
        <v>506</v>
      </c>
      <c r="W387" s="617"/>
      <c r="X387" s="617"/>
    </row>
    <row r="388" spans="1:24" s="623" customFormat="1" ht="50.25" hidden="1" customHeight="1">
      <c r="A388" s="612" t="s">
        <v>1563</v>
      </c>
      <c r="B388" s="612" t="s">
        <v>539</v>
      </c>
      <c r="C388" s="612" t="s">
        <v>506</v>
      </c>
      <c r="D388" s="613">
        <v>2016</v>
      </c>
      <c r="E388" s="614" t="s">
        <v>1946</v>
      </c>
      <c r="F388" s="612"/>
      <c r="G388" s="663" t="s">
        <v>1167</v>
      </c>
      <c r="H388" s="856" t="s">
        <v>2539</v>
      </c>
      <c r="I388" s="616" t="s">
        <v>113</v>
      </c>
      <c r="J388" s="615" t="s">
        <v>113</v>
      </c>
      <c r="K388" s="642" t="s">
        <v>113</v>
      </c>
      <c r="L388" s="617" t="s">
        <v>506</v>
      </c>
      <c r="M388" s="617" t="s">
        <v>506</v>
      </c>
      <c r="N388" s="617" t="s">
        <v>506</v>
      </c>
      <c r="O388" s="618">
        <v>0</v>
      </c>
      <c r="P388" s="619">
        <f t="shared" si="63"/>
        <v>0</v>
      </c>
      <c r="Q388" s="620">
        <f t="shared" si="64"/>
        <v>30624</v>
      </c>
      <c r="R388" s="621">
        <f>R149</f>
        <v>30624</v>
      </c>
      <c r="S388" s="622" t="s">
        <v>113</v>
      </c>
      <c r="T388" s="617" t="s">
        <v>113</v>
      </c>
      <c r="U388" s="617" t="s">
        <v>506</v>
      </c>
      <c r="V388" s="617" t="s">
        <v>506</v>
      </c>
      <c r="W388" s="617"/>
      <c r="X388" s="617"/>
    </row>
    <row r="389" spans="1:24" s="623" customFormat="1" ht="22.5" hidden="1" customHeight="1">
      <c r="A389" s="612" t="s">
        <v>1800</v>
      </c>
      <c r="B389" s="612" t="s">
        <v>539</v>
      </c>
      <c r="C389" s="612" t="s">
        <v>506</v>
      </c>
      <c r="D389" s="613">
        <v>2016</v>
      </c>
      <c r="E389" s="614" t="s">
        <v>1833</v>
      </c>
      <c r="F389" s="612"/>
      <c r="G389" s="663" t="s">
        <v>1167</v>
      </c>
      <c r="H389" s="615" t="s">
        <v>113</v>
      </c>
      <c r="I389" s="616" t="s">
        <v>113</v>
      </c>
      <c r="J389" s="615" t="s">
        <v>113</v>
      </c>
      <c r="K389" s="642" t="s">
        <v>113</v>
      </c>
      <c r="L389" s="617" t="s">
        <v>506</v>
      </c>
      <c r="M389" s="617" t="s">
        <v>506</v>
      </c>
      <c r="N389" s="617" t="s">
        <v>506</v>
      </c>
      <c r="O389" s="618">
        <v>0</v>
      </c>
      <c r="P389" s="619">
        <f t="shared" si="63"/>
        <v>0</v>
      </c>
      <c r="Q389" s="620">
        <f t="shared" si="64"/>
        <v>2643.2599999999998</v>
      </c>
      <c r="R389" s="621">
        <f>R76+R93</f>
        <v>2643.2599999999998</v>
      </c>
      <c r="S389" s="622" t="s">
        <v>113</v>
      </c>
      <c r="T389" s="617" t="s">
        <v>113</v>
      </c>
      <c r="U389" s="617" t="s">
        <v>506</v>
      </c>
      <c r="V389" s="617" t="s">
        <v>506</v>
      </c>
      <c r="W389" s="617"/>
      <c r="X389" s="617"/>
    </row>
    <row r="390" spans="1:24" s="623" customFormat="1" ht="22.5" hidden="1" customHeight="1">
      <c r="A390" s="612" t="s">
        <v>1921</v>
      </c>
      <c r="B390" s="612" t="s">
        <v>2054</v>
      </c>
      <c r="C390" s="612" t="s">
        <v>506</v>
      </c>
      <c r="D390" s="613">
        <v>2016</v>
      </c>
      <c r="E390" s="614" t="s">
        <v>2056</v>
      </c>
      <c r="F390" s="612"/>
      <c r="G390" s="663" t="s">
        <v>757</v>
      </c>
      <c r="H390" s="856" t="s">
        <v>2539</v>
      </c>
      <c r="I390" s="616" t="s">
        <v>113</v>
      </c>
      <c r="J390" s="615" t="s">
        <v>113</v>
      </c>
      <c r="K390" s="642" t="s">
        <v>113</v>
      </c>
      <c r="L390" s="617" t="s">
        <v>506</v>
      </c>
      <c r="M390" s="617" t="s">
        <v>506</v>
      </c>
      <c r="N390" s="617" t="s">
        <v>506</v>
      </c>
      <c r="O390" s="618">
        <v>5.0000000000000001E-3</v>
      </c>
      <c r="P390" s="619">
        <f t="shared" si="63"/>
        <v>6256.0401293103432</v>
      </c>
      <c r="Q390" s="620">
        <f t="shared" si="64"/>
        <v>1445145.2698706894</v>
      </c>
      <c r="R390" s="621">
        <f>R121+R122+R137+R138</f>
        <v>1451401.3099999998</v>
      </c>
      <c r="S390" s="622" t="s">
        <v>113</v>
      </c>
      <c r="T390" s="617" t="s">
        <v>113</v>
      </c>
      <c r="U390" s="617" t="s">
        <v>506</v>
      </c>
      <c r="V390" s="617" t="s">
        <v>506</v>
      </c>
      <c r="W390" s="617"/>
      <c r="X390" s="66" t="s">
        <v>2497</v>
      </c>
    </row>
    <row r="391" spans="1:24" s="623" customFormat="1" ht="22.5" hidden="1" customHeight="1">
      <c r="A391" s="612" t="s">
        <v>1921</v>
      </c>
      <c r="B391" s="612" t="s">
        <v>42</v>
      </c>
      <c r="C391" s="612" t="s">
        <v>506</v>
      </c>
      <c r="D391" s="613">
        <v>2016</v>
      </c>
      <c r="E391" s="614" t="s">
        <v>2064</v>
      </c>
      <c r="F391" s="612"/>
      <c r="G391" s="663" t="s">
        <v>1167</v>
      </c>
      <c r="H391" s="856" t="s">
        <v>2539</v>
      </c>
      <c r="I391" s="616" t="s">
        <v>113</v>
      </c>
      <c r="J391" s="615" t="s">
        <v>113</v>
      </c>
      <c r="K391" s="642" t="s">
        <v>113</v>
      </c>
      <c r="L391" s="617" t="s">
        <v>506</v>
      </c>
      <c r="M391" s="617" t="s">
        <v>506</v>
      </c>
      <c r="N391" s="617" t="s">
        <v>506</v>
      </c>
      <c r="O391" s="618">
        <v>0</v>
      </c>
      <c r="P391" s="619">
        <f t="shared" si="63"/>
        <v>0</v>
      </c>
      <c r="Q391" s="620">
        <f t="shared" si="64"/>
        <v>22258.91</v>
      </c>
      <c r="R391" s="621">
        <f>R94+R95+R96+R97+R111+R115</f>
        <v>22258.91</v>
      </c>
      <c r="S391" s="622" t="s">
        <v>113</v>
      </c>
      <c r="T391" s="617" t="s">
        <v>113</v>
      </c>
      <c r="U391" s="617" t="s">
        <v>506</v>
      </c>
      <c r="V391" s="617" t="s">
        <v>506</v>
      </c>
      <c r="W391" s="617"/>
      <c r="X391" s="617"/>
    </row>
    <row r="392" spans="1:24" s="623" customFormat="1" ht="22.5" hidden="1" customHeight="1">
      <c r="A392" s="612" t="s">
        <v>1921</v>
      </c>
      <c r="B392" s="612" t="s">
        <v>42</v>
      </c>
      <c r="C392" s="612" t="s">
        <v>506</v>
      </c>
      <c r="D392" s="613">
        <v>2016</v>
      </c>
      <c r="E392" s="614" t="s">
        <v>2078</v>
      </c>
      <c r="F392" s="612"/>
      <c r="G392" s="663" t="s">
        <v>1167</v>
      </c>
      <c r="H392" s="856" t="s">
        <v>2539</v>
      </c>
      <c r="I392" s="616" t="s">
        <v>113</v>
      </c>
      <c r="J392" s="615" t="s">
        <v>113</v>
      </c>
      <c r="K392" s="642" t="s">
        <v>113</v>
      </c>
      <c r="L392" s="617" t="s">
        <v>506</v>
      </c>
      <c r="M392" s="617" t="s">
        <v>506</v>
      </c>
      <c r="N392" s="617" t="s">
        <v>506</v>
      </c>
      <c r="O392" s="618">
        <v>0</v>
      </c>
      <c r="P392" s="619">
        <f t="shared" si="63"/>
        <v>0</v>
      </c>
      <c r="Q392" s="620">
        <f t="shared" si="64"/>
        <v>42175.469999999994</v>
      </c>
      <c r="R392" s="621">
        <f>R99+R100+R101+R102+R132+R135+R190</f>
        <v>42175.469999999994</v>
      </c>
      <c r="S392" s="622" t="s">
        <v>113</v>
      </c>
      <c r="T392" s="617" t="s">
        <v>113</v>
      </c>
      <c r="U392" s="617" t="s">
        <v>506</v>
      </c>
      <c r="V392" s="617" t="s">
        <v>506</v>
      </c>
      <c r="W392" s="617"/>
      <c r="X392" s="617"/>
    </row>
    <row r="393" spans="1:24" s="623" customFormat="1" ht="22.5" hidden="1" customHeight="1">
      <c r="A393" s="612" t="s">
        <v>2088</v>
      </c>
      <c r="B393" s="612" t="s">
        <v>2086</v>
      </c>
      <c r="C393" s="612" t="s">
        <v>506</v>
      </c>
      <c r="D393" s="613">
        <v>2016</v>
      </c>
      <c r="E393" s="614" t="s">
        <v>2090</v>
      </c>
      <c r="F393" s="612"/>
      <c r="G393" s="663" t="s">
        <v>757</v>
      </c>
      <c r="H393" s="615" t="s">
        <v>113</v>
      </c>
      <c r="I393" s="616" t="s">
        <v>113</v>
      </c>
      <c r="J393" s="615" t="s">
        <v>113</v>
      </c>
      <c r="K393" s="642" t="s">
        <v>113</v>
      </c>
      <c r="L393" s="617" t="s">
        <v>506</v>
      </c>
      <c r="M393" s="617" t="s">
        <v>506</v>
      </c>
      <c r="N393" s="617" t="s">
        <v>506</v>
      </c>
      <c r="O393" s="618">
        <v>0</v>
      </c>
      <c r="P393" s="619">
        <f t="shared" si="63"/>
        <v>0</v>
      </c>
      <c r="Q393" s="620">
        <f t="shared" si="64"/>
        <v>54524.160000000003</v>
      </c>
      <c r="R393" s="621">
        <f>R163+R168+R172+R182+R197+R228+R244</f>
        <v>54524.160000000003</v>
      </c>
      <c r="S393" s="622" t="s">
        <v>113</v>
      </c>
      <c r="T393" s="617" t="s">
        <v>113</v>
      </c>
      <c r="U393" s="617" t="s">
        <v>506</v>
      </c>
      <c r="V393" s="617" t="s">
        <v>506</v>
      </c>
      <c r="W393" s="617"/>
      <c r="X393" s="617"/>
    </row>
    <row r="394" spans="1:24" s="623" customFormat="1" ht="22.5" hidden="1" customHeight="1">
      <c r="A394" s="612" t="s">
        <v>1563</v>
      </c>
      <c r="B394" s="612" t="s">
        <v>539</v>
      </c>
      <c r="C394" s="612" t="s">
        <v>506</v>
      </c>
      <c r="D394" s="613">
        <v>2016</v>
      </c>
      <c r="E394" s="614" t="s">
        <v>2146</v>
      </c>
      <c r="F394" s="612"/>
      <c r="G394" s="663" t="s">
        <v>1167</v>
      </c>
      <c r="H394" s="615" t="s">
        <v>113</v>
      </c>
      <c r="I394" s="616" t="s">
        <v>113</v>
      </c>
      <c r="J394" s="615" t="s">
        <v>113</v>
      </c>
      <c r="K394" s="642" t="s">
        <v>113</v>
      </c>
      <c r="L394" s="617" t="s">
        <v>506</v>
      </c>
      <c r="M394" s="617" t="s">
        <v>506</v>
      </c>
      <c r="N394" s="617" t="s">
        <v>506</v>
      </c>
      <c r="O394" s="618">
        <v>0</v>
      </c>
      <c r="P394" s="619">
        <f t="shared" si="63"/>
        <v>0</v>
      </c>
      <c r="Q394" s="620">
        <f t="shared" si="64"/>
        <v>13643.69</v>
      </c>
      <c r="R394" s="621">
        <f>R156+R169+R170+R187+R189+R288+R295+R296</f>
        <v>13643.69</v>
      </c>
      <c r="S394" s="622" t="s">
        <v>113</v>
      </c>
      <c r="T394" s="617" t="s">
        <v>113</v>
      </c>
      <c r="U394" s="617" t="s">
        <v>506</v>
      </c>
      <c r="V394" s="617" t="s">
        <v>506</v>
      </c>
      <c r="W394" s="617"/>
      <c r="X394" s="617"/>
    </row>
    <row r="395" spans="1:24" s="623" customFormat="1" ht="22.5" hidden="1" customHeight="1">
      <c r="A395" s="612" t="s">
        <v>2210</v>
      </c>
      <c r="B395" s="612" t="s">
        <v>42</v>
      </c>
      <c r="C395" s="612" t="s">
        <v>506</v>
      </c>
      <c r="D395" s="613">
        <v>2016</v>
      </c>
      <c r="E395" s="614" t="s">
        <v>2211</v>
      </c>
      <c r="F395" s="612"/>
      <c r="G395" s="663" t="s">
        <v>1167</v>
      </c>
      <c r="H395" s="856" t="s">
        <v>2539</v>
      </c>
      <c r="I395" s="616" t="s">
        <v>113</v>
      </c>
      <c r="J395" s="615" t="s">
        <v>113</v>
      </c>
      <c r="K395" s="642" t="s">
        <v>113</v>
      </c>
      <c r="L395" s="617" t="s">
        <v>506</v>
      </c>
      <c r="M395" s="617" t="s">
        <v>506</v>
      </c>
      <c r="N395" s="617" t="s">
        <v>506</v>
      </c>
      <c r="O395" s="618">
        <v>0</v>
      </c>
      <c r="P395" s="619">
        <f t="shared" si="63"/>
        <v>0</v>
      </c>
      <c r="Q395" s="620">
        <f t="shared" si="64"/>
        <v>19200</v>
      </c>
      <c r="R395" s="621">
        <f>R70</f>
        <v>19200</v>
      </c>
      <c r="S395" s="622" t="s">
        <v>113</v>
      </c>
      <c r="T395" s="617" t="s">
        <v>113</v>
      </c>
      <c r="U395" s="617" t="s">
        <v>506</v>
      </c>
      <c r="V395" s="617" t="s">
        <v>506</v>
      </c>
      <c r="W395" s="617"/>
      <c r="X395" s="617" t="s">
        <v>2497</v>
      </c>
    </row>
    <row r="396" spans="1:24" s="623" customFormat="1" ht="22.5" hidden="1" customHeight="1">
      <c r="A396" s="612" t="s">
        <v>1862</v>
      </c>
      <c r="B396" s="612" t="s">
        <v>42</v>
      </c>
      <c r="C396" s="612" t="s">
        <v>506</v>
      </c>
      <c r="D396" s="613">
        <v>2016</v>
      </c>
      <c r="E396" s="852" t="s">
        <v>2173</v>
      </c>
      <c r="F396" s="612"/>
      <c r="G396" s="663" t="s">
        <v>1167</v>
      </c>
      <c r="H396" s="615" t="s">
        <v>113</v>
      </c>
      <c r="I396" s="616" t="s">
        <v>113</v>
      </c>
      <c r="J396" s="615" t="s">
        <v>113</v>
      </c>
      <c r="K396" s="642" t="s">
        <v>113</v>
      </c>
      <c r="L396" s="617" t="s">
        <v>506</v>
      </c>
      <c r="M396" s="617" t="s">
        <v>506</v>
      </c>
      <c r="N396" s="617" t="s">
        <v>506</v>
      </c>
      <c r="O396" s="618">
        <v>0</v>
      </c>
      <c r="P396" s="619">
        <f t="shared" si="63"/>
        <v>0</v>
      </c>
      <c r="Q396" s="620">
        <f t="shared" si="64"/>
        <v>4217.99</v>
      </c>
      <c r="R396" s="621">
        <f>R164</f>
        <v>4217.99</v>
      </c>
      <c r="S396" s="622" t="s">
        <v>113</v>
      </c>
      <c r="T396" s="617" t="s">
        <v>113</v>
      </c>
      <c r="U396" s="617" t="s">
        <v>506</v>
      </c>
      <c r="V396" s="617" t="s">
        <v>506</v>
      </c>
      <c r="W396" s="617"/>
      <c r="X396" s="617"/>
    </row>
    <row r="397" spans="1:24" s="792" customFormat="1" ht="22.5" hidden="1" customHeight="1">
      <c r="A397" s="781" t="s">
        <v>2216</v>
      </c>
      <c r="B397" s="781" t="s">
        <v>2217</v>
      </c>
      <c r="C397" s="781" t="s">
        <v>506</v>
      </c>
      <c r="D397" s="782">
        <v>2016</v>
      </c>
      <c r="E397" s="783" t="s">
        <v>2218</v>
      </c>
      <c r="F397" s="781"/>
      <c r="G397" s="784" t="s">
        <v>1167</v>
      </c>
      <c r="H397" s="785" t="s">
        <v>113</v>
      </c>
      <c r="I397" s="786" t="s">
        <v>113</v>
      </c>
      <c r="J397" s="785" t="s">
        <v>113</v>
      </c>
      <c r="K397" s="787" t="s">
        <v>113</v>
      </c>
      <c r="L397" s="788" t="s">
        <v>506</v>
      </c>
      <c r="M397" s="788" t="s">
        <v>506</v>
      </c>
      <c r="N397" s="788" t="s">
        <v>506</v>
      </c>
      <c r="O397" s="789">
        <v>0</v>
      </c>
      <c r="P397" s="793">
        <f t="shared" si="63"/>
        <v>0</v>
      </c>
      <c r="Q397" s="794">
        <f t="shared" si="64"/>
        <v>0</v>
      </c>
      <c r="R397" s="790"/>
      <c r="S397" s="791">
        <f>S133</f>
        <v>1925</v>
      </c>
      <c r="T397" s="788" t="s">
        <v>113</v>
      </c>
      <c r="U397" s="788" t="s">
        <v>506</v>
      </c>
      <c r="V397" s="788" t="s">
        <v>506</v>
      </c>
      <c r="W397" s="788"/>
      <c r="X397" s="788"/>
    </row>
    <row r="398" spans="1:24" s="623" customFormat="1" ht="22.5" hidden="1" customHeight="1">
      <c r="A398" s="612" t="s">
        <v>1921</v>
      </c>
      <c r="B398" s="612" t="s">
        <v>2414</v>
      </c>
      <c r="C398" s="612" t="s">
        <v>506</v>
      </c>
      <c r="D398" s="613">
        <v>2016</v>
      </c>
      <c r="E398" s="614" t="s">
        <v>2401</v>
      </c>
      <c r="F398" s="612"/>
      <c r="G398" s="663" t="s">
        <v>1167</v>
      </c>
      <c r="H398" s="615" t="s">
        <v>113</v>
      </c>
      <c r="I398" s="616" t="s">
        <v>113</v>
      </c>
      <c r="J398" s="615" t="s">
        <v>113</v>
      </c>
      <c r="K398" s="642" t="s">
        <v>113</v>
      </c>
      <c r="L398" s="617" t="s">
        <v>506</v>
      </c>
      <c r="M398" s="617" t="s">
        <v>506</v>
      </c>
      <c r="N398" s="617" t="s">
        <v>506</v>
      </c>
      <c r="O398" s="618">
        <v>0</v>
      </c>
      <c r="P398" s="619">
        <f t="shared" si="63"/>
        <v>0</v>
      </c>
      <c r="Q398" s="620">
        <f t="shared" si="64"/>
        <v>16139.32</v>
      </c>
      <c r="R398" s="621">
        <f>R143+R144+R155+R232+R235+R236+R286+R293</f>
        <v>16139.32</v>
      </c>
      <c r="S398" s="622" t="s">
        <v>113</v>
      </c>
      <c r="T398" s="617" t="s">
        <v>113</v>
      </c>
      <c r="U398" s="617" t="s">
        <v>506</v>
      </c>
      <c r="V398" s="617" t="s">
        <v>506</v>
      </c>
      <c r="W398" s="617"/>
      <c r="X398" s="617"/>
    </row>
    <row r="399" spans="1:24" s="623" customFormat="1" ht="22.5" hidden="1" customHeight="1">
      <c r="A399" s="612" t="s">
        <v>2166</v>
      </c>
      <c r="B399" s="612" t="s">
        <v>539</v>
      </c>
      <c r="C399" s="612" t="s">
        <v>506</v>
      </c>
      <c r="D399" s="613">
        <v>2016</v>
      </c>
      <c r="E399" s="614" t="s">
        <v>2573</v>
      </c>
      <c r="F399" s="612"/>
      <c r="G399" s="663" t="s">
        <v>1167</v>
      </c>
      <c r="H399" s="615" t="s">
        <v>113</v>
      </c>
      <c r="I399" s="616" t="s">
        <v>113</v>
      </c>
      <c r="J399" s="615" t="s">
        <v>113</v>
      </c>
      <c r="K399" s="642" t="s">
        <v>113</v>
      </c>
      <c r="L399" s="617" t="s">
        <v>506</v>
      </c>
      <c r="M399" s="617" t="s">
        <v>506</v>
      </c>
      <c r="N399" s="617" t="s">
        <v>506</v>
      </c>
      <c r="O399" s="618">
        <v>0</v>
      </c>
      <c r="P399" s="619">
        <f t="shared" si="63"/>
        <v>0</v>
      </c>
      <c r="Q399" s="620">
        <f t="shared" si="64"/>
        <v>13178.490000000002</v>
      </c>
      <c r="R399" s="621">
        <f>R194+R199+R202+R204+R209+R210+R298</f>
        <v>13178.490000000002</v>
      </c>
      <c r="S399" s="622" t="s">
        <v>113</v>
      </c>
      <c r="T399" s="617" t="s">
        <v>113</v>
      </c>
      <c r="U399" s="617" t="s">
        <v>506</v>
      </c>
      <c r="V399" s="617" t="s">
        <v>506</v>
      </c>
      <c r="W399" s="617"/>
      <c r="X399" s="617"/>
    </row>
    <row r="400" spans="1:24" s="623" customFormat="1" ht="22.5" hidden="1" customHeight="1">
      <c r="A400" s="612" t="s">
        <v>1174</v>
      </c>
      <c r="B400" s="612" t="s">
        <v>539</v>
      </c>
      <c r="C400" s="612" t="s">
        <v>506</v>
      </c>
      <c r="D400" s="613">
        <v>2016</v>
      </c>
      <c r="E400" s="614" t="s">
        <v>2150</v>
      </c>
      <c r="F400" s="612"/>
      <c r="G400" s="663" t="s">
        <v>1167</v>
      </c>
      <c r="H400" s="615" t="s">
        <v>113</v>
      </c>
      <c r="I400" s="616" t="s">
        <v>113</v>
      </c>
      <c r="J400" s="615" t="s">
        <v>113</v>
      </c>
      <c r="K400" s="642" t="s">
        <v>113</v>
      </c>
      <c r="L400" s="617" t="s">
        <v>506</v>
      </c>
      <c r="M400" s="617" t="s">
        <v>506</v>
      </c>
      <c r="N400" s="617" t="s">
        <v>506</v>
      </c>
      <c r="O400" s="618">
        <v>0</v>
      </c>
      <c r="P400" s="619">
        <f t="shared" si="63"/>
        <v>0</v>
      </c>
      <c r="Q400" s="620">
        <f t="shared" si="64"/>
        <v>502.7</v>
      </c>
      <c r="R400" s="621">
        <f>R188+R193</f>
        <v>502.7</v>
      </c>
      <c r="S400" s="622" t="s">
        <v>113</v>
      </c>
      <c r="T400" s="617" t="s">
        <v>113</v>
      </c>
      <c r="U400" s="617" t="s">
        <v>506</v>
      </c>
      <c r="V400" s="617" t="s">
        <v>506</v>
      </c>
      <c r="W400" s="617"/>
      <c r="X400" s="617"/>
    </row>
    <row r="401" spans="1:24" s="623" customFormat="1" ht="22.5" hidden="1" customHeight="1">
      <c r="A401" s="612" t="s">
        <v>2179</v>
      </c>
      <c r="B401" s="612" t="s">
        <v>1970</v>
      </c>
      <c r="C401" s="612" t="s">
        <v>506</v>
      </c>
      <c r="D401" s="613">
        <v>2016</v>
      </c>
      <c r="E401" s="614" t="s">
        <v>2300</v>
      </c>
      <c r="F401" s="612"/>
      <c r="G401" s="663" t="s">
        <v>1688</v>
      </c>
      <c r="H401" s="615" t="s">
        <v>113</v>
      </c>
      <c r="I401" s="616" t="s">
        <v>113</v>
      </c>
      <c r="J401" s="615" t="s">
        <v>113</v>
      </c>
      <c r="K401" s="642" t="s">
        <v>113</v>
      </c>
      <c r="L401" s="617" t="s">
        <v>506</v>
      </c>
      <c r="M401" s="617" t="s">
        <v>506</v>
      </c>
      <c r="N401" s="617" t="s">
        <v>506</v>
      </c>
      <c r="O401" s="618">
        <v>0</v>
      </c>
      <c r="P401" s="799">
        <f t="shared" ref="P401:P410" si="65">(R401*100/116)*O401</f>
        <v>0</v>
      </c>
      <c r="Q401" s="620">
        <f t="shared" ref="Q401:Q410" si="66">R401-P401</f>
        <v>425659.13000000006</v>
      </c>
      <c r="R401" s="621">
        <f>R174+R183+R184+R200+R201+R203+R205+R206+R211+R212+R213+R214+R216+R220+R221+R224+R226+R239+R242+R245+R246+R247+R249+R252+R259+R260+R263+R272+R273+R305+R306+R307+R308</f>
        <v>425659.13000000006</v>
      </c>
      <c r="S401" s="622" t="s">
        <v>113</v>
      </c>
      <c r="T401" s="617" t="s">
        <v>113</v>
      </c>
      <c r="U401" s="617" t="s">
        <v>506</v>
      </c>
      <c r="V401" s="617" t="s">
        <v>506</v>
      </c>
      <c r="W401" s="617"/>
      <c r="X401" s="617"/>
    </row>
    <row r="402" spans="1:24" s="623" customFormat="1" ht="30" hidden="1" customHeight="1">
      <c r="A402" s="612" t="s">
        <v>2345</v>
      </c>
      <c r="B402" s="612" t="s">
        <v>2433</v>
      </c>
      <c r="C402" s="612" t="s">
        <v>506</v>
      </c>
      <c r="D402" s="613">
        <v>2016</v>
      </c>
      <c r="E402" s="614" t="s">
        <v>2473</v>
      </c>
      <c r="F402" s="612"/>
      <c r="G402" s="663" t="s">
        <v>754</v>
      </c>
      <c r="H402" s="615" t="s">
        <v>113</v>
      </c>
      <c r="I402" s="616" t="s">
        <v>113</v>
      </c>
      <c r="J402" s="615" t="s">
        <v>113</v>
      </c>
      <c r="K402" s="642" t="s">
        <v>113</v>
      </c>
      <c r="L402" s="617" t="s">
        <v>506</v>
      </c>
      <c r="M402" s="617" t="s">
        <v>506</v>
      </c>
      <c r="N402" s="617" t="s">
        <v>506</v>
      </c>
      <c r="O402" s="618">
        <v>2E-3</v>
      </c>
      <c r="P402" s="799">
        <f t="shared" si="65"/>
        <v>457.99725862068959</v>
      </c>
      <c r="Q402" s="620">
        <f t="shared" si="66"/>
        <v>265180.41274137929</v>
      </c>
      <c r="R402" s="621">
        <f>R254+R255+R310</f>
        <v>265638.40999999997</v>
      </c>
      <c r="S402" s="622" t="s">
        <v>113</v>
      </c>
      <c r="T402" s="617" t="s">
        <v>113</v>
      </c>
      <c r="U402" s="617" t="s">
        <v>506</v>
      </c>
      <c r="V402" s="617" t="s">
        <v>506</v>
      </c>
      <c r="W402" s="617" t="s">
        <v>1520</v>
      </c>
      <c r="X402" s="849"/>
    </row>
    <row r="403" spans="1:24" s="623" customFormat="1" ht="23.1" hidden="1" customHeight="1">
      <c r="A403" s="612" t="s">
        <v>2345</v>
      </c>
      <c r="B403" s="612" t="s">
        <v>2430</v>
      </c>
      <c r="C403" s="612" t="s">
        <v>506</v>
      </c>
      <c r="D403" s="613">
        <v>2016</v>
      </c>
      <c r="E403" s="614" t="s">
        <v>2498</v>
      </c>
      <c r="F403" s="612"/>
      <c r="G403" s="663" t="s">
        <v>754</v>
      </c>
      <c r="H403" s="615" t="s">
        <v>113</v>
      </c>
      <c r="I403" s="616" t="s">
        <v>113</v>
      </c>
      <c r="J403" s="615" t="s">
        <v>113</v>
      </c>
      <c r="K403" s="642" t="s">
        <v>113</v>
      </c>
      <c r="L403" s="617" t="s">
        <v>506</v>
      </c>
      <c r="M403" s="617" t="s">
        <v>506</v>
      </c>
      <c r="N403" s="617" t="s">
        <v>506</v>
      </c>
      <c r="O403" s="618">
        <v>0</v>
      </c>
      <c r="P403" s="619">
        <f t="shared" si="65"/>
        <v>0</v>
      </c>
      <c r="Q403" s="620">
        <f t="shared" si="66"/>
        <v>16240</v>
      </c>
      <c r="R403" s="621">
        <f>R136</f>
        <v>16240</v>
      </c>
      <c r="S403" s="622" t="s">
        <v>113</v>
      </c>
      <c r="T403" s="617" t="s">
        <v>113</v>
      </c>
      <c r="U403" s="617" t="s">
        <v>506</v>
      </c>
      <c r="V403" s="617" t="s">
        <v>506</v>
      </c>
      <c r="W403" s="617"/>
      <c r="X403" s="617"/>
    </row>
    <row r="404" spans="1:24" s="623" customFormat="1" ht="30" hidden="1" customHeight="1">
      <c r="A404" s="612" t="s">
        <v>2345</v>
      </c>
      <c r="B404" s="612" t="s">
        <v>2432</v>
      </c>
      <c r="C404" s="612" t="s">
        <v>506</v>
      </c>
      <c r="D404" s="613">
        <v>2016</v>
      </c>
      <c r="E404" s="614" t="s">
        <v>2459</v>
      </c>
      <c r="F404" s="612"/>
      <c r="G404" s="663" t="s">
        <v>754</v>
      </c>
      <c r="H404" s="615" t="s">
        <v>113</v>
      </c>
      <c r="I404" s="616" t="s">
        <v>113</v>
      </c>
      <c r="J404" s="615" t="s">
        <v>113</v>
      </c>
      <c r="K404" s="642" t="s">
        <v>113</v>
      </c>
      <c r="L404" s="617" t="s">
        <v>506</v>
      </c>
      <c r="M404" s="617" t="s">
        <v>506</v>
      </c>
      <c r="N404" s="617" t="s">
        <v>506</v>
      </c>
      <c r="O404" s="618">
        <v>0</v>
      </c>
      <c r="P404" s="619">
        <f>(R404*100/116)*O404</f>
        <v>0</v>
      </c>
      <c r="Q404" s="620">
        <f>R404-P404</f>
        <v>3039.42</v>
      </c>
      <c r="R404" s="621">
        <f>R240+R311</f>
        <v>3039.42</v>
      </c>
      <c r="S404" s="622" t="s">
        <v>113</v>
      </c>
      <c r="T404" s="617" t="s">
        <v>113</v>
      </c>
      <c r="U404" s="617" t="s">
        <v>506</v>
      </c>
      <c r="V404" s="617" t="s">
        <v>506</v>
      </c>
      <c r="W404" s="617" t="s">
        <v>1499</v>
      </c>
      <c r="X404" s="850"/>
    </row>
    <row r="405" spans="1:24" s="623" customFormat="1" ht="30" hidden="1" customHeight="1">
      <c r="A405" s="613" t="s">
        <v>2345</v>
      </c>
      <c r="B405" s="613" t="s">
        <v>2431</v>
      </c>
      <c r="C405" s="613" t="s">
        <v>506</v>
      </c>
      <c r="D405" s="613">
        <v>2016</v>
      </c>
      <c r="E405" s="614" t="s">
        <v>2459</v>
      </c>
      <c r="F405" s="612"/>
      <c r="G405" s="663" t="s">
        <v>754</v>
      </c>
      <c r="H405" s="615" t="s">
        <v>113</v>
      </c>
      <c r="I405" s="616" t="s">
        <v>113</v>
      </c>
      <c r="J405" s="615" t="s">
        <v>113</v>
      </c>
      <c r="K405" s="642" t="s">
        <v>113</v>
      </c>
      <c r="L405" s="617" t="s">
        <v>506</v>
      </c>
      <c r="M405" s="617" t="s">
        <v>506</v>
      </c>
      <c r="N405" s="617" t="s">
        <v>506</v>
      </c>
      <c r="O405" s="618">
        <v>0</v>
      </c>
      <c r="P405" s="619">
        <f>(R405*100/116)*O405</f>
        <v>0</v>
      </c>
      <c r="Q405" s="620">
        <f>R405-P405</f>
        <v>39129.909999999996</v>
      </c>
      <c r="R405" s="621">
        <f>R240+R241+R275</f>
        <v>39129.909999999996</v>
      </c>
      <c r="S405" s="622" t="s">
        <v>113</v>
      </c>
      <c r="T405" s="617" t="s">
        <v>113</v>
      </c>
      <c r="U405" s="617" t="s">
        <v>506</v>
      </c>
      <c r="V405" s="617" t="s">
        <v>506</v>
      </c>
      <c r="W405" s="617" t="s">
        <v>1466</v>
      </c>
      <c r="X405" s="850"/>
    </row>
    <row r="406" spans="1:24" s="623" customFormat="1" ht="22.5" hidden="1" customHeight="1">
      <c r="A406" s="613" t="s">
        <v>2345</v>
      </c>
      <c r="B406" s="613" t="s">
        <v>42</v>
      </c>
      <c r="C406" s="613" t="s">
        <v>506</v>
      </c>
      <c r="D406" s="613">
        <v>2016</v>
      </c>
      <c r="E406" s="614" t="s">
        <v>2344</v>
      </c>
      <c r="F406" s="612"/>
      <c r="G406" s="663" t="s">
        <v>754</v>
      </c>
      <c r="H406" s="615" t="s">
        <v>113</v>
      </c>
      <c r="I406" s="616" t="s">
        <v>113</v>
      </c>
      <c r="J406" s="615" t="s">
        <v>113</v>
      </c>
      <c r="K406" s="642" t="s">
        <v>113</v>
      </c>
      <c r="L406" s="617" t="s">
        <v>506</v>
      </c>
      <c r="M406" s="617" t="s">
        <v>506</v>
      </c>
      <c r="N406" s="617" t="s">
        <v>506</v>
      </c>
      <c r="O406" s="618"/>
      <c r="P406" s="619">
        <f t="shared" si="65"/>
        <v>0</v>
      </c>
      <c r="Q406" s="620">
        <f t="shared" si="66"/>
        <v>0</v>
      </c>
      <c r="R406" s="621"/>
      <c r="S406" s="622" t="s">
        <v>113</v>
      </c>
      <c r="T406" s="617" t="s">
        <v>113</v>
      </c>
      <c r="U406" s="617" t="s">
        <v>506</v>
      </c>
      <c r="V406" s="617" t="s">
        <v>506</v>
      </c>
      <c r="W406" s="617"/>
      <c r="X406" s="617"/>
    </row>
    <row r="407" spans="1:24" s="623" customFormat="1" ht="22.5" hidden="1" customHeight="1">
      <c r="A407" s="613" t="s">
        <v>1738</v>
      </c>
      <c r="B407" s="613" t="s">
        <v>539</v>
      </c>
      <c r="C407" s="613" t="s">
        <v>506</v>
      </c>
      <c r="D407" s="613">
        <v>2016</v>
      </c>
      <c r="E407" s="614" t="s">
        <v>2601</v>
      </c>
      <c r="F407" s="612"/>
      <c r="G407" s="663" t="s">
        <v>1167</v>
      </c>
      <c r="H407" s="615" t="s">
        <v>113</v>
      </c>
      <c r="I407" s="616" t="s">
        <v>113</v>
      </c>
      <c r="J407" s="615" t="s">
        <v>113</v>
      </c>
      <c r="K407" s="642" t="s">
        <v>113</v>
      </c>
      <c r="L407" s="617" t="s">
        <v>506</v>
      </c>
      <c r="M407" s="617" t="s">
        <v>506</v>
      </c>
      <c r="N407" s="617" t="s">
        <v>506</v>
      </c>
      <c r="O407" s="618">
        <v>0</v>
      </c>
      <c r="P407" s="619">
        <f t="shared" si="65"/>
        <v>0</v>
      </c>
      <c r="Q407" s="620">
        <f t="shared" si="66"/>
        <v>636.4</v>
      </c>
      <c r="R407" s="621">
        <f>R283</f>
        <v>636.4</v>
      </c>
      <c r="S407" s="622" t="s">
        <v>113</v>
      </c>
      <c r="T407" s="617" t="s">
        <v>113</v>
      </c>
      <c r="U407" s="617" t="s">
        <v>506</v>
      </c>
      <c r="V407" s="617" t="s">
        <v>506</v>
      </c>
      <c r="W407" s="617"/>
      <c r="X407" s="617"/>
    </row>
    <row r="408" spans="1:24" s="623" customFormat="1" ht="36" hidden="1" customHeight="1">
      <c r="A408" s="613" t="s">
        <v>1738</v>
      </c>
      <c r="B408" s="613" t="s">
        <v>42</v>
      </c>
      <c r="C408" s="613" t="s">
        <v>506</v>
      </c>
      <c r="D408" s="613">
        <v>2016</v>
      </c>
      <c r="E408" s="614" t="s">
        <v>2665</v>
      </c>
      <c r="F408" s="612"/>
      <c r="G408" s="663" t="s">
        <v>1167</v>
      </c>
      <c r="H408" s="615" t="s">
        <v>113</v>
      </c>
      <c r="I408" s="616" t="s">
        <v>113</v>
      </c>
      <c r="J408" s="615" t="s">
        <v>113</v>
      </c>
      <c r="K408" s="642" t="s">
        <v>113</v>
      </c>
      <c r="L408" s="617" t="s">
        <v>506</v>
      </c>
      <c r="M408" s="617" t="s">
        <v>506</v>
      </c>
      <c r="N408" s="617" t="s">
        <v>506</v>
      </c>
      <c r="O408" s="618">
        <v>0</v>
      </c>
      <c r="P408" s="619">
        <f t="shared" si="65"/>
        <v>0</v>
      </c>
      <c r="Q408" s="620">
        <f t="shared" si="66"/>
        <v>10478.4</v>
      </c>
      <c r="R408" s="621">
        <f>R309+R312</f>
        <v>10478.4</v>
      </c>
      <c r="S408" s="622" t="s">
        <v>113</v>
      </c>
      <c r="T408" s="617" t="s">
        <v>113</v>
      </c>
      <c r="U408" s="617" t="s">
        <v>506</v>
      </c>
      <c r="V408" s="617" t="s">
        <v>506</v>
      </c>
      <c r="W408" s="617"/>
      <c r="X408" s="617"/>
    </row>
    <row r="409" spans="1:24" s="623" customFormat="1" ht="22.5" hidden="1" customHeight="1">
      <c r="A409" s="613" t="s">
        <v>2685</v>
      </c>
      <c r="B409" s="613" t="s">
        <v>539</v>
      </c>
      <c r="C409" s="613" t="s">
        <v>506</v>
      </c>
      <c r="D409" s="613">
        <v>2016</v>
      </c>
      <c r="E409" s="614" t="str">
        <f>E301</f>
        <v xml:space="preserve">EMPEDRADO - C. JUAREZ - POTRE </v>
      </c>
      <c r="F409" s="612"/>
      <c r="G409" s="663" t="s">
        <v>1167</v>
      </c>
      <c r="H409" s="615" t="s">
        <v>113</v>
      </c>
      <c r="I409" s="616" t="s">
        <v>113</v>
      </c>
      <c r="J409" s="615" t="s">
        <v>113</v>
      </c>
      <c r="K409" s="642" t="s">
        <v>113</v>
      </c>
      <c r="L409" s="617" t="s">
        <v>506</v>
      </c>
      <c r="M409" s="617" t="s">
        <v>506</v>
      </c>
      <c r="N409" s="617" t="s">
        <v>506</v>
      </c>
      <c r="O409" s="618">
        <v>0</v>
      </c>
      <c r="P409" s="619">
        <f t="shared" si="65"/>
        <v>0</v>
      </c>
      <c r="Q409" s="620">
        <f t="shared" si="66"/>
        <v>1419.97</v>
      </c>
      <c r="R409" s="621">
        <f>R301</f>
        <v>1419.97</v>
      </c>
      <c r="S409" s="622" t="s">
        <v>113</v>
      </c>
      <c r="T409" s="617" t="s">
        <v>113</v>
      </c>
      <c r="U409" s="617" t="s">
        <v>506</v>
      </c>
      <c r="V409" s="617" t="s">
        <v>506</v>
      </c>
      <c r="W409" s="617"/>
      <c r="X409" s="617"/>
    </row>
    <row r="410" spans="1:24" s="623" customFormat="1" ht="22.5" hidden="1" customHeight="1">
      <c r="A410" s="613" t="s">
        <v>1192</v>
      </c>
      <c r="B410" s="613" t="s">
        <v>539</v>
      </c>
      <c r="C410" s="613" t="s">
        <v>506</v>
      </c>
      <c r="D410" s="613">
        <v>2016</v>
      </c>
      <c r="E410" s="614" t="s">
        <v>2643</v>
      </c>
      <c r="F410" s="612"/>
      <c r="G410" s="663" t="s">
        <v>1167</v>
      </c>
      <c r="H410" s="615" t="s">
        <v>113</v>
      </c>
      <c r="I410" s="616" t="s">
        <v>113</v>
      </c>
      <c r="J410" s="615" t="s">
        <v>113</v>
      </c>
      <c r="K410" s="642" t="s">
        <v>113</v>
      </c>
      <c r="L410" s="617" t="s">
        <v>506</v>
      </c>
      <c r="M410" s="617" t="s">
        <v>506</v>
      </c>
      <c r="N410" s="617" t="s">
        <v>506</v>
      </c>
      <c r="O410" s="618">
        <v>0</v>
      </c>
      <c r="P410" s="619">
        <f t="shared" si="65"/>
        <v>0</v>
      </c>
      <c r="Q410" s="620">
        <f t="shared" si="66"/>
        <v>211.96</v>
      </c>
      <c r="R410" s="621">
        <f>R294</f>
        <v>211.96</v>
      </c>
      <c r="S410" s="622" t="s">
        <v>113</v>
      </c>
      <c r="T410" s="617" t="s">
        <v>113</v>
      </c>
      <c r="U410" s="617" t="s">
        <v>506</v>
      </c>
      <c r="V410" s="617" t="s">
        <v>506</v>
      </c>
      <c r="W410" s="617"/>
      <c r="X410" s="617"/>
    </row>
    <row r="411" spans="1:24" s="623" customFormat="1" ht="22.5" hidden="1" customHeight="1">
      <c r="A411" s="613" t="s">
        <v>1738</v>
      </c>
      <c r="B411" s="613" t="s">
        <v>539</v>
      </c>
      <c r="C411" s="613" t="s">
        <v>506</v>
      </c>
      <c r="D411" s="613">
        <v>2016</v>
      </c>
      <c r="E411" s="614" t="s">
        <v>2667</v>
      </c>
      <c r="F411" s="612"/>
      <c r="G411" s="663" t="s">
        <v>1167</v>
      </c>
      <c r="H411" s="615" t="s">
        <v>113</v>
      </c>
      <c r="I411" s="616" t="s">
        <v>113</v>
      </c>
      <c r="J411" s="615" t="s">
        <v>113</v>
      </c>
      <c r="K411" s="642" t="s">
        <v>113</v>
      </c>
      <c r="L411" s="617" t="s">
        <v>506</v>
      </c>
      <c r="M411" s="617" t="s">
        <v>506</v>
      </c>
      <c r="N411" s="617" t="s">
        <v>506</v>
      </c>
      <c r="O411" s="618">
        <v>0</v>
      </c>
      <c r="P411" s="619">
        <f t="shared" ref="P411:P418" si="67">(R411*100/116)*O411</f>
        <v>0</v>
      </c>
      <c r="Q411" s="620">
        <f t="shared" ref="Q411:Q418" si="68">R411-P411</f>
        <v>1744.4</v>
      </c>
      <c r="R411" s="621">
        <f>R284+R287</f>
        <v>1744.4</v>
      </c>
      <c r="S411" s="622" t="s">
        <v>113</v>
      </c>
      <c r="T411" s="617" t="s">
        <v>113</v>
      </c>
      <c r="U411" s="617" t="s">
        <v>506</v>
      </c>
      <c r="V411" s="617" t="s">
        <v>506</v>
      </c>
      <c r="W411" s="617"/>
      <c r="X411" s="617"/>
    </row>
    <row r="412" spans="1:24" s="623" customFormat="1" ht="22.5" hidden="1" customHeight="1">
      <c r="A412" s="613" t="s">
        <v>1610</v>
      </c>
      <c r="B412" s="613" t="s">
        <v>535</v>
      </c>
      <c r="C412" s="613" t="s">
        <v>506</v>
      </c>
      <c r="D412" s="613">
        <v>2016</v>
      </c>
      <c r="E412" s="614" t="str">
        <f>E359</f>
        <v>B. ASF - VARIAS CALLES - MPIO</v>
      </c>
      <c r="F412" s="612"/>
      <c r="G412" s="663" t="s">
        <v>1167</v>
      </c>
      <c r="H412" s="615" t="s">
        <v>113</v>
      </c>
      <c r="I412" s="616" t="s">
        <v>113</v>
      </c>
      <c r="J412" s="615" t="s">
        <v>113</v>
      </c>
      <c r="K412" s="642" t="s">
        <v>113</v>
      </c>
      <c r="L412" s="617" t="s">
        <v>506</v>
      </c>
      <c r="M412" s="617" t="s">
        <v>506</v>
      </c>
      <c r="N412" s="617" t="s">
        <v>506</v>
      </c>
      <c r="O412" s="618">
        <v>0</v>
      </c>
      <c r="P412" s="619">
        <f t="shared" si="67"/>
        <v>0</v>
      </c>
      <c r="Q412" s="620">
        <f t="shared" si="68"/>
        <v>1044</v>
      </c>
      <c r="R412" s="621">
        <f>R25</f>
        <v>1044</v>
      </c>
      <c r="S412" s="622" t="s">
        <v>113</v>
      </c>
      <c r="T412" s="617" t="s">
        <v>113</v>
      </c>
      <c r="U412" s="617" t="s">
        <v>506</v>
      </c>
      <c r="V412" s="617" t="s">
        <v>506</v>
      </c>
      <c r="W412" s="617"/>
      <c r="X412" s="617"/>
    </row>
    <row r="413" spans="1:24" s="623" customFormat="1" ht="22.5" hidden="1" customHeight="1">
      <c r="A413" s="613" t="s">
        <v>1921</v>
      </c>
      <c r="B413" s="613" t="s">
        <v>42</v>
      </c>
      <c r="C413" s="613" t="s">
        <v>506</v>
      </c>
      <c r="D413" s="613">
        <v>2016</v>
      </c>
      <c r="E413" s="614" t="s">
        <v>2706</v>
      </c>
      <c r="F413" s="612"/>
      <c r="G413" s="663" t="s">
        <v>1167</v>
      </c>
      <c r="H413" s="615" t="s">
        <v>113</v>
      </c>
      <c r="I413" s="616" t="s">
        <v>113</v>
      </c>
      <c r="J413" s="615" t="s">
        <v>113</v>
      </c>
      <c r="K413" s="642" t="s">
        <v>113</v>
      </c>
      <c r="L413" s="617" t="s">
        <v>506</v>
      </c>
      <c r="M413" s="617" t="s">
        <v>506</v>
      </c>
      <c r="N413" s="617" t="s">
        <v>506</v>
      </c>
      <c r="O413" s="618">
        <v>0</v>
      </c>
      <c r="P413" s="619">
        <f t="shared" si="67"/>
        <v>0</v>
      </c>
      <c r="Q413" s="620">
        <f t="shared" si="68"/>
        <v>38664.959999999999</v>
      </c>
      <c r="R413" s="621">
        <f>R166+R167</f>
        <v>38664.959999999999</v>
      </c>
      <c r="S413" s="622" t="s">
        <v>113</v>
      </c>
      <c r="T413" s="617" t="s">
        <v>113</v>
      </c>
      <c r="U413" s="617" t="s">
        <v>506</v>
      </c>
      <c r="V413" s="617" t="s">
        <v>506</v>
      </c>
      <c r="W413" s="617"/>
      <c r="X413" s="617"/>
    </row>
    <row r="414" spans="1:24" s="623" customFormat="1" ht="22.5" hidden="1" customHeight="1">
      <c r="A414" s="613"/>
      <c r="B414" s="613"/>
      <c r="C414" s="613" t="s">
        <v>506</v>
      </c>
      <c r="D414" s="613">
        <v>2016</v>
      </c>
      <c r="E414" s="614"/>
      <c r="F414" s="612"/>
      <c r="G414" s="663"/>
      <c r="H414" s="615" t="s">
        <v>113</v>
      </c>
      <c r="I414" s="616" t="s">
        <v>113</v>
      </c>
      <c r="J414" s="615" t="s">
        <v>113</v>
      </c>
      <c r="K414" s="642" t="s">
        <v>113</v>
      </c>
      <c r="L414" s="617" t="s">
        <v>506</v>
      </c>
      <c r="M414" s="617" t="s">
        <v>506</v>
      </c>
      <c r="N414" s="617" t="s">
        <v>506</v>
      </c>
      <c r="O414" s="618"/>
      <c r="P414" s="619">
        <f t="shared" si="67"/>
        <v>0</v>
      </c>
      <c r="Q414" s="620">
        <f t="shared" si="68"/>
        <v>0</v>
      </c>
      <c r="R414" s="621"/>
      <c r="S414" s="622" t="s">
        <v>113</v>
      </c>
      <c r="T414" s="617" t="s">
        <v>113</v>
      </c>
      <c r="U414" s="617" t="s">
        <v>506</v>
      </c>
      <c r="V414" s="617" t="s">
        <v>506</v>
      </c>
      <c r="W414" s="617"/>
      <c r="X414" s="617"/>
    </row>
    <row r="415" spans="1:24" s="623" customFormat="1" ht="22.5" hidden="1" customHeight="1">
      <c r="A415" s="613"/>
      <c r="B415" s="613"/>
      <c r="C415" s="613" t="s">
        <v>506</v>
      </c>
      <c r="D415" s="613">
        <v>2016</v>
      </c>
      <c r="E415" s="614"/>
      <c r="F415" s="612"/>
      <c r="G415" s="663"/>
      <c r="H415" s="615" t="s">
        <v>113</v>
      </c>
      <c r="I415" s="616" t="s">
        <v>113</v>
      </c>
      <c r="J415" s="615" t="s">
        <v>113</v>
      </c>
      <c r="K415" s="642" t="s">
        <v>113</v>
      </c>
      <c r="L415" s="617" t="s">
        <v>506</v>
      </c>
      <c r="M415" s="617" t="s">
        <v>506</v>
      </c>
      <c r="N415" s="617" t="s">
        <v>506</v>
      </c>
      <c r="O415" s="618"/>
      <c r="P415" s="619">
        <f t="shared" si="67"/>
        <v>0</v>
      </c>
      <c r="Q415" s="620">
        <f t="shared" si="68"/>
        <v>0</v>
      </c>
      <c r="R415" s="621"/>
      <c r="S415" s="622" t="s">
        <v>113</v>
      </c>
      <c r="T415" s="617" t="s">
        <v>113</v>
      </c>
      <c r="U415" s="617" t="s">
        <v>506</v>
      </c>
      <c r="V415" s="617" t="s">
        <v>506</v>
      </c>
      <c r="W415" s="617"/>
      <c r="X415" s="617"/>
    </row>
    <row r="416" spans="1:24" s="623" customFormat="1" ht="22.5" hidden="1" customHeight="1">
      <c r="A416" s="613"/>
      <c r="B416" s="613"/>
      <c r="C416" s="613" t="s">
        <v>506</v>
      </c>
      <c r="D416" s="613">
        <v>2016</v>
      </c>
      <c r="E416" s="614"/>
      <c r="F416" s="612"/>
      <c r="G416" s="663"/>
      <c r="H416" s="615" t="s">
        <v>113</v>
      </c>
      <c r="I416" s="616" t="s">
        <v>113</v>
      </c>
      <c r="J416" s="615" t="s">
        <v>113</v>
      </c>
      <c r="K416" s="642" t="s">
        <v>113</v>
      </c>
      <c r="L416" s="617" t="s">
        <v>506</v>
      </c>
      <c r="M416" s="617" t="s">
        <v>506</v>
      </c>
      <c r="N416" s="617" t="s">
        <v>506</v>
      </c>
      <c r="O416" s="618"/>
      <c r="P416" s="619">
        <f t="shared" si="67"/>
        <v>0</v>
      </c>
      <c r="Q416" s="620">
        <f t="shared" si="68"/>
        <v>0</v>
      </c>
      <c r="R416" s="621"/>
      <c r="S416" s="622" t="s">
        <v>113</v>
      </c>
      <c r="T416" s="617" t="s">
        <v>113</v>
      </c>
      <c r="U416" s="617" t="s">
        <v>506</v>
      </c>
      <c r="V416" s="617" t="s">
        <v>506</v>
      </c>
      <c r="W416" s="617"/>
      <c r="X416" s="617"/>
    </row>
    <row r="417" spans="1:25" s="623" customFormat="1" ht="22.5" hidden="1" customHeight="1">
      <c r="A417" s="613"/>
      <c r="B417" s="613"/>
      <c r="C417" s="613" t="s">
        <v>506</v>
      </c>
      <c r="D417" s="613">
        <v>2016</v>
      </c>
      <c r="E417" s="614"/>
      <c r="F417" s="612"/>
      <c r="G417" s="663"/>
      <c r="H417" s="615" t="s">
        <v>113</v>
      </c>
      <c r="I417" s="616" t="s">
        <v>113</v>
      </c>
      <c r="J417" s="615" t="s">
        <v>113</v>
      </c>
      <c r="K417" s="642" t="s">
        <v>113</v>
      </c>
      <c r="L417" s="617" t="s">
        <v>506</v>
      </c>
      <c r="M417" s="617" t="s">
        <v>506</v>
      </c>
      <c r="N417" s="617" t="s">
        <v>506</v>
      </c>
      <c r="O417" s="618"/>
      <c r="P417" s="619">
        <f t="shared" si="67"/>
        <v>0</v>
      </c>
      <c r="Q417" s="620">
        <f t="shared" si="68"/>
        <v>0</v>
      </c>
      <c r="R417" s="621"/>
      <c r="S417" s="622" t="s">
        <v>113</v>
      </c>
      <c r="T417" s="617" t="s">
        <v>113</v>
      </c>
      <c r="U417" s="617" t="s">
        <v>506</v>
      </c>
      <c r="V417" s="617" t="s">
        <v>506</v>
      </c>
      <c r="W417" s="617"/>
      <c r="X417" s="617"/>
    </row>
    <row r="418" spans="1:25" s="623" customFormat="1" ht="22.5" hidden="1" customHeight="1">
      <c r="A418" s="613"/>
      <c r="B418" s="613"/>
      <c r="C418" s="613" t="s">
        <v>506</v>
      </c>
      <c r="D418" s="613">
        <v>2016</v>
      </c>
      <c r="E418" s="614"/>
      <c r="F418" s="612"/>
      <c r="G418" s="663"/>
      <c r="H418" s="615" t="s">
        <v>113</v>
      </c>
      <c r="I418" s="616" t="s">
        <v>113</v>
      </c>
      <c r="J418" s="615" t="s">
        <v>113</v>
      </c>
      <c r="K418" s="642" t="s">
        <v>113</v>
      </c>
      <c r="L418" s="617" t="s">
        <v>506</v>
      </c>
      <c r="M418" s="617" t="s">
        <v>506</v>
      </c>
      <c r="N418" s="617" t="s">
        <v>506</v>
      </c>
      <c r="O418" s="618"/>
      <c r="P418" s="619">
        <f t="shared" si="67"/>
        <v>0</v>
      </c>
      <c r="Q418" s="620">
        <f t="shared" si="68"/>
        <v>0</v>
      </c>
      <c r="R418" s="621"/>
      <c r="S418" s="622" t="s">
        <v>113</v>
      </c>
      <c r="T418" s="617" t="s">
        <v>113</v>
      </c>
      <c r="U418" s="617" t="s">
        <v>506</v>
      </c>
      <c r="V418" s="617" t="s">
        <v>506</v>
      </c>
      <c r="W418" s="617"/>
      <c r="X418" s="617"/>
    </row>
    <row r="419" spans="1:25" s="623" customFormat="1" ht="22.5" hidden="1" customHeight="1">
      <c r="A419" s="613"/>
      <c r="B419" s="613"/>
      <c r="C419" s="613" t="s">
        <v>506</v>
      </c>
      <c r="D419" s="613">
        <v>2016</v>
      </c>
      <c r="E419" s="614"/>
      <c r="F419" s="612"/>
      <c r="G419" s="663"/>
      <c r="H419" s="615" t="s">
        <v>113</v>
      </c>
      <c r="I419" s="616" t="s">
        <v>113</v>
      </c>
      <c r="J419" s="615" t="s">
        <v>113</v>
      </c>
      <c r="K419" s="642" t="s">
        <v>113</v>
      </c>
      <c r="L419" s="617" t="s">
        <v>506</v>
      </c>
      <c r="M419" s="617" t="s">
        <v>506</v>
      </c>
      <c r="N419" s="617" t="s">
        <v>506</v>
      </c>
      <c r="O419" s="618"/>
      <c r="P419" s="619">
        <f t="shared" si="63"/>
        <v>0</v>
      </c>
      <c r="Q419" s="620">
        <f t="shared" si="64"/>
        <v>0</v>
      </c>
      <c r="R419" s="621"/>
      <c r="S419" s="622" t="s">
        <v>113</v>
      </c>
      <c r="T419" s="617" t="s">
        <v>113</v>
      </c>
      <c r="U419" s="617" t="s">
        <v>506</v>
      </c>
      <c r="V419" s="617" t="s">
        <v>506</v>
      </c>
      <c r="W419" s="617"/>
      <c r="X419" s="617"/>
    </row>
    <row r="420" spans="1:25" s="183" customFormat="1" ht="9.75" hidden="1" customHeight="1">
      <c r="A420" s="184" t="s">
        <v>506</v>
      </c>
      <c r="B420" s="184" t="s">
        <v>506</v>
      </c>
      <c r="C420" s="184" t="s">
        <v>506</v>
      </c>
      <c r="D420" s="184" t="s">
        <v>506</v>
      </c>
      <c r="E420" s="184" t="s">
        <v>506</v>
      </c>
      <c r="F420" s="184"/>
      <c r="G420" s="184" t="s">
        <v>506</v>
      </c>
      <c r="H420" s="184" t="s">
        <v>506</v>
      </c>
      <c r="I420" s="184" t="s">
        <v>506</v>
      </c>
      <c r="J420" s="184" t="s">
        <v>506</v>
      </c>
      <c r="K420" s="639" t="s">
        <v>506</v>
      </c>
      <c r="L420" s="184" t="s">
        <v>506</v>
      </c>
      <c r="M420" s="184" t="s">
        <v>506</v>
      </c>
      <c r="N420" s="184" t="s">
        <v>506</v>
      </c>
      <c r="O420" s="550"/>
      <c r="P420" s="276"/>
      <c r="Q420" s="274"/>
      <c r="R420" s="184" t="s">
        <v>506</v>
      </c>
      <c r="S420" s="184" t="s">
        <v>506</v>
      </c>
      <c r="T420" s="184" t="s">
        <v>506</v>
      </c>
      <c r="U420" s="184" t="s">
        <v>506</v>
      </c>
      <c r="V420" s="184" t="s">
        <v>506</v>
      </c>
      <c r="W420" s="184"/>
      <c r="X420" s="185"/>
    </row>
    <row r="421" spans="1:25" hidden="1">
      <c r="A421" s="29"/>
      <c r="B421" s="29"/>
      <c r="C421" s="29"/>
      <c r="D421" s="133"/>
      <c r="E421" s="29"/>
      <c r="F421" s="29"/>
      <c r="G421" s="133"/>
      <c r="H421" s="134"/>
      <c r="I421" s="135"/>
      <c r="J421" s="136"/>
      <c r="K421" s="643"/>
      <c r="L421" s="17"/>
      <c r="M421" s="17"/>
      <c r="N421" s="17"/>
      <c r="O421" s="553"/>
      <c r="P421" s="148"/>
      <c r="Q421" s="148"/>
      <c r="R421" s="137" t="s">
        <v>1806</v>
      </c>
      <c r="S421" s="176"/>
      <c r="T421" s="17"/>
      <c r="U421" s="17"/>
      <c r="V421" s="17"/>
      <c r="W421" s="17"/>
      <c r="X421" s="17"/>
    </row>
    <row r="422" spans="1:25">
      <c r="A422" s="29"/>
      <c r="B422" s="29"/>
      <c r="C422" s="29"/>
      <c r="D422" s="133"/>
      <c r="E422" s="29"/>
      <c r="F422" s="29"/>
      <c r="G422" s="133"/>
      <c r="H422" s="134"/>
      <c r="I422" s="135"/>
      <c r="J422" s="136"/>
      <c r="K422" s="643"/>
      <c r="L422" s="17"/>
      <c r="M422" s="17"/>
      <c r="N422" s="17"/>
      <c r="O422" s="553"/>
      <c r="P422" s="148"/>
      <c r="Q422" s="148"/>
      <c r="R422" s="137"/>
      <c r="S422" s="176"/>
      <c r="T422" s="17"/>
      <c r="U422" s="17"/>
      <c r="V422" s="17"/>
      <c r="W422" s="17"/>
      <c r="X422" s="17"/>
    </row>
    <row r="423" spans="1:25">
      <c r="A423" s="29"/>
      <c r="B423" s="29"/>
      <c r="C423" s="29"/>
      <c r="D423" s="133"/>
      <c r="E423" s="29"/>
      <c r="F423" s="29"/>
      <c r="G423" s="133"/>
      <c r="H423" s="134"/>
      <c r="I423" s="135"/>
      <c r="J423" s="136"/>
      <c r="K423" s="643"/>
      <c r="L423" s="17"/>
      <c r="M423" s="17"/>
      <c r="N423" s="17"/>
      <c r="O423" s="17"/>
      <c r="P423" s="148"/>
      <c r="Q423" s="148"/>
      <c r="R423" s="137"/>
      <c r="S423" s="176"/>
      <c r="T423" s="17"/>
      <c r="U423" s="17"/>
      <c r="V423" s="17"/>
      <c r="W423" s="17"/>
      <c r="X423" s="17"/>
      <c r="Y423" t="s">
        <v>1101</v>
      </c>
    </row>
    <row r="424" spans="1:25">
      <c r="A424" s="29"/>
      <c r="B424" s="29"/>
      <c r="C424" s="29"/>
      <c r="D424" s="133"/>
      <c r="E424" s="29"/>
      <c r="F424" s="29"/>
      <c r="G424" s="133"/>
      <c r="H424" s="134"/>
      <c r="I424" s="135"/>
      <c r="J424" s="136"/>
      <c r="K424" s="643"/>
      <c r="L424" s="17"/>
      <c r="M424" s="17"/>
      <c r="N424" s="17"/>
      <c r="O424" s="17"/>
      <c r="P424" s="148"/>
      <c r="Q424" s="148"/>
      <c r="R424" s="137"/>
      <c r="S424" s="176"/>
      <c r="T424" s="17"/>
      <c r="U424" s="17"/>
      <c r="V424" s="17"/>
      <c r="W424" s="17"/>
      <c r="X424" s="17"/>
    </row>
    <row r="425" spans="1:25">
      <c r="A425" s="29"/>
      <c r="B425" s="29"/>
      <c r="C425" s="29"/>
      <c r="D425" s="133"/>
      <c r="E425" s="29"/>
      <c r="F425" s="29"/>
      <c r="G425" s="133"/>
      <c r="H425" s="134"/>
      <c r="I425" s="135"/>
      <c r="J425" s="301"/>
      <c r="K425" s="644"/>
      <c r="L425" s="302"/>
      <c r="M425" s="17"/>
      <c r="N425" s="17"/>
      <c r="O425" s="17"/>
      <c r="P425" s="148"/>
      <c r="Q425" s="148"/>
      <c r="R425" s="137"/>
      <c r="S425" s="176"/>
      <c r="T425" s="17"/>
      <c r="U425" s="17"/>
      <c r="V425" s="17"/>
      <c r="W425" s="17"/>
      <c r="X425" s="17"/>
    </row>
    <row r="426" spans="1:25">
      <c r="A426" s="29"/>
      <c r="B426" s="29"/>
      <c r="C426" s="29"/>
      <c r="D426" s="133"/>
      <c r="E426" s="29"/>
      <c r="F426" s="29"/>
      <c r="G426" s="133"/>
      <c r="H426" s="134"/>
      <c r="I426" s="135"/>
      <c r="J426" s="136"/>
      <c r="K426" s="643"/>
      <c r="L426" s="17"/>
      <c r="M426" s="17"/>
      <c r="N426" s="17"/>
      <c r="O426" s="17"/>
      <c r="P426" s="148"/>
      <c r="Q426" s="148"/>
      <c r="R426" s="137"/>
      <c r="S426" s="176"/>
      <c r="T426" s="17"/>
      <c r="U426" s="17"/>
      <c r="V426" s="17"/>
      <c r="W426" s="17"/>
      <c r="X426" s="17"/>
    </row>
    <row r="427" spans="1:25">
      <c r="A427" s="29"/>
      <c r="B427" s="29"/>
      <c r="C427" s="29"/>
      <c r="D427" s="133"/>
      <c r="E427" s="29"/>
      <c r="F427" s="29"/>
      <c r="G427" s="133"/>
      <c r="H427" s="134"/>
      <c r="I427" s="135"/>
      <c r="J427" s="136"/>
      <c r="K427" s="643"/>
      <c r="L427" s="17"/>
      <c r="M427" s="17"/>
      <c r="N427" s="17"/>
      <c r="O427" s="17"/>
      <c r="P427" s="148"/>
      <c r="Q427" s="148"/>
      <c r="R427" s="137"/>
      <c r="S427" s="176"/>
      <c r="T427" s="17"/>
      <c r="U427" s="17"/>
      <c r="V427" s="17"/>
      <c r="W427" s="17"/>
      <c r="X427" s="17"/>
    </row>
  </sheetData>
  <autoFilter ref="A2:X421">
    <filterColumn colId="0"/>
    <filterColumn colId="1"/>
    <filterColumn colId="3"/>
    <filterColumn colId="4">
      <filters>
        <filter val="AMP D DRE PARALELO A CARR - HOSP COMUN - JOCO"/>
      </filters>
    </filterColumn>
    <filterColumn colId="6"/>
    <filterColumn colId="7"/>
    <filterColumn colId="8"/>
    <filterColumn colId="11"/>
    <filterColumn colId="12"/>
    <filterColumn colId="13"/>
    <filterColumn colId="14"/>
    <filterColumn colId="15"/>
    <filterColumn colId="16"/>
    <filterColumn colId="17"/>
    <filterColumn colId="22"/>
    <filterColumn colId="23"/>
    <sortState ref="A456:X602">
      <sortCondition ref="B2:B603"/>
    </sortState>
  </autoFilter>
  <printOptions horizontalCentered="1"/>
  <pageMargins left="0.23622047244094491" right="0.23622047244094491" top="0.86614173228346458" bottom="0.74803149606299213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 filterMode="1"/>
  <dimension ref="A1:J536"/>
  <sheetViews>
    <sheetView view="pageBreakPreview" zoomScale="85" zoomScaleSheetLayoutView="85" workbookViewId="0">
      <selection activeCell="F368" sqref="F368"/>
    </sheetView>
  </sheetViews>
  <sheetFormatPr baseColWidth="10" defaultRowHeight="15"/>
  <cols>
    <col min="1" max="1" width="7.140625" customWidth="1"/>
    <col min="2" max="2" width="11.42578125" customWidth="1"/>
    <col min="3" max="3" width="5.140625" customWidth="1"/>
    <col min="4" max="4" width="12.7109375" customWidth="1"/>
    <col min="5" max="5" width="13.7109375" customWidth="1"/>
    <col min="6" max="7" width="29.42578125" customWidth="1"/>
    <col min="8" max="8" width="51.5703125" customWidth="1"/>
    <col min="9" max="9" width="31" customWidth="1"/>
    <col min="10" max="10" width="2.7109375" customWidth="1"/>
  </cols>
  <sheetData>
    <row r="1" spans="1:10" s="67" customFormat="1" ht="31.5" customHeight="1">
      <c r="G1" s="68" t="s">
        <v>64</v>
      </c>
    </row>
    <row r="2" spans="1:10" s="65" customFormat="1" ht="43.5" customHeight="1">
      <c r="A2" s="64" t="s">
        <v>1</v>
      </c>
      <c r="B2" s="107" t="s">
        <v>266</v>
      </c>
      <c r="C2" s="64" t="s">
        <v>35</v>
      </c>
      <c r="D2" s="64" t="s">
        <v>46</v>
      </c>
      <c r="E2" s="107" t="s">
        <v>267</v>
      </c>
      <c r="F2" s="107" t="s">
        <v>416</v>
      </c>
      <c r="G2" s="64" t="s">
        <v>65</v>
      </c>
      <c r="H2" s="64" t="s">
        <v>63</v>
      </c>
      <c r="I2" s="64" t="s">
        <v>206</v>
      </c>
      <c r="J2" s="64"/>
    </row>
    <row r="3" spans="1:10" s="8" customFormat="1" hidden="1">
      <c r="A3" s="66">
        <v>2012</v>
      </c>
      <c r="B3" s="66" t="s">
        <v>268</v>
      </c>
      <c r="C3" s="112" t="s">
        <v>279</v>
      </c>
      <c r="D3" s="93">
        <v>41151</v>
      </c>
      <c r="E3" s="93">
        <v>41222</v>
      </c>
      <c r="F3" s="6" t="s">
        <v>351</v>
      </c>
      <c r="G3" s="6" t="s">
        <v>352</v>
      </c>
      <c r="H3" s="6" t="s">
        <v>353</v>
      </c>
      <c r="I3" s="6"/>
      <c r="J3" s="66"/>
    </row>
    <row r="4" spans="1:10" s="8" customFormat="1" hidden="1">
      <c r="A4" s="66">
        <v>2012</v>
      </c>
      <c r="B4" s="66" t="s">
        <v>268</v>
      </c>
      <c r="C4" s="66" t="s">
        <v>279</v>
      </c>
      <c r="D4" s="108">
        <v>41183</v>
      </c>
      <c r="E4" s="108"/>
      <c r="F4" s="6" t="s">
        <v>280</v>
      </c>
      <c r="G4" s="6" t="s">
        <v>281</v>
      </c>
      <c r="H4" s="6" t="s">
        <v>282</v>
      </c>
      <c r="I4" s="6" t="s">
        <v>283</v>
      </c>
      <c r="J4" s="66"/>
    </row>
    <row r="5" spans="1:10" s="8" customFormat="1" ht="30" hidden="1">
      <c r="A5" s="66">
        <v>2012</v>
      </c>
      <c r="B5" s="66" t="s">
        <v>268</v>
      </c>
      <c r="C5" s="66">
        <v>1</v>
      </c>
      <c r="D5" s="93">
        <v>41185</v>
      </c>
      <c r="E5" s="93"/>
      <c r="F5" s="6" t="s">
        <v>269</v>
      </c>
      <c r="G5" s="6" t="s">
        <v>270</v>
      </c>
      <c r="H5" s="6" t="s">
        <v>278</v>
      </c>
      <c r="I5" s="6"/>
      <c r="J5" s="66"/>
    </row>
    <row r="6" spans="1:10" s="8" customFormat="1" hidden="1">
      <c r="A6" s="66">
        <v>2012</v>
      </c>
      <c r="B6" s="66" t="s">
        <v>268</v>
      </c>
      <c r="C6" s="66">
        <v>2</v>
      </c>
      <c r="D6" s="93">
        <v>41185</v>
      </c>
      <c r="E6" s="93"/>
      <c r="F6" s="6" t="s">
        <v>269</v>
      </c>
      <c r="G6" s="6" t="s">
        <v>270</v>
      </c>
      <c r="H6" s="6" t="s">
        <v>271</v>
      </c>
      <c r="I6" s="6"/>
      <c r="J6" s="66"/>
    </row>
    <row r="7" spans="1:10" s="8" customFormat="1" hidden="1">
      <c r="A7" s="66">
        <v>2012</v>
      </c>
      <c r="B7" s="66" t="s">
        <v>268</v>
      </c>
      <c r="C7" s="66">
        <v>2</v>
      </c>
      <c r="D7" s="93">
        <v>41186</v>
      </c>
      <c r="E7" s="93"/>
      <c r="F7" s="6" t="s">
        <v>272</v>
      </c>
      <c r="G7" s="6" t="s">
        <v>273</v>
      </c>
      <c r="H7" s="6" t="s">
        <v>274</v>
      </c>
      <c r="I7" s="6"/>
      <c r="J7" s="66"/>
    </row>
    <row r="8" spans="1:10" s="8" customFormat="1" hidden="1">
      <c r="A8" s="66">
        <v>2012</v>
      </c>
      <c r="B8" s="66" t="s">
        <v>268</v>
      </c>
      <c r="C8" s="66">
        <v>2</v>
      </c>
      <c r="D8" s="93">
        <v>41186</v>
      </c>
      <c r="E8" s="93"/>
      <c r="F8" s="6" t="s">
        <v>275</v>
      </c>
      <c r="G8" s="6" t="s">
        <v>276</v>
      </c>
      <c r="H8" s="6" t="s">
        <v>277</v>
      </c>
      <c r="I8" s="6"/>
      <c r="J8" s="66"/>
    </row>
    <row r="9" spans="1:10" s="8" customFormat="1" ht="30" hidden="1">
      <c r="A9" s="66">
        <v>2012</v>
      </c>
      <c r="B9" s="66" t="s">
        <v>268</v>
      </c>
      <c r="C9" s="66" t="s">
        <v>279</v>
      </c>
      <c r="D9" s="93">
        <v>41187</v>
      </c>
      <c r="E9" s="93"/>
      <c r="F9" s="6" t="s">
        <v>284</v>
      </c>
      <c r="G9" s="6" t="s">
        <v>285</v>
      </c>
      <c r="H9" s="6" t="s">
        <v>286</v>
      </c>
      <c r="I9" s="6"/>
      <c r="J9" s="66"/>
    </row>
    <row r="10" spans="1:10" s="8" customFormat="1" ht="30" hidden="1">
      <c r="A10" s="66">
        <v>2012</v>
      </c>
      <c r="B10" s="66" t="s">
        <v>268</v>
      </c>
      <c r="C10" s="66">
        <v>213</v>
      </c>
      <c r="D10" s="93">
        <v>41190</v>
      </c>
      <c r="E10" s="93"/>
      <c r="F10" s="6" t="s">
        <v>287</v>
      </c>
      <c r="G10" s="6" t="s">
        <v>288</v>
      </c>
      <c r="H10" s="6" t="s">
        <v>289</v>
      </c>
      <c r="I10" s="6"/>
      <c r="J10" s="66"/>
    </row>
    <row r="11" spans="1:10" s="8" customFormat="1" ht="30" hidden="1">
      <c r="A11" s="66">
        <v>2012</v>
      </c>
      <c r="B11" s="66" t="s">
        <v>268</v>
      </c>
      <c r="C11" s="66">
        <v>1</v>
      </c>
      <c r="D11" s="93">
        <v>41191</v>
      </c>
      <c r="E11" s="93"/>
      <c r="F11" s="6" t="s">
        <v>290</v>
      </c>
      <c r="G11" s="6" t="s">
        <v>291</v>
      </c>
      <c r="H11" s="6" t="s">
        <v>292</v>
      </c>
      <c r="I11" s="6"/>
      <c r="J11" s="66"/>
    </row>
    <row r="12" spans="1:10" s="8" customFormat="1" hidden="1">
      <c r="A12" s="66">
        <v>2012</v>
      </c>
      <c r="B12" s="66" t="s">
        <v>268</v>
      </c>
      <c r="C12" s="66">
        <v>5</v>
      </c>
      <c r="D12" s="93">
        <v>41192</v>
      </c>
      <c r="E12" s="93"/>
      <c r="F12" s="6" t="s">
        <v>296</v>
      </c>
      <c r="G12" s="6" t="s">
        <v>297</v>
      </c>
      <c r="H12" s="6" t="s">
        <v>298</v>
      </c>
      <c r="I12" s="6"/>
      <c r="J12" s="66"/>
    </row>
    <row r="13" spans="1:10" s="8" customFormat="1" hidden="1">
      <c r="A13" s="66">
        <v>2012</v>
      </c>
      <c r="B13" s="66" t="s">
        <v>415</v>
      </c>
      <c r="C13" s="66">
        <v>7</v>
      </c>
      <c r="D13" s="93">
        <v>41187</v>
      </c>
      <c r="E13" s="66"/>
      <c r="F13" s="6" t="s">
        <v>296</v>
      </c>
      <c r="G13" s="66"/>
      <c r="H13" s="6" t="s">
        <v>440</v>
      </c>
      <c r="I13" s="6"/>
      <c r="J13" s="66"/>
    </row>
    <row r="14" spans="1:10" s="111" customFormat="1" hidden="1">
      <c r="A14" s="66">
        <v>2012</v>
      </c>
      <c r="B14" s="66" t="s">
        <v>415</v>
      </c>
      <c r="C14" s="66">
        <v>9</v>
      </c>
      <c r="D14" s="93">
        <v>41190</v>
      </c>
      <c r="E14" s="66"/>
      <c r="F14" s="6" t="s">
        <v>113</v>
      </c>
      <c r="G14" s="66"/>
      <c r="H14" s="6" t="s">
        <v>113</v>
      </c>
      <c r="I14" s="6" t="s">
        <v>427</v>
      </c>
      <c r="J14" s="66"/>
    </row>
    <row r="15" spans="1:10" s="111" customFormat="1" hidden="1">
      <c r="A15" s="66">
        <v>2012</v>
      </c>
      <c r="B15" s="66" t="s">
        <v>415</v>
      </c>
      <c r="C15" s="66">
        <v>10</v>
      </c>
      <c r="D15" s="93">
        <v>41190</v>
      </c>
      <c r="E15" s="66"/>
      <c r="F15" s="6" t="s">
        <v>296</v>
      </c>
      <c r="G15" s="66"/>
      <c r="H15" s="6" t="s">
        <v>441</v>
      </c>
      <c r="I15" s="6"/>
      <c r="J15" s="66"/>
    </row>
    <row r="16" spans="1:10" s="111" customFormat="1" hidden="1">
      <c r="A16" s="66">
        <v>2012</v>
      </c>
      <c r="B16" s="66" t="s">
        <v>415</v>
      </c>
      <c r="C16" s="66">
        <v>8</v>
      </c>
      <c r="D16" s="93">
        <v>41191</v>
      </c>
      <c r="E16" s="66"/>
      <c r="F16" s="6" t="s">
        <v>113</v>
      </c>
      <c r="G16" s="66"/>
      <c r="H16" s="6" t="s">
        <v>113</v>
      </c>
      <c r="I16" s="6" t="s">
        <v>427</v>
      </c>
      <c r="J16" s="66"/>
    </row>
    <row r="17" spans="1:10" s="8" customFormat="1" hidden="1">
      <c r="A17" s="66">
        <v>2012</v>
      </c>
      <c r="B17" s="66" t="s">
        <v>415</v>
      </c>
      <c r="C17" s="66">
        <v>13</v>
      </c>
      <c r="D17" s="93">
        <v>41191</v>
      </c>
      <c r="E17" s="66"/>
      <c r="F17" s="6" t="s">
        <v>113</v>
      </c>
      <c r="G17" s="66"/>
      <c r="H17" s="6" t="s">
        <v>113</v>
      </c>
      <c r="I17" s="6" t="s">
        <v>427</v>
      </c>
      <c r="J17" s="66"/>
    </row>
    <row r="18" spans="1:10" s="8" customFormat="1" ht="30" hidden="1">
      <c r="A18" s="66">
        <v>2012</v>
      </c>
      <c r="B18" s="66" t="s">
        <v>268</v>
      </c>
      <c r="C18" s="66">
        <v>30</v>
      </c>
      <c r="D18" s="93">
        <v>41192</v>
      </c>
      <c r="E18" s="93"/>
      <c r="F18" s="6" t="s">
        <v>293</v>
      </c>
      <c r="G18" s="6" t="s">
        <v>294</v>
      </c>
      <c r="H18" s="6" t="s">
        <v>295</v>
      </c>
      <c r="I18" s="6" t="s">
        <v>283</v>
      </c>
      <c r="J18" s="66"/>
    </row>
    <row r="19" spans="1:10" s="8" customFormat="1" hidden="1">
      <c r="A19" s="66">
        <v>2012</v>
      </c>
      <c r="B19" s="66" t="s">
        <v>415</v>
      </c>
      <c r="C19" s="66">
        <v>11</v>
      </c>
      <c r="D19" s="93">
        <v>41193</v>
      </c>
      <c r="E19" s="66"/>
      <c r="F19" s="6" t="s">
        <v>269</v>
      </c>
      <c r="G19" s="66" t="s">
        <v>431</v>
      </c>
      <c r="H19" s="6" t="s">
        <v>113</v>
      </c>
      <c r="I19" s="6" t="s">
        <v>427</v>
      </c>
      <c r="J19" s="66"/>
    </row>
    <row r="20" spans="1:10" s="8" customFormat="1" hidden="1">
      <c r="A20" s="66">
        <v>2012</v>
      </c>
      <c r="B20" s="66" t="s">
        <v>415</v>
      </c>
      <c r="C20" s="66">
        <v>12</v>
      </c>
      <c r="D20" s="93">
        <v>41193</v>
      </c>
      <c r="E20" s="66"/>
      <c r="F20" s="6" t="s">
        <v>113</v>
      </c>
      <c r="G20" s="66"/>
      <c r="H20" s="6" t="s">
        <v>113</v>
      </c>
      <c r="I20" s="6" t="s">
        <v>427</v>
      </c>
      <c r="J20" s="66"/>
    </row>
    <row r="21" spans="1:10" s="8" customFormat="1" ht="30" hidden="1">
      <c r="A21" s="66">
        <v>2012</v>
      </c>
      <c r="B21" s="66" t="s">
        <v>268</v>
      </c>
      <c r="C21" s="66">
        <v>2</v>
      </c>
      <c r="D21" s="93">
        <v>41194</v>
      </c>
      <c r="E21" s="93"/>
      <c r="F21" s="6" t="s">
        <v>299</v>
      </c>
      <c r="G21" s="6" t="s">
        <v>300</v>
      </c>
      <c r="H21" s="6" t="s">
        <v>301</v>
      </c>
      <c r="I21" s="6" t="s">
        <v>283</v>
      </c>
      <c r="J21" s="66"/>
    </row>
    <row r="22" spans="1:10" s="8" customFormat="1" hidden="1">
      <c r="A22" s="66">
        <v>2012</v>
      </c>
      <c r="B22" s="66" t="s">
        <v>415</v>
      </c>
      <c r="C22" s="66">
        <v>14</v>
      </c>
      <c r="D22" s="93">
        <v>41193</v>
      </c>
      <c r="E22" s="66"/>
      <c r="F22" s="6" t="s">
        <v>290</v>
      </c>
      <c r="G22" s="66"/>
      <c r="H22" s="6" t="s">
        <v>442</v>
      </c>
      <c r="I22" s="6"/>
      <c r="J22" s="66"/>
    </row>
    <row r="23" spans="1:10" s="8" customFormat="1" ht="45" hidden="1">
      <c r="A23" s="109">
        <v>2012</v>
      </c>
      <c r="B23" s="109" t="s">
        <v>268</v>
      </c>
      <c r="C23" s="109">
        <v>14</v>
      </c>
      <c r="D23" s="110">
        <v>41194</v>
      </c>
      <c r="E23" s="110"/>
      <c r="F23" s="104" t="s">
        <v>302</v>
      </c>
      <c r="G23" s="104" t="s">
        <v>303</v>
      </c>
      <c r="H23" s="104" t="s">
        <v>305</v>
      </c>
      <c r="I23" s="104" t="s">
        <v>306</v>
      </c>
      <c r="J23" s="109"/>
    </row>
    <row r="24" spans="1:10" s="8" customFormat="1" hidden="1">
      <c r="A24" s="66">
        <v>2012</v>
      </c>
      <c r="B24" s="66" t="s">
        <v>415</v>
      </c>
      <c r="C24" s="66">
        <v>15</v>
      </c>
      <c r="D24" s="93">
        <v>41194</v>
      </c>
      <c r="E24" s="66"/>
      <c r="F24" s="6" t="s">
        <v>296</v>
      </c>
      <c r="G24" s="66"/>
      <c r="H24" s="6" t="s">
        <v>443</v>
      </c>
      <c r="I24" s="6"/>
      <c r="J24" s="66"/>
    </row>
    <row r="25" spans="1:10" s="8" customFormat="1" ht="30" hidden="1">
      <c r="A25" s="109">
        <v>2012</v>
      </c>
      <c r="B25" s="109" t="s">
        <v>268</v>
      </c>
      <c r="C25" s="109">
        <v>15</v>
      </c>
      <c r="D25" s="110">
        <v>41194</v>
      </c>
      <c r="E25" s="110"/>
      <c r="F25" s="104" t="s">
        <v>302</v>
      </c>
      <c r="G25" s="104" t="s">
        <v>303</v>
      </c>
      <c r="H25" s="104" t="s">
        <v>304</v>
      </c>
      <c r="I25" s="104"/>
      <c r="J25" s="109"/>
    </row>
    <row r="26" spans="1:10" s="8" customFormat="1" hidden="1">
      <c r="A26" s="66">
        <v>2012</v>
      </c>
      <c r="B26" s="66" t="s">
        <v>415</v>
      </c>
      <c r="C26" s="66">
        <v>16</v>
      </c>
      <c r="D26" s="93">
        <v>41199</v>
      </c>
      <c r="E26" s="66"/>
      <c r="F26" s="6" t="s">
        <v>308</v>
      </c>
      <c r="G26" s="66"/>
      <c r="H26" s="6" t="s">
        <v>444</v>
      </c>
      <c r="I26" s="6"/>
      <c r="J26" s="66"/>
    </row>
    <row r="27" spans="1:10" s="8" customFormat="1" ht="30" hidden="1">
      <c r="A27" s="109">
        <v>2012</v>
      </c>
      <c r="B27" s="109" t="s">
        <v>268</v>
      </c>
      <c r="C27" s="109">
        <v>19</v>
      </c>
      <c r="D27" s="110">
        <v>41195</v>
      </c>
      <c r="E27" s="110"/>
      <c r="F27" s="104" t="s">
        <v>302</v>
      </c>
      <c r="G27" s="104" t="s">
        <v>303</v>
      </c>
      <c r="H27" s="104" t="s">
        <v>307</v>
      </c>
      <c r="I27" s="104" t="s">
        <v>306</v>
      </c>
      <c r="J27" s="109"/>
    </row>
    <row r="28" spans="1:10" s="8" customFormat="1" hidden="1">
      <c r="A28" s="66">
        <v>2012</v>
      </c>
      <c r="B28" s="66" t="s">
        <v>415</v>
      </c>
      <c r="C28" s="66">
        <v>17</v>
      </c>
      <c r="D28" s="93">
        <v>41200</v>
      </c>
      <c r="E28" s="66"/>
      <c r="F28" s="6" t="s">
        <v>445</v>
      </c>
      <c r="G28" s="66"/>
      <c r="H28" s="6" t="s">
        <v>446</v>
      </c>
      <c r="I28" s="6"/>
      <c r="J28" s="66"/>
    </row>
    <row r="29" spans="1:10" s="8" customFormat="1" hidden="1">
      <c r="A29" s="66">
        <v>2012</v>
      </c>
      <c r="B29" s="66" t="s">
        <v>415</v>
      </c>
      <c r="C29" s="66">
        <v>18</v>
      </c>
      <c r="D29" s="93">
        <v>41201</v>
      </c>
      <c r="E29" s="66"/>
      <c r="F29" s="6" t="s">
        <v>316</v>
      </c>
      <c r="G29" s="66"/>
      <c r="H29" s="6" t="s">
        <v>443</v>
      </c>
      <c r="I29" s="6"/>
      <c r="J29" s="66"/>
    </row>
    <row r="30" spans="1:10" s="8" customFormat="1" ht="30" hidden="1">
      <c r="A30" s="66">
        <v>2012</v>
      </c>
      <c r="B30" s="66" t="s">
        <v>268</v>
      </c>
      <c r="C30" s="66" t="s">
        <v>334</v>
      </c>
      <c r="D30" s="93">
        <v>41197</v>
      </c>
      <c r="E30" s="93"/>
      <c r="F30" s="6" t="s">
        <v>335</v>
      </c>
      <c r="G30" s="6" t="s">
        <v>336</v>
      </c>
      <c r="H30" s="6" t="s">
        <v>337</v>
      </c>
      <c r="I30" s="6"/>
      <c r="J30" s="66"/>
    </row>
    <row r="31" spans="1:10" s="8" customFormat="1" hidden="1">
      <c r="A31" s="66">
        <v>2012</v>
      </c>
      <c r="B31" s="66" t="s">
        <v>415</v>
      </c>
      <c r="C31" s="66">
        <v>19</v>
      </c>
      <c r="D31" s="93">
        <v>41205</v>
      </c>
      <c r="E31" s="66"/>
      <c r="F31" s="6" t="s">
        <v>448</v>
      </c>
      <c r="G31" s="6" t="s">
        <v>113</v>
      </c>
      <c r="H31" s="6" t="s">
        <v>447</v>
      </c>
      <c r="I31" s="6"/>
      <c r="J31" s="66"/>
    </row>
    <row r="32" spans="1:10" s="8" customFormat="1" ht="30" hidden="1">
      <c r="A32" s="66">
        <v>2012</v>
      </c>
      <c r="B32" s="66" t="s">
        <v>268</v>
      </c>
      <c r="C32" s="66">
        <v>2</v>
      </c>
      <c r="D32" s="93">
        <v>41218</v>
      </c>
      <c r="E32" s="93"/>
      <c r="F32" s="6" t="s">
        <v>338</v>
      </c>
      <c r="G32" s="6" t="s">
        <v>339</v>
      </c>
      <c r="H32" s="6" t="s">
        <v>340</v>
      </c>
      <c r="I32" s="6"/>
      <c r="J32" s="66"/>
    </row>
    <row r="33" spans="1:10" s="8" customFormat="1" hidden="1">
      <c r="A33" s="66">
        <v>2012</v>
      </c>
      <c r="B33" s="66" t="s">
        <v>268</v>
      </c>
      <c r="C33" s="66">
        <v>22</v>
      </c>
      <c r="D33" s="93">
        <v>41219</v>
      </c>
      <c r="E33" s="93"/>
      <c r="F33" s="6" t="s">
        <v>316</v>
      </c>
      <c r="G33" s="6" t="s">
        <v>317</v>
      </c>
      <c r="H33" s="6" t="s">
        <v>341</v>
      </c>
      <c r="I33" s="6"/>
      <c r="J33" s="66"/>
    </row>
    <row r="34" spans="1:10" s="8" customFormat="1" hidden="1">
      <c r="A34" s="66">
        <v>2012</v>
      </c>
      <c r="B34" s="66" t="s">
        <v>268</v>
      </c>
      <c r="C34" s="112" t="s">
        <v>279</v>
      </c>
      <c r="D34" s="93">
        <v>41219</v>
      </c>
      <c r="E34" s="93"/>
      <c r="F34" s="6" t="s">
        <v>342</v>
      </c>
      <c r="G34" s="6" t="s">
        <v>343</v>
      </c>
      <c r="H34" s="6" t="s">
        <v>344</v>
      </c>
      <c r="I34" s="6"/>
      <c r="J34" s="66"/>
    </row>
    <row r="35" spans="1:10" s="8" customFormat="1" ht="30" hidden="1">
      <c r="A35" s="66">
        <v>2012</v>
      </c>
      <c r="B35" s="66" t="s">
        <v>268</v>
      </c>
      <c r="C35" s="66">
        <v>1791</v>
      </c>
      <c r="D35" s="93">
        <v>41220</v>
      </c>
      <c r="E35" s="93"/>
      <c r="F35" s="6" t="s">
        <v>347</v>
      </c>
      <c r="G35" s="6" t="s">
        <v>348</v>
      </c>
      <c r="H35" s="6" t="s">
        <v>349</v>
      </c>
      <c r="I35" s="6"/>
      <c r="J35" s="66"/>
    </row>
    <row r="36" spans="1:10" s="8" customFormat="1" hidden="1">
      <c r="A36" s="66">
        <v>2012</v>
      </c>
      <c r="B36" s="66" t="s">
        <v>268</v>
      </c>
      <c r="C36" s="66">
        <v>30</v>
      </c>
      <c r="D36" s="93">
        <v>41221</v>
      </c>
      <c r="E36" s="93"/>
      <c r="F36" s="6" t="s">
        <v>316</v>
      </c>
      <c r="G36" s="6" t="s">
        <v>317</v>
      </c>
      <c r="H36" s="6" t="s">
        <v>345</v>
      </c>
      <c r="I36" s="6"/>
      <c r="J36" s="66"/>
    </row>
    <row r="37" spans="1:10" s="8" customFormat="1" ht="30" hidden="1">
      <c r="A37" s="66">
        <v>2012</v>
      </c>
      <c r="B37" s="66" t="s">
        <v>268</v>
      </c>
      <c r="C37" s="66">
        <v>72</v>
      </c>
      <c r="D37" s="93">
        <v>41221</v>
      </c>
      <c r="E37" s="93"/>
      <c r="F37" s="6" t="s">
        <v>287</v>
      </c>
      <c r="G37" s="6" t="s">
        <v>288</v>
      </c>
      <c r="H37" s="6" t="s">
        <v>346</v>
      </c>
      <c r="I37" s="6"/>
      <c r="J37" s="66"/>
    </row>
    <row r="38" spans="1:10" s="8" customFormat="1" hidden="1">
      <c r="A38" s="66">
        <v>2012</v>
      </c>
      <c r="B38" s="66" t="s">
        <v>268</v>
      </c>
      <c r="C38" s="112" t="s">
        <v>279</v>
      </c>
      <c r="D38" s="93">
        <v>41221</v>
      </c>
      <c r="E38" s="93"/>
      <c r="F38" s="6" t="s">
        <v>342</v>
      </c>
      <c r="G38" s="6" t="s">
        <v>350</v>
      </c>
      <c r="H38" s="6" t="s">
        <v>344</v>
      </c>
      <c r="I38" s="6"/>
      <c r="J38" s="66"/>
    </row>
    <row r="39" spans="1:10" s="8" customFormat="1" ht="30" hidden="1">
      <c r="A39" s="66">
        <v>2012</v>
      </c>
      <c r="B39" s="66" t="s">
        <v>268</v>
      </c>
      <c r="C39" s="66">
        <v>5</v>
      </c>
      <c r="D39" s="93">
        <v>41198</v>
      </c>
      <c r="E39" s="93"/>
      <c r="F39" s="6" t="s">
        <v>308</v>
      </c>
      <c r="G39" s="6" t="s">
        <v>309</v>
      </c>
      <c r="H39" s="6" t="s">
        <v>310</v>
      </c>
      <c r="I39" s="6"/>
      <c r="J39" s="66"/>
    </row>
    <row r="40" spans="1:10" s="8" customFormat="1" ht="30" hidden="1">
      <c r="A40" s="66">
        <v>2012</v>
      </c>
      <c r="B40" s="66" t="s">
        <v>268</v>
      </c>
      <c r="C40" s="66">
        <v>8</v>
      </c>
      <c r="D40" s="93">
        <v>41221</v>
      </c>
      <c r="E40" s="66"/>
      <c r="F40" s="6" t="s">
        <v>358</v>
      </c>
      <c r="G40" s="6" t="s">
        <v>359</v>
      </c>
      <c r="H40" s="6" t="s">
        <v>360</v>
      </c>
      <c r="I40" s="6"/>
      <c r="J40" s="66"/>
    </row>
    <row r="41" spans="1:10" s="8" customFormat="1" ht="30" hidden="1">
      <c r="A41" s="66">
        <v>2012</v>
      </c>
      <c r="B41" s="66" t="s">
        <v>268</v>
      </c>
      <c r="C41" s="66">
        <v>45</v>
      </c>
      <c r="D41" s="93">
        <v>41221</v>
      </c>
      <c r="E41" s="66"/>
      <c r="F41" s="6" t="s">
        <v>302</v>
      </c>
      <c r="G41" s="6" t="s">
        <v>303</v>
      </c>
      <c r="H41" s="6" t="s">
        <v>361</v>
      </c>
      <c r="I41" s="6"/>
      <c r="J41" s="66"/>
    </row>
    <row r="42" spans="1:10" s="8" customFormat="1" ht="30" hidden="1">
      <c r="A42" s="66">
        <v>2012</v>
      </c>
      <c r="B42" s="66" t="s">
        <v>268</v>
      </c>
      <c r="C42" s="66">
        <v>14</v>
      </c>
      <c r="D42" s="93">
        <v>41222</v>
      </c>
      <c r="E42" s="66"/>
      <c r="F42" s="6" t="s">
        <v>355</v>
      </c>
      <c r="G42" s="6" t="s">
        <v>356</v>
      </c>
      <c r="H42" s="6" t="s">
        <v>357</v>
      </c>
      <c r="I42" s="6"/>
      <c r="J42" s="66"/>
    </row>
    <row r="43" spans="1:10" s="8" customFormat="1" hidden="1">
      <c r="A43" s="66">
        <v>2012</v>
      </c>
      <c r="B43" s="66" t="s">
        <v>268</v>
      </c>
      <c r="C43" s="66">
        <v>35</v>
      </c>
      <c r="D43" s="93">
        <v>41225</v>
      </c>
      <c r="E43" s="66"/>
      <c r="F43" s="6" t="s">
        <v>316</v>
      </c>
      <c r="G43" s="6" t="s">
        <v>317</v>
      </c>
      <c r="H43" s="6" t="s">
        <v>354</v>
      </c>
      <c r="I43" s="6"/>
      <c r="J43" s="66"/>
    </row>
    <row r="44" spans="1:10" s="8" customFormat="1" ht="30" hidden="1">
      <c r="A44" s="66">
        <v>2012</v>
      </c>
      <c r="B44" s="66" t="s">
        <v>268</v>
      </c>
      <c r="C44" s="66">
        <v>2</v>
      </c>
      <c r="D44" s="93">
        <v>41225</v>
      </c>
      <c r="E44" s="66"/>
      <c r="F44" s="6" t="s">
        <v>296</v>
      </c>
      <c r="G44" s="6" t="s">
        <v>297</v>
      </c>
      <c r="H44" s="6" t="s">
        <v>362</v>
      </c>
      <c r="I44" s="6"/>
      <c r="J44" s="66"/>
    </row>
    <row r="45" spans="1:10" s="8" customFormat="1" ht="30" hidden="1">
      <c r="A45" s="66">
        <v>2012</v>
      </c>
      <c r="B45" s="66" t="s">
        <v>268</v>
      </c>
      <c r="C45" s="66" t="s">
        <v>279</v>
      </c>
      <c r="D45" s="93">
        <v>41225</v>
      </c>
      <c r="E45" s="66"/>
      <c r="F45" s="6" t="s">
        <v>372</v>
      </c>
      <c r="G45" s="6" t="s">
        <v>373</v>
      </c>
      <c r="H45" s="6" t="s">
        <v>374</v>
      </c>
      <c r="I45" s="6"/>
      <c r="J45" s="66"/>
    </row>
    <row r="46" spans="1:10" s="8" customFormat="1" hidden="1">
      <c r="A46" s="66">
        <v>2012</v>
      </c>
      <c r="B46" s="66" t="s">
        <v>268</v>
      </c>
      <c r="C46" s="66">
        <v>41</v>
      </c>
      <c r="D46" s="93">
        <v>41226</v>
      </c>
      <c r="E46" s="66"/>
      <c r="F46" s="6" t="s">
        <v>272</v>
      </c>
      <c r="G46" s="6" t="s">
        <v>273</v>
      </c>
      <c r="H46" s="6" t="s">
        <v>363</v>
      </c>
      <c r="I46" s="6"/>
      <c r="J46" s="66"/>
    </row>
    <row r="47" spans="1:10" s="8" customFormat="1" ht="30" hidden="1">
      <c r="A47" s="66">
        <v>2012</v>
      </c>
      <c r="B47" s="66" t="s">
        <v>268</v>
      </c>
      <c r="C47" s="66">
        <v>82</v>
      </c>
      <c r="D47" s="93">
        <v>41227</v>
      </c>
      <c r="E47" s="66"/>
      <c r="F47" s="6" t="s">
        <v>366</v>
      </c>
      <c r="G47" s="6" t="s">
        <v>367</v>
      </c>
      <c r="H47" s="6" t="s">
        <v>368</v>
      </c>
      <c r="I47" s="6"/>
      <c r="J47" s="66"/>
    </row>
    <row r="48" spans="1:10" s="8" customFormat="1" hidden="1">
      <c r="A48" s="66">
        <v>2012</v>
      </c>
      <c r="B48" s="66" t="s">
        <v>268</v>
      </c>
      <c r="C48" s="66">
        <v>43</v>
      </c>
      <c r="D48" s="93">
        <v>41228</v>
      </c>
      <c r="E48" s="66"/>
      <c r="F48" s="6" t="s">
        <v>316</v>
      </c>
      <c r="G48" s="6" t="s">
        <v>317</v>
      </c>
      <c r="H48" s="6" t="s">
        <v>364</v>
      </c>
      <c r="I48" s="6"/>
      <c r="J48" s="66"/>
    </row>
    <row r="49" spans="1:10" s="8" customFormat="1" hidden="1">
      <c r="A49" s="66">
        <v>2012</v>
      </c>
      <c r="B49" s="66" t="s">
        <v>268</v>
      </c>
      <c r="C49" s="66">
        <v>85</v>
      </c>
      <c r="D49" s="93">
        <v>41228</v>
      </c>
      <c r="E49" s="66"/>
      <c r="F49" s="6" t="s">
        <v>293</v>
      </c>
      <c r="G49" s="6" t="s">
        <v>294</v>
      </c>
      <c r="H49" s="6" t="s">
        <v>365</v>
      </c>
      <c r="I49" s="6"/>
      <c r="J49" s="66"/>
    </row>
    <row r="50" spans="1:10" s="8" customFormat="1" ht="30" hidden="1">
      <c r="A50" s="66">
        <v>2012</v>
      </c>
      <c r="B50" s="66" t="s">
        <v>268</v>
      </c>
      <c r="C50" s="66">
        <v>82</v>
      </c>
      <c r="D50" s="93">
        <v>41228</v>
      </c>
      <c r="E50" s="66"/>
      <c r="F50" s="6" t="s">
        <v>366</v>
      </c>
      <c r="G50" s="6" t="s">
        <v>367</v>
      </c>
      <c r="H50" s="6" t="s">
        <v>542</v>
      </c>
      <c r="I50" s="6"/>
      <c r="J50" s="66"/>
    </row>
    <row r="51" spans="1:10" s="8" customFormat="1" ht="30" hidden="1">
      <c r="A51" s="66">
        <v>2012</v>
      </c>
      <c r="B51" s="66" t="s">
        <v>268</v>
      </c>
      <c r="C51" s="66">
        <v>7</v>
      </c>
      <c r="D51" s="93">
        <v>41229</v>
      </c>
      <c r="E51" s="66"/>
      <c r="F51" s="6" t="s">
        <v>369</v>
      </c>
      <c r="G51" s="6" t="s">
        <v>370</v>
      </c>
      <c r="H51" s="6" t="s">
        <v>371</v>
      </c>
      <c r="I51" s="6"/>
      <c r="J51" s="66"/>
    </row>
    <row r="52" spans="1:10" s="8" customFormat="1" hidden="1">
      <c r="A52" s="66">
        <v>2012</v>
      </c>
      <c r="B52" s="66" t="s">
        <v>415</v>
      </c>
      <c r="C52" s="66">
        <v>20</v>
      </c>
      <c r="D52" s="93">
        <v>41206</v>
      </c>
      <c r="E52" s="66"/>
      <c r="F52" s="6" t="s">
        <v>448</v>
      </c>
      <c r="G52" s="6"/>
      <c r="H52" s="6" t="s">
        <v>449</v>
      </c>
      <c r="I52" s="6"/>
      <c r="J52" s="66"/>
    </row>
    <row r="53" spans="1:10" s="8" customFormat="1" ht="30" hidden="1">
      <c r="A53" s="66">
        <v>2012</v>
      </c>
      <c r="B53" s="66" t="s">
        <v>415</v>
      </c>
      <c r="C53" s="66">
        <v>21</v>
      </c>
      <c r="D53" s="93">
        <v>41208</v>
      </c>
      <c r="E53" s="66"/>
      <c r="F53" s="6" t="s">
        <v>417</v>
      </c>
      <c r="G53" s="66"/>
      <c r="H53" s="6" t="s">
        <v>418</v>
      </c>
      <c r="I53" s="6"/>
      <c r="J53" s="66"/>
    </row>
    <row r="54" spans="1:10" s="8" customFormat="1" ht="30" hidden="1">
      <c r="A54" s="66">
        <v>2012</v>
      </c>
      <c r="B54" s="66" t="s">
        <v>268</v>
      </c>
      <c r="C54" s="66">
        <v>20</v>
      </c>
      <c r="D54" s="93">
        <v>41198</v>
      </c>
      <c r="E54" s="93"/>
      <c r="F54" s="6" t="s">
        <v>302</v>
      </c>
      <c r="G54" s="6" t="s">
        <v>303</v>
      </c>
      <c r="H54" s="6" t="s">
        <v>315</v>
      </c>
      <c r="I54" s="6"/>
      <c r="J54" s="66"/>
    </row>
    <row r="55" spans="1:10" s="8" customFormat="1" hidden="1">
      <c r="A55" s="66">
        <v>2012</v>
      </c>
      <c r="B55" s="66" t="s">
        <v>415</v>
      </c>
      <c r="C55" s="66">
        <v>22</v>
      </c>
      <c r="D55" s="93">
        <v>41208</v>
      </c>
      <c r="E55" s="66"/>
      <c r="F55" s="6" t="s">
        <v>419</v>
      </c>
      <c r="G55" s="66"/>
      <c r="H55" s="6" t="s">
        <v>420</v>
      </c>
      <c r="I55" s="6"/>
      <c r="J55" s="66"/>
    </row>
    <row r="56" spans="1:10" s="8" customFormat="1" hidden="1">
      <c r="A56" s="66">
        <v>2012</v>
      </c>
      <c r="B56" s="66" t="s">
        <v>415</v>
      </c>
      <c r="C56" s="66">
        <v>23</v>
      </c>
      <c r="D56" s="93">
        <v>41211</v>
      </c>
      <c r="E56" s="66"/>
      <c r="F56" s="6" t="s">
        <v>421</v>
      </c>
      <c r="G56" s="66"/>
      <c r="H56" s="6" t="s">
        <v>422</v>
      </c>
      <c r="I56" s="6"/>
      <c r="J56" s="66"/>
    </row>
    <row r="57" spans="1:10" s="8" customFormat="1" hidden="1">
      <c r="A57" s="66">
        <v>2012</v>
      </c>
      <c r="B57" s="66" t="s">
        <v>268</v>
      </c>
      <c r="C57" s="66">
        <v>49</v>
      </c>
      <c r="D57" s="93">
        <v>41199</v>
      </c>
      <c r="E57" s="93"/>
      <c r="F57" s="6" t="s">
        <v>272</v>
      </c>
      <c r="G57" s="6" t="s">
        <v>273</v>
      </c>
      <c r="H57" s="6" t="s">
        <v>314</v>
      </c>
      <c r="I57" s="6"/>
      <c r="J57" s="66"/>
    </row>
    <row r="58" spans="1:10" s="8" customFormat="1" ht="45" hidden="1">
      <c r="A58" s="66">
        <v>2012</v>
      </c>
      <c r="B58" s="66" t="s">
        <v>268</v>
      </c>
      <c r="C58" s="66" t="s">
        <v>279</v>
      </c>
      <c r="D58" s="93">
        <v>41199</v>
      </c>
      <c r="E58" s="93"/>
      <c r="F58" s="6" t="s">
        <v>311</v>
      </c>
      <c r="G58" s="6" t="s">
        <v>312</v>
      </c>
      <c r="H58" s="6" t="s">
        <v>313</v>
      </c>
      <c r="I58" s="6"/>
      <c r="J58" s="66"/>
    </row>
    <row r="59" spans="1:10" s="8" customFormat="1" hidden="1">
      <c r="A59" s="66">
        <v>2012</v>
      </c>
      <c r="B59" s="66" t="s">
        <v>268</v>
      </c>
      <c r="C59" s="66">
        <v>1</v>
      </c>
      <c r="D59" s="93">
        <v>41200</v>
      </c>
      <c r="E59" s="93"/>
      <c r="F59" s="6" t="s">
        <v>316</v>
      </c>
      <c r="G59" s="6" t="s">
        <v>317</v>
      </c>
      <c r="H59" s="6" t="s">
        <v>318</v>
      </c>
      <c r="I59" s="6"/>
      <c r="J59" s="66"/>
    </row>
    <row r="60" spans="1:10" s="8" customFormat="1" ht="30" hidden="1">
      <c r="A60" s="66">
        <v>2012</v>
      </c>
      <c r="B60" s="66" t="s">
        <v>268</v>
      </c>
      <c r="C60" s="66">
        <v>230</v>
      </c>
      <c r="D60" s="93">
        <v>41201</v>
      </c>
      <c r="E60" s="93"/>
      <c r="F60" s="6" t="s">
        <v>287</v>
      </c>
      <c r="G60" s="6" t="s">
        <v>288</v>
      </c>
      <c r="H60" s="6" t="s">
        <v>320</v>
      </c>
      <c r="I60" s="6"/>
      <c r="J60" s="66"/>
    </row>
    <row r="61" spans="1:10" s="8" customFormat="1" ht="30" hidden="1">
      <c r="A61" s="66">
        <v>2012</v>
      </c>
      <c r="B61" s="66" t="s">
        <v>268</v>
      </c>
      <c r="C61" s="66">
        <v>231</v>
      </c>
      <c r="D61" s="93">
        <v>41201</v>
      </c>
      <c r="E61" s="93"/>
      <c r="F61" s="6" t="s">
        <v>287</v>
      </c>
      <c r="G61" s="6" t="s">
        <v>288</v>
      </c>
      <c r="H61" s="6" t="s">
        <v>319</v>
      </c>
      <c r="I61" s="6"/>
      <c r="J61" s="66"/>
    </row>
    <row r="62" spans="1:10" s="8" customFormat="1" hidden="1">
      <c r="A62" s="66">
        <v>2012</v>
      </c>
      <c r="B62" s="66" t="s">
        <v>268</v>
      </c>
      <c r="C62" s="66">
        <v>12</v>
      </c>
      <c r="D62" s="93">
        <v>41205</v>
      </c>
      <c r="E62" s="93"/>
      <c r="F62" s="6" t="s">
        <v>275</v>
      </c>
      <c r="G62" s="6" t="s">
        <v>276</v>
      </c>
      <c r="H62" s="6" t="s">
        <v>321</v>
      </c>
      <c r="I62" s="6"/>
      <c r="J62" s="66"/>
    </row>
    <row r="63" spans="1:10" s="8" customFormat="1" ht="30" hidden="1">
      <c r="A63" s="66">
        <v>2012</v>
      </c>
      <c r="B63" s="66" t="s">
        <v>268</v>
      </c>
      <c r="C63" s="66">
        <v>6</v>
      </c>
      <c r="D63" s="93">
        <v>41210</v>
      </c>
      <c r="E63" s="93"/>
      <c r="F63" s="6" t="s">
        <v>322</v>
      </c>
      <c r="G63" s="6" t="s">
        <v>323</v>
      </c>
      <c r="H63" s="6" t="s">
        <v>324</v>
      </c>
      <c r="I63" s="6"/>
      <c r="J63" s="66"/>
    </row>
    <row r="64" spans="1:10" s="8" customFormat="1" hidden="1">
      <c r="A64" s="66">
        <v>2012</v>
      </c>
      <c r="B64" s="66" t="s">
        <v>268</v>
      </c>
      <c r="C64" s="66" t="s">
        <v>279</v>
      </c>
      <c r="D64" s="93">
        <v>41211</v>
      </c>
      <c r="E64" s="93"/>
      <c r="F64" s="6" t="s">
        <v>325</v>
      </c>
      <c r="G64" s="6" t="s">
        <v>326</v>
      </c>
      <c r="H64" s="6" t="s">
        <v>327</v>
      </c>
      <c r="I64" s="6"/>
      <c r="J64" s="66"/>
    </row>
    <row r="65" spans="1:10" s="8" customFormat="1" ht="45" hidden="1">
      <c r="A65" s="66">
        <v>2012</v>
      </c>
      <c r="B65" s="66" t="s">
        <v>268</v>
      </c>
      <c r="C65" s="66" t="s">
        <v>279</v>
      </c>
      <c r="D65" s="93">
        <v>41212</v>
      </c>
      <c r="E65" s="93"/>
      <c r="F65" s="6" t="s">
        <v>328</v>
      </c>
      <c r="G65" s="6" t="s">
        <v>329</v>
      </c>
      <c r="H65" s="6" t="s">
        <v>330</v>
      </c>
      <c r="I65" s="6"/>
      <c r="J65" s="66"/>
    </row>
    <row r="66" spans="1:10" s="8" customFormat="1" hidden="1">
      <c r="A66" s="66">
        <v>2012</v>
      </c>
      <c r="B66" s="66" t="s">
        <v>268</v>
      </c>
      <c r="C66" s="66">
        <v>16</v>
      </c>
      <c r="D66" s="93">
        <v>41213</v>
      </c>
      <c r="E66" s="93"/>
      <c r="F66" s="6" t="s">
        <v>275</v>
      </c>
      <c r="G66" s="6" t="s">
        <v>276</v>
      </c>
      <c r="H66" s="6" t="s">
        <v>333</v>
      </c>
      <c r="I66" s="6"/>
      <c r="J66" s="66"/>
    </row>
    <row r="67" spans="1:10" s="8" customFormat="1" hidden="1">
      <c r="A67" s="66">
        <v>2012</v>
      </c>
      <c r="B67" s="66" t="s">
        <v>268</v>
      </c>
      <c r="C67" s="66">
        <v>17</v>
      </c>
      <c r="D67" s="93">
        <v>41213</v>
      </c>
      <c r="E67" s="93"/>
      <c r="F67" s="6" t="s">
        <v>299</v>
      </c>
      <c r="G67" s="6" t="s">
        <v>300</v>
      </c>
      <c r="H67" s="6" t="s">
        <v>331</v>
      </c>
      <c r="I67" s="6"/>
      <c r="J67" s="66"/>
    </row>
    <row r="68" spans="1:10" s="8" customFormat="1" ht="30" hidden="1">
      <c r="A68" s="66">
        <v>2012</v>
      </c>
      <c r="B68" s="66" t="s">
        <v>268</v>
      </c>
      <c r="C68" s="66">
        <v>22</v>
      </c>
      <c r="D68" s="93">
        <v>41213</v>
      </c>
      <c r="E68" s="93"/>
      <c r="F68" s="6" t="s">
        <v>296</v>
      </c>
      <c r="G68" s="6" t="s">
        <v>297</v>
      </c>
      <c r="H68" s="6" t="s">
        <v>332</v>
      </c>
      <c r="I68" s="6"/>
      <c r="J68" s="66"/>
    </row>
    <row r="69" spans="1:10" s="8" customFormat="1" hidden="1">
      <c r="A69" s="66">
        <v>2012</v>
      </c>
      <c r="B69" s="66" t="s">
        <v>415</v>
      </c>
      <c r="C69" s="66">
        <v>24</v>
      </c>
      <c r="D69" s="93">
        <v>41214</v>
      </c>
      <c r="E69" s="66"/>
      <c r="F69" s="6" t="s">
        <v>322</v>
      </c>
      <c r="G69" s="66"/>
      <c r="H69" s="6" t="s">
        <v>423</v>
      </c>
      <c r="I69" s="6"/>
      <c r="J69" s="66"/>
    </row>
    <row r="70" spans="1:10" s="8" customFormat="1" hidden="1">
      <c r="A70" s="66">
        <v>2012</v>
      </c>
      <c r="B70" s="66" t="s">
        <v>415</v>
      </c>
      <c r="C70" s="66">
        <v>25</v>
      </c>
      <c r="D70" s="93">
        <v>41214</v>
      </c>
      <c r="E70" s="66"/>
      <c r="F70" s="6" t="s">
        <v>269</v>
      </c>
      <c r="G70" s="66"/>
      <c r="H70" s="6" t="s">
        <v>424</v>
      </c>
      <c r="I70" s="6"/>
      <c r="J70" s="66"/>
    </row>
    <row r="71" spans="1:10" s="8" customFormat="1" hidden="1">
      <c r="A71" s="66">
        <v>2012</v>
      </c>
      <c r="B71" s="66" t="s">
        <v>415</v>
      </c>
      <c r="C71" s="66">
        <v>26</v>
      </c>
      <c r="D71" s="93">
        <v>41221</v>
      </c>
      <c r="E71" s="66"/>
      <c r="F71" s="6" t="s">
        <v>421</v>
      </c>
      <c r="G71" s="66"/>
      <c r="H71" s="6" t="s">
        <v>425</v>
      </c>
      <c r="I71" s="6"/>
      <c r="J71" s="66"/>
    </row>
    <row r="72" spans="1:10" s="8" customFormat="1" hidden="1">
      <c r="A72" s="66">
        <v>2012</v>
      </c>
      <c r="B72" s="66" t="s">
        <v>415</v>
      </c>
      <c r="C72" s="66">
        <v>27</v>
      </c>
      <c r="D72" s="93">
        <v>41221</v>
      </c>
      <c r="E72" s="66"/>
      <c r="F72" s="6" t="s">
        <v>316</v>
      </c>
      <c r="G72" s="66"/>
      <c r="H72" s="6" t="s">
        <v>426</v>
      </c>
      <c r="I72" s="6"/>
      <c r="J72" s="66"/>
    </row>
    <row r="73" spans="1:10" s="8" customFormat="1" hidden="1">
      <c r="A73" s="66">
        <v>2012</v>
      </c>
      <c r="B73" s="66" t="s">
        <v>415</v>
      </c>
      <c r="C73" s="66">
        <v>28</v>
      </c>
      <c r="D73" s="93">
        <v>41222</v>
      </c>
      <c r="E73" s="66"/>
      <c r="F73" s="6" t="s">
        <v>269</v>
      </c>
      <c r="G73" s="66"/>
      <c r="H73" s="6" t="s">
        <v>113</v>
      </c>
      <c r="I73" s="6" t="s">
        <v>427</v>
      </c>
      <c r="J73" s="66"/>
    </row>
    <row r="74" spans="1:10" s="8" customFormat="1" ht="30" hidden="1">
      <c r="A74" s="66">
        <v>2012</v>
      </c>
      <c r="B74" s="66" t="s">
        <v>415</v>
      </c>
      <c r="C74" s="66">
        <v>29</v>
      </c>
      <c r="D74" s="93">
        <v>41227</v>
      </c>
      <c r="E74" s="93">
        <v>41228</v>
      </c>
      <c r="F74" s="6" t="s">
        <v>302</v>
      </c>
      <c r="G74" s="66"/>
      <c r="H74" s="6" t="s">
        <v>428</v>
      </c>
      <c r="I74" s="6"/>
      <c r="J74" s="66"/>
    </row>
    <row r="75" spans="1:10" s="8" customFormat="1" hidden="1">
      <c r="A75" s="66">
        <v>2012</v>
      </c>
      <c r="B75" s="66" t="s">
        <v>415</v>
      </c>
      <c r="C75" s="66">
        <v>30</v>
      </c>
      <c r="D75" s="93">
        <v>41228</v>
      </c>
      <c r="E75" s="66"/>
      <c r="F75" s="6" t="s">
        <v>269</v>
      </c>
      <c r="G75" s="66"/>
      <c r="H75" s="6" t="s">
        <v>113</v>
      </c>
      <c r="I75" s="6" t="s">
        <v>427</v>
      </c>
      <c r="J75" s="66"/>
    </row>
    <row r="76" spans="1:10" s="8" customFormat="1" hidden="1">
      <c r="A76" s="66">
        <v>2012</v>
      </c>
      <c r="B76" s="66" t="s">
        <v>415</v>
      </c>
      <c r="C76" s="66">
        <v>31</v>
      </c>
      <c r="D76" s="93">
        <v>41234</v>
      </c>
      <c r="E76" s="66"/>
      <c r="F76" s="6" t="s">
        <v>421</v>
      </c>
      <c r="G76" s="66"/>
      <c r="H76" s="6" t="s">
        <v>429</v>
      </c>
      <c r="I76" s="6"/>
      <c r="J76" s="66"/>
    </row>
    <row r="77" spans="1:10" s="8" customFormat="1" ht="30" hidden="1">
      <c r="A77" s="66">
        <v>2012</v>
      </c>
      <c r="B77" s="66" t="s">
        <v>415</v>
      </c>
      <c r="C77" s="66">
        <v>32</v>
      </c>
      <c r="D77" s="93">
        <v>41234</v>
      </c>
      <c r="E77" s="66"/>
      <c r="F77" s="6" t="s">
        <v>338</v>
      </c>
      <c r="G77" s="66"/>
      <c r="H77" s="6" t="s">
        <v>430</v>
      </c>
      <c r="I77" s="6"/>
      <c r="J77" s="66"/>
    </row>
    <row r="78" spans="1:10" s="8" customFormat="1" ht="30" hidden="1">
      <c r="A78" s="66">
        <v>2012</v>
      </c>
      <c r="B78" s="66" t="s">
        <v>415</v>
      </c>
      <c r="C78" s="66">
        <v>33</v>
      </c>
      <c r="D78" s="93">
        <v>41236</v>
      </c>
      <c r="E78" s="66"/>
      <c r="F78" s="6" t="s">
        <v>269</v>
      </c>
      <c r="G78" s="66" t="s">
        <v>431</v>
      </c>
      <c r="H78" s="6" t="s">
        <v>432</v>
      </c>
      <c r="I78" s="6"/>
      <c r="J78" s="66"/>
    </row>
    <row r="79" spans="1:10" s="8" customFormat="1" hidden="1">
      <c r="A79" s="66">
        <v>2012</v>
      </c>
      <c r="B79" s="66" t="s">
        <v>415</v>
      </c>
      <c r="C79" s="66">
        <v>34</v>
      </c>
      <c r="D79" s="93">
        <v>41239</v>
      </c>
      <c r="E79" s="66"/>
      <c r="F79" s="6" t="s">
        <v>272</v>
      </c>
      <c r="G79" s="66"/>
      <c r="H79" s="6" t="s">
        <v>433</v>
      </c>
      <c r="I79" s="6"/>
      <c r="J79" s="66"/>
    </row>
    <row r="80" spans="1:10" s="8" customFormat="1" hidden="1">
      <c r="A80" s="66">
        <v>2012</v>
      </c>
      <c r="B80" s="66" t="s">
        <v>415</v>
      </c>
      <c r="C80" s="66">
        <v>35</v>
      </c>
      <c r="D80" s="93">
        <v>41240</v>
      </c>
      <c r="E80" s="66"/>
      <c r="F80" s="6" t="s">
        <v>434</v>
      </c>
      <c r="G80" s="66"/>
      <c r="H80" s="6" t="s">
        <v>429</v>
      </c>
      <c r="I80" s="6"/>
      <c r="J80" s="66"/>
    </row>
    <row r="81" spans="1:10" s="8" customFormat="1" hidden="1">
      <c r="A81" s="66">
        <v>2012</v>
      </c>
      <c r="B81" s="66" t="s">
        <v>415</v>
      </c>
      <c r="C81" s="66">
        <v>36</v>
      </c>
      <c r="D81" s="93">
        <v>41240</v>
      </c>
      <c r="E81" s="66"/>
      <c r="F81" s="6" t="s">
        <v>316</v>
      </c>
      <c r="G81" s="66"/>
      <c r="H81" s="6" t="s">
        <v>435</v>
      </c>
      <c r="I81" s="6"/>
      <c r="J81" s="66"/>
    </row>
    <row r="82" spans="1:10" s="8" customFormat="1" hidden="1">
      <c r="A82" s="66">
        <v>2012</v>
      </c>
      <c r="B82" s="66" t="s">
        <v>415</v>
      </c>
      <c r="C82" s="66">
        <v>37</v>
      </c>
      <c r="D82" s="93">
        <v>41242</v>
      </c>
      <c r="E82" s="66"/>
      <c r="F82" s="6" t="s">
        <v>269</v>
      </c>
      <c r="G82" s="66" t="s">
        <v>431</v>
      </c>
      <c r="H82" s="6" t="s">
        <v>436</v>
      </c>
      <c r="I82" s="6"/>
      <c r="J82" s="66"/>
    </row>
    <row r="83" spans="1:10" s="8" customFormat="1" hidden="1">
      <c r="A83" s="66">
        <v>2012</v>
      </c>
      <c r="B83" s="66" t="s">
        <v>415</v>
      </c>
      <c r="C83" s="66">
        <v>38</v>
      </c>
      <c r="D83" s="93">
        <v>41243</v>
      </c>
      <c r="E83" s="66"/>
      <c r="F83" s="6" t="s">
        <v>269</v>
      </c>
      <c r="G83" s="66"/>
      <c r="H83" s="6" t="s">
        <v>437</v>
      </c>
      <c r="I83" s="6"/>
      <c r="J83" s="66"/>
    </row>
    <row r="84" spans="1:10" s="8" customFormat="1" hidden="1">
      <c r="A84" s="66">
        <v>2012</v>
      </c>
      <c r="B84" s="66" t="s">
        <v>415</v>
      </c>
      <c r="C84" s="66">
        <v>39</v>
      </c>
      <c r="D84" s="93">
        <v>41246</v>
      </c>
      <c r="E84" s="66"/>
      <c r="F84" s="6" t="s">
        <v>316</v>
      </c>
      <c r="G84" s="66"/>
      <c r="H84" s="6" t="s">
        <v>113</v>
      </c>
      <c r="I84" s="6" t="s">
        <v>427</v>
      </c>
      <c r="J84" s="66"/>
    </row>
    <row r="85" spans="1:10" s="8" customFormat="1" hidden="1">
      <c r="A85" s="66">
        <v>2012</v>
      </c>
      <c r="B85" s="66" t="s">
        <v>415</v>
      </c>
      <c r="C85" s="66">
        <v>40</v>
      </c>
      <c r="D85" s="93">
        <v>41246</v>
      </c>
      <c r="E85" s="66"/>
      <c r="F85" s="6" t="s">
        <v>438</v>
      </c>
      <c r="G85" s="66"/>
      <c r="H85" s="6" t="s">
        <v>113</v>
      </c>
      <c r="I85" s="6" t="s">
        <v>427</v>
      </c>
      <c r="J85" s="66"/>
    </row>
    <row r="86" spans="1:10" s="8" customFormat="1" hidden="1">
      <c r="A86" s="66">
        <v>2012</v>
      </c>
      <c r="B86" s="66" t="s">
        <v>415</v>
      </c>
      <c r="C86" s="66">
        <v>41</v>
      </c>
      <c r="D86" s="93">
        <v>41247</v>
      </c>
      <c r="E86" s="66"/>
      <c r="F86" s="6" t="s">
        <v>439</v>
      </c>
      <c r="G86" s="66"/>
      <c r="H86" s="6" t="s">
        <v>113</v>
      </c>
      <c r="I86" s="6" t="s">
        <v>427</v>
      </c>
      <c r="J86" s="66"/>
    </row>
    <row r="87" spans="1:10" s="8" customFormat="1" hidden="1">
      <c r="A87" s="66">
        <v>2012</v>
      </c>
      <c r="B87" s="66" t="s">
        <v>415</v>
      </c>
      <c r="C87" s="66">
        <v>42</v>
      </c>
      <c r="D87" s="93">
        <v>41247</v>
      </c>
      <c r="E87" s="66"/>
      <c r="F87" s="6" t="s">
        <v>269</v>
      </c>
      <c r="G87" s="6" t="s">
        <v>431</v>
      </c>
      <c r="H87" s="6"/>
      <c r="I87" s="6" t="s">
        <v>427</v>
      </c>
      <c r="J87" s="66"/>
    </row>
    <row r="88" spans="1:10" s="8" customFormat="1" hidden="1">
      <c r="A88" s="66">
        <v>2012</v>
      </c>
      <c r="B88" s="66" t="s">
        <v>415</v>
      </c>
      <c r="C88" s="66">
        <v>43</v>
      </c>
      <c r="D88" s="93">
        <v>41247</v>
      </c>
      <c r="E88" s="66"/>
      <c r="F88" s="6" t="s">
        <v>450</v>
      </c>
      <c r="G88" s="6"/>
      <c r="H88" s="6" t="s">
        <v>451</v>
      </c>
      <c r="I88" s="6"/>
      <c r="J88" s="66"/>
    </row>
    <row r="89" spans="1:10" s="8" customFormat="1" hidden="1">
      <c r="A89" s="66">
        <v>2012</v>
      </c>
      <c r="B89" s="66" t="s">
        <v>415</v>
      </c>
      <c r="C89" s="66">
        <v>44</v>
      </c>
      <c r="D89" s="93">
        <v>41248</v>
      </c>
      <c r="E89" s="66"/>
      <c r="F89" s="6" t="s">
        <v>269</v>
      </c>
      <c r="G89" s="6" t="s">
        <v>431</v>
      </c>
      <c r="H89" s="6" t="s">
        <v>436</v>
      </c>
      <c r="I89" s="6"/>
      <c r="J89" s="66"/>
    </row>
    <row r="90" spans="1:10" s="8" customFormat="1" hidden="1">
      <c r="A90" s="66">
        <v>2012</v>
      </c>
      <c r="B90" s="66" t="s">
        <v>415</v>
      </c>
      <c r="C90" s="66">
        <v>45</v>
      </c>
      <c r="D90" s="93">
        <v>41248</v>
      </c>
      <c r="E90" s="66"/>
      <c r="F90" s="6" t="s">
        <v>269</v>
      </c>
      <c r="G90" s="6" t="s">
        <v>431</v>
      </c>
      <c r="H90" s="6" t="s">
        <v>436</v>
      </c>
      <c r="I90" s="6"/>
      <c r="J90" s="66"/>
    </row>
    <row r="91" spans="1:10" s="8" customFormat="1" hidden="1">
      <c r="A91" s="66">
        <v>2012</v>
      </c>
      <c r="B91" s="66" t="s">
        <v>415</v>
      </c>
      <c r="C91" s="66">
        <v>46</v>
      </c>
      <c r="D91" s="93">
        <v>41248</v>
      </c>
      <c r="E91" s="66"/>
      <c r="F91" s="6" t="s">
        <v>269</v>
      </c>
      <c r="G91" s="6" t="s">
        <v>431</v>
      </c>
      <c r="H91" s="6" t="s">
        <v>436</v>
      </c>
      <c r="I91" s="6"/>
      <c r="J91" s="66"/>
    </row>
    <row r="92" spans="1:10" s="8" customFormat="1" hidden="1">
      <c r="A92" s="66">
        <v>2012</v>
      </c>
      <c r="B92" s="66" t="s">
        <v>415</v>
      </c>
      <c r="C92" s="66">
        <v>47</v>
      </c>
      <c r="D92" s="93">
        <v>41248</v>
      </c>
      <c r="E92" s="66"/>
      <c r="F92" s="6" t="s">
        <v>269</v>
      </c>
      <c r="G92" s="6" t="s">
        <v>431</v>
      </c>
      <c r="H92" s="6" t="s">
        <v>436</v>
      </c>
      <c r="I92" s="6"/>
      <c r="J92" s="66"/>
    </row>
    <row r="93" spans="1:10" s="8" customFormat="1" hidden="1">
      <c r="A93" s="66">
        <v>2012</v>
      </c>
      <c r="B93" s="66" t="s">
        <v>415</v>
      </c>
      <c r="C93" s="66">
        <v>48</v>
      </c>
      <c r="D93" s="93">
        <v>41248</v>
      </c>
      <c r="E93" s="66"/>
      <c r="F93" s="6" t="s">
        <v>269</v>
      </c>
      <c r="G93" s="6" t="s">
        <v>431</v>
      </c>
      <c r="H93" s="6" t="s">
        <v>436</v>
      </c>
      <c r="I93" s="6"/>
      <c r="J93" s="66"/>
    </row>
    <row r="94" spans="1:10" s="8" customFormat="1" hidden="1">
      <c r="A94" s="66">
        <v>2012</v>
      </c>
      <c r="B94" s="66" t="s">
        <v>415</v>
      </c>
      <c r="C94" s="66">
        <v>49</v>
      </c>
      <c r="D94" s="93">
        <v>41248</v>
      </c>
      <c r="E94" s="66"/>
      <c r="F94" s="6" t="s">
        <v>269</v>
      </c>
      <c r="G94" s="6" t="s">
        <v>431</v>
      </c>
      <c r="H94" s="6" t="s">
        <v>436</v>
      </c>
      <c r="I94" s="6"/>
      <c r="J94" s="66"/>
    </row>
    <row r="95" spans="1:10" s="8" customFormat="1" hidden="1">
      <c r="A95" s="66">
        <v>2012</v>
      </c>
      <c r="B95" s="66" t="s">
        <v>415</v>
      </c>
      <c r="C95" s="66">
        <v>50</v>
      </c>
      <c r="D95" s="93">
        <v>41248</v>
      </c>
      <c r="E95" s="66"/>
      <c r="F95" s="6" t="s">
        <v>269</v>
      </c>
      <c r="G95" s="6" t="s">
        <v>431</v>
      </c>
      <c r="H95" s="6" t="s">
        <v>436</v>
      </c>
      <c r="I95" s="6"/>
      <c r="J95" s="66"/>
    </row>
    <row r="96" spans="1:10" s="8" customFormat="1" hidden="1">
      <c r="A96" s="66">
        <v>2012</v>
      </c>
      <c r="B96" s="66" t="s">
        <v>415</v>
      </c>
      <c r="C96" s="66">
        <v>51</v>
      </c>
      <c r="D96" s="93">
        <v>41248</v>
      </c>
      <c r="E96" s="66"/>
      <c r="F96" s="6" t="s">
        <v>269</v>
      </c>
      <c r="G96" s="6" t="s">
        <v>431</v>
      </c>
      <c r="H96" s="6" t="s">
        <v>436</v>
      </c>
      <c r="I96" s="6"/>
      <c r="J96" s="66"/>
    </row>
    <row r="97" spans="1:10" s="8" customFormat="1" hidden="1">
      <c r="A97" s="66">
        <v>2012</v>
      </c>
      <c r="B97" s="66" t="s">
        <v>415</v>
      </c>
      <c r="C97" s="66">
        <v>52</v>
      </c>
      <c r="D97" s="93">
        <v>41250</v>
      </c>
      <c r="E97" s="66"/>
      <c r="F97" s="6" t="s">
        <v>452</v>
      </c>
      <c r="G97" s="6"/>
      <c r="H97" s="6" t="s">
        <v>453</v>
      </c>
      <c r="I97" s="6" t="s">
        <v>427</v>
      </c>
      <c r="J97" s="66"/>
    </row>
    <row r="98" spans="1:10" s="8" customFormat="1" hidden="1">
      <c r="A98" s="66">
        <v>2012</v>
      </c>
      <c r="B98" s="66" t="s">
        <v>415</v>
      </c>
      <c r="C98" s="66">
        <v>53</v>
      </c>
      <c r="D98" s="93">
        <v>41250</v>
      </c>
      <c r="E98" s="66"/>
      <c r="F98" s="6" t="s">
        <v>452</v>
      </c>
      <c r="G98" s="6"/>
      <c r="H98" s="6" t="s">
        <v>113</v>
      </c>
      <c r="I98" s="6" t="s">
        <v>427</v>
      </c>
      <c r="J98" s="66"/>
    </row>
    <row r="99" spans="1:10" s="8" customFormat="1" hidden="1">
      <c r="A99" s="66">
        <v>2012</v>
      </c>
      <c r="B99" s="66" t="s">
        <v>415</v>
      </c>
      <c r="C99" s="66">
        <v>54</v>
      </c>
      <c r="D99" s="93">
        <v>41250</v>
      </c>
      <c r="E99" s="66"/>
      <c r="F99" s="6" t="s">
        <v>269</v>
      </c>
      <c r="G99" s="6"/>
      <c r="H99" s="6" t="s">
        <v>454</v>
      </c>
      <c r="I99" s="6"/>
      <c r="J99" s="66"/>
    </row>
    <row r="100" spans="1:10" s="8" customFormat="1" hidden="1">
      <c r="A100" s="66">
        <v>2012</v>
      </c>
      <c r="B100" s="66" t="s">
        <v>415</v>
      </c>
      <c r="C100" s="66">
        <v>55</v>
      </c>
      <c r="D100" s="93">
        <v>41255</v>
      </c>
      <c r="E100" s="66"/>
      <c r="F100" s="6" t="s">
        <v>419</v>
      </c>
      <c r="G100" s="6"/>
      <c r="H100" s="6" t="s">
        <v>113</v>
      </c>
      <c r="I100" s="6"/>
      <c r="J100" s="66"/>
    </row>
    <row r="101" spans="1:10" s="8" customFormat="1" hidden="1">
      <c r="A101" s="66">
        <v>2012</v>
      </c>
      <c r="B101" s="66" t="s">
        <v>415</v>
      </c>
      <c r="C101" s="66">
        <v>56</v>
      </c>
      <c r="D101" s="93">
        <v>41256</v>
      </c>
      <c r="E101" s="66"/>
      <c r="F101" s="6" t="s">
        <v>452</v>
      </c>
      <c r="G101" s="6"/>
      <c r="H101" s="6" t="s">
        <v>455</v>
      </c>
      <c r="I101" s="6"/>
      <c r="J101" s="66"/>
    </row>
    <row r="102" spans="1:10" s="8" customFormat="1" hidden="1">
      <c r="A102" s="66">
        <v>2012</v>
      </c>
      <c r="B102" s="66" t="s">
        <v>415</v>
      </c>
      <c r="C102" s="66">
        <v>57</v>
      </c>
      <c r="D102" s="93">
        <v>41256</v>
      </c>
      <c r="E102" s="66"/>
      <c r="F102" s="6" t="s">
        <v>316</v>
      </c>
      <c r="G102" s="6"/>
      <c r="H102" s="6" t="s">
        <v>113</v>
      </c>
      <c r="I102" s="6"/>
      <c r="J102" s="66"/>
    </row>
    <row r="103" spans="1:10" s="8" customFormat="1" hidden="1">
      <c r="A103" s="66">
        <v>2012</v>
      </c>
      <c r="B103" s="66" t="s">
        <v>415</v>
      </c>
      <c r="C103" s="66">
        <v>58</v>
      </c>
      <c r="D103" s="93">
        <v>41260</v>
      </c>
      <c r="E103" s="66"/>
      <c r="F103" s="6" t="s">
        <v>419</v>
      </c>
      <c r="G103" s="6"/>
      <c r="H103" s="6" t="s">
        <v>113</v>
      </c>
      <c r="I103" s="6"/>
      <c r="J103" s="66"/>
    </row>
    <row r="104" spans="1:10" s="8" customFormat="1" hidden="1">
      <c r="A104" s="66">
        <v>2012</v>
      </c>
      <c r="B104" s="66" t="s">
        <v>415</v>
      </c>
      <c r="C104" s="66">
        <v>59</v>
      </c>
      <c r="D104" s="93">
        <v>41262</v>
      </c>
      <c r="E104" s="66"/>
      <c r="F104" s="6" t="s">
        <v>452</v>
      </c>
      <c r="G104" s="6"/>
      <c r="H104" s="6" t="s">
        <v>456</v>
      </c>
      <c r="I104" s="6"/>
      <c r="J104" s="66"/>
    </row>
    <row r="105" spans="1:10" s="8" customFormat="1" hidden="1">
      <c r="A105" s="66">
        <v>2012</v>
      </c>
      <c r="B105" s="66" t="s">
        <v>415</v>
      </c>
      <c r="C105" s="66">
        <v>60</v>
      </c>
      <c r="D105" s="93">
        <v>41264</v>
      </c>
      <c r="E105" s="66"/>
      <c r="F105" s="6" t="s">
        <v>269</v>
      </c>
      <c r="G105" s="6"/>
      <c r="H105" s="6" t="s">
        <v>436</v>
      </c>
      <c r="I105" s="6"/>
      <c r="J105" s="66"/>
    </row>
    <row r="106" spans="1:10" s="8" customFormat="1" hidden="1">
      <c r="A106" s="66">
        <v>2012</v>
      </c>
      <c r="B106" s="66" t="s">
        <v>415</v>
      </c>
      <c r="C106" s="66">
        <v>61</v>
      </c>
      <c r="D106" s="93">
        <v>41264</v>
      </c>
      <c r="E106" s="66"/>
      <c r="F106" s="6" t="s">
        <v>269</v>
      </c>
      <c r="G106" s="6"/>
      <c r="H106" s="6" t="s">
        <v>436</v>
      </c>
      <c r="I106" s="6"/>
      <c r="J106" s="66"/>
    </row>
    <row r="107" spans="1:10" s="8" customFormat="1" hidden="1">
      <c r="A107" s="66">
        <v>2012</v>
      </c>
      <c r="B107" s="66" t="s">
        <v>415</v>
      </c>
      <c r="C107" s="66">
        <v>62</v>
      </c>
      <c r="D107" s="93">
        <v>41264</v>
      </c>
      <c r="E107" s="66"/>
      <c r="F107" s="6" t="s">
        <v>269</v>
      </c>
      <c r="G107" s="6"/>
      <c r="H107" s="6" t="s">
        <v>436</v>
      </c>
      <c r="I107" s="6"/>
      <c r="J107" s="66"/>
    </row>
    <row r="108" spans="1:10" s="8" customFormat="1" hidden="1">
      <c r="A108" s="66">
        <v>2012</v>
      </c>
      <c r="B108" s="66" t="s">
        <v>415</v>
      </c>
      <c r="C108" s="66">
        <v>63</v>
      </c>
      <c r="D108" s="93">
        <v>41264</v>
      </c>
      <c r="E108" s="66"/>
      <c r="F108" s="6" t="s">
        <v>269</v>
      </c>
      <c r="G108" s="6"/>
      <c r="H108" s="6" t="s">
        <v>436</v>
      </c>
      <c r="I108" s="6"/>
      <c r="J108" s="66"/>
    </row>
    <row r="109" spans="1:10" s="8" customFormat="1" hidden="1">
      <c r="A109" s="66">
        <v>2012</v>
      </c>
      <c r="B109" s="66" t="s">
        <v>415</v>
      </c>
      <c r="C109" s="66">
        <v>64</v>
      </c>
      <c r="D109" s="93">
        <v>41264</v>
      </c>
      <c r="E109" s="66"/>
      <c r="F109" s="6" t="s">
        <v>269</v>
      </c>
      <c r="G109" s="6"/>
      <c r="H109" s="6" t="s">
        <v>436</v>
      </c>
      <c r="I109" s="6"/>
      <c r="J109" s="66"/>
    </row>
    <row r="110" spans="1:10" s="8" customFormat="1" hidden="1">
      <c r="A110" s="66">
        <v>2012</v>
      </c>
      <c r="B110" s="66" t="s">
        <v>415</v>
      </c>
      <c r="C110" s="66">
        <v>65</v>
      </c>
      <c r="D110" s="93">
        <v>41264</v>
      </c>
      <c r="E110" s="66"/>
      <c r="F110" s="6" t="s">
        <v>269</v>
      </c>
      <c r="G110" s="6"/>
      <c r="H110" s="6" t="s">
        <v>436</v>
      </c>
      <c r="I110" s="6"/>
      <c r="J110" s="66"/>
    </row>
    <row r="111" spans="1:10" s="8" customFormat="1" hidden="1">
      <c r="A111" s="66">
        <v>2012</v>
      </c>
      <c r="B111" s="66" t="s">
        <v>415</v>
      </c>
      <c r="C111" s="66">
        <v>66</v>
      </c>
      <c r="D111" s="93">
        <v>41264</v>
      </c>
      <c r="E111" s="66"/>
      <c r="F111" s="6" t="s">
        <v>269</v>
      </c>
      <c r="G111" s="6"/>
      <c r="H111" s="6" t="s">
        <v>436</v>
      </c>
      <c r="I111" s="6"/>
      <c r="J111" s="66"/>
    </row>
    <row r="112" spans="1:10" s="8" customFormat="1" hidden="1">
      <c r="A112" s="66">
        <v>2012</v>
      </c>
      <c r="B112" s="66" t="s">
        <v>415</v>
      </c>
      <c r="C112" s="66">
        <v>67</v>
      </c>
      <c r="D112" s="93">
        <v>41264</v>
      </c>
      <c r="E112" s="66"/>
      <c r="F112" s="6" t="s">
        <v>269</v>
      </c>
      <c r="G112" s="6"/>
      <c r="H112" s="6" t="s">
        <v>436</v>
      </c>
      <c r="I112" s="6"/>
      <c r="J112" s="66"/>
    </row>
    <row r="113" spans="1:10" s="8" customFormat="1" hidden="1">
      <c r="A113" s="66">
        <v>2012</v>
      </c>
      <c r="B113" s="66" t="s">
        <v>415</v>
      </c>
      <c r="C113" s="66">
        <v>68</v>
      </c>
      <c r="D113" s="93">
        <v>41264</v>
      </c>
      <c r="E113" s="66"/>
      <c r="F113" s="6" t="s">
        <v>269</v>
      </c>
      <c r="G113" s="6"/>
      <c r="H113" s="6" t="s">
        <v>436</v>
      </c>
      <c r="I113" s="6"/>
      <c r="J113" s="66"/>
    </row>
    <row r="114" spans="1:10" s="8" customFormat="1" hidden="1">
      <c r="A114" s="66">
        <v>2013</v>
      </c>
      <c r="B114" s="66" t="s">
        <v>415</v>
      </c>
      <c r="C114" s="66">
        <v>1</v>
      </c>
      <c r="D114" s="93">
        <v>41281</v>
      </c>
      <c r="E114" s="66"/>
      <c r="F114" s="6" t="s">
        <v>421</v>
      </c>
      <c r="G114" s="6"/>
      <c r="H114" s="6" t="s">
        <v>456</v>
      </c>
      <c r="I114" s="6"/>
      <c r="J114" s="66"/>
    </row>
    <row r="115" spans="1:10" s="8" customFormat="1" hidden="1">
      <c r="A115" s="66">
        <v>2013</v>
      </c>
      <c r="B115" s="66" t="s">
        <v>415</v>
      </c>
      <c r="C115" s="66">
        <v>2</v>
      </c>
      <c r="D115" s="93">
        <v>41281</v>
      </c>
      <c r="E115" s="66"/>
      <c r="F115" s="6" t="s">
        <v>421</v>
      </c>
      <c r="G115" s="6"/>
      <c r="H115" s="6" t="s">
        <v>455</v>
      </c>
      <c r="I115" s="6"/>
      <c r="J115" s="66"/>
    </row>
    <row r="116" spans="1:10" s="8" customFormat="1" hidden="1">
      <c r="A116" s="66">
        <v>2013</v>
      </c>
      <c r="B116" s="66" t="s">
        <v>415</v>
      </c>
      <c r="C116" s="66">
        <v>3</v>
      </c>
      <c r="D116" s="93">
        <v>41281</v>
      </c>
      <c r="E116" s="66"/>
      <c r="F116" s="6" t="s">
        <v>421</v>
      </c>
      <c r="G116" s="6"/>
      <c r="H116" s="6" t="s">
        <v>453</v>
      </c>
      <c r="I116" s="6"/>
      <c r="J116" s="66"/>
    </row>
    <row r="117" spans="1:10" s="8" customFormat="1" hidden="1">
      <c r="A117" s="66">
        <v>2013</v>
      </c>
      <c r="B117" s="66" t="s">
        <v>415</v>
      </c>
      <c r="C117" s="66">
        <v>4</v>
      </c>
      <c r="D117" s="93">
        <v>41281</v>
      </c>
      <c r="E117" s="66"/>
      <c r="F117" s="6" t="s">
        <v>421</v>
      </c>
      <c r="G117" s="6"/>
      <c r="H117" s="6" t="s">
        <v>457</v>
      </c>
      <c r="I117" s="6"/>
      <c r="J117" s="66"/>
    </row>
    <row r="118" spans="1:10" s="8" customFormat="1" hidden="1">
      <c r="A118" s="66">
        <v>2013</v>
      </c>
      <c r="B118" s="66" t="s">
        <v>415</v>
      </c>
      <c r="C118" s="66">
        <v>5</v>
      </c>
      <c r="D118" s="93">
        <v>41281</v>
      </c>
      <c r="E118" s="66"/>
      <c r="F118" s="6" t="s">
        <v>421</v>
      </c>
      <c r="G118" s="6"/>
      <c r="H118" s="6" t="s">
        <v>464</v>
      </c>
      <c r="I118" s="6"/>
      <c r="J118" s="66"/>
    </row>
    <row r="119" spans="1:10" s="8" customFormat="1" hidden="1">
      <c r="A119" s="66">
        <v>2013</v>
      </c>
      <c r="B119" s="66" t="s">
        <v>415</v>
      </c>
      <c r="C119" s="66">
        <v>6</v>
      </c>
      <c r="D119" s="93">
        <v>41281</v>
      </c>
      <c r="E119" s="66"/>
      <c r="F119" s="6" t="s">
        <v>421</v>
      </c>
      <c r="G119" s="6"/>
      <c r="H119" s="6" t="s">
        <v>458</v>
      </c>
      <c r="I119" s="6"/>
      <c r="J119" s="66"/>
    </row>
    <row r="120" spans="1:10" s="8" customFormat="1" hidden="1">
      <c r="A120" s="66">
        <v>2013</v>
      </c>
      <c r="B120" s="66" t="s">
        <v>415</v>
      </c>
      <c r="C120" s="66">
        <v>7</v>
      </c>
      <c r="D120" s="93">
        <v>41281</v>
      </c>
      <c r="E120" s="66"/>
      <c r="F120" s="6" t="s">
        <v>421</v>
      </c>
      <c r="G120" s="6"/>
      <c r="H120" s="6" t="s">
        <v>459</v>
      </c>
      <c r="I120" s="6"/>
      <c r="J120" s="66"/>
    </row>
    <row r="121" spans="1:10" s="8" customFormat="1" hidden="1">
      <c r="A121" s="66">
        <v>2013</v>
      </c>
      <c r="B121" s="66" t="s">
        <v>415</v>
      </c>
      <c r="C121" s="66">
        <v>8</v>
      </c>
      <c r="D121" s="93">
        <v>41281</v>
      </c>
      <c r="E121" s="66"/>
      <c r="F121" s="6" t="s">
        <v>421</v>
      </c>
      <c r="G121" s="6"/>
      <c r="H121" s="6" t="s">
        <v>335</v>
      </c>
      <c r="I121" s="6"/>
      <c r="J121" s="66"/>
    </row>
    <row r="122" spans="1:10" s="8" customFormat="1" hidden="1">
      <c r="A122" s="66">
        <v>2013</v>
      </c>
      <c r="B122" s="66" t="s">
        <v>415</v>
      </c>
      <c r="C122" s="66">
        <v>9</v>
      </c>
      <c r="D122" s="93">
        <v>41282</v>
      </c>
      <c r="E122" s="66"/>
      <c r="F122" s="6" t="s">
        <v>452</v>
      </c>
      <c r="G122" s="6"/>
      <c r="H122" s="6" t="s">
        <v>460</v>
      </c>
      <c r="I122" s="6"/>
      <c r="J122" s="66"/>
    </row>
    <row r="123" spans="1:10" s="8" customFormat="1" ht="30" hidden="1">
      <c r="A123" s="66">
        <v>2013</v>
      </c>
      <c r="B123" s="66" t="s">
        <v>415</v>
      </c>
      <c r="C123" s="66">
        <v>10</v>
      </c>
      <c r="D123" s="93">
        <v>41282</v>
      </c>
      <c r="E123" s="66"/>
      <c r="F123" s="6" t="s">
        <v>302</v>
      </c>
      <c r="G123" s="6"/>
      <c r="H123" s="6"/>
      <c r="I123" s="6"/>
      <c r="J123" s="66"/>
    </row>
    <row r="124" spans="1:10" s="8" customFormat="1" ht="30" hidden="1">
      <c r="A124" s="66">
        <v>2013</v>
      </c>
      <c r="B124" s="66" t="s">
        <v>415</v>
      </c>
      <c r="C124" s="66">
        <v>11</v>
      </c>
      <c r="D124" s="93">
        <v>41282</v>
      </c>
      <c r="E124" s="66"/>
      <c r="F124" s="6" t="s">
        <v>296</v>
      </c>
      <c r="G124" s="6"/>
      <c r="H124" s="6" t="s">
        <v>461</v>
      </c>
      <c r="I124" s="6"/>
      <c r="J124" s="66"/>
    </row>
    <row r="125" spans="1:10" s="8" customFormat="1" hidden="1">
      <c r="A125" s="66">
        <v>2013</v>
      </c>
      <c r="B125" s="66" t="s">
        <v>415</v>
      </c>
      <c r="C125" s="66">
        <v>12</v>
      </c>
      <c r="D125" s="93">
        <v>41282</v>
      </c>
      <c r="E125" s="66"/>
      <c r="F125" s="6" t="s">
        <v>296</v>
      </c>
      <c r="G125" s="6"/>
      <c r="H125" s="6" t="s">
        <v>462</v>
      </c>
      <c r="I125" s="6"/>
      <c r="J125" s="66"/>
    </row>
    <row r="126" spans="1:10" s="8" customFormat="1" hidden="1">
      <c r="A126" s="66">
        <v>2013</v>
      </c>
      <c r="B126" s="66" t="s">
        <v>415</v>
      </c>
      <c r="C126" s="66">
        <v>13</v>
      </c>
      <c r="D126" s="93">
        <v>41291</v>
      </c>
      <c r="E126" s="66"/>
      <c r="F126" s="6" t="s">
        <v>419</v>
      </c>
      <c r="G126" s="6"/>
      <c r="H126" s="6" t="s">
        <v>463</v>
      </c>
      <c r="I126" s="6"/>
      <c r="J126" s="66"/>
    </row>
    <row r="127" spans="1:10" s="8" customFormat="1" hidden="1">
      <c r="A127" s="66">
        <v>2013</v>
      </c>
      <c r="B127" s="66" t="s">
        <v>415</v>
      </c>
      <c r="C127" s="66">
        <v>14</v>
      </c>
      <c r="D127" s="93">
        <v>41296</v>
      </c>
      <c r="E127" s="66"/>
      <c r="F127" s="6" t="s">
        <v>269</v>
      </c>
      <c r="G127" s="6" t="s">
        <v>431</v>
      </c>
      <c r="H127" s="6" t="s">
        <v>436</v>
      </c>
      <c r="I127" s="6"/>
      <c r="J127" s="66"/>
    </row>
    <row r="128" spans="1:10" s="8" customFormat="1" hidden="1">
      <c r="A128" s="66">
        <v>2013</v>
      </c>
      <c r="B128" s="66" t="s">
        <v>415</v>
      </c>
      <c r="C128" s="66">
        <v>15</v>
      </c>
      <c r="D128" s="93">
        <v>41296</v>
      </c>
      <c r="E128" s="66"/>
      <c r="F128" s="6" t="s">
        <v>269</v>
      </c>
      <c r="G128" s="6" t="s">
        <v>431</v>
      </c>
      <c r="H128" s="6" t="s">
        <v>436</v>
      </c>
      <c r="I128" s="6"/>
      <c r="J128" s="66"/>
    </row>
    <row r="129" spans="1:10" s="8" customFormat="1" hidden="1">
      <c r="A129" s="66">
        <v>2013</v>
      </c>
      <c r="B129" s="66" t="s">
        <v>415</v>
      </c>
      <c r="C129" s="66">
        <v>16</v>
      </c>
      <c r="D129" s="93">
        <v>41296</v>
      </c>
      <c r="E129" s="66"/>
      <c r="F129" s="6" t="s">
        <v>269</v>
      </c>
      <c r="G129" s="6" t="s">
        <v>431</v>
      </c>
      <c r="H129" s="6" t="s">
        <v>436</v>
      </c>
      <c r="I129" s="6"/>
      <c r="J129" s="66"/>
    </row>
    <row r="130" spans="1:10" s="8" customFormat="1" hidden="1">
      <c r="A130" s="66">
        <v>2013</v>
      </c>
      <c r="B130" s="66" t="s">
        <v>415</v>
      </c>
      <c r="C130" s="66">
        <v>17</v>
      </c>
      <c r="D130" s="93">
        <v>41296</v>
      </c>
      <c r="E130" s="66"/>
      <c r="F130" s="6" t="s">
        <v>269</v>
      </c>
      <c r="G130" s="6" t="s">
        <v>431</v>
      </c>
      <c r="H130" s="6" t="s">
        <v>436</v>
      </c>
      <c r="I130" s="6"/>
      <c r="J130" s="66"/>
    </row>
    <row r="131" spans="1:10" s="8" customFormat="1" hidden="1">
      <c r="A131" s="66">
        <v>2013</v>
      </c>
      <c r="B131" s="66" t="s">
        <v>415</v>
      </c>
      <c r="C131" s="66">
        <v>18</v>
      </c>
      <c r="D131" s="93">
        <v>41296</v>
      </c>
      <c r="E131" s="66"/>
      <c r="F131" s="6" t="s">
        <v>269</v>
      </c>
      <c r="G131" s="6" t="s">
        <v>431</v>
      </c>
      <c r="H131" s="6" t="s">
        <v>436</v>
      </c>
      <c r="I131" s="6"/>
      <c r="J131" s="66"/>
    </row>
    <row r="132" spans="1:10" s="8" customFormat="1" hidden="1">
      <c r="A132" s="66">
        <v>2013</v>
      </c>
      <c r="B132" s="66" t="s">
        <v>415</v>
      </c>
      <c r="C132" s="66">
        <v>19</v>
      </c>
      <c r="D132" s="93">
        <v>41296</v>
      </c>
      <c r="E132" s="66"/>
      <c r="F132" s="6" t="s">
        <v>269</v>
      </c>
      <c r="G132" s="6" t="s">
        <v>431</v>
      </c>
      <c r="H132" s="6" t="s">
        <v>436</v>
      </c>
      <c r="I132" s="6"/>
      <c r="J132" s="66"/>
    </row>
    <row r="133" spans="1:10" s="8" customFormat="1" hidden="1">
      <c r="A133" s="66">
        <v>2013</v>
      </c>
      <c r="B133" s="66" t="s">
        <v>415</v>
      </c>
      <c r="C133" s="66">
        <v>20</v>
      </c>
      <c r="D133" s="93">
        <v>41296</v>
      </c>
      <c r="E133" s="66"/>
      <c r="F133" s="6" t="s">
        <v>269</v>
      </c>
      <c r="G133" s="6" t="s">
        <v>431</v>
      </c>
      <c r="H133" s="6" t="s">
        <v>436</v>
      </c>
      <c r="I133" s="6"/>
      <c r="J133" s="66"/>
    </row>
    <row r="134" spans="1:10" s="8" customFormat="1" hidden="1">
      <c r="A134" s="66">
        <v>2013</v>
      </c>
      <c r="B134" s="66" t="s">
        <v>415</v>
      </c>
      <c r="C134" s="66">
        <v>21</v>
      </c>
      <c r="D134" s="93">
        <v>41296</v>
      </c>
      <c r="E134" s="66"/>
      <c r="F134" s="6" t="s">
        <v>269</v>
      </c>
      <c r="G134" s="6" t="s">
        <v>431</v>
      </c>
      <c r="H134" s="6" t="s">
        <v>436</v>
      </c>
      <c r="I134" s="6"/>
      <c r="J134" s="66"/>
    </row>
    <row r="135" spans="1:10" s="8" customFormat="1" hidden="1">
      <c r="A135" s="66">
        <v>2013</v>
      </c>
      <c r="B135" s="66" t="s">
        <v>415</v>
      </c>
      <c r="C135" s="66">
        <v>22</v>
      </c>
      <c r="D135" s="93">
        <v>41296</v>
      </c>
      <c r="E135" s="66"/>
      <c r="F135" s="6" t="s">
        <v>269</v>
      </c>
      <c r="G135" s="6" t="s">
        <v>431</v>
      </c>
      <c r="H135" s="6" t="s">
        <v>436</v>
      </c>
      <c r="I135" s="6"/>
      <c r="J135" s="66"/>
    </row>
    <row r="136" spans="1:10" s="8" customFormat="1" hidden="1">
      <c r="A136" s="66">
        <v>2013</v>
      </c>
      <c r="B136" s="66" t="s">
        <v>415</v>
      </c>
      <c r="C136" s="66">
        <v>23</v>
      </c>
      <c r="D136" s="93">
        <v>41296</v>
      </c>
      <c r="E136" s="66"/>
      <c r="F136" s="6" t="s">
        <v>269</v>
      </c>
      <c r="G136" s="6" t="s">
        <v>431</v>
      </c>
      <c r="H136" s="6" t="s">
        <v>436</v>
      </c>
      <c r="I136" s="6"/>
      <c r="J136" s="66"/>
    </row>
    <row r="137" spans="1:10" s="8" customFormat="1" hidden="1">
      <c r="A137" s="66">
        <v>2013</v>
      </c>
      <c r="B137" s="66" t="s">
        <v>415</v>
      </c>
      <c r="C137" s="66">
        <v>24</v>
      </c>
      <c r="D137" s="93">
        <v>41296</v>
      </c>
      <c r="E137" s="66"/>
      <c r="F137" s="6" t="s">
        <v>269</v>
      </c>
      <c r="G137" s="6" t="s">
        <v>431</v>
      </c>
      <c r="H137" s="6" t="s">
        <v>436</v>
      </c>
      <c r="I137" s="6"/>
      <c r="J137" s="66"/>
    </row>
    <row r="138" spans="1:10" s="8" customFormat="1" hidden="1">
      <c r="A138" s="66">
        <v>2013</v>
      </c>
      <c r="B138" s="66" t="s">
        <v>415</v>
      </c>
      <c r="C138" s="66">
        <v>25</v>
      </c>
      <c r="D138" s="93">
        <v>41296</v>
      </c>
      <c r="E138" s="66"/>
      <c r="F138" s="6" t="s">
        <v>269</v>
      </c>
      <c r="G138" s="6" t="s">
        <v>431</v>
      </c>
      <c r="H138" s="6" t="s">
        <v>436</v>
      </c>
      <c r="I138" s="6"/>
      <c r="J138" s="66"/>
    </row>
    <row r="139" spans="1:10" s="8" customFormat="1" hidden="1">
      <c r="A139" s="66">
        <v>2013</v>
      </c>
      <c r="B139" s="66" t="s">
        <v>415</v>
      </c>
      <c r="C139" s="66">
        <v>25</v>
      </c>
      <c r="D139" s="93">
        <v>41297</v>
      </c>
      <c r="E139" s="66"/>
      <c r="F139" s="6" t="s">
        <v>269</v>
      </c>
      <c r="G139" s="6"/>
      <c r="H139" s="6" t="s">
        <v>465</v>
      </c>
      <c r="I139" s="6"/>
      <c r="J139" s="66"/>
    </row>
    <row r="140" spans="1:10" s="8" customFormat="1" ht="30" hidden="1">
      <c r="A140" s="66">
        <v>2013</v>
      </c>
      <c r="B140" s="66" t="s">
        <v>415</v>
      </c>
      <c r="C140" s="66">
        <v>26</v>
      </c>
      <c r="D140" s="93">
        <v>41297</v>
      </c>
      <c r="E140" s="66"/>
      <c r="F140" s="6" t="s">
        <v>466</v>
      </c>
      <c r="G140" s="6"/>
      <c r="H140" s="6" t="s">
        <v>467</v>
      </c>
      <c r="I140" s="6"/>
      <c r="J140" s="66"/>
    </row>
    <row r="141" spans="1:10" s="8" customFormat="1" hidden="1">
      <c r="A141" s="66">
        <v>2013</v>
      </c>
      <c r="B141" s="66" t="s">
        <v>415</v>
      </c>
      <c r="C141" s="66">
        <v>27</v>
      </c>
      <c r="D141" s="93">
        <v>41302</v>
      </c>
      <c r="E141" s="66"/>
      <c r="F141" s="6" t="s">
        <v>269</v>
      </c>
      <c r="G141" s="6" t="s">
        <v>431</v>
      </c>
      <c r="H141" s="6" t="s">
        <v>436</v>
      </c>
      <c r="I141" s="6"/>
      <c r="J141" s="66"/>
    </row>
    <row r="142" spans="1:10" s="8" customFormat="1" ht="30" hidden="1">
      <c r="A142" s="66">
        <v>2013</v>
      </c>
      <c r="B142" s="66" t="s">
        <v>415</v>
      </c>
      <c r="C142" s="66">
        <v>28</v>
      </c>
      <c r="D142" s="93">
        <v>41302</v>
      </c>
      <c r="E142" s="66"/>
      <c r="F142" s="6" t="s">
        <v>269</v>
      </c>
      <c r="G142" s="6" t="s">
        <v>431</v>
      </c>
      <c r="H142" s="6" t="s">
        <v>507</v>
      </c>
      <c r="I142" s="6"/>
      <c r="J142" s="66"/>
    </row>
    <row r="143" spans="1:10" s="8" customFormat="1" ht="30" hidden="1">
      <c r="A143" s="66">
        <v>2013</v>
      </c>
      <c r="B143" s="66" t="s">
        <v>415</v>
      </c>
      <c r="C143" s="66">
        <v>29</v>
      </c>
      <c r="D143" s="93">
        <v>41303</v>
      </c>
      <c r="E143" s="66"/>
      <c r="F143" s="6" t="s">
        <v>452</v>
      </c>
      <c r="G143" s="6"/>
      <c r="H143" s="6" t="s">
        <v>508</v>
      </c>
      <c r="I143" s="6"/>
      <c r="J143" s="66"/>
    </row>
    <row r="144" spans="1:10" s="8" customFormat="1" hidden="1">
      <c r="A144" s="66">
        <v>2012</v>
      </c>
      <c r="B144" s="66" t="s">
        <v>268</v>
      </c>
      <c r="C144" s="66" t="s">
        <v>279</v>
      </c>
      <c r="D144" s="93">
        <v>41233</v>
      </c>
      <c r="E144" s="66"/>
      <c r="F144" s="6" t="s">
        <v>543</v>
      </c>
      <c r="G144" s="6"/>
      <c r="H144" s="6" t="s">
        <v>544</v>
      </c>
      <c r="I144" s="6"/>
      <c r="J144" s="66"/>
    </row>
    <row r="145" spans="1:10" s="8" customFormat="1" hidden="1">
      <c r="A145" s="66">
        <v>2013</v>
      </c>
      <c r="B145" s="66" t="s">
        <v>415</v>
      </c>
      <c r="C145" s="66">
        <v>30</v>
      </c>
      <c r="D145" s="93">
        <v>41304</v>
      </c>
      <c r="E145" s="66"/>
      <c r="F145" s="6" t="s">
        <v>450</v>
      </c>
      <c r="G145" s="6"/>
      <c r="H145" s="6" t="s">
        <v>509</v>
      </c>
      <c r="I145" s="6"/>
      <c r="J145" s="66"/>
    </row>
    <row r="146" spans="1:10" s="8" customFormat="1" hidden="1">
      <c r="A146" s="66">
        <v>2013</v>
      </c>
      <c r="B146" s="66" t="s">
        <v>415</v>
      </c>
      <c r="C146" s="66">
        <v>31</v>
      </c>
      <c r="D146" s="93">
        <v>41304</v>
      </c>
      <c r="E146" s="66"/>
      <c r="F146" s="6" t="s">
        <v>452</v>
      </c>
      <c r="G146" s="6"/>
      <c r="H146" s="6" t="s">
        <v>510</v>
      </c>
      <c r="I146" s="6"/>
      <c r="J146" s="66"/>
    </row>
    <row r="147" spans="1:10" s="8" customFormat="1" ht="30" hidden="1">
      <c r="A147" s="66">
        <v>2013</v>
      </c>
      <c r="B147" s="66" t="s">
        <v>415</v>
      </c>
      <c r="C147" s="66" t="s">
        <v>773</v>
      </c>
      <c r="D147" s="93">
        <v>41306</v>
      </c>
      <c r="E147" s="66"/>
      <c r="F147" s="6" t="s">
        <v>269</v>
      </c>
      <c r="G147" s="6" t="s">
        <v>764</v>
      </c>
      <c r="H147" s="6" t="s">
        <v>774</v>
      </c>
      <c r="I147" s="6"/>
      <c r="J147" s="66"/>
    </row>
    <row r="148" spans="1:10" s="8" customFormat="1" hidden="1">
      <c r="A148" s="66">
        <v>2013</v>
      </c>
      <c r="B148" s="66" t="s">
        <v>415</v>
      </c>
      <c r="C148" s="66">
        <v>35</v>
      </c>
      <c r="D148" s="93">
        <v>41310</v>
      </c>
      <c r="E148" s="66"/>
      <c r="F148" s="6" t="s">
        <v>296</v>
      </c>
      <c r="G148" s="6"/>
      <c r="H148" s="6" t="s">
        <v>514</v>
      </c>
      <c r="I148" s="6"/>
      <c r="J148" s="66"/>
    </row>
    <row r="149" spans="1:10" s="8" customFormat="1" ht="30" hidden="1">
      <c r="A149" s="66">
        <v>2013</v>
      </c>
      <c r="B149" s="66" t="s">
        <v>415</v>
      </c>
      <c r="C149" s="66">
        <v>36</v>
      </c>
      <c r="D149" s="93">
        <v>41312</v>
      </c>
      <c r="E149" s="66"/>
      <c r="F149" s="6" t="s">
        <v>452</v>
      </c>
      <c r="G149" s="6"/>
      <c r="H149" s="6" t="s">
        <v>515</v>
      </c>
      <c r="I149" s="6"/>
      <c r="J149" s="66"/>
    </row>
    <row r="150" spans="1:10" s="8" customFormat="1" hidden="1">
      <c r="A150" s="66">
        <v>2013</v>
      </c>
      <c r="B150" s="66" t="s">
        <v>415</v>
      </c>
      <c r="C150" s="66">
        <v>37</v>
      </c>
      <c r="D150" s="93">
        <v>41313</v>
      </c>
      <c r="E150" s="66"/>
      <c r="F150" s="6" t="s">
        <v>269</v>
      </c>
      <c r="G150" s="6" t="s">
        <v>541</v>
      </c>
      <c r="H150" s="6">
        <v>0</v>
      </c>
      <c r="I150" s="6">
        <v>0</v>
      </c>
      <c r="J150" s="66"/>
    </row>
    <row r="151" spans="1:10" s="8" customFormat="1" hidden="1">
      <c r="A151" s="66">
        <v>2013</v>
      </c>
      <c r="B151" s="66" t="s">
        <v>415</v>
      </c>
      <c r="C151" s="66">
        <v>38</v>
      </c>
      <c r="D151" s="93">
        <v>41313</v>
      </c>
      <c r="E151" s="66"/>
      <c r="F151" s="6" t="s">
        <v>269</v>
      </c>
      <c r="G151" s="6"/>
      <c r="H151" s="6" t="s">
        <v>516</v>
      </c>
      <c r="I151" s="6"/>
      <c r="J151" s="66"/>
    </row>
    <row r="152" spans="1:10" s="8" customFormat="1" hidden="1">
      <c r="A152" s="66">
        <v>2013</v>
      </c>
      <c r="B152" s="66" t="s">
        <v>415</v>
      </c>
      <c r="C152" s="66">
        <v>31</v>
      </c>
      <c r="D152" s="93">
        <v>41317</v>
      </c>
      <c r="E152" s="66"/>
      <c r="F152" s="6" t="s">
        <v>452</v>
      </c>
      <c r="G152" s="6"/>
      <c r="H152" s="6" t="s">
        <v>510</v>
      </c>
      <c r="I152" s="6"/>
      <c r="J152" s="66"/>
    </row>
    <row r="153" spans="1:10" s="8" customFormat="1" hidden="1">
      <c r="A153" s="66">
        <v>2013</v>
      </c>
      <c r="B153" s="66" t="s">
        <v>415</v>
      </c>
      <c r="C153" s="66">
        <v>32</v>
      </c>
      <c r="D153" s="93">
        <v>41317</v>
      </c>
      <c r="E153" s="66"/>
      <c r="F153" s="6" t="s">
        <v>452</v>
      </c>
      <c r="G153" s="6"/>
      <c r="H153" s="6" t="s">
        <v>511</v>
      </c>
      <c r="I153" s="6"/>
      <c r="J153" s="66"/>
    </row>
    <row r="154" spans="1:10" s="8" customFormat="1" ht="30" hidden="1">
      <c r="A154" s="66">
        <v>2013</v>
      </c>
      <c r="B154" s="66" t="s">
        <v>415</v>
      </c>
      <c r="C154" s="66">
        <v>33</v>
      </c>
      <c r="D154" s="93">
        <v>41317</v>
      </c>
      <c r="E154" s="66"/>
      <c r="F154" s="6" t="s">
        <v>452</v>
      </c>
      <c r="G154" s="6"/>
      <c r="H154" s="6" t="s">
        <v>512</v>
      </c>
      <c r="I154" s="6"/>
      <c r="J154" s="66"/>
    </row>
    <row r="155" spans="1:10" s="8" customFormat="1" ht="30" hidden="1">
      <c r="A155" s="66">
        <v>2013</v>
      </c>
      <c r="B155" s="66" t="s">
        <v>415</v>
      </c>
      <c r="C155" s="66">
        <v>34</v>
      </c>
      <c r="D155" s="93">
        <v>41317</v>
      </c>
      <c r="E155" s="66"/>
      <c r="F155" s="6" t="s">
        <v>452</v>
      </c>
      <c r="G155" s="6"/>
      <c r="H155" s="6" t="s">
        <v>513</v>
      </c>
      <c r="I155" s="6"/>
      <c r="J155" s="66"/>
    </row>
    <row r="156" spans="1:10" s="8" customFormat="1" hidden="1">
      <c r="A156" s="66">
        <v>2013</v>
      </c>
      <c r="B156" s="66" t="s">
        <v>415</v>
      </c>
      <c r="C156" s="66">
        <v>39</v>
      </c>
      <c r="D156" s="93">
        <v>41318</v>
      </c>
      <c r="E156" s="66"/>
      <c r="F156" s="6" t="s">
        <v>517</v>
      </c>
      <c r="G156" s="6"/>
      <c r="H156" s="6" t="s">
        <v>518</v>
      </c>
      <c r="I156" s="6"/>
      <c r="J156" s="66"/>
    </row>
    <row r="157" spans="1:10" s="8" customFormat="1" ht="30" hidden="1">
      <c r="A157" s="66">
        <v>2013</v>
      </c>
      <c r="B157" s="66" t="s">
        <v>415</v>
      </c>
      <c r="C157" s="66">
        <v>42</v>
      </c>
      <c r="D157" s="93">
        <v>41323</v>
      </c>
      <c r="E157" s="66"/>
      <c r="F157" s="6" t="s">
        <v>522</v>
      </c>
      <c r="G157" s="6"/>
      <c r="H157" s="6" t="s">
        <v>523</v>
      </c>
      <c r="I157" s="6"/>
      <c r="J157" s="66"/>
    </row>
    <row r="158" spans="1:10" s="8" customFormat="1" hidden="1">
      <c r="A158" s="66">
        <v>2013</v>
      </c>
      <c r="B158" s="66" t="s">
        <v>415</v>
      </c>
      <c r="C158" s="66">
        <v>43</v>
      </c>
      <c r="D158" s="93">
        <v>41324</v>
      </c>
      <c r="E158" s="66"/>
      <c r="F158" s="6" t="s">
        <v>296</v>
      </c>
      <c r="G158" s="6"/>
      <c r="H158" s="6" t="s">
        <v>524</v>
      </c>
      <c r="I158" s="6"/>
      <c r="J158" s="66"/>
    </row>
    <row r="159" spans="1:10" s="8" customFormat="1" hidden="1">
      <c r="A159" s="66">
        <v>2013</v>
      </c>
      <c r="B159" s="66" t="s">
        <v>415</v>
      </c>
      <c r="C159" s="66">
        <v>44</v>
      </c>
      <c r="D159" s="93">
        <v>41324</v>
      </c>
      <c r="E159" s="66"/>
      <c r="F159" s="6" t="s">
        <v>450</v>
      </c>
      <c r="G159" s="6"/>
      <c r="H159" s="6" t="s">
        <v>525</v>
      </c>
      <c r="I159" s="6"/>
      <c r="J159" s="66"/>
    </row>
    <row r="160" spans="1:10" s="8" customFormat="1" hidden="1">
      <c r="A160" s="66">
        <v>2013</v>
      </c>
      <c r="B160" s="66" t="s">
        <v>415</v>
      </c>
      <c r="C160" s="66">
        <v>45</v>
      </c>
      <c r="D160" s="93">
        <v>41325</v>
      </c>
      <c r="E160" s="66"/>
      <c r="F160" s="6" t="s">
        <v>448</v>
      </c>
      <c r="G160" s="6"/>
      <c r="H160" s="6" t="s">
        <v>526</v>
      </c>
      <c r="I160" s="6"/>
      <c r="J160" s="66"/>
    </row>
    <row r="161" spans="1:10" s="8" customFormat="1" hidden="1">
      <c r="A161" s="66">
        <v>2013</v>
      </c>
      <c r="B161" s="66" t="s">
        <v>415</v>
      </c>
      <c r="C161" s="66">
        <v>46</v>
      </c>
      <c r="D161" s="93">
        <v>41325</v>
      </c>
      <c r="E161" s="66"/>
      <c r="F161" s="6" t="s">
        <v>466</v>
      </c>
      <c r="G161" s="6"/>
      <c r="H161" s="6" t="s">
        <v>527</v>
      </c>
      <c r="I161" s="6"/>
      <c r="J161" s="66"/>
    </row>
    <row r="162" spans="1:10" s="8" customFormat="1" hidden="1">
      <c r="A162" s="66">
        <v>2013</v>
      </c>
      <c r="B162" s="66" t="s">
        <v>415</v>
      </c>
      <c r="C162" s="66">
        <v>47</v>
      </c>
      <c r="D162" s="93">
        <v>41325</v>
      </c>
      <c r="E162" s="66"/>
      <c r="F162" s="6" t="s">
        <v>296</v>
      </c>
      <c r="G162" s="6"/>
      <c r="H162" s="6" t="s">
        <v>528</v>
      </c>
      <c r="I162" s="6"/>
      <c r="J162" s="66"/>
    </row>
    <row r="163" spans="1:10" s="8" customFormat="1" hidden="1">
      <c r="A163" s="66">
        <v>2013</v>
      </c>
      <c r="B163" s="66" t="s">
        <v>415</v>
      </c>
      <c r="C163" s="66">
        <v>48</v>
      </c>
      <c r="D163" s="93">
        <v>41326</v>
      </c>
      <c r="E163" s="66"/>
      <c r="F163" s="6" t="s">
        <v>452</v>
      </c>
      <c r="G163" s="6"/>
      <c r="H163" s="6" t="s">
        <v>529</v>
      </c>
      <c r="I163" s="6"/>
      <c r="J163" s="66"/>
    </row>
    <row r="164" spans="1:10" s="8" customFormat="1" hidden="1">
      <c r="A164" s="66">
        <v>2013</v>
      </c>
      <c r="B164" s="66" t="s">
        <v>415</v>
      </c>
      <c r="C164" s="66">
        <v>49</v>
      </c>
      <c r="D164" s="93">
        <v>41332</v>
      </c>
      <c r="E164" s="66"/>
      <c r="F164" s="6" t="s">
        <v>452</v>
      </c>
      <c r="G164" s="6"/>
      <c r="H164" s="6" t="s">
        <v>530</v>
      </c>
      <c r="I164" s="6"/>
      <c r="J164" s="66"/>
    </row>
    <row r="165" spans="1:10" s="8" customFormat="1" hidden="1">
      <c r="A165" s="66">
        <v>2013</v>
      </c>
      <c r="B165" s="66" t="s">
        <v>415</v>
      </c>
      <c r="C165" s="66">
        <v>50</v>
      </c>
      <c r="D165" s="93">
        <v>41332</v>
      </c>
      <c r="E165" s="66"/>
      <c r="F165" s="6" t="s">
        <v>269</v>
      </c>
      <c r="G165" s="6"/>
      <c r="H165" s="6" t="s">
        <v>531</v>
      </c>
      <c r="I165" s="6"/>
      <c r="J165" s="66"/>
    </row>
    <row r="166" spans="1:10" s="8" customFormat="1" hidden="1">
      <c r="A166" s="66">
        <v>2013</v>
      </c>
      <c r="B166" s="66" t="s">
        <v>415</v>
      </c>
      <c r="C166" s="66">
        <v>51</v>
      </c>
      <c r="D166" s="93">
        <v>41332</v>
      </c>
      <c r="E166" s="66"/>
      <c r="F166" s="6" t="s">
        <v>452</v>
      </c>
      <c r="G166" s="6"/>
      <c r="H166" s="6" t="s">
        <v>532</v>
      </c>
      <c r="I166" s="6"/>
      <c r="J166" s="66"/>
    </row>
    <row r="167" spans="1:10" s="8" customFormat="1" hidden="1">
      <c r="A167" s="66">
        <v>2013</v>
      </c>
      <c r="B167" s="66" t="s">
        <v>415</v>
      </c>
      <c r="C167" s="66">
        <v>52</v>
      </c>
      <c r="D167" s="93">
        <v>41333</v>
      </c>
      <c r="E167" s="66"/>
      <c r="F167" s="6" t="s">
        <v>296</v>
      </c>
      <c r="G167" s="6"/>
      <c r="H167" s="6" t="s">
        <v>533</v>
      </c>
      <c r="I167" s="6"/>
      <c r="J167" s="66"/>
    </row>
    <row r="168" spans="1:10" s="8" customFormat="1" hidden="1">
      <c r="A168" s="66">
        <v>2013</v>
      </c>
      <c r="B168" s="66" t="s">
        <v>415</v>
      </c>
      <c r="C168" s="66">
        <v>53</v>
      </c>
      <c r="D168" s="93">
        <v>41334</v>
      </c>
      <c r="E168" s="93">
        <v>41337</v>
      </c>
      <c r="F168" s="6" t="s">
        <v>595</v>
      </c>
      <c r="G168" s="6"/>
      <c r="H168" s="6" t="s">
        <v>596</v>
      </c>
      <c r="I168" s="6"/>
      <c r="J168" s="66"/>
    </row>
    <row r="169" spans="1:10" s="8" customFormat="1" ht="30" hidden="1">
      <c r="A169" s="66">
        <v>2012</v>
      </c>
      <c r="B169" s="66" t="s">
        <v>268</v>
      </c>
      <c r="C169" s="66" t="s">
        <v>279</v>
      </c>
      <c r="D169" s="93">
        <v>41233</v>
      </c>
      <c r="E169" s="66"/>
      <c r="F169" s="6" t="s">
        <v>545</v>
      </c>
      <c r="G169" s="6" t="s">
        <v>546</v>
      </c>
      <c r="H169" s="6" t="s">
        <v>547</v>
      </c>
      <c r="I169" s="6"/>
      <c r="J169" s="66"/>
    </row>
    <row r="170" spans="1:10" s="8" customFormat="1" ht="30" hidden="1">
      <c r="A170" s="66">
        <v>2012</v>
      </c>
      <c r="B170" s="66" t="s">
        <v>268</v>
      </c>
      <c r="C170" s="66">
        <v>21</v>
      </c>
      <c r="D170" s="93">
        <v>41233</v>
      </c>
      <c r="E170" s="66"/>
      <c r="F170" s="6" t="s">
        <v>338</v>
      </c>
      <c r="G170" s="6" t="s">
        <v>339</v>
      </c>
      <c r="H170" s="6" t="s">
        <v>548</v>
      </c>
      <c r="I170" s="6"/>
      <c r="J170" s="66"/>
    </row>
    <row r="171" spans="1:10" s="8" customFormat="1" ht="30" hidden="1">
      <c r="A171" s="66">
        <v>2012</v>
      </c>
      <c r="B171" s="66" t="s">
        <v>268</v>
      </c>
      <c r="C171" s="66">
        <v>90</v>
      </c>
      <c r="D171" s="93">
        <v>41234</v>
      </c>
      <c r="E171" s="66"/>
      <c r="F171" s="6" t="s">
        <v>287</v>
      </c>
      <c r="G171" s="6" t="s">
        <v>288</v>
      </c>
      <c r="H171" s="6" t="s">
        <v>549</v>
      </c>
      <c r="I171" s="6"/>
      <c r="J171" s="66"/>
    </row>
    <row r="172" spans="1:10" s="8" customFormat="1" ht="30" hidden="1">
      <c r="A172" s="66">
        <v>2012</v>
      </c>
      <c r="B172" s="66" t="s">
        <v>268</v>
      </c>
      <c r="C172" s="66">
        <v>87</v>
      </c>
      <c r="D172" s="93">
        <v>41234</v>
      </c>
      <c r="E172" s="66"/>
      <c r="F172" s="6" t="s">
        <v>293</v>
      </c>
      <c r="G172" s="6" t="s">
        <v>294</v>
      </c>
      <c r="H172" s="6" t="s">
        <v>550</v>
      </c>
      <c r="I172" s="6"/>
      <c r="J172" s="66"/>
    </row>
    <row r="173" spans="1:10" s="8" customFormat="1" ht="45" hidden="1">
      <c r="A173" s="66">
        <v>2012</v>
      </c>
      <c r="B173" s="66" t="s">
        <v>268</v>
      </c>
      <c r="C173" s="66">
        <v>1620</v>
      </c>
      <c r="D173" s="93">
        <v>41234</v>
      </c>
      <c r="E173" s="66"/>
      <c r="F173" s="6" t="s">
        <v>552</v>
      </c>
      <c r="G173" s="6" t="s">
        <v>553</v>
      </c>
      <c r="H173" s="6" t="s">
        <v>554</v>
      </c>
      <c r="I173" s="6"/>
      <c r="J173" s="66"/>
    </row>
    <row r="174" spans="1:10" s="8" customFormat="1" hidden="1">
      <c r="A174" s="66">
        <v>2012</v>
      </c>
      <c r="B174" s="66" t="s">
        <v>268</v>
      </c>
      <c r="C174" s="66">
        <v>176</v>
      </c>
      <c r="D174" s="93">
        <v>41235</v>
      </c>
      <c r="E174" s="66"/>
      <c r="F174" s="6" t="s">
        <v>272</v>
      </c>
      <c r="G174" s="6" t="s">
        <v>273</v>
      </c>
      <c r="H174" s="6" t="s">
        <v>551</v>
      </c>
      <c r="I174" s="6"/>
      <c r="J174" s="66"/>
    </row>
    <row r="175" spans="1:10" s="8" customFormat="1" hidden="1">
      <c r="A175" s="66">
        <v>2012</v>
      </c>
      <c r="B175" s="66" t="s">
        <v>268</v>
      </c>
      <c r="C175" s="66" t="s">
        <v>279</v>
      </c>
      <c r="D175" s="93">
        <v>41235</v>
      </c>
      <c r="E175" s="66"/>
      <c r="F175" s="6" t="s">
        <v>555</v>
      </c>
      <c r="G175" s="6" t="s">
        <v>556</v>
      </c>
      <c r="H175" s="6" t="s">
        <v>557</v>
      </c>
      <c r="I175" s="6"/>
      <c r="J175" s="66"/>
    </row>
    <row r="176" spans="1:10" s="8" customFormat="1" hidden="1">
      <c r="A176" s="66">
        <v>2012</v>
      </c>
      <c r="B176" s="66" t="s">
        <v>268</v>
      </c>
      <c r="C176" s="66">
        <v>29</v>
      </c>
      <c r="D176" s="93">
        <v>41235</v>
      </c>
      <c r="E176" s="93">
        <v>41236</v>
      </c>
      <c r="F176" s="6" t="s">
        <v>438</v>
      </c>
      <c r="G176" s="6" t="s">
        <v>558</v>
      </c>
      <c r="H176" s="6" t="s">
        <v>559</v>
      </c>
      <c r="I176" s="6"/>
      <c r="J176" s="66"/>
    </row>
    <row r="177" spans="1:10" s="8" customFormat="1" hidden="1">
      <c r="A177" s="66">
        <v>2012</v>
      </c>
      <c r="B177" s="66" t="s">
        <v>268</v>
      </c>
      <c r="C177" s="66">
        <v>233</v>
      </c>
      <c r="D177" s="93">
        <v>41235</v>
      </c>
      <c r="E177" s="93">
        <v>41236</v>
      </c>
      <c r="F177" s="6" t="s">
        <v>272</v>
      </c>
      <c r="G177" s="6" t="s">
        <v>273</v>
      </c>
      <c r="H177" s="6" t="s">
        <v>560</v>
      </c>
      <c r="I177" s="6"/>
      <c r="J177" s="66"/>
    </row>
    <row r="178" spans="1:10" s="8" customFormat="1" hidden="1">
      <c r="A178" s="66">
        <v>2012</v>
      </c>
      <c r="B178" s="66" t="s">
        <v>268</v>
      </c>
      <c r="C178" s="66">
        <v>47</v>
      </c>
      <c r="D178" s="93">
        <v>41239</v>
      </c>
      <c r="E178" s="93"/>
      <c r="F178" s="6" t="s">
        <v>272</v>
      </c>
      <c r="G178" s="6" t="s">
        <v>273</v>
      </c>
      <c r="H178" s="6" t="s">
        <v>561</v>
      </c>
      <c r="I178" s="6"/>
      <c r="J178" s="66"/>
    </row>
    <row r="179" spans="1:10" s="8" customFormat="1" ht="30" hidden="1">
      <c r="A179" s="66">
        <v>2012</v>
      </c>
      <c r="B179" s="66" t="s">
        <v>268</v>
      </c>
      <c r="C179" s="66">
        <v>39</v>
      </c>
      <c r="D179" s="93">
        <v>41236</v>
      </c>
      <c r="E179" s="93">
        <v>41239</v>
      </c>
      <c r="F179" s="6" t="s">
        <v>308</v>
      </c>
      <c r="G179" s="6" t="s">
        <v>309</v>
      </c>
      <c r="H179" s="6" t="s">
        <v>562</v>
      </c>
      <c r="I179" s="6"/>
      <c r="J179" s="66"/>
    </row>
    <row r="180" spans="1:10" s="8" customFormat="1" ht="30" hidden="1">
      <c r="A180" s="66">
        <v>2012</v>
      </c>
      <c r="B180" s="66" t="s">
        <v>268</v>
      </c>
      <c r="C180" s="66" t="s">
        <v>565</v>
      </c>
      <c r="D180" s="93">
        <v>41604</v>
      </c>
      <c r="E180" s="66"/>
      <c r="F180" s="6" t="s">
        <v>316</v>
      </c>
      <c r="G180" s="6" t="s">
        <v>317</v>
      </c>
      <c r="H180" s="6" t="s">
        <v>563</v>
      </c>
      <c r="I180" s="6"/>
      <c r="J180" s="66"/>
    </row>
    <row r="181" spans="1:10" s="8" customFormat="1" ht="30" hidden="1">
      <c r="A181" s="66">
        <v>2012</v>
      </c>
      <c r="B181" s="66" t="s">
        <v>268</v>
      </c>
      <c r="C181" s="66">
        <v>61</v>
      </c>
      <c r="D181" s="93">
        <v>41240</v>
      </c>
      <c r="E181" s="66"/>
      <c r="F181" s="6" t="s">
        <v>302</v>
      </c>
      <c r="G181" s="6" t="s">
        <v>303</v>
      </c>
      <c r="H181" s="6" t="s">
        <v>564</v>
      </c>
      <c r="I181" s="6"/>
      <c r="J181" s="66"/>
    </row>
    <row r="182" spans="1:10" s="8" customFormat="1" ht="30" hidden="1">
      <c r="A182" s="66">
        <v>2012</v>
      </c>
      <c r="B182" s="66" t="s">
        <v>268</v>
      </c>
      <c r="C182" s="66" t="s">
        <v>566</v>
      </c>
      <c r="D182" s="93">
        <v>41239</v>
      </c>
      <c r="E182" s="93">
        <v>41240</v>
      </c>
      <c r="F182" s="6" t="s">
        <v>272</v>
      </c>
      <c r="G182" s="6" t="s">
        <v>273</v>
      </c>
      <c r="H182" s="6" t="s">
        <v>567</v>
      </c>
      <c r="I182" s="6"/>
      <c r="J182" s="66"/>
    </row>
    <row r="183" spans="1:10" s="8" customFormat="1" ht="30" hidden="1">
      <c r="A183" s="66">
        <v>2012</v>
      </c>
      <c r="B183" s="66" t="s">
        <v>268</v>
      </c>
      <c r="C183" s="66" t="s">
        <v>279</v>
      </c>
      <c r="D183" s="93">
        <v>41240</v>
      </c>
      <c r="E183" s="66"/>
      <c r="F183" s="6" t="s">
        <v>568</v>
      </c>
      <c r="G183" s="6" t="s">
        <v>343</v>
      </c>
      <c r="H183" s="6" t="s">
        <v>569</v>
      </c>
      <c r="I183" s="6"/>
      <c r="J183" s="66"/>
    </row>
    <row r="184" spans="1:10" s="8" customFormat="1" ht="45" hidden="1">
      <c r="A184" s="66">
        <v>2012</v>
      </c>
      <c r="B184" s="66" t="s">
        <v>268</v>
      </c>
      <c r="C184" s="66"/>
      <c r="D184" s="93">
        <v>41208</v>
      </c>
      <c r="E184" s="93">
        <v>41241</v>
      </c>
      <c r="F184" s="6" t="s">
        <v>570</v>
      </c>
      <c r="G184" s="6" t="s">
        <v>571</v>
      </c>
      <c r="H184" s="6" t="s">
        <v>572</v>
      </c>
      <c r="I184" s="6"/>
      <c r="J184" s="66"/>
    </row>
    <row r="185" spans="1:10" s="8" customFormat="1" ht="45" hidden="1">
      <c r="A185" s="66">
        <v>2012</v>
      </c>
      <c r="B185" s="66" t="s">
        <v>268</v>
      </c>
      <c r="C185" s="66">
        <v>51</v>
      </c>
      <c r="D185" s="93">
        <v>41233</v>
      </c>
      <c r="E185" s="93">
        <v>41241</v>
      </c>
      <c r="F185" s="6" t="s">
        <v>573</v>
      </c>
      <c r="G185" s="6" t="s">
        <v>574</v>
      </c>
      <c r="H185" s="6" t="s">
        <v>575</v>
      </c>
      <c r="I185" s="6"/>
      <c r="J185" s="66"/>
    </row>
    <row r="186" spans="1:10" s="8" customFormat="1" ht="30" hidden="1">
      <c r="A186" s="66">
        <v>2012</v>
      </c>
      <c r="B186" s="66" t="s">
        <v>268</v>
      </c>
      <c r="C186" s="66">
        <v>63</v>
      </c>
      <c r="D186" s="93">
        <v>41240</v>
      </c>
      <c r="E186" s="93">
        <v>41241</v>
      </c>
      <c r="F186" s="6" t="s">
        <v>302</v>
      </c>
      <c r="G186" s="6" t="s">
        <v>303</v>
      </c>
      <c r="H186" s="6" t="s">
        <v>576</v>
      </c>
      <c r="I186" s="6"/>
      <c r="J186" s="66"/>
    </row>
    <row r="187" spans="1:10" s="8" customFormat="1" ht="45" hidden="1">
      <c r="A187" s="66">
        <v>2012</v>
      </c>
      <c r="B187" s="66" t="s">
        <v>268</v>
      </c>
      <c r="C187" s="66"/>
      <c r="D187" s="93">
        <v>41229</v>
      </c>
      <c r="E187" s="93">
        <v>41241</v>
      </c>
      <c r="F187" s="6" t="s">
        <v>578</v>
      </c>
      <c r="G187" s="6" t="s">
        <v>579</v>
      </c>
      <c r="H187" s="6" t="s">
        <v>577</v>
      </c>
      <c r="I187" s="6"/>
      <c r="J187" s="66"/>
    </row>
    <row r="188" spans="1:10" s="8" customFormat="1" ht="30" hidden="1">
      <c r="A188" s="66">
        <v>2012</v>
      </c>
      <c r="B188" s="66" t="s">
        <v>268</v>
      </c>
      <c r="C188" s="66">
        <v>123</v>
      </c>
      <c r="D188" s="93">
        <v>41241</v>
      </c>
      <c r="E188" s="66"/>
      <c r="F188" s="6" t="s">
        <v>311</v>
      </c>
      <c r="G188" s="6" t="s">
        <v>312</v>
      </c>
      <c r="H188" s="6"/>
      <c r="I188" s="6"/>
      <c r="J188" s="66"/>
    </row>
    <row r="189" spans="1:10" s="8" customFormat="1" ht="30" hidden="1">
      <c r="A189" s="66">
        <v>2012</v>
      </c>
      <c r="B189" s="66" t="s">
        <v>268</v>
      </c>
      <c r="C189" s="66" t="s">
        <v>580</v>
      </c>
      <c r="D189" s="93">
        <v>41241</v>
      </c>
      <c r="E189" s="66"/>
      <c r="F189" s="6" t="s">
        <v>316</v>
      </c>
      <c r="G189" s="6" t="s">
        <v>317</v>
      </c>
      <c r="H189" s="6" t="s">
        <v>563</v>
      </c>
      <c r="I189" s="6"/>
      <c r="J189" s="66"/>
    </row>
    <row r="190" spans="1:10" s="8" customFormat="1" ht="30" hidden="1">
      <c r="A190" s="66">
        <v>2012</v>
      </c>
      <c r="B190" s="66" t="s">
        <v>268</v>
      </c>
      <c r="C190" s="66" t="s">
        <v>581</v>
      </c>
      <c r="D190" s="93" t="s">
        <v>582</v>
      </c>
      <c r="E190" s="66"/>
      <c r="F190" s="6" t="s">
        <v>316</v>
      </c>
      <c r="G190" s="6" t="s">
        <v>317</v>
      </c>
      <c r="H190" s="6" t="s">
        <v>583</v>
      </c>
      <c r="I190" s="6"/>
      <c r="J190" s="66"/>
    </row>
    <row r="191" spans="1:10" s="8" customFormat="1" ht="30" hidden="1">
      <c r="A191" s="66">
        <v>2012</v>
      </c>
      <c r="B191" s="66" t="s">
        <v>268</v>
      </c>
      <c r="C191" s="66"/>
      <c r="D191" s="93" t="s">
        <v>584</v>
      </c>
      <c r="E191" s="66"/>
      <c r="F191" s="6" t="s">
        <v>585</v>
      </c>
      <c r="G191" s="6" t="s">
        <v>586</v>
      </c>
      <c r="H191" s="6" t="s">
        <v>587</v>
      </c>
      <c r="I191" s="6"/>
      <c r="J191" s="66"/>
    </row>
    <row r="192" spans="1:10" s="8" customFormat="1" ht="30" hidden="1">
      <c r="A192" s="66">
        <v>2012</v>
      </c>
      <c r="B192" s="66" t="s">
        <v>268</v>
      </c>
      <c r="C192" s="66">
        <v>67</v>
      </c>
      <c r="D192" s="93">
        <v>41242</v>
      </c>
      <c r="E192" s="66"/>
      <c r="F192" s="6" t="s">
        <v>316</v>
      </c>
      <c r="G192" s="6" t="s">
        <v>317</v>
      </c>
      <c r="H192" s="6" t="s">
        <v>588</v>
      </c>
      <c r="I192" s="6"/>
      <c r="J192" s="66"/>
    </row>
    <row r="193" spans="1:10" s="8" customFormat="1" ht="30" hidden="1">
      <c r="A193" s="66">
        <v>2012</v>
      </c>
      <c r="B193" s="66" t="s">
        <v>268</v>
      </c>
      <c r="C193" s="66">
        <v>7</v>
      </c>
      <c r="D193" s="93">
        <v>41243</v>
      </c>
      <c r="E193" s="66"/>
      <c r="F193" s="6" t="s">
        <v>589</v>
      </c>
      <c r="G193" s="6" t="s">
        <v>590</v>
      </c>
      <c r="H193" s="6" t="s">
        <v>591</v>
      </c>
      <c r="I193" s="6"/>
      <c r="J193" s="66"/>
    </row>
    <row r="194" spans="1:10" s="8" customFormat="1" hidden="1">
      <c r="A194" s="66">
        <v>2012</v>
      </c>
      <c r="B194" s="66" t="s">
        <v>268</v>
      </c>
      <c r="C194" s="66" t="s">
        <v>592</v>
      </c>
      <c r="D194" s="93">
        <v>41243</v>
      </c>
      <c r="E194" s="66"/>
      <c r="F194" s="6" t="s">
        <v>275</v>
      </c>
      <c r="G194" s="6" t="s">
        <v>276</v>
      </c>
      <c r="H194" s="6" t="s">
        <v>593</v>
      </c>
      <c r="I194" s="6"/>
      <c r="J194" s="66"/>
    </row>
    <row r="195" spans="1:10" s="8" customFormat="1" hidden="1">
      <c r="A195" s="66">
        <v>2013</v>
      </c>
      <c r="B195" s="66" t="s">
        <v>415</v>
      </c>
      <c r="C195" s="66">
        <v>54</v>
      </c>
      <c r="D195" s="93">
        <v>41334</v>
      </c>
      <c r="E195" s="93">
        <v>41337</v>
      </c>
      <c r="F195" s="6" t="s">
        <v>369</v>
      </c>
      <c r="G195" s="6" t="s">
        <v>597</v>
      </c>
      <c r="H195" s="6" t="s">
        <v>598</v>
      </c>
      <c r="I195" s="6"/>
      <c r="J195" s="66"/>
    </row>
    <row r="196" spans="1:10" s="8" customFormat="1" ht="23.1" hidden="1" customHeight="1">
      <c r="A196" s="66">
        <v>2013</v>
      </c>
      <c r="B196" s="66" t="s">
        <v>415</v>
      </c>
      <c r="C196" s="66">
        <v>55</v>
      </c>
      <c r="D196" s="93">
        <v>41334</v>
      </c>
      <c r="E196" s="93"/>
      <c r="F196" s="6" t="s">
        <v>269</v>
      </c>
      <c r="G196" s="6" t="s">
        <v>431</v>
      </c>
      <c r="H196" s="6" t="s">
        <v>599</v>
      </c>
      <c r="I196" s="6"/>
      <c r="J196" s="66"/>
    </row>
    <row r="197" spans="1:10" s="8" customFormat="1" ht="23.1" hidden="1" customHeight="1">
      <c r="A197" s="66">
        <v>2013</v>
      </c>
      <c r="B197" s="66" t="s">
        <v>415</v>
      </c>
      <c r="C197" s="66">
        <v>56</v>
      </c>
      <c r="D197" s="93">
        <v>41334</v>
      </c>
      <c r="E197" s="93"/>
      <c r="F197" s="6" t="s">
        <v>269</v>
      </c>
      <c r="G197" s="6" t="s">
        <v>431</v>
      </c>
      <c r="H197" s="6" t="s">
        <v>600</v>
      </c>
      <c r="I197" s="6"/>
      <c r="J197" s="66"/>
    </row>
    <row r="198" spans="1:10" s="8" customFormat="1" ht="23.1" hidden="1" customHeight="1">
      <c r="A198" s="66">
        <v>2013</v>
      </c>
      <c r="B198" s="66" t="s">
        <v>415</v>
      </c>
      <c r="C198" s="66">
        <v>57</v>
      </c>
      <c r="D198" s="93">
        <v>41334</v>
      </c>
      <c r="E198" s="93"/>
      <c r="F198" s="6" t="s">
        <v>269</v>
      </c>
      <c r="G198" s="6" t="s">
        <v>431</v>
      </c>
      <c r="H198" s="6" t="s">
        <v>601</v>
      </c>
      <c r="I198" s="6"/>
      <c r="J198" s="66"/>
    </row>
    <row r="199" spans="1:10" s="8" customFormat="1" ht="23.1" hidden="1" customHeight="1">
      <c r="A199" s="66">
        <v>2013</v>
      </c>
      <c r="B199" s="66" t="s">
        <v>415</v>
      </c>
      <c r="C199" s="66">
        <v>58</v>
      </c>
      <c r="D199" s="93">
        <v>41334</v>
      </c>
      <c r="E199" s="93"/>
      <c r="F199" s="6" t="s">
        <v>269</v>
      </c>
      <c r="G199" s="6" t="s">
        <v>431</v>
      </c>
      <c r="H199" s="6" t="s">
        <v>602</v>
      </c>
      <c r="I199" s="6"/>
      <c r="J199" s="66"/>
    </row>
    <row r="200" spans="1:10" s="8" customFormat="1" ht="23.1" hidden="1" customHeight="1">
      <c r="A200" s="66">
        <v>2013</v>
      </c>
      <c r="B200" s="66" t="s">
        <v>415</v>
      </c>
      <c r="C200" s="66">
        <v>59</v>
      </c>
      <c r="D200" s="93">
        <v>41334</v>
      </c>
      <c r="E200" s="93"/>
      <c r="F200" s="6" t="s">
        <v>269</v>
      </c>
      <c r="G200" s="6" t="s">
        <v>431</v>
      </c>
      <c r="H200" s="6" t="s">
        <v>603</v>
      </c>
      <c r="I200" s="6"/>
      <c r="J200" s="66"/>
    </row>
    <row r="201" spans="1:10" s="8" customFormat="1" ht="23.1" hidden="1" customHeight="1">
      <c r="A201" s="66">
        <v>2013</v>
      </c>
      <c r="B201" s="66" t="s">
        <v>415</v>
      </c>
      <c r="C201" s="66">
        <v>60</v>
      </c>
      <c r="D201" s="93">
        <v>41334</v>
      </c>
      <c r="E201" s="93"/>
      <c r="F201" s="6" t="s">
        <v>269</v>
      </c>
      <c r="G201" s="6" t="s">
        <v>431</v>
      </c>
      <c r="H201" s="6" t="s">
        <v>604</v>
      </c>
      <c r="I201" s="6"/>
      <c r="J201" s="66"/>
    </row>
    <row r="202" spans="1:10" s="8" customFormat="1" ht="23.1" hidden="1" customHeight="1">
      <c r="A202" s="66">
        <v>2013</v>
      </c>
      <c r="B202" s="66" t="s">
        <v>415</v>
      </c>
      <c r="C202" s="66">
        <v>61</v>
      </c>
      <c r="D202" s="93">
        <v>41334</v>
      </c>
      <c r="E202" s="93"/>
      <c r="F202" s="6" t="s">
        <v>269</v>
      </c>
      <c r="G202" s="6" t="s">
        <v>431</v>
      </c>
      <c r="H202" s="6" t="s">
        <v>605</v>
      </c>
      <c r="I202" s="6"/>
      <c r="J202" s="66"/>
    </row>
    <row r="203" spans="1:10" s="8" customFormat="1" ht="23.1" hidden="1" customHeight="1">
      <c r="A203" s="66">
        <v>2013</v>
      </c>
      <c r="B203" s="66" t="s">
        <v>415</v>
      </c>
      <c r="C203" s="66">
        <v>62</v>
      </c>
      <c r="D203" s="93">
        <v>41334</v>
      </c>
      <c r="E203" s="93"/>
      <c r="F203" s="6" t="s">
        <v>269</v>
      </c>
      <c r="G203" s="6" t="s">
        <v>431</v>
      </c>
      <c r="H203" s="6" t="s">
        <v>606</v>
      </c>
      <c r="I203" s="6"/>
      <c r="J203" s="66"/>
    </row>
    <row r="204" spans="1:10" s="8" customFormat="1" ht="23.1" hidden="1" customHeight="1">
      <c r="A204" s="66">
        <v>2013</v>
      </c>
      <c r="B204" s="66" t="s">
        <v>415</v>
      </c>
      <c r="C204" s="66">
        <v>63</v>
      </c>
      <c r="D204" s="93">
        <v>41334</v>
      </c>
      <c r="E204" s="66"/>
      <c r="F204" s="6" t="s">
        <v>269</v>
      </c>
      <c r="G204" s="6" t="s">
        <v>431</v>
      </c>
      <c r="H204" s="6" t="s">
        <v>607</v>
      </c>
      <c r="I204" s="6"/>
      <c r="J204" s="66"/>
    </row>
    <row r="205" spans="1:10" s="8" customFormat="1" ht="23.1" hidden="1" customHeight="1">
      <c r="A205" s="66">
        <v>2013</v>
      </c>
      <c r="B205" s="66" t="s">
        <v>415</v>
      </c>
      <c r="C205" s="66">
        <v>64</v>
      </c>
      <c r="D205" s="93">
        <v>41334</v>
      </c>
      <c r="E205" s="66"/>
      <c r="F205" s="6" t="s">
        <v>269</v>
      </c>
      <c r="G205" s="6" t="s">
        <v>431</v>
      </c>
      <c r="H205" s="6" t="s">
        <v>608</v>
      </c>
      <c r="I205" s="6"/>
      <c r="J205" s="66"/>
    </row>
    <row r="206" spans="1:10" s="8" customFormat="1" ht="23.1" hidden="1" customHeight="1">
      <c r="A206" s="66">
        <v>2013</v>
      </c>
      <c r="B206" s="66" t="s">
        <v>415</v>
      </c>
      <c r="C206" s="66">
        <v>66</v>
      </c>
      <c r="D206" s="93">
        <v>41334</v>
      </c>
      <c r="E206" s="66"/>
      <c r="F206" s="6" t="s">
        <v>269</v>
      </c>
      <c r="G206" s="6" t="s">
        <v>431</v>
      </c>
      <c r="H206" s="6" t="s">
        <v>609</v>
      </c>
      <c r="I206" s="6"/>
      <c r="J206" s="66"/>
    </row>
    <row r="207" spans="1:10" s="8" customFormat="1" hidden="1">
      <c r="A207" s="66">
        <v>2013</v>
      </c>
      <c r="B207" s="66" t="s">
        <v>415</v>
      </c>
      <c r="C207" s="66">
        <v>65</v>
      </c>
      <c r="D207" s="93">
        <v>41337</v>
      </c>
      <c r="E207" s="66"/>
      <c r="F207" s="6" t="s">
        <v>622</v>
      </c>
      <c r="G207" s="6"/>
      <c r="H207" s="6" t="s">
        <v>623</v>
      </c>
      <c r="I207" s="6"/>
      <c r="J207" s="66"/>
    </row>
    <row r="208" spans="1:10" s="8" customFormat="1" ht="23.1" hidden="1" customHeight="1">
      <c r="A208" s="66">
        <v>2013</v>
      </c>
      <c r="B208" s="66" t="s">
        <v>415</v>
      </c>
      <c r="C208" s="66">
        <v>67</v>
      </c>
      <c r="D208" s="93">
        <v>41337</v>
      </c>
      <c r="E208" s="66"/>
      <c r="F208" s="6" t="s">
        <v>269</v>
      </c>
      <c r="G208" s="6" t="s">
        <v>431</v>
      </c>
      <c r="H208" s="6" t="s">
        <v>610</v>
      </c>
      <c r="I208" s="6"/>
      <c r="J208" s="66"/>
    </row>
    <row r="209" spans="1:10" s="8" customFormat="1" ht="23.1" hidden="1" customHeight="1">
      <c r="A209" s="66">
        <v>2013</v>
      </c>
      <c r="B209" s="66" t="s">
        <v>415</v>
      </c>
      <c r="C209" s="66">
        <v>68</v>
      </c>
      <c r="D209" s="93">
        <v>41338</v>
      </c>
      <c r="E209" s="66"/>
      <c r="F209" s="6" t="s">
        <v>522</v>
      </c>
      <c r="G209" s="6"/>
      <c r="H209" s="6" t="s">
        <v>611</v>
      </c>
      <c r="I209" s="6"/>
      <c r="J209" s="66"/>
    </row>
    <row r="210" spans="1:10" s="8" customFormat="1" hidden="1">
      <c r="A210" s="66">
        <v>2013</v>
      </c>
      <c r="B210" s="66" t="s">
        <v>415</v>
      </c>
      <c r="C210" s="66">
        <v>69</v>
      </c>
      <c r="D210" s="93">
        <v>41339</v>
      </c>
      <c r="E210" s="66"/>
      <c r="F210" s="6" t="s">
        <v>612</v>
      </c>
      <c r="G210" s="6" t="s">
        <v>613</v>
      </c>
      <c r="H210" s="6" t="s">
        <v>614</v>
      </c>
      <c r="I210" s="6"/>
      <c r="J210" s="66"/>
    </row>
    <row r="211" spans="1:10" s="8" customFormat="1" hidden="1">
      <c r="A211" s="66">
        <v>2013</v>
      </c>
      <c r="B211" s="66" t="s">
        <v>415</v>
      </c>
      <c r="C211" s="66">
        <v>70</v>
      </c>
      <c r="D211" s="93">
        <v>41344</v>
      </c>
      <c r="E211" s="66"/>
      <c r="F211" s="6" t="s">
        <v>296</v>
      </c>
      <c r="G211" s="6" t="s">
        <v>615</v>
      </c>
      <c r="H211" s="6" t="s">
        <v>616</v>
      </c>
      <c r="I211" s="6"/>
      <c r="J211" s="66"/>
    </row>
    <row r="212" spans="1:10" s="8" customFormat="1" ht="23.1" hidden="1" customHeight="1">
      <c r="A212" s="66">
        <v>2013</v>
      </c>
      <c r="B212" s="66" t="s">
        <v>415</v>
      </c>
      <c r="C212" s="66">
        <v>71</v>
      </c>
      <c r="D212" s="93">
        <v>41345</v>
      </c>
      <c r="E212" s="66"/>
      <c r="F212" s="6" t="s">
        <v>452</v>
      </c>
      <c r="G212" s="6"/>
      <c r="H212" s="6" t="s">
        <v>617</v>
      </c>
      <c r="I212" s="6"/>
      <c r="J212" s="66"/>
    </row>
    <row r="213" spans="1:10" s="8" customFormat="1" ht="23.1" hidden="1" customHeight="1">
      <c r="A213" s="66">
        <v>2013</v>
      </c>
      <c r="B213" s="66" t="s">
        <v>415</v>
      </c>
      <c r="C213" s="66">
        <v>72</v>
      </c>
      <c r="D213" s="93">
        <v>41345</v>
      </c>
      <c r="E213" s="66"/>
      <c r="F213" s="6" t="s">
        <v>452</v>
      </c>
      <c r="G213" s="6"/>
      <c r="H213" s="6" t="s">
        <v>618</v>
      </c>
      <c r="I213" s="6"/>
      <c r="J213" s="66"/>
    </row>
    <row r="214" spans="1:10" s="8" customFormat="1" ht="23.1" hidden="1" customHeight="1">
      <c r="A214" s="66">
        <v>2013</v>
      </c>
      <c r="B214" s="66" t="s">
        <v>415</v>
      </c>
      <c r="C214" s="66">
        <v>73</v>
      </c>
      <c r="D214" s="93">
        <v>41345</v>
      </c>
      <c r="E214" s="66"/>
      <c r="F214" s="6" t="s">
        <v>452</v>
      </c>
      <c r="G214" s="6"/>
      <c r="H214" s="6" t="s">
        <v>619</v>
      </c>
      <c r="I214" s="6"/>
      <c r="J214" s="66"/>
    </row>
    <row r="215" spans="1:10" s="8" customFormat="1" ht="23.1" hidden="1" customHeight="1">
      <c r="A215" s="66">
        <v>2013</v>
      </c>
      <c r="B215" s="66" t="s">
        <v>415</v>
      </c>
      <c r="C215" s="66">
        <v>74</v>
      </c>
      <c r="D215" s="93">
        <v>41348</v>
      </c>
      <c r="E215" s="66"/>
      <c r="F215" s="6" t="s">
        <v>448</v>
      </c>
      <c r="G215" s="6"/>
      <c r="H215" s="6" t="s">
        <v>620</v>
      </c>
      <c r="I215" s="6"/>
      <c r="J215" s="66"/>
    </row>
    <row r="216" spans="1:10" s="8" customFormat="1" ht="23.1" hidden="1" customHeight="1">
      <c r="A216" s="66">
        <v>2013</v>
      </c>
      <c r="B216" s="66" t="s">
        <v>415</v>
      </c>
      <c r="C216" s="66">
        <v>75</v>
      </c>
      <c r="D216" s="93">
        <v>41352</v>
      </c>
      <c r="E216" s="66"/>
      <c r="F216" s="6" t="s">
        <v>269</v>
      </c>
      <c r="G216" s="6" t="s">
        <v>431</v>
      </c>
      <c r="H216" s="6" t="s">
        <v>621</v>
      </c>
      <c r="I216" s="6"/>
      <c r="J216" s="66"/>
    </row>
    <row r="217" spans="1:10" s="8" customFormat="1" ht="23.1" hidden="1" customHeight="1">
      <c r="A217" s="66">
        <v>2013</v>
      </c>
      <c r="B217" s="66" t="s">
        <v>415</v>
      </c>
      <c r="C217" s="66">
        <v>76</v>
      </c>
      <c r="D217" s="93">
        <v>41352</v>
      </c>
      <c r="E217" s="66"/>
      <c r="F217" s="6" t="s">
        <v>269</v>
      </c>
      <c r="G217" s="6" t="s">
        <v>431</v>
      </c>
      <c r="H217" s="6" t="s">
        <v>624</v>
      </c>
      <c r="I217" s="6"/>
      <c r="J217" s="66"/>
    </row>
    <row r="218" spans="1:10" s="8" customFormat="1" ht="23.1" hidden="1" customHeight="1">
      <c r="A218" s="66">
        <v>2013</v>
      </c>
      <c r="B218" s="66" t="s">
        <v>415</v>
      </c>
      <c r="C218" s="66">
        <v>77</v>
      </c>
      <c r="D218" s="93">
        <v>41352</v>
      </c>
      <c r="E218" s="66"/>
      <c r="F218" s="6" t="s">
        <v>269</v>
      </c>
      <c r="G218" s="6" t="s">
        <v>431</v>
      </c>
      <c r="H218" s="6" t="s">
        <v>625</v>
      </c>
      <c r="I218" s="6"/>
      <c r="J218" s="66"/>
    </row>
    <row r="219" spans="1:10" s="8" customFormat="1" hidden="1">
      <c r="A219" s="66">
        <v>2013</v>
      </c>
      <c r="B219" s="66" t="s">
        <v>268</v>
      </c>
      <c r="C219" s="66">
        <v>1</v>
      </c>
      <c r="D219" s="93" t="s">
        <v>113</v>
      </c>
      <c r="E219" s="144">
        <v>41276</v>
      </c>
      <c r="F219" s="6" t="s">
        <v>269</v>
      </c>
      <c r="G219" s="6" t="s">
        <v>431</v>
      </c>
      <c r="H219" s="6" t="s">
        <v>679</v>
      </c>
      <c r="I219" s="6"/>
      <c r="J219" s="66"/>
    </row>
    <row r="220" spans="1:10" s="8" customFormat="1" hidden="1">
      <c r="A220" s="66">
        <v>2013</v>
      </c>
      <c r="B220" s="66" t="s">
        <v>268</v>
      </c>
      <c r="C220" s="66">
        <v>6</v>
      </c>
      <c r="D220" s="93" t="s">
        <v>113</v>
      </c>
      <c r="E220" s="144">
        <v>41278</v>
      </c>
      <c r="F220" s="6" t="s">
        <v>299</v>
      </c>
      <c r="G220" s="6" t="s">
        <v>113</v>
      </c>
      <c r="H220" s="6" t="s">
        <v>680</v>
      </c>
      <c r="I220" s="6"/>
      <c r="J220" s="66"/>
    </row>
    <row r="221" spans="1:10" s="8" customFormat="1" hidden="1">
      <c r="A221" s="66">
        <v>2013</v>
      </c>
      <c r="B221" s="66" t="s">
        <v>268</v>
      </c>
      <c r="C221" s="66">
        <v>6</v>
      </c>
      <c r="D221" s="93" t="s">
        <v>113</v>
      </c>
      <c r="E221" s="144">
        <v>41278</v>
      </c>
      <c r="F221" s="6" t="s">
        <v>517</v>
      </c>
      <c r="G221" s="6" t="s">
        <v>113</v>
      </c>
      <c r="H221" s="6" t="s">
        <v>681</v>
      </c>
      <c r="I221" s="6"/>
      <c r="J221" s="66"/>
    </row>
    <row r="222" spans="1:10" s="8" customFormat="1" hidden="1">
      <c r="A222" s="66">
        <v>2013</v>
      </c>
      <c r="B222" s="66" t="s">
        <v>268</v>
      </c>
      <c r="C222" s="66">
        <v>107</v>
      </c>
      <c r="D222" s="93" t="s">
        <v>113</v>
      </c>
      <c r="E222" s="144">
        <v>41278</v>
      </c>
      <c r="F222" s="6" t="s">
        <v>316</v>
      </c>
      <c r="G222" s="6" t="s">
        <v>113</v>
      </c>
      <c r="H222" s="6" t="s">
        <v>682</v>
      </c>
      <c r="I222" s="6"/>
      <c r="J222" s="66"/>
    </row>
    <row r="223" spans="1:10" s="8" customFormat="1" ht="30" hidden="1">
      <c r="A223" s="66">
        <v>2013</v>
      </c>
      <c r="B223" s="66" t="s">
        <v>268</v>
      </c>
      <c r="C223" s="66">
        <v>139</v>
      </c>
      <c r="D223" s="93" t="s">
        <v>113</v>
      </c>
      <c r="E223" s="144">
        <v>41278</v>
      </c>
      <c r="F223" s="6" t="s">
        <v>302</v>
      </c>
      <c r="G223" s="6" t="s">
        <v>113</v>
      </c>
      <c r="H223" s="6" t="s">
        <v>683</v>
      </c>
      <c r="I223" s="6"/>
      <c r="J223" s="66"/>
    </row>
    <row r="224" spans="1:10" s="8" customFormat="1" hidden="1">
      <c r="A224" s="66">
        <v>2013</v>
      </c>
      <c r="B224" s="66" t="s">
        <v>268</v>
      </c>
      <c r="C224" s="66">
        <v>1</v>
      </c>
      <c r="D224" s="93" t="s">
        <v>113</v>
      </c>
      <c r="E224" s="144">
        <v>41278</v>
      </c>
      <c r="F224" s="6" t="s">
        <v>296</v>
      </c>
      <c r="G224" s="6" t="s">
        <v>113</v>
      </c>
      <c r="H224" s="6" t="s">
        <v>684</v>
      </c>
      <c r="I224" s="6"/>
      <c r="J224" s="66"/>
    </row>
    <row r="225" spans="1:10" s="8" customFormat="1" hidden="1">
      <c r="A225" s="66">
        <v>2013</v>
      </c>
      <c r="B225" s="66" t="s">
        <v>268</v>
      </c>
      <c r="C225" s="66" t="s">
        <v>279</v>
      </c>
      <c r="D225" s="93" t="s">
        <v>113</v>
      </c>
      <c r="E225" s="144">
        <v>41281</v>
      </c>
      <c r="F225" s="6" t="s">
        <v>685</v>
      </c>
      <c r="G225" s="6" t="s">
        <v>113</v>
      </c>
      <c r="H225" s="6" t="s">
        <v>686</v>
      </c>
      <c r="I225" s="6"/>
      <c r="J225" s="66"/>
    </row>
    <row r="226" spans="1:10" s="8" customFormat="1" hidden="1">
      <c r="A226" s="66">
        <v>2013</v>
      </c>
      <c r="B226" s="66" t="s">
        <v>268</v>
      </c>
      <c r="C226" s="66">
        <v>7</v>
      </c>
      <c r="D226" s="93" t="s">
        <v>113</v>
      </c>
      <c r="E226" s="144">
        <v>41281</v>
      </c>
      <c r="F226" s="6" t="s">
        <v>299</v>
      </c>
      <c r="G226" s="6" t="s">
        <v>113</v>
      </c>
      <c r="H226" s="6" t="s">
        <v>687</v>
      </c>
      <c r="I226" s="6"/>
      <c r="J226" s="66"/>
    </row>
    <row r="227" spans="1:10" s="8" customFormat="1" hidden="1">
      <c r="A227" s="66">
        <v>2013</v>
      </c>
      <c r="B227" s="66" t="s">
        <v>268</v>
      </c>
      <c r="C227" s="66" t="s">
        <v>279</v>
      </c>
      <c r="D227" s="93" t="s">
        <v>113</v>
      </c>
      <c r="E227" s="144">
        <v>41281</v>
      </c>
      <c r="F227" s="6" t="s">
        <v>688</v>
      </c>
      <c r="G227" s="6" t="s">
        <v>113</v>
      </c>
      <c r="H227" s="6" t="s">
        <v>687</v>
      </c>
      <c r="I227" s="6"/>
      <c r="J227" s="66"/>
    </row>
    <row r="228" spans="1:10" s="8" customFormat="1" hidden="1">
      <c r="A228" s="66">
        <v>2013</v>
      </c>
      <c r="B228" s="66" t="s">
        <v>268</v>
      </c>
      <c r="C228" s="66" t="s">
        <v>279</v>
      </c>
      <c r="D228" s="93" t="s">
        <v>113</v>
      </c>
      <c r="E228" s="144">
        <v>41281</v>
      </c>
      <c r="F228" s="6" t="s">
        <v>689</v>
      </c>
      <c r="G228" s="6" t="s">
        <v>113</v>
      </c>
      <c r="H228" s="6" t="s">
        <v>690</v>
      </c>
      <c r="I228" s="6"/>
      <c r="J228" s="66"/>
    </row>
    <row r="229" spans="1:10" s="8" customFormat="1" hidden="1">
      <c r="A229" s="66">
        <v>2013</v>
      </c>
      <c r="B229" s="66" t="s">
        <v>268</v>
      </c>
      <c r="C229" s="66" t="s">
        <v>279</v>
      </c>
      <c r="D229" s="93" t="s">
        <v>113</v>
      </c>
      <c r="E229" s="144">
        <v>41282</v>
      </c>
      <c r="F229" s="6" t="s">
        <v>691</v>
      </c>
      <c r="G229" s="6"/>
      <c r="H229" s="6" t="s">
        <v>692</v>
      </c>
      <c r="I229" s="6"/>
      <c r="J229" s="66"/>
    </row>
    <row r="230" spans="1:10" s="8" customFormat="1" hidden="1">
      <c r="A230" s="66">
        <v>2013</v>
      </c>
      <c r="B230" s="66" t="s">
        <v>268</v>
      </c>
      <c r="C230" s="66" t="s">
        <v>279</v>
      </c>
      <c r="D230" s="93" t="s">
        <v>113</v>
      </c>
      <c r="E230" s="144">
        <v>41282</v>
      </c>
      <c r="F230" s="6" t="s">
        <v>689</v>
      </c>
      <c r="G230" s="6" t="s">
        <v>113</v>
      </c>
      <c r="H230" s="6" t="s">
        <v>693</v>
      </c>
      <c r="I230" s="6"/>
      <c r="J230" s="66"/>
    </row>
    <row r="231" spans="1:10" s="8" customFormat="1" hidden="1">
      <c r="A231" s="66">
        <v>2013</v>
      </c>
      <c r="B231" s="66" t="s">
        <v>268</v>
      </c>
      <c r="C231" s="66" t="s">
        <v>279</v>
      </c>
      <c r="D231" s="93" t="s">
        <v>113</v>
      </c>
      <c r="E231" s="144">
        <v>41283</v>
      </c>
      <c r="F231" s="6" t="s">
        <v>685</v>
      </c>
      <c r="G231" s="6" t="s">
        <v>113</v>
      </c>
      <c r="H231" s="6" t="s">
        <v>694</v>
      </c>
      <c r="I231" s="6"/>
      <c r="J231" s="66"/>
    </row>
    <row r="232" spans="1:10" s="8" customFormat="1" hidden="1">
      <c r="A232" s="66">
        <v>2013</v>
      </c>
      <c r="B232" s="66" t="s">
        <v>268</v>
      </c>
      <c r="C232" s="66" t="s">
        <v>279</v>
      </c>
      <c r="D232" s="93" t="s">
        <v>113</v>
      </c>
      <c r="E232" s="144">
        <v>41283</v>
      </c>
      <c r="F232" s="6" t="s">
        <v>695</v>
      </c>
      <c r="G232" s="6" t="s">
        <v>113</v>
      </c>
      <c r="H232" s="6" t="s">
        <v>696</v>
      </c>
      <c r="I232" s="6"/>
      <c r="J232" s="66"/>
    </row>
    <row r="233" spans="1:10" s="8" customFormat="1" hidden="1">
      <c r="A233" s="66">
        <v>2013</v>
      </c>
      <c r="B233" s="66" t="s">
        <v>268</v>
      </c>
      <c r="C233" s="66">
        <v>6</v>
      </c>
      <c r="D233" s="93" t="s">
        <v>113</v>
      </c>
      <c r="E233" s="144">
        <v>41283</v>
      </c>
      <c r="F233" s="6" t="s">
        <v>308</v>
      </c>
      <c r="G233" s="6" t="s">
        <v>113</v>
      </c>
      <c r="H233" s="6" t="s">
        <v>697</v>
      </c>
      <c r="I233" s="6"/>
      <c r="J233" s="66"/>
    </row>
    <row r="234" spans="1:10" s="8" customFormat="1" ht="30" hidden="1">
      <c r="A234" s="66">
        <v>2013</v>
      </c>
      <c r="B234" s="66" t="s">
        <v>268</v>
      </c>
      <c r="C234" s="66">
        <v>5</v>
      </c>
      <c r="D234" s="93" t="s">
        <v>113</v>
      </c>
      <c r="E234" s="144">
        <v>41284</v>
      </c>
      <c r="F234" s="6" t="s">
        <v>287</v>
      </c>
      <c r="G234" s="6" t="s">
        <v>113</v>
      </c>
      <c r="H234" s="6" t="s">
        <v>698</v>
      </c>
      <c r="I234" s="6"/>
      <c r="J234" s="66"/>
    </row>
    <row r="235" spans="1:10" s="8" customFormat="1" hidden="1">
      <c r="A235" s="66">
        <v>2013</v>
      </c>
      <c r="B235" s="66" t="s">
        <v>268</v>
      </c>
      <c r="C235" s="66">
        <v>2</v>
      </c>
      <c r="D235" s="93" t="s">
        <v>113</v>
      </c>
      <c r="E235" s="144">
        <v>41284</v>
      </c>
      <c r="F235" s="6" t="s">
        <v>272</v>
      </c>
      <c r="G235" s="6" t="s">
        <v>113</v>
      </c>
      <c r="H235" s="6" t="s">
        <v>699</v>
      </c>
      <c r="I235" s="6"/>
      <c r="J235" s="66"/>
    </row>
    <row r="236" spans="1:10" s="8" customFormat="1" hidden="1">
      <c r="A236" s="66">
        <v>2013</v>
      </c>
      <c r="B236" s="66" t="s">
        <v>268</v>
      </c>
      <c r="C236" s="66">
        <v>2</v>
      </c>
      <c r="D236" s="93" t="s">
        <v>113</v>
      </c>
      <c r="E236" s="93">
        <v>41285</v>
      </c>
      <c r="F236" s="6" t="s">
        <v>296</v>
      </c>
      <c r="G236" s="6" t="s">
        <v>113</v>
      </c>
      <c r="H236" s="6" t="s">
        <v>684</v>
      </c>
      <c r="I236" s="6"/>
      <c r="J236" s="66"/>
    </row>
    <row r="237" spans="1:10" s="8" customFormat="1" hidden="1">
      <c r="A237" s="66">
        <v>2013</v>
      </c>
      <c r="B237" s="66" t="s">
        <v>268</v>
      </c>
      <c r="C237" s="66" t="s">
        <v>279</v>
      </c>
      <c r="D237" s="93" t="s">
        <v>113</v>
      </c>
      <c r="E237" s="93">
        <v>41285</v>
      </c>
      <c r="F237" s="6" t="s">
        <v>700</v>
      </c>
      <c r="G237" s="6" t="s">
        <v>113</v>
      </c>
      <c r="H237" s="6" t="s">
        <v>693</v>
      </c>
      <c r="I237" s="6"/>
      <c r="J237" s="66"/>
    </row>
    <row r="238" spans="1:10" s="8" customFormat="1" hidden="1">
      <c r="A238" s="66">
        <v>2013</v>
      </c>
      <c r="B238" s="66" t="s">
        <v>268</v>
      </c>
      <c r="C238" s="66" t="s">
        <v>279</v>
      </c>
      <c r="D238" s="93" t="s">
        <v>113</v>
      </c>
      <c r="E238" s="93">
        <v>41289</v>
      </c>
      <c r="F238" s="6" t="s">
        <v>689</v>
      </c>
      <c r="G238" s="6" t="s">
        <v>113</v>
      </c>
      <c r="H238" s="6" t="s">
        <v>701</v>
      </c>
      <c r="I238" s="6"/>
      <c r="J238" s="66"/>
    </row>
    <row r="239" spans="1:10" s="8" customFormat="1" hidden="1">
      <c r="A239" s="66">
        <v>2013</v>
      </c>
      <c r="B239" s="66" t="s">
        <v>268</v>
      </c>
      <c r="C239" s="66" t="s">
        <v>279</v>
      </c>
      <c r="D239" s="93" t="s">
        <v>113</v>
      </c>
      <c r="E239" s="93">
        <v>41290</v>
      </c>
      <c r="F239" s="6" t="s">
        <v>685</v>
      </c>
      <c r="G239" s="6" t="s">
        <v>113</v>
      </c>
      <c r="H239" s="6" t="s">
        <v>702</v>
      </c>
      <c r="I239" s="6"/>
      <c r="J239" s="66"/>
    </row>
    <row r="240" spans="1:10" s="8" customFormat="1" ht="30" hidden="1">
      <c r="A240" s="66">
        <v>2013</v>
      </c>
      <c r="B240" s="66" t="s">
        <v>268</v>
      </c>
      <c r="C240" s="66">
        <v>11</v>
      </c>
      <c r="D240" s="93" t="s">
        <v>113</v>
      </c>
      <c r="E240" s="93">
        <v>41290</v>
      </c>
      <c r="F240" s="6" t="s">
        <v>366</v>
      </c>
      <c r="G240" s="6" t="s">
        <v>113</v>
      </c>
      <c r="H240" s="6" t="s">
        <v>703</v>
      </c>
      <c r="I240" s="6"/>
      <c r="J240" s="66"/>
    </row>
    <row r="241" spans="1:10" s="8" customFormat="1" hidden="1">
      <c r="A241" s="66">
        <v>2013</v>
      </c>
      <c r="B241" s="66" t="s">
        <v>268</v>
      </c>
      <c r="C241" s="66" t="s">
        <v>279</v>
      </c>
      <c r="D241" s="93" t="s">
        <v>113</v>
      </c>
      <c r="E241" s="93">
        <v>41290</v>
      </c>
      <c r="F241" s="6" t="s">
        <v>685</v>
      </c>
      <c r="G241" s="6" t="s">
        <v>113</v>
      </c>
      <c r="H241" s="6" t="s">
        <v>704</v>
      </c>
      <c r="I241" s="6"/>
      <c r="J241" s="66"/>
    </row>
    <row r="242" spans="1:10" s="8" customFormat="1" ht="30" hidden="1">
      <c r="A242" s="66">
        <v>2013</v>
      </c>
      <c r="B242" s="66" t="s">
        <v>268</v>
      </c>
      <c r="C242" s="66">
        <v>3</v>
      </c>
      <c r="D242" s="93" t="s">
        <v>113</v>
      </c>
      <c r="E242" s="93">
        <v>41290</v>
      </c>
      <c r="F242" s="6" t="s">
        <v>705</v>
      </c>
      <c r="G242" s="6"/>
      <c r="H242" s="6" t="s">
        <v>706</v>
      </c>
      <c r="I242" s="6"/>
      <c r="J242" s="66"/>
    </row>
    <row r="243" spans="1:10" s="8" customFormat="1" ht="30" hidden="1">
      <c r="A243" s="66">
        <v>2013</v>
      </c>
      <c r="B243" s="66" t="s">
        <v>268</v>
      </c>
      <c r="C243" s="66">
        <v>16</v>
      </c>
      <c r="D243" s="93" t="s">
        <v>113</v>
      </c>
      <c r="E243" s="93">
        <v>41290</v>
      </c>
      <c r="F243" s="6" t="s">
        <v>302</v>
      </c>
      <c r="G243" s="6" t="s">
        <v>113</v>
      </c>
      <c r="H243" s="6" t="s">
        <v>707</v>
      </c>
      <c r="I243" s="6"/>
      <c r="J243" s="66"/>
    </row>
    <row r="244" spans="1:10" s="8" customFormat="1" hidden="1">
      <c r="A244" s="66">
        <v>2013</v>
      </c>
      <c r="B244" s="66" t="s">
        <v>268</v>
      </c>
      <c r="C244" s="66" t="s">
        <v>279</v>
      </c>
      <c r="D244" s="93" t="s">
        <v>113</v>
      </c>
      <c r="E244" s="93">
        <v>41290</v>
      </c>
      <c r="F244" s="6" t="s">
        <v>685</v>
      </c>
      <c r="G244" s="6" t="s">
        <v>113</v>
      </c>
      <c r="H244" s="6" t="s">
        <v>708</v>
      </c>
      <c r="I244" s="6"/>
      <c r="J244" s="66"/>
    </row>
    <row r="245" spans="1:10" s="8" customFormat="1" hidden="1">
      <c r="A245" s="66">
        <v>2013</v>
      </c>
      <c r="B245" s="66" t="s">
        <v>268</v>
      </c>
      <c r="C245" s="66" t="s">
        <v>279</v>
      </c>
      <c r="D245" s="93" t="s">
        <v>113</v>
      </c>
      <c r="E245" s="93">
        <v>41296</v>
      </c>
      <c r="F245" s="6" t="s">
        <v>689</v>
      </c>
      <c r="G245" s="6" t="s">
        <v>113</v>
      </c>
      <c r="H245" s="6" t="s">
        <v>709</v>
      </c>
      <c r="I245" s="6"/>
      <c r="J245" s="66"/>
    </row>
    <row r="246" spans="1:10" s="8" customFormat="1" hidden="1">
      <c r="A246" s="66">
        <v>2013</v>
      </c>
      <c r="B246" s="66" t="s">
        <v>268</v>
      </c>
      <c r="C246" s="66">
        <v>30</v>
      </c>
      <c r="D246" s="93" t="s">
        <v>113</v>
      </c>
      <c r="E246" s="93">
        <v>41296</v>
      </c>
      <c r="F246" s="6" t="s">
        <v>272</v>
      </c>
      <c r="G246" s="6" t="s">
        <v>113</v>
      </c>
      <c r="H246" s="6" t="s">
        <v>710</v>
      </c>
      <c r="I246" s="6"/>
      <c r="J246" s="66"/>
    </row>
    <row r="247" spans="1:10" s="8" customFormat="1" hidden="1">
      <c r="A247" s="66">
        <v>2013</v>
      </c>
      <c r="B247" s="66" t="s">
        <v>268</v>
      </c>
      <c r="C247" s="66">
        <v>10</v>
      </c>
      <c r="D247" s="93" t="s">
        <v>113</v>
      </c>
      <c r="E247" s="93">
        <v>41296</v>
      </c>
      <c r="F247" s="6" t="s">
        <v>272</v>
      </c>
      <c r="G247" s="6" t="s">
        <v>113</v>
      </c>
      <c r="H247" s="6" t="s">
        <v>527</v>
      </c>
      <c r="I247" s="6"/>
      <c r="J247" s="66"/>
    </row>
    <row r="248" spans="1:10" s="8" customFormat="1" ht="30" hidden="1">
      <c r="A248" s="66">
        <v>2013</v>
      </c>
      <c r="B248" s="66" t="s">
        <v>268</v>
      </c>
      <c r="C248" s="66">
        <v>34</v>
      </c>
      <c r="D248" s="93" t="s">
        <v>113</v>
      </c>
      <c r="E248" s="93">
        <v>41297</v>
      </c>
      <c r="F248" s="6" t="s">
        <v>711</v>
      </c>
      <c r="G248" s="6" t="s">
        <v>113</v>
      </c>
      <c r="H248" s="6" t="s">
        <v>712</v>
      </c>
      <c r="I248" s="6"/>
      <c r="J248" s="66"/>
    </row>
    <row r="249" spans="1:10" s="8" customFormat="1" hidden="1">
      <c r="A249" s="66">
        <v>2013</v>
      </c>
      <c r="B249" s="66" t="s">
        <v>268</v>
      </c>
      <c r="C249" s="66">
        <v>2</v>
      </c>
      <c r="D249" s="93" t="s">
        <v>113</v>
      </c>
      <c r="E249" s="93">
        <v>41299</v>
      </c>
      <c r="F249" s="6" t="s">
        <v>269</v>
      </c>
      <c r="G249" s="6" t="s">
        <v>113</v>
      </c>
      <c r="H249" s="6" t="s">
        <v>713</v>
      </c>
      <c r="I249" s="6"/>
      <c r="J249" s="66"/>
    </row>
    <row r="250" spans="1:10" s="8" customFormat="1" ht="30" hidden="1">
      <c r="A250" s="66">
        <v>2013</v>
      </c>
      <c r="B250" s="66" t="s">
        <v>268</v>
      </c>
      <c r="C250" s="66" t="s">
        <v>279</v>
      </c>
      <c r="D250" s="93" t="s">
        <v>113</v>
      </c>
      <c r="E250" s="93">
        <v>41299</v>
      </c>
      <c r="F250" s="6" t="s">
        <v>714</v>
      </c>
      <c r="G250" s="6" t="s">
        <v>113</v>
      </c>
      <c r="H250" s="6" t="s">
        <v>715</v>
      </c>
      <c r="I250" s="6"/>
      <c r="J250" s="66"/>
    </row>
    <row r="251" spans="1:10" s="8" customFormat="1" hidden="1">
      <c r="A251" s="66">
        <v>2013</v>
      </c>
      <c r="B251" s="66" t="s">
        <v>268</v>
      </c>
      <c r="C251" s="66" t="s">
        <v>279</v>
      </c>
      <c r="D251" s="93" t="s">
        <v>113</v>
      </c>
      <c r="E251" s="93">
        <v>41302</v>
      </c>
      <c r="F251" s="6" t="s">
        <v>716</v>
      </c>
      <c r="G251" s="6" t="s">
        <v>113</v>
      </c>
      <c r="H251" s="6" t="s">
        <v>717</v>
      </c>
      <c r="I251" s="6"/>
      <c r="J251" s="66"/>
    </row>
    <row r="252" spans="1:10" s="8" customFormat="1" ht="30" hidden="1">
      <c r="A252" s="66">
        <v>2013</v>
      </c>
      <c r="B252" s="66" t="s">
        <v>268</v>
      </c>
      <c r="C252" s="66">
        <v>708</v>
      </c>
      <c r="D252" s="93" t="s">
        <v>113</v>
      </c>
      <c r="E252" s="93">
        <v>41304</v>
      </c>
      <c r="F252" s="6" t="s">
        <v>718</v>
      </c>
      <c r="G252" s="6" t="s">
        <v>113</v>
      </c>
      <c r="H252" s="6" t="s">
        <v>520</v>
      </c>
      <c r="I252" s="6"/>
      <c r="J252" s="66"/>
    </row>
    <row r="253" spans="1:10" s="8" customFormat="1" ht="30" hidden="1">
      <c r="A253" s="66">
        <v>2013</v>
      </c>
      <c r="B253" s="66" t="s">
        <v>268</v>
      </c>
      <c r="C253" s="66" t="s">
        <v>279</v>
      </c>
      <c r="D253" s="93" t="s">
        <v>113</v>
      </c>
      <c r="E253" s="93">
        <v>41305</v>
      </c>
      <c r="F253" s="6" t="s">
        <v>719</v>
      </c>
      <c r="G253" s="6" t="s">
        <v>113</v>
      </c>
      <c r="H253" s="6" t="s">
        <v>720</v>
      </c>
      <c r="I253" s="6"/>
      <c r="J253" s="66"/>
    </row>
    <row r="254" spans="1:10" s="8" customFormat="1" hidden="1">
      <c r="A254" s="66">
        <v>2013</v>
      </c>
      <c r="B254" s="66" t="s">
        <v>415</v>
      </c>
      <c r="C254" s="66">
        <v>78</v>
      </c>
      <c r="D254" s="93">
        <v>41352</v>
      </c>
      <c r="E254" s="66"/>
      <c r="F254" s="6" t="s">
        <v>269</v>
      </c>
      <c r="G254" s="6" t="s">
        <v>431</v>
      </c>
      <c r="H254" s="6" t="s">
        <v>626</v>
      </c>
      <c r="I254" s="6"/>
      <c r="J254" s="66"/>
    </row>
    <row r="255" spans="1:10" s="8" customFormat="1" hidden="1">
      <c r="A255" s="66">
        <v>2013</v>
      </c>
      <c r="B255" s="66" t="s">
        <v>415</v>
      </c>
      <c r="C255" s="66">
        <v>79</v>
      </c>
      <c r="D255" s="93">
        <v>41352</v>
      </c>
      <c r="E255" s="66"/>
      <c r="F255" s="6" t="s">
        <v>269</v>
      </c>
      <c r="G255" s="6" t="s">
        <v>431</v>
      </c>
      <c r="H255" s="6" t="s">
        <v>627</v>
      </c>
      <c r="I255" s="6"/>
      <c r="J255" s="66"/>
    </row>
    <row r="256" spans="1:10" s="8" customFormat="1" hidden="1">
      <c r="A256" s="66">
        <v>2013</v>
      </c>
      <c r="B256" s="66" t="s">
        <v>415</v>
      </c>
      <c r="C256" s="66">
        <v>80</v>
      </c>
      <c r="D256" s="93">
        <v>41352</v>
      </c>
      <c r="E256" s="66"/>
      <c r="F256" s="6" t="s">
        <v>269</v>
      </c>
      <c r="G256" s="6" t="s">
        <v>431</v>
      </c>
      <c r="H256" s="6" t="s">
        <v>628</v>
      </c>
      <c r="I256" s="6"/>
      <c r="J256" s="66"/>
    </row>
    <row r="257" spans="1:10" s="8" customFormat="1" hidden="1">
      <c r="A257" s="66">
        <v>2013</v>
      </c>
      <c r="B257" s="66" t="s">
        <v>415</v>
      </c>
      <c r="C257" s="66">
        <v>81</v>
      </c>
      <c r="D257" s="93">
        <v>41352</v>
      </c>
      <c r="E257" s="66"/>
      <c r="F257" s="6" t="s">
        <v>269</v>
      </c>
      <c r="G257" s="6" t="s">
        <v>431</v>
      </c>
      <c r="H257" s="6" t="s">
        <v>629</v>
      </c>
      <c r="I257" s="6"/>
      <c r="J257" s="66"/>
    </row>
    <row r="258" spans="1:10" s="8" customFormat="1" ht="23.1" hidden="1" customHeight="1">
      <c r="A258" s="66">
        <v>2013</v>
      </c>
      <c r="B258" s="66" t="s">
        <v>415</v>
      </c>
      <c r="C258" s="66">
        <v>82</v>
      </c>
      <c r="D258" s="93">
        <v>41354</v>
      </c>
      <c r="E258" s="66"/>
      <c r="F258" s="6" t="s">
        <v>316</v>
      </c>
      <c r="G258" s="6" t="s">
        <v>615</v>
      </c>
      <c r="H258" s="6" t="s">
        <v>630</v>
      </c>
      <c r="I258" s="6"/>
      <c r="J258" s="66"/>
    </row>
    <row r="259" spans="1:10" s="8" customFormat="1" ht="23.1" hidden="1" customHeight="1">
      <c r="A259" s="66">
        <v>2013</v>
      </c>
      <c r="B259" s="66" t="s">
        <v>415</v>
      </c>
      <c r="C259" s="66">
        <v>83</v>
      </c>
      <c r="D259" s="93">
        <v>41354</v>
      </c>
      <c r="E259" s="66"/>
      <c r="F259" s="6" t="s">
        <v>296</v>
      </c>
      <c r="G259" s="6" t="s">
        <v>615</v>
      </c>
      <c r="H259" s="6" t="s">
        <v>616</v>
      </c>
      <c r="I259" s="6"/>
      <c r="J259" s="66"/>
    </row>
    <row r="260" spans="1:10" s="8" customFormat="1" ht="23.1" hidden="1" customHeight="1">
      <c r="A260" s="66">
        <v>2013</v>
      </c>
      <c r="B260" s="66" t="s">
        <v>415</v>
      </c>
      <c r="C260" s="66">
        <v>84</v>
      </c>
      <c r="D260" s="93">
        <v>41354</v>
      </c>
      <c r="E260" s="66"/>
      <c r="F260" s="6" t="s">
        <v>296</v>
      </c>
      <c r="G260" s="6" t="s">
        <v>615</v>
      </c>
      <c r="H260" s="6" t="s">
        <v>631</v>
      </c>
      <c r="I260" s="6"/>
      <c r="J260" s="66"/>
    </row>
    <row r="261" spans="1:10" s="8" customFormat="1" ht="23.1" hidden="1" customHeight="1">
      <c r="A261" s="66">
        <v>2013</v>
      </c>
      <c r="B261" s="66" t="s">
        <v>415</v>
      </c>
      <c r="C261" s="66">
        <v>85</v>
      </c>
      <c r="D261" s="93">
        <v>41359</v>
      </c>
      <c r="E261" s="66"/>
      <c r="F261" s="6" t="s">
        <v>293</v>
      </c>
      <c r="G261" s="6" t="s">
        <v>632</v>
      </c>
      <c r="H261" s="6" t="s">
        <v>633</v>
      </c>
      <c r="I261" s="6"/>
      <c r="J261" s="66"/>
    </row>
    <row r="262" spans="1:10" s="8" customFormat="1" ht="23.1" hidden="1" customHeight="1">
      <c r="A262" s="66">
        <v>2013</v>
      </c>
      <c r="B262" s="6" t="s">
        <v>415</v>
      </c>
      <c r="C262" s="6">
        <v>88</v>
      </c>
      <c r="D262" s="78">
        <v>41369</v>
      </c>
      <c r="E262" s="6"/>
      <c r="F262" s="6" t="s">
        <v>520</v>
      </c>
      <c r="G262" s="6"/>
      <c r="H262" s="6" t="s">
        <v>638</v>
      </c>
      <c r="I262" s="6"/>
      <c r="J262" s="66"/>
    </row>
    <row r="263" spans="1:10" s="8" customFormat="1" ht="23.1" hidden="1" customHeight="1">
      <c r="A263" s="66">
        <v>2013</v>
      </c>
      <c r="B263" s="1" t="s">
        <v>415</v>
      </c>
      <c r="C263" s="1">
        <v>89</v>
      </c>
      <c r="D263" s="143">
        <v>41369</v>
      </c>
      <c r="E263" s="1"/>
      <c r="F263" s="1" t="s">
        <v>520</v>
      </c>
      <c r="G263" s="1"/>
      <c r="H263" s="1" t="s">
        <v>640</v>
      </c>
      <c r="I263" s="1"/>
      <c r="J263" s="38"/>
    </row>
    <row r="264" spans="1:10" s="8" customFormat="1" ht="23.1" hidden="1" customHeight="1">
      <c r="A264" s="66">
        <v>2013</v>
      </c>
      <c r="B264" s="6" t="s">
        <v>415</v>
      </c>
      <c r="C264" s="1">
        <v>90</v>
      </c>
      <c r="D264" s="143">
        <v>41369</v>
      </c>
      <c r="E264" s="1"/>
      <c r="F264" s="1" t="s">
        <v>520</v>
      </c>
      <c r="G264" s="1"/>
      <c r="H264" s="1" t="s">
        <v>639</v>
      </c>
      <c r="I264" s="1"/>
      <c r="J264" s="38"/>
    </row>
    <row r="265" spans="1:10" s="8" customFormat="1" ht="23.1" hidden="1" customHeight="1">
      <c r="A265" s="66">
        <v>2013</v>
      </c>
      <c r="B265" s="6" t="s">
        <v>415</v>
      </c>
      <c r="C265" s="1">
        <v>91</v>
      </c>
      <c r="D265" s="143">
        <v>41372</v>
      </c>
      <c r="E265" s="1"/>
      <c r="F265" s="1" t="s">
        <v>641</v>
      </c>
      <c r="G265" s="1"/>
      <c r="H265" s="1" t="s">
        <v>642</v>
      </c>
      <c r="I265" s="1"/>
      <c r="J265" s="38"/>
    </row>
    <row r="266" spans="1:10" s="8" customFormat="1" ht="23.1" hidden="1" customHeight="1">
      <c r="A266" s="66">
        <v>2013</v>
      </c>
      <c r="B266" s="6" t="s">
        <v>415</v>
      </c>
      <c r="C266" s="1">
        <v>92</v>
      </c>
      <c r="D266" s="143">
        <v>41372</v>
      </c>
      <c r="E266" s="1"/>
      <c r="F266" s="1" t="s">
        <v>643</v>
      </c>
      <c r="G266" s="1"/>
      <c r="H266" s="1" t="s">
        <v>644</v>
      </c>
      <c r="I266" s="1"/>
      <c r="J266" s="38"/>
    </row>
    <row r="267" spans="1:10" s="8" customFormat="1" hidden="1">
      <c r="A267" s="66">
        <v>2013</v>
      </c>
      <c r="B267" s="6" t="s">
        <v>415</v>
      </c>
      <c r="C267" s="1">
        <v>93</v>
      </c>
      <c r="D267" s="143">
        <v>41373</v>
      </c>
      <c r="E267" s="1"/>
      <c r="F267" s="1" t="s">
        <v>645</v>
      </c>
      <c r="G267" s="1"/>
      <c r="H267" s="1" t="s">
        <v>646</v>
      </c>
      <c r="I267" s="1"/>
      <c r="J267" s="38"/>
    </row>
    <row r="268" spans="1:10" s="8" customFormat="1" hidden="1">
      <c r="A268" s="66">
        <v>2013</v>
      </c>
      <c r="B268" s="6" t="s">
        <v>415</v>
      </c>
      <c r="C268" s="1">
        <v>94</v>
      </c>
      <c r="D268" s="143">
        <v>41373</v>
      </c>
      <c r="E268" s="1"/>
      <c r="F268" s="1" t="s">
        <v>269</v>
      </c>
      <c r="G268" s="1" t="s">
        <v>431</v>
      </c>
      <c r="H268" s="1" t="s">
        <v>647</v>
      </c>
      <c r="I268" s="1"/>
      <c r="J268" s="38"/>
    </row>
    <row r="269" spans="1:10" s="8" customFormat="1" hidden="1">
      <c r="A269" s="66">
        <v>2013</v>
      </c>
      <c r="B269" s="6" t="s">
        <v>415</v>
      </c>
      <c r="C269" s="1">
        <v>95</v>
      </c>
      <c r="D269" s="143">
        <v>41374</v>
      </c>
      <c r="E269" s="1"/>
      <c r="F269" s="1" t="s">
        <v>648</v>
      </c>
      <c r="G269" s="1" t="s">
        <v>649</v>
      </c>
      <c r="H269" s="1"/>
      <c r="I269" s="1"/>
      <c r="J269" s="38"/>
    </row>
    <row r="270" spans="1:10" s="8" customFormat="1" ht="30" hidden="1">
      <c r="A270" s="66">
        <v>2013</v>
      </c>
      <c r="B270" s="6" t="s">
        <v>415</v>
      </c>
      <c r="C270" s="1">
        <v>96</v>
      </c>
      <c r="D270" s="143">
        <v>41375</v>
      </c>
      <c r="E270" s="1"/>
      <c r="F270" s="1" t="s">
        <v>296</v>
      </c>
      <c r="G270" s="1" t="s">
        <v>650</v>
      </c>
      <c r="H270" s="1" t="s">
        <v>651</v>
      </c>
      <c r="I270" s="1"/>
      <c r="J270" s="38"/>
    </row>
    <row r="271" spans="1:10" s="8" customFormat="1" hidden="1">
      <c r="A271" s="66">
        <v>2013</v>
      </c>
      <c r="B271" s="6" t="s">
        <v>415</v>
      </c>
      <c r="C271" s="1">
        <v>97</v>
      </c>
      <c r="D271" s="143">
        <v>41375</v>
      </c>
      <c r="E271" s="1"/>
      <c r="F271" s="1" t="s">
        <v>652</v>
      </c>
      <c r="G271" s="1"/>
      <c r="H271" s="1" t="s">
        <v>653</v>
      </c>
      <c r="I271" s="1"/>
      <c r="J271" s="38"/>
    </row>
    <row r="272" spans="1:10" s="8" customFormat="1" ht="30" hidden="1">
      <c r="A272" s="66">
        <v>2013</v>
      </c>
      <c r="B272" s="1" t="s">
        <v>415</v>
      </c>
      <c r="C272" s="1">
        <v>99</v>
      </c>
      <c r="D272" s="143">
        <v>41380</v>
      </c>
      <c r="E272" s="1"/>
      <c r="F272" s="1" t="s">
        <v>269</v>
      </c>
      <c r="G272" s="1" t="s">
        <v>431</v>
      </c>
      <c r="H272" s="1" t="s">
        <v>654</v>
      </c>
      <c r="I272" s="1"/>
      <c r="J272" s="38"/>
    </row>
    <row r="273" spans="1:10" s="8" customFormat="1" hidden="1">
      <c r="A273" s="66">
        <v>2013</v>
      </c>
      <c r="B273" s="6" t="s">
        <v>415</v>
      </c>
      <c r="C273" s="1">
        <v>100</v>
      </c>
      <c r="D273" s="143">
        <v>41382</v>
      </c>
      <c r="E273" s="1"/>
      <c r="F273" s="1" t="s">
        <v>652</v>
      </c>
      <c r="G273" s="1"/>
      <c r="H273" s="1" t="s">
        <v>655</v>
      </c>
      <c r="I273" s="1"/>
      <c r="J273" s="38"/>
    </row>
    <row r="274" spans="1:10" s="8" customFormat="1" hidden="1">
      <c r="A274" s="66">
        <v>2013</v>
      </c>
      <c r="B274" s="6" t="s">
        <v>415</v>
      </c>
      <c r="C274" s="1">
        <v>101</v>
      </c>
      <c r="D274" s="143">
        <v>41387</v>
      </c>
      <c r="E274" s="1"/>
      <c r="F274" s="1" t="s">
        <v>296</v>
      </c>
      <c r="G274" s="1" t="s">
        <v>650</v>
      </c>
      <c r="H274" s="1" t="s">
        <v>656</v>
      </c>
      <c r="I274" s="1"/>
      <c r="J274" s="38"/>
    </row>
    <row r="275" spans="1:10" s="8" customFormat="1" hidden="1">
      <c r="A275" s="66">
        <v>2013</v>
      </c>
      <c r="B275" s="6" t="s">
        <v>415</v>
      </c>
      <c r="C275" s="1">
        <v>102</v>
      </c>
      <c r="D275" s="143">
        <v>41388</v>
      </c>
      <c r="E275" s="1"/>
      <c r="F275" s="1" t="s">
        <v>657</v>
      </c>
      <c r="G275" s="1"/>
      <c r="H275" s="1" t="s">
        <v>658</v>
      </c>
      <c r="I275" s="1"/>
      <c r="J275" s="38"/>
    </row>
    <row r="276" spans="1:10" s="8" customFormat="1" hidden="1">
      <c r="A276" s="66">
        <v>2013</v>
      </c>
      <c r="B276" s="6" t="s">
        <v>415</v>
      </c>
      <c r="C276" s="1">
        <v>103</v>
      </c>
      <c r="D276" s="143">
        <v>41389</v>
      </c>
      <c r="E276" s="1"/>
      <c r="F276" s="1" t="s">
        <v>659</v>
      </c>
      <c r="G276" s="1"/>
      <c r="H276" s="1" t="s">
        <v>660</v>
      </c>
      <c r="I276" s="1"/>
      <c r="J276" s="38"/>
    </row>
    <row r="277" spans="1:10" s="8" customFormat="1" hidden="1">
      <c r="A277" s="66">
        <v>2013</v>
      </c>
      <c r="B277" s="6" t="s">
        <v>415</v>
      </c>
      <c r="C277" s="1">
        <v>104</v>
      </c>
      <c r="D277" s="143">
        <v>41390</v>
      </c>
      <c r="E277" s="1"/>
      <c r="F277" s="1" t="s">
        <v>664</v>
      </c>
      <c r="G277" s="1" t="s">
        <v>665</v>
      </c>
      <c r="H277" s="1" t="s">
        <v>666</v>
      </c>
      <c r="I277" s="1"/>
      <c r="J277" s="38"/>
    </row>
    <row r="278" spans="1:10" s="8" customFormat="1" hidden="1">
      <c r="A278" s="66">
        <v>2013</v>
      </c>
      <c r="B278" s="6" t="s">
        <v>415</v>
      </c>
      <c r="C278" s="1">
        <v>105</v>
      </c>
      <c r="D278" s="143">
        <v>41393</v>
      </c>
      <c r="E278" s="1"/>
      <c r="F278" s="1" t="s">
        <v>448</v>
      </c>
      <c r="G278" s="1"/>
      <c r="H278" s="1" t="s">
        <v>661</v>
      </c>
      <c r="I278" s="1"/>
      <c r="J278" s="38"/>
    </row>
    <row r="279" spans="1:10" s="8" customFormat="1" hidden="1">
      <c r="A279" s="66">
        <v>2013</v>
      </c>
      <c r="B279" s="1" t="s">
        <v>415</v>
      </c>
      <c r="C279" s="1">
        <v>106</v>
      </c>
      <c r="D279" s="143">
        <v>41393</v>
      </c>
      <c r="E279" s="1"/>
      <c r="F279" s="1" t="s">
        <v>269</v>
      </c>
      <c r="G279" s="1" t="s">
        <v>431</v>
      </c>
      <c r="H279" s="38" t="s">
        <v>662</v>
      </c>
      <c r="I279" s="1"/>
      <c r="J279" s="38"/>
    </row>
    <row r="280" spans="1:10" s="8" customFormat="1" hidden="1">
      <c r="A280" s="66">
        <v>2013</v>
      </c>
      <c r="B280" s="6" t="s">
        <v>415</v>
      </c>
      <c r="C280" s="1">
        <v>107</v>
      </c>
      <c r="D280" s="143">
        <v>41394</v>
      </c>
      <c r="E280" s="1"/>
      <c r="F280" s="1" t="s">
        <v>269</v>
      </c>
      <c r="G280" s="1" t="s">
        <v>431</v>
      </c>
      <c r="H280" s="1" t="s">
        <v>663</v>
      </c>
      <c r="I280" s="1"/>
      <c r="J280" s="38"/>
    </row>
    <row r="281" spans="1:10" s="8" customFormat="1" hidden="1">
      <c r="A281" s="66">
        <v>2013</v>
      </c>
      <c r="B281" s="6" t="s">
        <v>415</v>
      </c>
      <c r="C281" s="1">
        <v>108</v>
      </c>
      <c r="D281" s="143">
        <v>41394</v>
      </c>
      <c r="E281" s="1"/>
      <c r="F281" s="1" t="s">
        <v>269</v>
      </c>
      <c r="G281" s="1" t="s">
        <v>431</v>
      </c>
      <c r="H281" s="1" t="s">
        <v>667</v>
      </c>
      <c r="I281" s="1"/>
      <c r="J281" s="38"/>
    </row>
    <row r="282" spans="1:10" s="8" customFormat="1" hidden="1">
      <c r="A282" s="66">
        <v>2013</v>
      </c>
      <c r="B282" s="6" t="s">
        <v>415</v>
      </c>
      <c r="C282" s="1">
        <v>109</v>
      </c>
      <c r="D282" s="143">
        <v>41394</v>
      </c>
      <c r="E282" s="1"/>
      <c r="F282" s="1" t="s">
        <v>269</v>
      </c>
      <c r="G282" s="1" t="s">
        <v>431</v>
      </c>
      <c r="H282" s="1" t="s">
        <v>668</v>
      </c>
      <c r="I282" s="1"/>
      <c r="J282" s="38"/>
    </row>
    <row r="283" spans="1:10" s="8" customFormat="1" hidden="1">
      <c r="A283" s="66">
        <v>2013</v>
      </c>
      <c r="B283" s="6" t="s">
        <v>415</v>
      </c>
      <c r="C283" s="1">
        <v>110</v>
      </c>
      <c r="D283" s="143">
        <v>41394</v>
      </c>
      <c r="E283" s="1"/>
      <c r="F283" s="1" t="s">
        <v>269</v>
      </c>
      <c r="G283" s="1" t="s">
        <v>431</v>
      </c>
      <c r="H283" s="1" t="s">
        <v>669</v>
      </c>
      <c r="I283" s="1"/>
      <c r="J283" s="38"/>
    </row>
    <row r="284" spans="1:10" s="8" customFormat="1" hidden="1">
      <c r="A284" s="66">
        <v>2013</v>
      </c>
      <c r="B284" s="6" t="s">
        <v>415</v>
      </c>
      <c r="C284" s="1">
        <v>111</v>
      </c>
      <c r="D284" s="143">
        <v>41394</v>
      </c>
      <c r="E284" s="1"/>
      <c r="F284" s="1" t="s">
        <v>269</v>
      </c>
      <c r="G284" s="1" t="s">
        <v>431</v>
      </c>
      <c r="H284" s="1" t="s">
        <v>670</v>
      </c>
      <c r="I284" s="1"/>
      <c r="J284" s="38"/>
    </row>
    <row r="285" spans="1:10" s="8" customFormat="1" hidden="1">
      <c r="A285" s="66">
        <v>2013</v>
      </c>
      <c r="B285" s="6" t="s">
        <v>415</v>
      </c>
      <c r="C285" s="1">
        <v>112</v>
      </c>
      <c r="D285" s="143">
        <v>41394</v>
      </c>
      <c r="E285" s="1"/>
      <c r="F285" s="1" t="s">
        <v>269</v>
      </c>
      <c r="G285" s="1" t="s">
        <v>431</v>
      </c>
      <c r="H285" s="1" t="s">
        <v>671</v>
      </c>
      <c r="I285" s="1"/>
      <c r="J285" s="38"/>
    </row>
    <row r="286" spans="1:10" s="8" customFormat="1" hidden="1">
      <c r="A286" s="66">
        <v>2013</v>
      </c>
      <c r="B286" s="1" t="s">
        <v>415</v>
      </c>
      <c r="C286" s="1">
        <v>113</v>
      </c>
      <c r="D286" s="143">
        <v>41394</v>
      </c>
      <c r="E286" s="1"/>
      <c r="F286" s="1" t="s">
        <v>269</v>
      </c>
      <c r="G286" s="1" t="s">
        <v>431</v>
      </c>
      <c r="H286" s="1" t="s">
        <v>672</v>
      </c>
      <c r="I286" s="1"/>
      <c r="J286" s="38"/>
    </row>
    <row r="287" spans="1:10" s="8" customFormat="1" hidden="1">
      <c r="A287" s="66">
        <v>2013</v>
      </c>
      <c r="B287" s="6" t="s">
        <v>415</v>
      </c>
      <c r="C287" s="1">
        <v>114</v>
      </c>
      <c r="D287" s="143">
        <v>41394</v>
      </c>
      <c r="E287" s="1"/>
      <c r="F287" s="1" t="s">
        <v>269</v>
      </c>
      <c r="G287" s="1" t="s">
        <v>431</v>
      </c>
      <c r="H287" s="1" t="s">
        <v>673</v>
      </c>
      <c r="I287" s="1"/>
      <c r="J287" s="38"/>
    </row>
    <row r="288" spans="1:10" s="8" customFormat="1" hidden="1">
      <c r="A288" s="66">
        <v>2013</v>
      </c>
      <c r="B288" s="6" t="s">
        <v>415</v>
      </c>
      <c r="C288" s="1">
        <v>115</v>
      </c>
      <c r="D288" s="143">
        <v>41394</v>
      </c>
      <c r="E288" s="1"/>
      <c r="F288" s="1" t="s">
        <v>269</v>
      </c>
      <c r="G288" s="1" t="s">
        <v>431</v>
      </c>
      <c r="H288" s="1" t="s">
        <v>674</v>
      </c>
      <c r="I288" s="1"/>
      <c r="J288" s="38"/>
    </row>
    <row r="289" spans="1:10" s="8" customFormat="1" hidden="1">
      <c r="A289" s="66">
        <v>2013</v>
      </c>
      <c r="B289" s="6" t="s">
        <v>415</v>
      </c>
      <c r="C289" s="1">
        <v>116</v>
      </c>
      <c r="D289" s="143">
        <v>41394</v>
      </c>
      <c r="E289" s="1"/>
      <c r="F289" s="1" t="s">
        <v>269</v>
      </c>
      <c r="G289" s="1" t="s">
        <v>431</v>
      </c>
      <c r="H289" s="1" t="s">
        <v>675</v>
      </c>
      <c r="I289" s="1"/>
      <c r="J289" s="38"/>
    </row>
    <row r="290" spans="1:10" s="8" customFormat="1" hidden="1">
      <c r="A290" s="66">
        <v>2013</v>
      </c>
      <c r="B290" s="6" t="s">
        <v>415</v>
      </c>
      <c r="C290" s="1">
        <v>117</v>
      </c>
      <c r="D290" s="143">
        <v>41394</v>
      </c>
      <c r="E290" s="1"/>
      <c r="F290" s="1" t="s">
        <v>269</v>
      </c>
      <c r="G290" s="1" t="s">
        <v>431</v>
      </c>
      <c r="H290" s="1" t="s">
        <v>676</v>
      </c>
      <c r="I290" s="1"/>
      <c r="J290" s="38"/>
    </row>
    <row r="291" spans="1:10" s="8" customFormat="1" hidden="1">
      <c r="A291" s="66">
        <v>2013</v>
      </c>
      <c r="B291" s="6" t="s">
        <v>415</v>
      </c>
      <c r="C291" s="1">
        <v>118</v>
      </c>
      <c r="D291" s="143">
        <v>41394</v>
      </c>
      <c r="E291" s="1"/>
      <c r="F291" s="1" t="s">
        <v>269</v>
      </c>
      <c r="G291" s="1" t="s">
        <v>431</v>
      </c>
      <c r="H291" s="1" t="s">
        <v>677</v>
      </c>
      <c r="I291" s="1"/>
      <c r="J291" s="38"/>
    </row>
    <row r="292" spans="1:10" s="8" customFormat="1" hidden="1">
      <c r="A292" s="66">
        <v>2013</v>
      </c>
      <c r="B292" s="6" t="s">
        <v>415</v>
      </c>
      <c r="C292" s="1">
        <v>119</v>
      </c>
      <c r="D292" s="143">
        <v>41394</v>
      </c>
      <c r="E292" s="1"/>
      <c r="F292" s="1" t="s">
        <v>269</v>
      </c>
      <c r="G292" s="1" t="s">
        <v>431</v>
      </c>
      <c r="H292" s="1" t="s">
        <v>678</v>
      </c>
      <c r="I292" s="1"/>
      <c r="J292" s="38"/>
    </row>
    <row r="293" spans="1:10" s="8" customFormat="1" ht="30" hidden="1">
      <c r="A293" s="66">
        <v>2013</v>
      </c>
      <c r="B293" s="66" t="s">
        <v>415</v>
      </c>
      <c r="C293" s="66">
        <v>170</v>
      </c>
      <c r="D293" s="93">
        <v>41437</v>
      </c>
      <c r="E293" s="66"/>
      <c r="F293" s="6" t="s">
        <v>269</v>
      </c>
      <c r="G293" s="6" t="s">
        <v>764</v>
      </c>
      <c r="H293" s="6" t="s">
        <v>775</v>
      </c>
      <c r="I293" s="6"/>
      <c r="J293" s="66"/>
    </row>
    <row r="294" spans="1:10" s="8" customFormat="1" ht="30" hidden="1">
      <c r="A294" s="66">
        <v>2013</v>
      </c>
      <c r="B294" s="66" t="s">
        <v>415</v>
      </c>
      <c r="C294" s="66">
        <v>243</v>
      </c>
      <c r="D294" s="93">
        <v>41442</v>
      </c>
      <c r="E294" s="66"/>
      <c r="F294" s="6" t="s">
        <v>269</v>
      </c>
      <c r="G294" s="6" t="s">
        <v>764</v>
      </c>
      <c r="H294" s="6" t="s">
        <v>769</v>
      </c>
      <c r="I294" s="6"/>
      <c r="J294" s="66"/>
    </row>
    <row r="295" spans="1:10" s="8" customFormat="1" hidden="1">
      <c r="A295" s="66">
        <v>2013</v>
      </c>
      <c r="B295" s="66" t="s">
        <v>268</v>
      </c>
      <c r="C295" s="66">
        <v>9</v>
      </c>
      <c r="D295" s="93">
        <v>41299</v>
      </c>
      <c r="E295" s="93">
        <v>41310</v>
      </c>
      <c r="F295" s="6" t="s">
        <v>434</v>
      </c>
      <c r="G295" s="6" t="s">
        <v>818</v>
      </c>
      <c r="H295" s="6" t="s">
        <v>820</v>
      </c>
      <c r="I295" s="6"/>
      <c r="J295" s="66"/>
    </row>
    <row r="296" spans="1:10" s="8" customFormat="1" hidden="1">
      <c r="A296" s="66">
        <v>2013</v>
      </c>
      <c r="B296" s="66" t="s">
        <v>268</v>
      </c>
      <c r="C296" s="66">
        <v>16</v>
      </c>
      <c r="D296" s="93">
        <v>41310</v>
      </c>
      <c r="E296" s="93">
        <v>41310</v>
      </c>
      <c r="F296" s="6" t="s">
        <v>517</v>
      </c>
      <c r="G296" s="6" t="s">
        <v>819</v>
      </c>
      <c r="H296" s="6" t="s">
        <v>821</v>
      </c>
      <c r="I296" s="6"/>
      <c r="J296" s="66"/>
    </row>
    <row r="297" spans="1:10" s="8" customFormat="1" ht="30" hidden="1">
      <c r="A297" s="66">
        <v>2013</v>
      </c>
      <c r="B297" s="66" t="s">
        <v>268</v>
      </c>
      <c r="C297" s="66">
        <v>15</v>
      </c>
      <c r="D297" s="93">
        <v>41311</v>
      </c>
      <c r="E297" s="93">
        <v>41312</v>
      </c>
      <c r="F297" s="6" t="s">
        <v>338</v>
      </c>
      <c r="G297" s="6" t="s">
        <v>339</v>
      </c>
      <c r="H297" s="6" t="s">
        <v>822</v>
      </c>
      <c r="I297" s="6" t="s">
        <v>828</v>
      </c>
      <c r="J297" s="66"/>
    </row>
    <row r="298" spans="1:10" s="8" customFormat="1" ht="30" hidden="1">
      <c r="A298" s="66">
        <v>2013</v>
      </c>
      <c r="B298" s="66" t="s">
        <v>268</v>
      </c>
      <c r="C298" s="66">
        <v>5</v>
      </c>
      <c r="D298" s="93">
        <v>41313</v>
      </c>
      <c r="E298" s="93">
        <v>41316</v>
      </c>
      <c r="F298" s="6" t="s">
        <v>652</v>
      </c>
      <c r="G298" s="6" t="s">
        <v>823</v>
      </c>
      <c r="H298" s="6" t="s">
        <v>824</v>
      </c>
      <c r="I298" s="6"/>
      <c r="J298" s="66"/>
    </row>
    <row r="299" spans="1:10" s="8" customFormat="1" ht="30" hidden="1">
      <c r="A299" s="66">
        <v>2013</v>
      </c>
      <c r="B299" s="66" t="s">
        <v>268</v>
      </c>
      <c r="C299" s="66">
        <v>8</v>
      </c>
      <c r="D299" s="93">
        <v>41316</v>
      </c>
      <c r="E299" s="93">
        <v>41317</v>
      </c>
      <c r="F299" s="6" t="s">
        <v>825</v>
      </c>
      <c r="G299" s="6" t="s">
        <v>826</v>
      </c>
      <c r="H299" s="6" t="s">
        <v>827</v>
      </c>
      <c r="I299" s="6"/>
      <c r="J299" s="66"/>
    </row>
    <row r="300" spans="1:10" s="8" customFormat="1" hidden="1">
      <c r="A300" s="66">
        <v>2013</v>
      </c>
      <c r="B300" s="66" t="s">
        <v>268</v>
      </c>
      <c r="C300" s="66">
        <v>47</v>
      </c>
      <c r="D300" s="93"/>
      <c r="E300" s="93">
        <v>41317</v>
      </c>
      <c r="F300" s="6"/>
      <c r="G300" s="6"/>
      <c r="H300" s="6"/>
      <c r="I300" s="6"/>
      <c r="J300" s="66"/>
    </row>
    <row r="301" spans="1:10" s="8" customFormat="1" ht="45" hidden="1">
      <c r="A301" s="66">
        <v>2013</v>
      </c>
      <c r="B301" s="66" t="s">
        <v>268</v>
      </c>
      <c r="C301" s="66">
        <v>190</v>
      </c>
      <c r="D301" s="93"/>
      <c r="E301" s="93">
        <v>41316</v>
      </c>
      <c r="F301" s="6" t="s">
        <v>829</v>
      </c>
      <c r="G301" s="6" t="s">
        <v>830</v>
      </c>
      <c r="H301" s="6" t="s">
        <v>831</v>
      </c>
      <c r="I301" s="6"/>
      <c r="J301" s="66"/>
    </row>
    <row r="302" spans="1:10" s="8" customFormat="1" ht="30" hidden="1">
      <c r="A302" s="66">
        <v>2013</v>
      </c>
      <c r="B302" s="66" t="s">
        <v>268</v>
      </c>
      <c r="C302" s="66" t="s">
        <v>279</v>
      </c>
      <c r="D302" s="93"/>
      <c r="E302" s="93">
        <v>41318</v>
      </c>
      <c r="F302" s="6" t="s">
        <v>832</v>
      </c>
      <c r="G302" s="6" t="s">
        <v>833</v>
      </c>
      <c r="H302" s="6" t="s">
        <v>834</v>
      </c>
      <c r="I302" s="6"/>
      <c r="J302" s="66"/>
    </row>
    <row r="303" spans="1:10" s="8" customFormat="1" ht="30" hidden="1">
      <c r="A303" s="66">
        <v>2013</v>
      </c>
      <c r="B303" s="66" t="s">
        <v>268</v>
      </c>
      <c r="C303" s="66">
        <v>153</v>
      </c>
      <c r="D303" s="93"/>
      <c r="E303" s="93">
        <v>41318</v>
      </c>
      <c r="F303" s="6" t="s">
        <v>296</v>
      </c>
      <c r="G303" s="6" t="s">
        <v>835</v>
      </c>
      <c r="H303" s="6" t="s">
        <v>836</v>
      </c>
      <c r="I303" s="6"/>
      <c r="J303" s="66"/>
    </row>
    <row r="304" spans="1:10" s="8" customFormat="1" hidden="1">
      <c r="A304" s="66">
        <v>2013</v>
      </c>
      <c r="B304" s="66" t="s">
        <v>268</v>
      </c>
      <c r="C304" s="66">
        <v>16</v>
      </c>
      <c r="D304" s="93">
        <v>41297</v>
      </c>
      <c r="E304" s="93">
        <v>41319</v>
      </c>
      <c r="F304" s="6" t="s">
        <v>272</v>
      </c>
      <c r="G304" s="6" t="s">
        <v>837</v>
      </c>
      <c r="H304" s="6" t="s">
        <v>838</v>
      </c>
      <c r="I304" s="6"/>
      <c r="J304" s="66"/>
    </row>
    <row r="305" spans="1:10" s="8" customFormat="1" ht="30" hidden="1">
      <c r="A305" s="66">
        <v>2013</v>
      </c>
      <c r="B305" s="66" t="s">
        <v>268</v>
      </c>
      <c r="C305" s="66">
        <v>8</v>
      </c>
      <c r="D305" s="93">
        <v>41319</v>
      </c>
      <c r="E305" s="93">
        <v>41319</v>
      </c>
      <c r="F305" s="6" t="s">
        <v>589</v>
      </c>
      <c r="G305" s="6" t="s">
        <v>590</v>
      </c>
      <c r="H305" s="6" t="s">
        <v>839</v>
      </c>
      <c r="I305" s="6"/>
      <c r="J305" s="66"/>
    </row>
    <row r="306" spans="1:10" s="8" customFormat="1" ht="30" hidden="1">
      <c r="A306" s="66">
        <v>2013</v>
      </c>
      <c r="B306" s="66" t="s">
        <v>268</v>
      </c>
      <c r="C306" s="66">
        <v>39</v>
      </c>
      <c r="D306" s="93"/>
      <c r="E306" s="93">
        <v>41320</v>
      </c>
      <c r="F306" s="6" t="s">
        <v>287</v>
      </c>
      <c r="G306" s="6" t="s">
        <v>840</v>
      </c>
      <c r="H306" s="6" t="s">
        <v>841</v>
      </c>
      <c r="I306" s="6"/>
      <c r="J306" s="66"/>
    </row>
    <row r="307" spans="1:10" s="8" customFormat="1" ht="30" hidden="1">
      <c r="A307" s="66">
        <v>2013</v>
      </c>
      <c r="B307" s="66" t="s">
        <v>268</v>
      </c>
      <c r="C307" s="66" t="s">
        <v>279</v>
      </c>
      <c r="D307" s="93"/>
      <c r="E307" s="93">
        <v>41318</v>
      </c>
      <c r="F307" s="6" t="s">
        <v>434</v>
      </c>
      <c r="G307" s="6" t="s">
        <v>818</v>
      </c>
      <c r="H307" s="6" t="s">
        <v>842</v>
      </c>
      <c r="I307" s="6"/>
      <c r="J307" s="66"/>
    </row>
    <row r="308" spans="1:10" s="8" customFormat="1" ht="30" hidden="1">
      <c r="A308" s="66">
        <v>2013</v>
      </c>
      <c r="B308" s="66" t="s">
        <v>268</v>
      </c>
      <c r="C308" s="66" t="s">
        <v>279</v>
      </c>
      <c r="D308" s="93">
        <v>41319</v>
      </c>
      <c r="E308" s="93">
        <v>41323</v>
      </c>
      <c r="F308" s="6" t="s">
        <v>716</v>
      </c>
      <c r="G308" s="6" t="s">
        <v>843</v>
      </c>
      <c r="H308" s="6" t="s">
        <v>844</v>
      </c>
      <c r="I308" s="6"/>
      <c r="J308" s="66"/>
    </row>
    <row r="309" spans="1:10" s="8" customFormat="1" ht="30" hidden="1">
      <c r="A309" s="66">
        <v>2013</v>
      </c>
      <c r="B309" s="66" t="s">
        <v>268</v>
      </c>
      <c r="C309" s="66" t="s">
        <v>279</v>
      </c>
      <c r="D309" s="93">
        <v>41319</v>
      </c>
      <c r="E309" s="93">
        <v>41323</v>
      </c>
      <c r="F309" s="6" t="s">
        <v>716</v>
      </c>
      <c r="G309" s="6" t="s">
        <v>843</v>
      </c>
      <c r="H309" s="6" t="s">
        <v>845</v>
      </c>
      <c r="I309" s="6"/>
      <c r="J309" s="66"/>
    </row>
    <row r="310" spans="1:10" s="8" customFormat="1" ht="30" hidden="1">
      <c r="A310" s="66">
        <v>2013</v>
      </c>
      <c r="B310" s="66" t="s">
        <v>268</v>
      </c>
      <c r="C310" s="66" t="s">
        <v>279</v>
      </c>
      <c r="D310" s="93"/>
      <c r="E310" s="93">
        <v>41323</v>
      </c>
      <c r="F310" s="6" t="s">
        <v>846</v>
      </c>
      <c r="G310" s="6" t="s">
        <v>847</v>
      </c>
      <c r="H310" s="6" t="s">
        <v>848</v>
      </c>
      <c r="I310" s="6"/>
      <c r="J310" s="66"/>
    </row>
    <row r="311" spans="1:10" s="8" customFormat="1" ht="30" hidden="1">
      <c r="A311" s="66">
        <v>2013</v>
      </c>
      <c r="B311" s="66" t="s">
        <v>268</v>
      </c>
      <c r="C311" s="66">
        <v>48</v>
      </c>
      <c r="D311" s="93"/>
      <c r="E311" s="93">
        <v>41324</v>
      </c>
      <c r="F311" s="6" t="s">
        <v>355</v>
      </c>
      <c r="G311" s="6" t="s">
        <v>356</v>
      </c>
      <c r="H311" s="6" t="s">
        <v>849</v>
      </c>
      <c r="I311" s="6"/>
      <c r="J311" s="66"/>
    </row>
    <row r="312" spans="1:10" s="8" customFormat="1" ht="30" hidden="1">
      <c r="A312" s="66">
        <v>2013</v>
      </c>
      <c r="B312" s="66" t="s">
        <v>415</v>
      </c>
      <c r="C312" s="66">
        <v>176</v>
      </c>
      <c r="D312" s="93">
        <v>41444</v>
      </c>
      <c r="E312" s="66"/>
      <c r="F312" s="6" t="s">
        <v>269</v>
      </c>
      <c r="G312" s="6" t="s">
        <v>764</v>
      </c>
      <c r="H312" s="6" t="s">
        <v>767</v>
      </c>
      <c r="I312" s="6"/>
      <c r="J312" s="66"/>
    </row>
    <row r="313" spans="1:10" s="8" customFormat="1" ht="30" hidden="1">
      <c r="A313" s="66">
        <v>2013</v>
      </c>
      <c r="B313" s="66" t="s">
        <v>415</v>
      </c>
      <c r="C313" s="66">
        <v>177</v>
      </c>
      <c r="D313" s="93">
        <v>41444</v>
      </c>
      <c r="E313" s="66"/>
      <c r="F313" s="6" t="s">
        <v>269</v>
      </c>
      <c r="G313" s="6" t="s">
        <v>764</v>
      </c>
      <c r="H313" s="6" t="s">
        <v>789</v>
      </c>
      <c r="I313" s="6"/>
      <c r="J313" s="66"/>
    </row>
    <row r="314" spans="1:10" s="8" customFormat="1" ht="30" hidden="1">
      <c r="A314" s="66">
        <v>2013</v>
      </c>
      <c r="B314" s="66" t="s">
        <v>415</v>
      </c>
      <c r="C314" s="66">
        <v>179</v>
      </c>
      <c r="D314" s="93">
        <v>41444</v>
      </c>
      <c r="E314" s="66"/>
      <c r="F314" s="6" t="s">
        <v>269</v>
      </c>
      <c r="G314" s="6" t="s">
        <v>764</v>
      </c>
      <c r="H314" s="6" t="s">
        <v>772</v>
      </c>
      <c r="I314" s="6"/>
      <c r="J314" s="66"/>
    </row>
    <row r="315" spans="1:10" s="8" customFormat="1" ht="30" hidden="1">
      <c r="A315" s="66">
        <v>2013</v>
      </c>
      <c r="B315" s="66" t="s">
        <v>415</v>
      </c>
      <c r="C315" s="66">
        <v>184</v>
      </c>
      <c r="D315" s="93">
        <v>41444</v>
      </c>
      <c r="E315" s="66"/>
      <c r="F315" s="6" t="s">
        <v>269</v>
      </c>
      <c r="G315" s="6" t="s">
        <v>764</v>
      </c>
      <c r="H315" s="6" t="s">
        <v>766</v>
      </c>
      <c r="I315" s="6"/>
      <c r="J315" s="66"/>
    </row>
    <row r="316" spans="1:10" s="8" customFormat="1" ht="30" hidden="1">
      <c r="A316" s="66">
        <v>2013</v>
      </c>
      <c r="B316" s="66" t="s">
        <v>415</v>
      </c>
      <c r="C316" s="66">
        <v>185</v>
      </c>
      <c r="D316" s="93">
        <v>41444</v>
      </c>
      <c r="E316" s="66"/>
      <c r="F316" s="6" t="s">
        <v>269</v>
      </c>
      <c r="G316" s="6" t="s">
        <v>764</v>
      </c>
      <c r="H316" s="6" t="s">
        <v>768</v>
      </c>
      <c r="I316" s="6"/>
      <c r="J316" s="66"/>
    </row>
    <row r="317" spans="1:10" s="8" customFormat="1" ht="30" hidden="1">
      <c r="A317" s="66">
        <v>2013</v>
      </c>
      <c r="B317" s="66" t="s">
        <v>415</v>
      </c>
      <c r="C317" s="66">
        <v>192</v>
      </c>
      <c r="D317" s="93">
        <v>41446</v>
      </c>
      <c r="E317" s="66"/>
      <c r="F317" s="6" t="s">
        <v>269</v>
      </c>
      <c r="G317" s="6" t="s">
        <v>764</v>
      </c>
      <c r="H317" s="6" t="s">
        <v>770</v>
      </c>
      <c r="I317" s="6"/>
      <c r="J317" s="66"/>
    </row>
    <row r="318" spans="1:10" s="8" customFormat="1" ht="30" hidden="1">
      <c r="A318" s="66">
        <v>2013</v>
      </c>
      <c r="B318" s="66" t="s">
        <v>415</v>
      </c>
      <c r="C318" s="66">
        <v>264</v>
      </c>
      <c r="D318" s="93">
        <v>41455</v>
      </c>
      <c r="E318" s="66"/>
      <c r="F318" s="6" t="s">
        <v>269</v>
      </c>
      <c r="G318" s="6" t="s">
        <v>764</v>
      </c>
      <c r="H318" s="6" t="s">
        <v>787</v>
      </c>
      <c r="I318" s="6"/>
      <c r="J318" s="66"/>
    </row>
    <row r="319" spans="1:10" s="8" customFormat="1" ht="30" hidden="1">
      <c r="A319" s="66">
        <v>2013</v>
      </c>
      <c r="B319" s="66" t="s">
        <v>415</v>
      </c>
      <c r="C319" s="66" t="s">
        <v>805</v>
      </c>
      <c r="D319" s="93">
        <v>41460</v>
      </c>
      <c r="E319" s="93">
        <v>41495</v>
      </c>
      <c r="F319" s="6" t="s">
        <v>269</v>
      </c>
      <c r="G319" s="6" t="s">
        <v>764</v>
      </c>
      <c r="H319" s="6" t="s">
        <v>806</v>
      </c>
      <c r="I319" s="6" t="s">
        <v>807</v>
      </c>
      <c r="J319" s="66"/>
    </row>
    <row r="320" spans="1:10" s="8" customFormat="1" ht="30" hidden="1">
      <c r="A320" s="66">
        <v>2013</v>
      </c>
      <c r="B320" s="66" t="s">
        <v>415</v>
      </c>
      <c r="C320" s="66">
        <v>300</v>
      </c>
      <c r="D320" s="93">
        <v>41471</v>
      </c>
      <c r="E320" s="66"/>
      <c r="F320" s="6" t="s">
        <v>269</v>
      </c>
      <c r="G320" s="6" t="s">
        <v>764</v>
      </c>
      <c r="H320" s="6" t="s">
        <v>776</v>
      </c>
      <c r="I320" s="6"/>
      <c r="J320" s="66"/>
    </row>
    <row r="321" spans="1:10" s="8" customFormat="1" ht="30" hidden="1">
      <c r="A321" s="66">
        <v>2013</v>
      </c>
      <c r="B321" s="66" t="s">
        <v>415</v>
      </c>
      <c r="C321" s="66">
        <v>241</v>
      </c>
      <c r="D321" s="93">
        <v>41472</v>
      </c>
      <c r="E321" s="66"/>
      <c r="F321" s="6" t="s">
        <v>269</v>
      </c>
      <c r="G321" s="6" t="s">
        <v>764</v>
      </c>
      <c r="H321" s="6" t="s">
        <v>777</v>
      </c>
      <c r="I321" s="6"/>
      <c r="J321" s="66"/>
    </row>
    <row r="322" spans="1:10" s="8" customFormat="1" ht="30" hidden="1">
      <c r="A322" s="66">
        <v>2013</v>
      </c>
      <c r="B322" s="66" t="s">
        <v>415</v>
      </c>
      <c r="C322" s="66">
        <v>244</v>
      </c>
      <c r="D322" s="93">
        <v>41473</v>
      </c>
      <c r="E322" s="66"/>
      <c r="F322" s="6" t="s">
        <v>269</v>
      </c>
      <c r="G322" s="6" t="s">
        <v>764</v>
      </c>
      <c r="H322" s="6" t="s">
        <v>771</v>
      </c>
      <c r="I322" s="6"/>
      <c r="J322" s="66"/>
    </row>
    <row r="323" spans="1:10" s="8" customFormat="1" ht="30" hidden="1">
      <c r="A323" s="66">
        <v>2013</v>
      </c>
      <c r="B323" s="66" t="s">
        <v>415</v>
      </c>
      <c r="C323" s="66">
        <v>251</v>
      </c>
      <c r="D323" s="93">
        <v>41477</v>
      </c>
      <c r="E323" s="66"/>
      <c r="F323" s="6" t="s">
        <v>269</v>
      </c>
      <c r="G323" s="6" t="s">
        <v>764</v>
      </c>
      <c r="H323" s="6" t="s">
        <v>778</v>
      </c>
      <c r="I323" s="6"/>
      <c r="J323" s="66"/>
    </row>
    <row r="324" spans="1:10" s="8" customFormat="1" ht="30" hidden="1">
      <c r="A324" s="66">
        <v>2013</v>
      </c>
      <c r="B324" s="66" t="s">
        <v>415</v>
      </c>
      <c r="C324" s="66">
        <v>252</v>
      </c>
      <c r="D324" s="93">
        <v>41477</v>
      </c>
      <c r="E324" s="66"/>
      <c r="F324" s="6" t="s">
        <v>269</v>
      </c>
      <c r="G324" s="6" t="s">
        <v>764</v>
      </c>
      <c r="H324" s="6" t="s">
        <v>780</v>
      </c>
      <c r="I324" s="6"/>
      <c r="J324" s="66"/>
    </row>
    <row r="325" spans="1:10" s="8" customFormat="1" ht="30" hidden="1">
      <c r="A325" s="66">
        <v>2013</v>
      </c>
      <c r="B325" s="66" t="s">
        <v>415</v>
      </c>
      <c r="C325" s="66">
        <v>253</v>
      </c>
      <c r="D325" s="93">
        <v>41477</v>
      </c>
      <c r="E325" s="66"/>
      <c r="F325" s="6" t="s">
        <v>269</v>
      </c>
      <c r="G325" s="6" t="s">
        <v>764</v>
      </c>
      <c r="H325" s="6" t="s">
        <v>781</v>
      </c>
      <c r="I325" s="6"/>
      <c r="J325" s="66"/>
    </row>
    <row r="326" spans="1:10" s="8" customFormat="1" ht="30" hidden="1">
      <c r="A326" s="66">
        <v>2013</v>
      </c>
      <c r="B326" s="66" t="s">
        <v>415</v>
      </c>
      <c r="C326" s="66">
        <v>254</v>
      </c>
      <c r="D326" s="93">
        <v>41477</v>
      </c>
      <c r="E326" s="66"/>
      <c r="F326" s="6" t="s">
        <v>269</v>
      </c>
      <c r="G326" s="6" t="s">
        <v>764</v>
      </c>
      <c r="H326" s="6" t="s">
        <v>779</v>
      </c>
      <c r="I326" s="6"/>
      <c r="J326" s="66"/>
    </row>
    <row r="327" spans="1:10" s="8" customFormat="1" ht="30" hidden="1">
      <c r="A327" s="66">
        <v>2013</v>
      </c>
      <c r="B327" s="66" t="s">
        <v>415</v>
      </c>
      <c r="C327" s="66">
        <v>255</v>
      </c>
      <c r="D327" s="93">
        <v>41477</v>
      </c>
      <c r="E327" s="66"/>
      <c r="F327" s="6" t="s">
        <v>269</v>
      </c>
      <c r="G327" s="6" t="s">
        <v>764</v>
      </c>
      <c r="H327" s="6" t="s">
        <v>782</v>
      </c>
      <c r="I327" s="6"/>
      <c r="J327" s="66"/>
    </row>
    <row r="328" spans="1:10" s="8" customFormat="1" ht="30" hidden="1">
      <c r="A328" s="66">
        <v>2013</v>
      </c>
      <c r="B328" s="66" t="s">
        <v>415</v>
      </c>
      <c r="C328" s="66" t="s">
        <v>783</v>
      </c>
      <c r="D328" s="93">
        <v>41477</v>
      </c>
      <c r="E328" s="66"/>
      <c r="F328" s="6" t="s">
        <v>269</v>
      </c>
      <c r="G328" s="6" t="s">
        <v>764</v>
      </c>
      <c r="H328" s="6" t="s">
        <v>784</v>
      </c>
      <c r="I328" s="6"/>
      <c r="J328" s="66"/>
    </row>
    <row r="329" spans="1:10" s="8" customFormat="1" ht="30" hidden="1">
      <c r="A329" s="66">
        <v>2013</v>
      </c>
      <c r="B329" s="66" t="s">
        <v>415</v>
      </c>
      <c r="C329" s="66">
        <v>257</v>
      </c>
      <c r="D329" s="93">
        <v>41480</v>
      </c>
      <c r="E329" s="66"/>
      <c r="F329" s="6" t="s">
        <v>269</v>
      </c>
      <c r="G329" s="6" t="s">
        <v>764</v>
      </c>
      <c r="H329" s="6" t="s">
        <v>785</v>
      </c>
      <c r="I329" s="6"/>
      <c r="J329" s="66"/>
    </row>
    <row r="330" spans="1:10" s="8" customFormat="1" ht="30" hidden="1">
      <c r="A330" s="66">
        <v>2013</v>
      </c>
      <c r="B330" s="66" t="s">
        <v>415</v>
      </c>
      <c r="C330" s="66">
        <v>260</v>
      </c>
      <c r="D330" s="93">
        <v>41481</v>
      </c>
      <c r="E330" s="66"/>
      <c r="F330" s="6" t="s">
        <v>269</v>
      </c>
      <c r="G330" s="6" t="s">
        <v>764</v>
      </c>
      <c r="H330" s="6" t="s">
        <v>765</v>
      </c>
      <c r="I330" s="6"/>
      <c r="J330" s="66"/>
    </row>
    <row r="331" spans="1:10" s="8" customFormat="1" ht="30" hidden="1">
      <c r="A331" s="66">
        <v>2013</v>
      </c>
      <c r="B331" s="66" t="s">
        <v>415</v>
      </c>
      <c r="C331" s="66">
        <v>261</v>
      </c>
      <c r="D331" s="93">
        <v>41481</v>
      </c>
      <c r="E331" s="66"/>
      <c r="F331" s="6" t="s">
        <v>269</v>
      </c>
      <c r="G331" s="6" t="s">
        <v>764</v>
      </c>
      <c r="H331" s="6" t="s">
        <v>788</v>
      </c>
      <c r="I331" s="6"/>
      <c r="J331" s="66"/>
    </row>
    <row r="332" spans="1:10" s="8" customFormat="1" ht="30" hidden="1">
      <c r="A332" s="66">
        <v>2013</v>
      </c>
      <c r="B332" s="66" t="s">
        <v>415</v>
      </c>
      <c r="C332" s="66" t="s">
        <v>786</v>
      </c>
      <c r="D332" s="93">
        <v>41486</v>
      </c>
      <c r="E332" s="66"/>
      <c r="F332" s="6" t="s">
        <v>269</v>
      </c>
      <c r="G332" s="6" t="s">
        <v>764</v>
      </c>
      <c r="H332" s="6" t="s">
        <v>785</v>
      </c>
      <c r="I332" s="6"/>
      <c r="J332" s="66"/>
    </row>
    <row r="333" spans="1:10" s="8" customFormat="1" ht="30" hidden="1">
      <c r="A333" s="66">
        <v>2013</v>
      </c>
      <c r="B333" s="66" t="s">
        <v>415</v>
      </c>
      <c r="C333" s="66">
        <v>275</v>
      </c>
      <c r="D333" s="93">
        <v>41491</v>
      </c>
      <c r="E333" s="66"/>
      <c r="F333" s="6" t="s">
        <v>269</v>
      </c>
      <c r="G333" s="6" t="s">
        <v>764</v>
      </c>
      <c r="H333" s="6" t="s">
        <v>785</v>
      </c>
      <c r="I333" s="6"/>
      <c r="J333" s="66"/>
    </row>
    <row r="334" spans="1:10" s="8" customFormat="1" ht="30" hidden="1">
      <c r="A334" s="66">
        <v>2013</v>
      </c>
      <c r="B334" s="66" t="s">
        <v>415</v>
      </c>
      <c r="C334" s="66">
        <v>283</v>
      </c>
      <c r="D334" s="93">
        <v>41493</v>
      </c>
      <c r="E334" s="66"/>
      <c r="F334" s="6" t="s">
        <v>269</v>
      </c>
      <c r="G334" s="6" t="s">
        <v>764</v>
      </c>
      <c r="H334" s="6" t="s">
        <v>785</v>
      </c>
      <c r="I334" s="6"/>
      <c r="J334" s="66"/>
    </row>
    <row r="335" spans="1:10" s="8" customFormat="1" ht="30" hidden="1">
      <c r="A335" s="66">
        <v>2013</v>
      </c>
      <c r="B335" s="66" t="s">
        <v>415</v>
      </c>
      <c r="C335" s="66">
        <v>294</v>
      </c>
      <c r="D335" s="93">
        <v>41499</v>
      </c>
      <c r="E335" s="66"/>
      <c r="F335" s="6" t="s">
        <v>269</v>
      </c>
      <c r="G335" s="6" t="s">
        <v>764</v>
      </c>
      <c r="H335" s="6" t="s">
        <v>785</v>
      </c>
      <c r="I335" s="6"/>
      <c r="J335" s="66"/>
    </row>
    <row r="336" spans="1:10" s="8" customFormat="1" ht="30" hidden="1">
      <c r="A336" s="66">
        <v>2013</v>
      </c>
      <c r="B336" s="66" t="s">
        <v>415</v>
      </c>
      <c r="C336" s="66">
        <v>295</v>
      </c>
      <c r="D336" s="93">
        <v>41499</v>
      </c>
      <c r="E336" s="66"/>
      <c r="F336" s="6" t="s">
        <v>269</v>
      </c>
      <c r="G336" s="6" t="s">
        <v>764</v>
      </c>
      <c r="H336" s="6" t="s">
        <v>785</v>
      </c>
      <c r="I336" s="6"/>
      <c r="J336" s="66"/>
    </row>
    <row r="337" spans="1:10" s="8" customFormat="1" ht="30" hidden="1">
      <c r="A337" s="66">
        <v>2013</v>
      </c>
      <c r="B337" s="66" t="s">
        <v>415</v>
      </c>
      <c r="C337" s="66">
        <v>296</v>
      </c>
      <c r="D337" s="93">
        <v>41499</v>
      </c>
      <c r="E337" s="66" t="s">
        <v>113</v>
      </c>
      <c r="F337" s="6" t="s">
        <v>269</v>
      </c>
      <c r="G337" s="6" t="s">
        <v>764</v>
      </c>
      <c r="H337" s="6" t="s">
        <v>785</v>
      </c>
      <c r="I337" s="6"/>
      <c r="J337" s="66"/>
    </row>
    <row r="338" spans="1:10" s="8" customFormat="1" ht="30" hidden="1">
      <c r="A338" s="66">
        <v>2013</v>
      </c>
      <c r="B338" s="66" t="s">
        <v>415</v>
      </c>
      <c r="C338" s="66">
        <v>355</v>
      </c>
      <c r="D338" s="93">
        <v>41528</v>
      </c>
      <c r="E338" s="66"/>
      <c r="F338" s="6" t="s">
        <v>269</v>
      </c>
      <c r="G338" s="6" t="s">
        <v>764</v>
      </c>
      <c r="H338" s="6" t="s">
        <v>806</v>
      </c>
      <c r="I338" s="6" t="s">
        <v>807</v>
      </c>
      <c r="J338" s="66"/>
    </row>
    <row r="339" spans="1:10" s="8" customFormat="1" ht="30" hidden="1">
      <c r="A339" s="66">
        <v>2013</v>
      </c>
      <c r="B339" s="66" t="s">
        <v>415</v>
      </c>
      <c r="C339" s="66">
        <v>356</v>
      </c>
      <c r="D339" s="93">
        <v>41528</v>
      </c>
      <c r="E339" s="66"/>
      <c r="F339" s="6" t="s">
        <v>269</v>
      </c>
      <c r="G339" s="6" t="s">
        <v>764</v>
      </c>
      <c r="H339" s="6" t="s">
        <v>806</v>
      </c>
      <c r="I339" s="6" t="s">
        <v>807</v>
      </c>
      <c r="J339" s="66"/>
    </row>
    <row r="340" spans="1:10" s="8" customFormat="1" ht="30" hidden="1">
      <c r="A340" s="66">
        <v>2013</v>
      </c>
      <c r="B340" s="66" t="s">
        <v>415</v>
      </c>
      <c r="C340" s="66">
        <v>375</v>
      </c>
      <c r="D340" s="93">
        <v>41541</v>
      </c>
      <c r="E340" s="66"/>
      <c r="F340" s="6" t="s">
        <v>269</v>
      </c>
      <c r="G340" s="6" t="s">
        <v>764</v>
      </c>
      <c r="H340" s="6" t="s">
        <v>806</v>
      </c>
      <c r="I340" s="6"/>
      <c r="J340" s="66"/>
    </row>
    <row r="341" spans="1:10" s="8" customFormat="1" hidden="1">
      <c r="A341" s="66">
        <v>2013</v>
      </c>
      <c r="B341" s="66" t="s">
        <v>415</v>
      </c>
      <c r="C341" s="66">
        <v>40</v>
      </c>
      <c r="D341" s="93" t="s">
        <v>113</v>
      </c>
      <c r="E341" s="66" t="s">
        <v>113</v>
      </c>
      <c r="F341" s="6" t="s">
        <v>519</v>
      </c>
      <c r="G341" s="6"/>
      <c r="H341" s="6" t="s">
        <v>520</v>
      </c>
      <c r="I341" s="6"/>
      <c r="J341" s="66"/>
    </row>
    <row r="342" spans="1:10" s="8" customFormat="1" hidden="1">
      <c r="A342" s="66">
        <v>2013</v>
      </c>
      <c r="B342" s="66" t="s">
        <v>415</v>
      </c>
      <c r="C342" s="66">
        <v>41</v>
      </c>
      <c r="D342" s="93" t="s">
        <v>521</v>
      </c>
      <c r="E342" s="66"/>
      <c r="F342" s="6" t="s">
        <v>521</v>
      </c>
      <c r="G342" s="6"/>
      <c r="H342" s="6" t="s">
        <v>521</v>
      </c>
      <c r="I342" s="6"/>
      <c r="J342" s="66"/>
    </row>
    <row r="343" spans="1:10" s="8" customFormat="1" ht="45" hidden="1">
      <c r="A343" s="66">
        <v>2013</v>
      </c>
      <c r="B343" s="66" t="s">
        <v>268</v>
      </c>
      <c r="C343" s="66" t="s">
        <v>279</v>
      </c>
      <c r="D343" s="93">
        <v>41325</v>
      </c>
      <c r="E343" s="66"/>
      <c r="F343" s="6" t="s">
        <v>342</v>
      </c>
      <c r="G343" s="6" t="s">
        <v>850</v>
      </c>
      <c r="H343" s="6" t="s">
        <v>851</v>
      </c>
      <c r="I343" s="6"/>
      <c r="J343" s="66"/>
    </row>
    <row r="344" spans="1:10" s="8" customFormat="1" ht="30" hidden="1">
      <c r="A344" s="66">
        <v>2013</v>
      </c>
      <c r="B344" s="66" t="s">
        <v>268</v>
      </c>
      <c r="C344" s="66">
        <v>67</v>
      </c>
      <c r="D344" s="93">
        <v>41323</v>
      </c>
      <c r="E344" s="93">
        <v>41325</v>
      </c>
      <c r="F344" s="6" t="s">
        <v>296</v>
      </c>
      <c r="G344" s="6" t="s">
        <v>835</v>
      </c>
      <c r="H344" s="6" t="s">
        <v>852</v>
      </c>
      <c r="I344" s="6"/>
      <c r="J344" s="66"/>
    </row>
    <row r="345" spans="1:10" s="8" customFormat="1" ht="30" hidden="1">
      <c r="A345" s="66">
        <v>2013</v>
      </c>
      <c r="B345" s="66" t="s">
        <v>268</v>
      </c>
      <c r="C345" s="66">
        <v>67</v>
      </c>
      <c r="D345" s="93">
        <v>41323</v>
      </c>
      <c r="E345" s="93">
        <v>41325</v>
      </c>
      <c r="F345" s="6" t="s">
        <v>369</v>
      </c>
      <c r="G345" s="6" t="s">
        <v>853</v>
      </c>
      <c r="H345" s="6" t="s">
        <v>852</v>
      </c>
      <c r="I345" s="6"/>
      <c r="J345" s="66"/>
    </row>
    <row r="346" spans="1:10" s="8" customFormat="1" ht="30" hidden="1">
      <c r="A346" s="66">
        <v>2013</v>
      </c>
      <c r="B346" s="66" t="s">
        <v>268</v>
      </c>
      <c r="C346" s="66">
        <v>79</v>
      </c>
      <c r="D346" s="93">
        <v>41323</v>
      </c>
      <c r="E346" s="93">
        <v>41326</v>
      </c>
      <c r="F346" s="6" t="s">
        <v>272</v>
      </c>
      <c r="G346" s="6"/>
      <c r="H346" s="6" t="s">
        <v>854</v>
      </c>
      <c r="I346" s="6"/>
      <c r="J346" s="66"/>
    </row>
    <row r="347" spans="1:10" s="8" customFormat="1" ht="30" hidden="1">
      <c r="A347" s="66">
        <v>2013</v>
      </c>
      <c r="B347" s="66" t="s">
        <v>268</v>
      </c>
      <c r="C347" s="66">
        <v>74</v>
      </c>
      <c r="D347" s="93">
        <v>41331</v>
      </c>
      <c r="E347" s="93">
        <v>41332</v>
      </c>
      <c r="F347" s="6" t="s">
        <v>296</v>
      </c>
      <c r="G347" s="6" t="s">
        <v>835</v>
      </c>
      <c r="H347" s="6" t="s">
        <v>855</v>
      </c>
      <c r="I347" s="6"/>
      <c r="J347" s="66"/>
    </row>
    <row r="348" spans="1:10" s="8" customFormat="1" ht="45" hidden="1">
      <c r="A348" s="66">
        <v>2013</v>
      </c>
      <c r="B348" s="66" t="s">
        <v>268</v>
      </c>
      <c r="C348" s="66">
        <v>12</v>
      </c>
      <c r="D348" s="93">
        <v>41297</v>
      </c>
      <c r="E348" s="93">
        <v>41306</v>
      </c>
      <c r="F348" s="6" t="s">
        <v>272</v>
      </c>
      <c r="G348" s="6"/>
      <c r="H348" s="6" t="s">
        <v>856</v>
      </c>
      <c r="I348" s="6"/>
      <c r="J348" s="66"/>
    </row>
    <row r="349" spans="1:10" s="8" customFormat="1" hidden="1">
      <c r="A349" s="66">
        <v>2013</v>
      </c>
      <c r="B349" s="66" t="s">
        <v>268</v>
      </c>
      <c r="C349" s="66" t="s">
        <v>279</v>
      </c>
      <c r="D349" s="93"/>
      <c r="E349" s="93">
        <v>41330</v>
      </c>
      <c r="F349" s="6" t="s">
        <v>700</v>
      </c>
      <c r="G349" s="6" t="s">
        <v>857</v>
      </c>
      <c r="H349" s="6" t="s">
        <v>858</v>
      </c>
      <c r="I349" s="6"/>
      <c r="J349" s="66"/>
    </row>
    <row r="350" spans="1:10" s="8" customFormat="1" ht="45" hidden="1">
      <c r="A350" s="66">
        <v>2013</v>
      </c>
      <c r="B350" s="66" t="s">
        <v>268</v>
      </c>
      <c r="C350" s="66" t="s">
        <v>279</v>
      </c>
      <c r="D350" s="93"/>
      <c r="E350" s="93">
        <v>41331</v>
      </c>
      <c r="F350" s="6" t="s">
        <v>832</v>
      </c>
      <c r="G350" s="6" t="s">
        <v>859</v>
      </c>
      <c r="H350" s="6" t="s">
        <v>860</v>
      </c>
      <c r="I350" s="6"/>
      <c r="J350" s="66"/>
    </row>
    <row r="351" spans="1:10" s="8" customFormat="1" hidden="1">
      <c r="A351" s="66">
        <v>2013</v>
      </c>
      <c r="B351" s="66" t="s">
        <v>268</v>
      </c>
      <c r="C351" s="66" t="s">
        <v>279</v>
      </c>
      <c r="D351" s="93"/>
      <c r="E351" s="93">
        <v>41331</v>
      </c>
      <c r="F351" s="6" t="s">
        <v>325</v>
      </c>
      <c r="G351" s="6" t="s">
        <v>326</v>
      </c>
      <c r="H351" s="6" t="s">
        <v>861</v>
      </c>
      <c r="I351" s="6"/>
      <c r="J351" s="66"/>
    </row>
    <row r="352" spans="1:10" s="8" customFormat="1" hidden="1">
      <c r="A352" s="66">
        <v>2013</v>
      </c>
      <c r="B352" s="66" t="s">
        <v>268</v>
      </c>
      <c r="C352" s="66" t="s">
        <v>279</v>
      </c>
      <c r="D352" s="93"/>
      <c r="E352" s="93">
        <v>41332</v>
      </c>
      <c r="F352" s="6" t="s">
        <v>691</v>
      </c>
      <c r="G352" s="6" t="s">
        <v>862</v>
      </c>
      <c r="H352" s="6" t="s">
        <v>863</v>
      </c>
      <c r="I352" s="6"/>
      <c r="J352" s="66"/>
    </row>
    <row r="353" spans="1:10" s="8" customFormat="1" ht="45" hidden="1">
      <c r="A353" s="66">
        <v>2013</v>
      </c>
      <c r="B353" s="66" t="s">
        <v>268</v>
      </c>
      <c r="C353" s="66" t="s">
        <v>279</v>
      </c>
      <c r="D353" s="93"/>
      <c r="E353" s="93">
        <v>41332</v>
      </c>
      <c r="F353" s="6" t="s">
        <v>829</v>
      </c>
      <c r="G353" s="6"/>
      <c r="H353" s="6" t="s">
        <v>831</v>
      </c>
      <c r="I353" s="6"/>
      <c r="J353" s="66"/>
    </row>
    <row r="354" spans="1:10" s="8" customFormat="1" ht="45" hidden="1">
      <c r="A354" s="66">
        <v>2013</v>
      </c>
      <c r="B354" s="66" t="s">
        <v>268</v>
      </c>
      <c r="C354" s="66">
        <v>43</v>
      </c>
      <c r="D354" s="93"/>
      <c r="E354" s="93">
        <v>41333</v>
      </c>
      <c r="F354" s="6" t="s">
        <v>287</v>
      </c>
      <c r="G354" s="6" t="s">
        <v>864</v>
      </c>
      <c r="H354" s="6" t="s">
        <v>865</v>
      </c>
      <c r="I354" s="6"/>
      <c r="J354" s="66"/>
    </row>
    <row r="355" spans="1:10" s="8" customFormat="1" ht="45" hidden="1">
      <c r="A355" s="66">
        <v>2013</v>
      </c>
      <c r="B355" s="66" t="s">
        <v>268</v>
      </c>
      <c r="C355" s="66">
        <v>19</v>
      </c>
      <c r="D355" s="93"/>
      <c r="E355" s="93">
        <v>41330</v>
      </c>
      <c r="F355" s="6" t="s">
        <v>322</v>
      </c>
      <c r="G355" s="6" t="s">
        <v>866</v>
      </c>
      <c r="H355" s="6" t="s">
        <v>867</v>
      </c>
      <c r="I355" s="6"/>
      <c r="J355" s="66"/>
    </row>
    <row r="356" spans="1:10" s="8" customFormat="1">
      <c r="A356" s="66"/>
      <c r="B356" s="66"/>
      <c r="C356" s="66"/>
      <c r="D356" s="93"/>
      <c r="E356" s="66"/>
      <c r="F356" s="6"/>
      <c r="G356" s="6"/>
      <c r="H356" s="6"/>
      <c r="I356" s="6"/>
      <c r="J356" s="66"/>
    </row>
    <row r="357" spans="1:10" s="8" customFormat="1" ht="30">
      <c r="A357" s="66">
        <v>2013</v>
      </c>
      <c r="B357" s="66" t="s">
        <v>268</v>
      </c>
      <c r="C357" s="66">
        <v>5</v>
      </c>
      <c r="D357" s="93">
        <v>41338</v>
      </c>
      <c r="E357" s="93">
        <v>41338</v>
      </c>
      <c r="F357" s="6" t="s">
        <v>868</v>
      </c>
      <c r="G357" s="6" t="s">
        <v>869</v>
      </c>
      <c r="H357" s="6" t="s">
        <v>870</v>
      </c>
      <c r="I357" s="6"/>
      <c r="J357" s="66"/>
    </row>
    <row r="358" spans="1:10" s="8" customFormat="1">
      <c r="A358" s="66">
        <v>2013</v>
      </c>
      <c r="B358" s="66" t="s">
        <v>268</v>
      </c>
      <c r="C358" s="66">
        <v>72</v>
      </c>
      <c r="D358" s="93">
        <v>41338</v>
      </c>
      <c r="E358" s="93">
        <v>41338</v>
      </c>
      <c r="F358" s="6" t="s">
        <v>727</v>
      </c>
      <c r="G358" s="6"/>
      <c r="H358" s="6" t="s">
        <v>871</v>
      </c>
      <c r="I358" s="6"/>
      <c r="J358" s="66"/>
    </row>
    <row r="359" spans="1:10" s="8" customFormat="1">
      <c r="A359" s="66">
        <v>2013</v>
      </c>
      <c r="B359" s="66" t="s">
        <v>268</v>
      </c>
      <c r="C359" s="66">
        <v>170</v>
      </c>
      <c r="D359" s="93">
        <v>41338</v>
      </c>
      <c r="E359" s="93">
        <v>41338</v>
      </c>
      <c r="F359" s="6" t="s">
        <v>296</v>
      </c>
      <c r="G359" s="6" t="s">
        <v>835</v>
      </c>
      <c r="H359" s="6" t="s">
        <v>872</v>
      </c>
      <c r="I359" s="6"/>
      <c r="J359" s="66"/>
    </row>
    <row r="360" spans="1:10" s="8" customFormat="1">
      <c r="A360" s="66">
        <v>2013</v>
      </c>
      <c r="B360" s="66" t="s">
        <v>268</v>
      </c>
      <c r="C360" s="66">
        <v>12</v>
      </c>
      <c r="D360" s="93">
        <v>41338</v>
      </c>
      <c r="E360" s="93">
        <v>41338</v>
      </c>
      <c r="F360" s="6" t="s">
        <v>873</v>
      </c>
      <c r="G360" s="6"/>
      <c r="H360" s="6" t="s">
        <v>874</v>
      </c>
      <c r="I360" s="6"/>
      <c r="J360" s="66"/>
    </row>
    <row r="361" spans="1:10" s="8" customFormat="1">
      <c r="A361" s="66">
        <v>2013</v>
      </c>
      <c r="B361" s="66" t="s">
        <v>268</v>
      </c>
      <c r="C361" s="66">
        <v>1</v>
      </c>
      <c r="D361" s="93">
        <v>41338</v>
      </c>
      <c r="E361" s="93">
        <v>41339</v>
      </c>
      <c r="F361" s="6" t="s">
        <v>875</v>
      </c>
      <c r="G361" s="6" t="s">
        <v>876</v>
      </c>
      <c r="H361" s="6" t="s">
        <v>877</v>
      </c>
      <c r="I361" s="6"/>
      <c r="J361" s="66"/>
    </row>
    <row r="362" spans="1:10" s="8" customFormat="1">
      <c r="A362" s="66">
        <v>2013</v>
      </c>
      <c r="B362" s="66" t="s">
        <v>268</v>
      </c>
      <c r="C362" s="66">
        <v>30</v>
      </c>
      <c r="D362" s="93">
        <v>41339</v>
      </c>
      <c r="E362" s="93">
        <v>41339</v>
      </c>
      <c r="F362" s="6" t="s">
        <v>322</v>
      </c>
      <c r="G362" s="6" t="s">
        <v>878</v>
      </c>
      <c r="H362" s="6" t="s">
        <v>879</v>
      </c>
      <c r="I362" s="6"/>
      <c r="J362" s="66"/>
    </row>
    <row r="363" spans="1:10" s="8" customFormat="1">
      <c r="A363" s="66">
        <v>2013</v>
      </c>
      <c r="B363" s="66" t="s">
        <v>268</v>
      </c>
      <c r="C363" s="66">
        <v>17</v>
      </c>
      <c r="D363" s="93">
        <v>41339</v>
      </c>
      <c r="E363" s="93">
        <v>41340</v>
      </c>
      <c r="F363" s="6" t="s">
        <v>880</v>
      </c>
      <c r="G363" s="6"/>
      <c r="H363" s="6" t="s">
        <v>881</v>
      </c>
      <c r="I363" s="6"/>
      <c r="J363" s="66"/>
    </row>
    <row r="364" spans="1:10" s="8" customFormat="1" ht="30">
      <c r="A364" s="66">
        <v>2013</v>
      </c>
      <c r="B364" s="66" t="s">
        <v>268</v>
      </c>
      <c r="C364" s="66" t="s">
        <v>279</v>
      </c>
      <c r="D364" s="93">
        <v>41340</v>
      </c>
      <c r="E364" s="93">
        <v>41340</v>
      </c>
      <c r="F364" s="6" t="s">
        <v>882</v>
      </c>
      <c r="G364" s="6" t="s">
        <v>869</v>
      </c>
      <c r="H364" s="6" t="s">
        <v>883</v>
      </c>
      <c r="I364" s="6"/>
      <c r="J364" s="66"/>
    </row>
    <row r="365" spans="1:10" s="8" customFormat="1">
      <c r="A365" s="66">
        <v>2013</v>
      </c>
      <c r="B365" s="66" t="s">
        <v>268</v>
      </c>
      <c r="C365" s="66">
        <v>176</v>
      </c>
      <c r="D365" s="93">
        <v>41341</v>
      </c>
      <c r="E365" s="93">
        <v>41341</v>
      </c>
      <c r="F365" s="6" t="s">
        <v>296</v>
      </c>
      <c r="G365" s="6" t="s">
        <v>835</v>
      </c>
      <c r="H365" s="6" t="s">
        <v>884</v>
      </c>
      <c r="I365" s="6"/>
      <c r="J365" s="66"/>
    </row>
    <row r="366" spans="1:10" s="8" customFormat="1" ht="30">
      <c r="A366" s="66">
        <v>2013</v>
      </c>
      <c r="B366" s="66" t="s">
        <v>268</v>
      </c>
      <c r="C366" s="66">
        <v>87</v>
      </c>
      <c r="D366" s="93">
        <v>41341</v>
      </c>
      <c r="E366" s="93">
        <v>41344</v>
      </c>
      <c r="F366" s="6" t="s">
        <v>296</v>
      </c>
      <c r="G366" s="6" t="s">
        <v>835</v>
      </c>
      <c r="H366" s="6" t="s">
        <v>885</v>
      </c>
      <c r="I366" s="6"/>
      <c r="J366" s="66"/>
    </row>
    <row r="367" spans="1:10" s="8" customFormat="1" ht="30">
      <c r="A367" s="66">
        <v>2013</v>
      </c>
      <c r="B367" s="66" t="s">
        <v>268</v>
      </c>
      <c r="C367" s="66" t="s">
        <v>279</v>
      </c>
      <c r="D367" s="93">
        <v>41344</v>
      </c>
      <c r="E367" s="93">
        <v>41344</v>
      </c>
      <c r="F367" s="6" t="s">
        <v>685</v>
      </c>
      <c r="G367" s="6" t="s">
        <v>869</v>
      </c>
      <c r="H367" s="6" t="s">
        <v>886</v>
      </c>
      <c r="I367" s="6"/>
      <c r="J367" s="66"/>
    </row>
    <row r="368" spans="1:10" s="8" customFormat="1" ht="30">
      <c r="A368" s="66">
        <v>2013</v>
      </c>
      <c r="B368" s="66" t="s">
        <v>268</v>
      </c>
      <c r="C368" s="66" t="s">
        <v>279</v>
      </c>
      <c r="D368" s="93">
        <v>41341</v>
      </c>
      <c r="E368" s="93">
        <v>41344</v>
      </c>
      <c r="F368" s="6" t="s">
        <v>887</v>
      </c>
      <c r="G368" s="6" t="s">
        <v>888</v>
      </c>
      <c r="H368" s="6" t="s">
        <v>889</v>
      </c>
      <c r="I368" s="6"/>
      <c r="J368" s="66"/>
    </row>
    <row r="369" spans="1:10" s="8" customFormat="1">
      <c r="A369" s="66">
        <v>2013</v>
      </c>
      <c r="B369" s="66" t="s">
        <v>268</v>
      </c>
      <c r="C369" s="66" t="s">
        <v>279</v>
      </c>
      <c r="D369" s="93">
        <v>41346</v>
      </c>
      <c r="E369" s="93">
        <v>41346</v>
      </c>
      <c r="F369" s="6" t="s">
        <v>846</v>
      </c>
      <c r="G369" s="6" t="s">
        <v>890</v>
      </c>
      <c r="H369" s="6" t="s">
        <v>891</v>
      </c>
      <c r="I369" s="6"/>
      <c r="J369" s="66"/>
    </row>
    <row r="370" spans="1:10" s="8" customFormat="1">
      <c r="A370" s="66">
        <v>2013</v>
      </c>
      <c r="B370" s="66" t="s">
        <v>268</v>
      </c>
      <c r="C370" s="66" t="s">
        <v>279</v>
      </c>
      <c r="D370" s="93"/>
      <c r="E370" s="93">
        <v>41346</v>
      </c>
      <c r="F370" s="6" t="s">
        <v>892</v>
      </c>
      <c r="G370" s="6" t="s">
        <v>869</v>
      </c>
      <c r="H370" s="6" t="s">
        <v>893</v>
      </c>
      <c r="I370" s="6"/>
      <c r="J370" s="66"/>
    </row>
    <row r="371" spans="1:10" s="8" customFormat="1" ht="30">
      <c r="A371" s="66">
        <v>2013</v>
      </c>
      <c r="B371" s="66" t="s">
        <v>268</v>
      </c>
      <c r="C371" s="66" t="s">
        <v>279</v>
      </c>
      <c r="D371" s="93">
        <v>41346</v>
      </c>
      <c r="E371" s="93">
        <v>41346</v>
      </c>
      <c r="F371" s="6" t="s">
        <v>894</v>
      </c>
      <c r="G371" s="6" t="s">
        <v>895</v>
      </c>
      <c r="H371" s="6" t="s">
        <v>896</v>
      </c>
      <c r="I371" s="6"/>
      <c r="J371" s="66"/>
    </row>
    <row r="372" spans="1:10" s="8" customFormat="1">
      <c r="A372" s="66">
        <v>2013</v>
      </c>
      <c r="B372" s="66" t="s">
        <v>268</v>
      </c>
      <c r="C372" s="66" t="s">
        <v>279</v>
      </c>
      <c r="D372" s="93">
        <v>41346</v>
      </c>
      <c r="E372" s="93">
        <v>41346</v>
      </c>
      <c r="F372" s="6" t="s">
        <v>894</v>
      </c>
      <c r="G372" s="6" t="s">
        <v>895</v>
      </c>
      <c r="H372" s="6"/>
      <c r="I372" s="6"/>
      <c r="J372" s="66"/>
    </row>
    <row r="373" spans="1:10" s="8" customFormat="1" ht="45">
      <c r="A373" s="66">
        <v>2013</v>
      </c>
      <c r="B373" s="66" t="s">
        <v>268</v>
      </c>
      <c r="C373" s="66" t="s">
        <v>279</v>
      </c>
      <c r="D373" s="93">
        <v>41339</v>
      </c>
      <c r="E373" s="93">
        <v>41347</v>
      </c>
      <c r="F373" s="6" t="s">
        <v>897</v>
      </c>
      <c r="G373" s="6" t="s">
        <v>898</v>
      </c>
      <c r="H373" s="6" t="s">
        <v>899</v>
      </c>
      <c r="I373" s="6"/>
      <c r="J373" s="66"/>
    </row>
    <row r="374" spans="1:10" s="8" customFormat="1" ht="30">
      <c r="A374" s="66">
        <v>2013</v>
      </c>
      <c r="B374" s="66" t="s">
        <v>268</v>
      </c>
      <c r="C374" s="66">
        <v>6</v>
      </c>
      <c r="D374" s="93">
        <v>41347</v>
      </c>
      <c r="E374" s="93">
        <v>41347</v>
      </c>
      <c r="F374" s="6" t="s">
        <v>290</v>
      </c>
      <c r="G374" s="6" t="s">
        <v>900</v>
      </c>
      <c r="H374" s="6" t="s">
        <v>901</v>
      </c>
      <c r="I374" s="6"/>
      <c r="J374" s="66"/>
    </row>
    <row r="375" spans="1:10" s="8" customFormat="1">
      <c r="A375" s="66">
        <v>2013</v>
      </c>
      <c r="B375" s="66" t="s">
        <v>268</v>
      </c>
      <c r="C375" s="66">
        <v>92</v>
      </c>
      <c r="D375" s="93">
        <v>41347</v>
      </c>
      <c r="E375" s="93">
        <v>41347</v>
      </c>
      <c r="F375" s="6" t="s">
        <v>296</v>
      </c>
      <c r="G375" s="6" t="s">
        <v>835</v>
      </c>
      <c r="H375" s="6" t="s">
        <v>902</v>
      </c>
      <c r="I375" s="6"/>
      <c r="J375" s="66"/>
    </row>
    <row r="376" spans="1:10" s="8" customFormat="1" hidden="1">
      <c r="A376" s="66">
        <v>2013</v>
      </c>
      <c r="B376" s="66" t="s">
        <v>268</v>
      </c>
      <c r="C376" s="66">
        <v>17</v>
      </c>
      <c r="D376" s="93">
        <v>41319</v>
      </c>
      <c r="E376" s="93">
        <v>41319</v>
      </c>
      <c r="F376" s="6" t="s">
        <v>450</v>
      </c>
      <c r="G376" s="6" t="s">
        <v>590</v>
      </c>
      <c r="H376" s="6" t="s">
        <v>903</v>
      </c>
      <c r="I376" s="6"/>
      <c r="J376" s="66"/>
    </row>
    <row r="377" spans="1:10" s="8" customFormat="1">
      <c r="A377" s="66">
        <v>2013</v>
      </c>
      <c r="B377" s="66" t="s">
        <v>268</v>
      </c>
      <c r="C377" s="66">
        <v>61</v>
      </c>
      <c r="D377" s="93">
        <v>41347</v>
      </c>
      <c r="E377" s="93">
        <v>41348</v>
      </c>
      <c r="F377" s="6" t="s">
        <v>904</v>
      </c>
      <c r="G377" s="6" t="s">
        <v>905</v>
      </c>
      <c r="H377" s="6" t="s">
        <v>906</v>
      </c>
      <c r="I377" s="6"/>
      <c r="J377" s="66"/>
    </row>
    <row r="378" spans="1:10" s="8" customFormat="1" ht="30">
      <c r="A378" s="66">
        <v>2013</v>
      </c>
      <c r="B378" s="66" t="s">
        <v>268</v>
      </c>
      <c r="C378" s="66">
        <v>99</v>
      </c>
      <c r="D378" s="93">
        <v>41353</v>
      </c>
      <c r="E378" s="93">
        <v>41353</v>
      </c>
      <c r="F378" s="6" t="s">
        <v>296</v>
      </c>
      <c r="G378" s="6" t="s">
        <v>835</v>
      </c>
      <c r="H378" s="6" t="s">
        <v>907</v>
      </c>
      <c r="I378" s="6"/>
      <c r="J378" s="66"/>
    </row>
    <row r="379" spans="1:10" s="8" customFormat="1" ht="30">
      <c r="A379" s="66">
        <v>2013</v>
      </c>
      <c r="B379" s="66" t="s">
        <v>268</v>
      </c>
      <c r="C379" s="66" t="s">
        <v>279</v>
      </c>
      <c r="D379" s="93">
        <v>41353</v>
      </c>
      <c r="E379" s="93">
        <v>41353</v>
      </c>
      <c r="F379" s="6" t="s">
        <v>868</v>
      </c>
      <c r="G379" s="6" t="s">
        <v>869</v>
      </c>
      <c r="H379" s="6" t="s">
        <v>908</v>
      </c>
      <c r="I379" s="6"/>
      <c r="J379" s="66"/>
    </row>
    <row r="380" spans="1:10" s="8" customFormat="1">
      <c r="A380" s="66">
        <v>2013</v>
      </c>
      <c r="B380" s="66" t="s">
        <v>268</v>
      </c>
      <c r="C380" s="66">
        <v>180</v>
      </c>
      <c r="D380" s="93">
        <v>41353</v>
      </c>
      <c r="E380" s="93">
        <v>41353</v>
      </c>
      <c r="F380" s="6" t="s">
        <v>296</v>
      </c>
      <c r="G380" s="6" t="s">
        <v>835</v>
      </c>
      <c r="H380" s="6" t="s">
        <v>909</v>
      </c>
      <c r="I380" s="6"/>
      <c r="J380" s="66"/>
    </row>
    <row r="381" spans="1:10" s="8" customFormat="1" ht="30">
      <c r="A381" s="66">
        <v>2013</v>
      </c>
      <c r="B381" s="66" t="s">
        <v>268</v>
      </c>
      <c r="C381" s="66" t="s">
        <v>279</v>
      </c>
      <c r="D381" s="93">
        <v>41354</v>
      </c>
      <c r="E381" s="93">
        <v>41354</v>
      </c>
      <c r="F381" s="6" t="s">
        <v>832</v>
      </c>
      <c r="G381" s="6" t="s">
        <v>869</v>
      </c>
      <c r="H381" s="6" t="s">
        <v>910</v>
      </c>
      <c r="I381" s="6"/>
      <c r="J381" s="66"/>
    </row>
    <row r="382" spans="1:10" s="8" customFormat="1">
      <c r="A382" s="66">
        <v>2013</v>
      </c>
      <c r="B382" s="66" t="s">
        <v>268</v>
      </c>
      <c r="C382" s="66">
        <v>181</v>
      </c>
      <c r="D382" s="93">
        <v>41354</v>
      </c>
      <c r="E382" s="93">
        <v>41354</v>
      </c>
      <c r="F382" s="6" t="s">
        <v>296</v>
      </c>
      <c r="G382" s="6" t="s">
        <v>835</v>
      </c>
      <c r="H382" s="6" t="s">
        <v>911</v>
      </c>
      <c r="I382" s="6"/>
      <c r="J382" s="66"/>
    </row>
    <row r="383" spans="1:10" s="8" customFormat="1" ht="30">
      <c r="A383" s="66">
        <v>2013</v>
      </c>
      <c r="B383" s="66" t="s">
        <v>268</v>
      </c>
      <c r="C383" s="66" t="s">
        <v>279</v>
      </c>
      <c r="D383" s="93">
        <v>41354</v>
      </c>
      <c r="E383" s="93">
        <v>41354</v>
      </c>
      <c r="F383" s="6" t="s">
        <v>912</v>
      </c>
      <c r="G383" s="6" t="s">
        <v>914</v>
      </c>
      <c r="H383" s="6" t="s">
        <v>913</v>
      </c>
      <c r="I383" s="6"/>
      <c r="J383" s="66"/>
    </row>
    <row r="384" spans="1:10" s="8" customFormat="1">
      <c r="A384" s="66">
        <v>2013</v>
      </c>
      <c r="B384" s="66" t="s">
        <v>268</v>
      </c>
      <c r="C384" s="66">
        <v>105</v>
      </c>
      <c r="D384" s="93">
        <v>41354</v>
      </c>
      <c r="E384" s="93">
        <v>41355</v>
      </c>
      <c r="F384" s="6" t="s">
        <v>296</v>
      </c>
      <c r="G384" s="6" t="s">
        <v>835</v>
      </c>
      <c r="H384" s="6" t="s">
        <v>915</v>
      </c>
      <c r="I384" s="6"/>
      <c r="J384" s="66"/>
    </row>
    <row r="385" spans="1:10" s="8" customFormat="1">
      <c r="A385" s="66">
        <v>2013</v>
      </c>
      <c r="B385" s="66" t="s">
        <v>268</v>
      </c>
      <c r="C385" s="66">
        <v>102</v>
      </c>
      <c r="D385" s="93">
        <v>41354</v>
      </c>
      <c r="E385" s="93">
        <v>41355</v>
      </c>
      <c r="F385" s="6" t="s">
        <v>296</v>
      </c>
      <c r="G385" s="6" t="s">
        <v>835</v>
      </c>
      <c r="H385" s="6" t="s">
        <v>916</v>
      </c>
      <c r="I385" s="6"/>
      <c r="J385" s="66"/>
    </row>
    <row r="386" spans="1:10" s="8" customFormat="1">
      <c r="A386" s="66">
        <v>2013</v>
      </c>
      <c r="B386" s="66" t="s">
        <v>268</v>
      </c>
      <c r="C386" s="66">
        <v>46</v>
      </c>
      <c r="D386" s="93">
        <v>41358</v>
      </c>
      <c r="E386" s="93">
        <v>41358</v>
      </c>
      <c r="F386" s="6" t="s">
        <v>438</v>
      </c>
      <c r="G386" s="6" t="s">
        <v>917</v>
      </c>
      <c r="H386" s="6" t="s">
        <v>918</v>
      </c>
      <c r="I386" s="6"/>
      <c r="J386" s="66"/>
    </row>
    <row r="387" spans="1:10" s="8" customFormat="1" ht="30">
      <c r="A387" s="66">
        <v>2013</v>
      </c>
      <c r="B387" s="66" t="s">
        <v>268</v>
      </c>
      <c r="C387" s="66">
        <v>107</v>
      </c>
      <c r="D387" s="93">
        <v>41359</v>
      </c>
      <c r="E387" s="93">
        <v>41359</v>
      </c>
      <c r="F387" s="6" t="s">
        <v>727</v>
      </c>
      <c r="G387" s="6" t="s">
        <v>919</v>
      </c>
      <c r="H387" s="6" t="s">
        <v>920</v>
      </c>
      <c r="I387" s="6"/>
      <c r="J387" s="66"/>
    </row>
    <row r="388" spans="1:10" s="8" customFormat="1">
      <c r="A388" s="66">
        <v>2013</v>
      </c>
      <c r="B388" s="66" t="s">
        <v>268</v>
      </c>
      <c r="C388" s="66">
        <v>63</v>
      </c>
      <c r="D388" s="93">
        <v>41369</v>
      </c>
      <c r="E388" s="93">
        <v>41372</v>
      </c>
      <c r="F388" s="6" t="s">
        <v>293</v>
      </c>
      <c r="G388" s="6" t="s">
        <v>922</v>
      </c>
      <c r="H388" s="6" t="s">
        <v>923</v>
      </c>
      <c r="I388" s="6"/>
      <c r="J388" s="66"/>
    </row>
    <row r="389" spans="1:10" s="8" customFormat="1">
      <c r="A389" s="66">
        <v>2013</v>
      </c>
      <c r="B389" s="66" t="s">
        <v>268</v>
      </c>
      <c r="C389" s="66">
        <v>190</v>
      </c>
      <c r="D389" s="93">
        <v>41372</v>
      </c>
      <c r="E389" s="93">
        <v>41372</v>
      </c>
      <c r="F389" s="6" t="s">
        <v>296</v>
      </c>
      <c r="G389" s="6" t="s">
        <v>835</v>
      </c>
      <c r="H389" s="6" t="s">
        <v>884</v>
      </c>
      <c r="I389" s="6"/>
      <c r="J389" s="66"/>
    </row>
    <row r="390" spans="1:10" s="8" customFormat="1">
      <c r="A390" s="66">
        <v>2013</v>
      </c>
      <c r="B390" s="66" t="s">
        <v>268</v>
      </c>
      <c r="C390" s="66" t="s">
        <v>279</v>
      </c>
      <c r="D390" s="93">
        <v>41627</v>
      </c>
      <c r="E390" s="93">
        <v>41373</v>
      </c>
      <c r="F390" s="6" t="s">
        <v>924</v>
      </c>
      <c r="G390" s="6"/>
      <c r="H390" s="6" t="s">
        <v>925</v>
      </c>
      <c r="I390" s="6"/>
      <c r="J390" s="66"/>
    </row>
    <row r="391" spans="1:10" s="8" customFormat="1">
      <c r="A391" s="66">
        <v>2013</v>
      </c>
      <c r="B391" s="66" t="s">
        <v>268</v>
      </c>
      <c r="C391" s="66">
        <v>4</v>
      </c>
      <c r="D391" s="93">
        <v>41369</v>
      </c>
      <c r="E391" s="93">
        <v>41373</v>
      </c>
      <c r="F391" s="6" t="s">
        <v>926</v>
      </c>
      <c r="G391" s="6"/>
      <c r="H391" s="6" t="s">
        <v>927</v>
      </c>
      <c r="I391" s="6"/>
      <c r="J391" s="66"/>
    </row>
    <row r="392" spans="1:10" s="8" customFormat="1" ht="30">
      <c r="A392" s="66">
        <v>2013</v>
      </c>
      <c r="B392" s="66" t="s">
        <v>268</v>
      </c>
      <c r="C392" s="66">
        <v>3</v>
      </c>
      <c r="D392" s="93">
        <v>41372</v>
      </c>
      <c r="E392" s="93">
        <v>41373</v>
      </c>
      <c r="F392" s="6" t="s">
        <v>873</v>
      </c>
      <c r="G392" s="6" t="s">
        <v>339</v>
      </c>
      <c r="H392" s="6" t="s">
        <v>928</v>
      </c>
      <c r="I392" s="6"/>
      <c r="J392" s="66"/>
    </row>
    <row r="393" spans="1:10" s="8" customFormat="1" ht="30">
      <c r="A393" s="66">
        <v>2013</v>
      </c>
      <c r="B393" s="66" t="s">
        <v>268</v>
      </c>
      <c r="C393" s="66">
        <v>112</v>
      </c>
      <c r="D393" s="93">
        <v>41372</v>
      </c>
      <c r="E393" s="93">
        <v>41373</v>
      </c>
      <c r="F393" s="6" t="s">
        <v>296</v>
      </c>
      <c r="G393" s="6" t="s">
        <v>835</v>
      </c>
      <c r="H393" s="6" t="s">
        <v>929</v>
      </c>
      <c r="I393" s="6"/>
      <c r="J393" s="66"/>
    </row>
    <row r="394" spans="1:10" s="8" customFormat="1">
      <c r="A394" s="66">
        <v>2013</v>
      </c>
      <c r="B394" s="66" t="s">
        <v>268</v>
      </c>
      <c r="C394" s="66" t="s">
        <v>279</v>
      </c>
      <c r="D394" s="93">
        <v>41374</v>
      </c>
      <c r="E394" s="93">
        <v>41374</v>
      </c>
      <c r="F394" s="6" t="s">
        <v>930</v>
      </c>
      <c r="G394" s="6"/>
      <c r="H394" s="6" t="s">
        <v>931</v>
      </c>
      <c r="I394" s="6"/>
      <c r="J394" s="66"/>
    </row>
    <row r="395" spans="1:10" s="8" customFormat="1">
      <c r="A395" s="66">
        <v>2013</v>
      </c>
      <c r="B395" s="66" t="s">
        <v>268</v>
      </c>
      <c r="C395" s="66">
        <v>63</v>
      </c>
      <c r="D395" s="93">
        <v>41373</v>
      </c>
      <c r="E395" s="93">
        <v>41374</v>
      </c>
      <c r="F395" s="6" t="s">
        <v>932</v>
      </c>
      <c r="G395" s="6" t="s">
        <v>917</v>
      </c>
      <c r="H395" s="6" t="s">
        <v>933</v>
      </c>
      <c r="I395" s="6"/>
      <c r="J395" s="66"/>
    </row>
    <row r="396" spans="1:10" s="8" customFormat="1" ht="30">
      <c r="A396" s="66">
        <v>2013</v>
      </c>
      <c r="B396" s="66" t="s">
        <v>268</v>
      </c>
      <c r="C396" s="66" t="s">
        <v>279</v>
      </c>
      <c r="D396" s="93">
        <v>40642</v>
      </c>
      <c r="E396" s="93">
        <v>41375</v>
      </c>
      <c r="F396" s="6" t="s">
        <v>887</v>
      </c>
      <c r="G396" s="6" t="s">
        <v>934</v>
      </c>
      <c r="H396" s="6" t="s">
        <v>935</v>
      </c>
      <c r="I396" s="6"/>
      <c r="J396" s="66"/>
    </row>
    <row r="397" spans="1:10" s="8" customFormat="1" ht="30">
      <c r="A397" s="66">
        <v>2013</v>
      </c>
      <c r="B397" s="66" t="s">
        <v>268</v>
      </c>
      <c r="C397" s="66" t="s">
        <v>279</v>
      </c>
      <c r="D397" s="93">
        <v>41376</v>
      </c>
      <c r="E397" s="93">
        <v>41376</v>
      </c>
      <c r="F397" s="6" t="s">
        <v>325</v>
      </c>
      <c r="G397" s="6" t="s">
        <v>326</v>
      </c>
      <c r="H397" s="6" t="s">
        <v>936</v>
      </c>
      <c r="I397" s="6"/>
      <c r="J397" s="66"/>
    </row>
    <row r="398" spans="1:10" s="8" customFormat="1">
      <c r="A398" s="66">
        <v>2013</v>
      </c>
      <c r="B398" s="66" t="s">
        <v>268</v>
      </c>
      <c r="C398" s="66">
        <v>51</v>
      </c>
      <c r="D398" s="93">
        <v>41375</v>
      </c>
      <c r="E398" s="93">
        <v>41376</v>
      </c>
      <c r="F398" s="6" t="s">
        <v>926</v>
      </c>
      <c r="G398" s="6"/>
      <c r="H398" s="6" t="s">
        <v>937</v>
      </c>
      <c r="I398" s="6"/>
      <c r="J398" s="66"/>
    </row>
    <row r="399" spans="1:10" s="8" customFormat="1" ht="30">
      <c r="A399" s="66">
        <v>2013</v>
      </c>
      <c r="B399" s="66" t="s">
        <v>268</v>
      </c>
      <c r="C399" s="66" t="s">
        <v>279</v>
      </c>
      <c r="D399" s="93">
        <v>41376</v>
      </c>
      <c r="E399" s="93">
        <v>41376</v>
      </c>
      <c r="F399" s="6" t="s">
        <v>938</v>
      </c>
      <c r="G399" s="6" t="s">
        <v>351</v>
      </c>
      <c r="H399" s="6" t="s">
        <v>939</v>
      </c>
      <c r="I399" s="6"/>
      <c r="J399" s="66"/>
    </row>
    <row r="400" spans="1:10" s="8" customFormat="1">
      <c r="A400" s="66">
        <v>2013</v>
      </c>
      <c r="B400" s="66" t="s">
        <v>268</v>
      </c>
      <c r="C400" s="66" t="s">
        <v>279</v>
      </c>
      <c r="D400" s="93"/>
      <c r="E400" s="93">
        <v>41376</v>
      </c>
      <c r="F400" s="6" t="s">
        <v>940</v>
      </c>
      <c r="G400" s="6" t="s">
        <v>869</v>
      </c>
      <c r="H400" s="6" t="s">
        <v>941</v>
      </c>
      <c r="I400" s="6"/>
      <c r="J400" s="66"/>
    </row>
    <row r="401" spans="1:10" s="8" customFormat="1">
      <c r="A401" s="66">
        <v>2013</v>
      </c>
      <c r="B401" s="66" t="s">
        <v>268</v>
      </c>
      <c r="C401" s="66">
        <v>4</v>
      </c>
      <c r="D401" s="93">
        <v>41375</v>
      </c>
      <c r="E401" s="93">
        <v>41376</v>
      </c>
      <c r="F401" s="6" t="s">
        <v>275</v>
      </c>
      <c r="G401" s="6" t="s">
        <v>942</v>
      </c>
      <c r="H401" s="6" t="s">
        <v>943</v>
      </c>
      <c r="I401" s="6"/>
      <c r="J401" s="66"/>
    </row>
    <row r="402" spans="1:10" s="8" customFormat="1" ht="30">
      <c r="A402" s="66">
        <v>2013</v>
      </c>
      <c r="B402" s="66" t="s">
        <v>268</v>
      </c>
      <c r="C402" s="66">
        <v>40</v>
      </c>
      <c r="D402" s="93">
        <v>41379</v>
      </c>
      <c r="E402" s="93">
        <v>41379</v>
      </c>
      <c r="F402" s="6" t="s">
        <v>322</v>
      </c>
      <c r="G402" s="6" t="s">
        <v>878</v>
      </c>
      <c r="H402" s="6" t="s">
        <v>944</v>
      </c>
      <c r="I402" s="6"/>
      <c r="J402" s="66"/>
    </row>
    <row r="403" spans="1:10" s="8" customFormat="1">
      <c r="A403" s="66">
        <v>2013</v>
      </c>
      <c r="B403" s="66" t="s">
        <v>268</v>
      </c>
      <c r="C403" s="66" t="s">
        <v>279</v>
      </c>
      <c r="D403" s="93">
        <v>41380</v>
      </c>
      <c r="E403" s="93">
        <v>41381</v>
      </c>
      <c r="F403" s="6" t="s">
        <v>887</v>
      </c>
      <c r="G403" s="6" t="s">
        <v>945</v>
      </c>
      <c r="H403" s="6" t="s">
        <v>946</v>
      </c>
      <c r="I403" s="6"/>
      <c r="J403" s="66"/>
    </row>
    <row r="404" spans="1:10" s="8" customFormat="1" ht="30">
      <c r="A404" s="66">
        <v>2013</v>
      </c>
      <c r="B404" s="66" t="s">
        <v>268</v>
      </c>
      <c r="C404" s="66" t="s">
        <v>279</v>
      </c>
      <c r="D404" s="93">
        <v>41381</v>
      </c>
      <c r="E404" s="93">
        <v>41381</v>
      </c>
      <c r="F404" s="6" t="s">
        <v>275</v>
      </c>
      <c r="G404" s="6" t="s">
        <v>942</v>
      </c>
      <c r="H404" s="6" t="s">
        <v>947</v>
      </c>
      <c r="I404" s="6"/>
      <c r="J404" s="66"/>
    </row>
    <row r="405" spans="1:10" s="8" customFormat="1">
      <c r="A405" s="66">
        <v>2013</v>
      </c>
      <c r="B405" s="66" t="s">
        <v>268</v>
      </c>
      <c r="C405" s="66">
        <v>87</v>
      </c>
      <c r="D405" s="93">
        <v>41379</v>
      </c>
      <c r="E405" s="93">
        <v>41382</v>
      </c>
      <c r="F405" s="6" t="s">
        <v>904</v>
      </c>
      <c r="G405" s="6" t="s">
        <v>905</v>
      </c>
      <c r="H405" s="6" t="s">
        <v>948</v>
      </c>
      <c r="I405" s="6"/>
      <c r="J405" s="66"/>
    </row>
    <row r="406" spans="1:10" s="8" customFormat="1">
      <c r="A406" s="66">
        <v>2013</v>
      </c>
      <c r="B406" s="66" t="s">
        <v>268</v>
      </c>
      <c r="C406" s="66">
        <v>199</v>
      </c>
      <c r="D406" s="93">
        <v>41382</v>
      </c>
      <c r="E406" s="93">
        <v>41382</v>
      </c>
      <c r="F406" s="6" t="s">
        <v>296</v>
      </c>
      <c r="G406" s="6" t="s">
        <v>835</v>
      </c>
      <c r="H406" s="6" t="s">
        <v>909</v>
      </c>
      <c r="I406" s="6"/>
      <c r="J406" s="66"/>
    </row>
    <row r="407" spans="1:10" s="8" customFormat="1" ht="30">
      <c r="A407" s="66">
        <v>2013</v>
      </c>
      <c r="B407" s="66" t="s">
        <v>268</v>
      </c>
      <c r="C407" s="66">
        <v>1826</v>
      </c>
      <c r="D407" s="93">
        <v>41375</v>
      </c>
      <c r="E407" s="93">
        <v>41382</v>
      </c>
      <c r="F407" s="6" t="s">
        <v>949</v>
      </c>
      <c r="G407" s="6"/>
      <c r="H407" s="6" t="s">
        <v>950</v>
      </c>
      <c r="I407" s="6"/>
      <c r="J407" s="66"/>
    </row>
    <row r="408" spans="1:10" s="8" customFormat="1" ht="30">
      <c r="A408" s="66">
        <v>2013</v>
      </c>
      <c r="B408" s="66" t="s">
        <v>268</v>
      </c>
      <c r="C408" s="66">
        <v>35</v>
      </c>
      <c r="D408" s="93">
        <v>41383</v>
      </c>
      <c r="E408" s="93">
        <v>41383</v>
      </c>
      <c r="F408" s="6" t="s">
        <v>951</v>
      </c>
      <c r="G408" s="6"/>
      <c r="H408" s="6" t="s">
        <v>952</v>
      </c>
      <c r="I408" s="6"/>
      <c r="J408" s="66"/>
    </row>
    <row r="409" spans="1:10" s="8" customFormat="1" ht="30">
      <c r="A409" s="66">
        <v>2013</v>
      </c>
      <c r="B409" s="66" t="s">
        <v>268</v>
      </c>
      <c r="C409" s="66">
        <v>54</v>
      </c>
      <c r="D409" s="93">
        <v>41318</v>
      </c>
      <c r="E409" s="93">
        <v>41383</v>
      </c>
      <c r="F409" s="6" t="s">
        <v>953</v>
      </c>
      <c r="G409" s="6"/>
      <c r="H409" s="6" t="s">
        <v>954</v>
      </c>
      <c r="I409" s="6"/>
      <c r="J409" s="66"/>
    </row>
    <row r="410" spans="1:10" s="8" customFormat="1">
      <c r="A410" s="66">
        <v>2013</v>
      </c>
      <c r="B410" s="66" t="s">
        <v>268</v>
      </c>
      <c r="C410" s="66" t="s">
        <v>279</v>
      </c>
      <c r="D410" s="93">
        <v>41386</v>
      </c>
      <c r="E410" s="93">
        <v>41386</v>
      </c>
      <c r="F410" s="6" t="s">
        <v>955</v>
      </c>
      <c r="G410" s="6" t="s">
        <v>869</v>
      </c>
      <c r="H410" s="6" t="s">
        <v>956</v>
      </c>
      <c r="I410" s="6"/>
      <c r="J410" s="66"/>
    </row>
    <row r="411" spans="1:10" s="8" customFormat="1">
      <c r="A411" s="66">
        <v>2013</v>
      </c>
      <c r="B411" s="66" t="s">
        <v>268</v>
      </c>
      <c r="C411" s="66" t="s">
        <v>279</v>
      </c>
      <c r="D411" s="93"/>
      <c r="E411" s="93">
        <v>41388</v>
      </c>
      <c r="F411" s="6" t="s">
        <v>868</v>
      </c>
      <c r="G411" s="6" t="s">
        <v>869</v>
      </c>
      <c r="H411" s="6" t="s">
        <v>957</v>
      </c>
      <c r="I411" s="6"/>
      <c r="J411" s="66"/>
    </row>
    <row r="412" spans="1:10" s="8" customFormat="1">
      <c r="A412" s="66">
        <v>2013</v>
      </c>
      <c r="B412" s="66" t="s">
        <v>268</v>
      </c>
      <c r="C412" s="66">
        <v>123</v>
      </c>
      <c r="D412" s="93">
        <v>41388</v>
      </c>
      <c r="E412" s="93">
        <v>41388</v>
      </c>
      <c r="F412" s="6" t="s">
        <v>296</v>
      </c>
      <c r="G412" s="6" t="s">
        <v>835</v>
      </c>
      <c r="H412" s="6" t="s">
        <v>902</v>
      </c>
      <c r="I412" s="6"/>
      <c r="J412" s="66"/>
    </row>
    <row r="413" spans="1:10" s="8" customFormat="1">
      <c r="A413" s="66">
        <v>2013</v>
      </c>
      <c r="B413" s="66" t="s">
        <v>268</v>
      </c>
      <c r="C413" s="66">
        <v>3</v>
      </c>
      <c r="D413" s="93">
        <v>41388</v>
      </c>
      <c r="E413" s="93">
        <v>41388</v>
      </c>
      <c r="F413" s="6" t="s">
        <v>296</v>
      </c>
      <c r="G413" s="6" t="s">
        <v>835</v>
      </c>
      <c r="H413" s="6" t="s">
        <v>958</v>
      </c>
      <c r="I413" s="6"/>
      <c r="J413" s="66"/>
    </row>
    <row r="414" spans="1:10" s="8" customFormat="1">
      <c r="A414" s="66">
        <v>2013</v>
      </c>
      <c r="B414" s="66" t="s">
        <v>268</v>
      </c>
      <c r="C414" s="66" t="s">
        <v>279</v>
      </c>
      <c r="D414" s="93"/>
      <c r="E414" s="93">
        <v>41389</v>
      </c>
      <c r="F414" s="6" t="s">
        <v>959</v>
      </c>
      <c r="G414" s="6" t="s">
        <v>869</v>
      </c>
      <c r="H414" s="6" t="s">
        <v>960</v>
      </c>
      <c r="I414" s="6"/>
      <c r="J414" s="66"/>
    </row>
    <row r="415" spans="1:10" s="8" customFormat="1">
      <c r="A415" s="66">
        <v>2013</v>
      </c>
      <c r="B415" s="66" t="s">
        <v>268</v>
      </c>
      <c r="C415" s="66">
        <v>128</v>
      </c>
      <c r="D415" s="93">
        <v>41389</v>
      </c>
      <c r="E415" s="93">
        <v>41389</v>
      </c>
      <c r="F415" s="6" t="s">
        <v>296</v>
      </c>
      <c r="G415" s="6" t="s">
        <v>835</v>
      </c>
      <c r="H415" s="6" t="s">
        <v>961</v>
      </c>
      <c r="I415" s="6"/>
      <c r="J415" s="66"/>
    </row>
    <row r="416" spans="1:10" s="8" customFormat="1">
      <c r="A416" s="66">
        <v>2013</v>
      </c>
      <c r="B416" s="66" t="s">
        <v>268</v>
      </c>
      <c r="C416" s="66" t="s">
        <v>279</v>
      </c>
      <c r="D416" s="93"/>
      <c r="E416" s="93">
        <v>41389</v>
      </c>
      <c r="F416" s="6" t="s">
        <v>685</v>
      </c>
      <c r="G416" s="6" t="s">
        <v>898</v>
      </c>
      <c r="H416" s="6" t="s">
        <v>962</v>
      </c>
      <c r="I416" s="6"/>
      <c r="J416" s="66"/>
    </row>
    <row r="417" spans="1:10" s="8" customFormat="1">
      <c r="A417" s="66">
        <v>2013</v>
      </c>
      <c r="B417" s="66" t="s">
        <v>268</v>
      </c>
      <c r="C417" s="66">
        <v>55</v>
      </c>
      <c r="D417" s="93">
        <v>41389</v>
      </c>
      <c r="E417" s="93">
        <v>41389</v>
      </c>
      <c r="F417" s="6" t="s">
        <v>275</v>
      </c>
      <c r="G417" s="6" t="s">
        <v>963</v>
      </c>
      <c r="H417" s="6" t="s">
        <v>964</v>
      </c>
      <c r="I417" s="6"/>
      <c r="J417" s="66"/>
    </row>
    <row r="418" spans="1:10" s="8" customFormat="1">
      <c r="A418" s="66">
        <v>2013</v>
      </c>
      <c r="B418" s="66" t="s">
        <v>268</v>
      </c>
      <c r="C418" s="66"/>
      <c r="D418" s="93">
        <v>41388</v>
      </c>
      <c r="E418" s="93">
        <v>41390</v>
      </c>
      <c r="F418" s="6" t="s">
        <v>887</v>
      </c>
      <c r="G418" s="6" t="s">
        <v>965</v>
      </c>
      <c r="H418" s="6" t="s">
        <v>966</v>
      </c>
      <c r="I418" s="6"/>
      <c r="J418" s="66"/>
    </row>
    <row r="419" spans="1:10" s="8" customFormat="1">
      <c r="A419" s="66">
        <v>2013</v>
      </c>
      <c r="B419" s="66" t="s">
        <v>268</v>
      </c>
      <c r="C419" s="66" t="s">
        <v>279</v>
      </c>
      <c r="D419" s="93"/>
      <c r="E419" s="93">
        <v>41393</v>
      </c>
      <c r="F419" s="6" t="s">
        <v>940</v>
      </c>
      <c r="G419" s="6" t="s">
        <v>869</v>
      </c>
      <c r="H419" s="6" t="s">
        <v>967</v>
      </c>
      <c r="I419" s="6"/>
      <c r="J419" s="66"/>
    </row>
    <row r="420" spans="1:10" s="8" customFormat="1">
      <c r="A420" s="66">
        <v>2013</v>
      </c>
      <c r="B420" s="66" t="s">
        <v>268</v>
      </c>
      <c r="C420" s="66" t="s">
        <v>279</v>
      </c>
      <c r="D420" s="93"/>
      <c r="E420" s="93">
        <v>41388</v>
      </c>
      <c r="F420" s="6" t="s">
        <v>940</v>
      </c>
      <c r="G420" s="6" t="s">
        <v>869</v>
      </c>
      <c r="H420" s="6" t="s">
        <v>968</v>
      </c>
      <c r="I420" s="6"/>
      <c r="J420" s="66"/>
    </row>
    <row r="421" spans="1:10" s="8" customFormat="1">
      <c r="A421" s="66">
        <v>2013</v>
      </c>
      <c r="B421" s="66" t="s">
        <v>268</v>
      </c>
      <c r="C421" s="66">
        <v>117</v>
      </c>
      <c r="D421" s="93">
        <v>41393</v>
      </c>
      <c r="E421" s="93">
        <v>41394</v>
      </c>
      <c r="F421" s="6" t="s">
        <v>308</v>
      </c>
      <c r="G421" s="6" t="s">
        <v>969</v>
      </c>
      <c r="H421" s="6" t="s">
        <v>970</v>
      </c>
      <c r="I421" s="6"/>
      <c r="J421" s="66"/>
    </row>
    <row r="422" spans="1:10" s="8" customFormat="1" ht="15.75" customHeight="1">
      <c r="A422" s="66">
        <v>2013</v>
      </c>
      <c r="B422" s="66" t="s">
        <v>268</v>
      </c>
      <c r="C422" s="66">
        <v>61</v>
      </c>
      <c r="D422" s="93">
        <v>41394</v>
      </c>
      <c r="E422" s="93">
        <v>41394</v>
      </c>
      <c r="F422" s="6" t="s">
        <v>971</v>
      </c>
      <c r="G422" s="6" t="s">
        <v>972</v>
      </c>
      <c r="H422" s="6" t="s">
        <v>973</v>
      </c>
      <c r="I422" s="6"/>
      <c r="J422" s="66"/>
    </row>
    <row r="423" spans="1:10" s="8" customFormat="1" ht="34.5" customHeight="1">
      <c r="A423" s="66">
        <v>2013</v>
      </c>
      <c r="B423" s="66" t="s">
        <v>268</v>
      </c>
      <c r="C423" s="66" t="s">
        <v>279</v>
      </c>
      <c r="D423" s="93">
        <v>41396</v>
      </c>
      <c r="E423" s="93">
        <v>41396</v>
      </c>
      <c r="F423" s="6" t="s">
        <v>825</v>
      </c>
      <c r="G423" s="6" t="s">
        <v>898</v>
      </c>
      <c r="H423" s="6" t="s">
        <v>975</v>
      </c>
      <c r="I423" s="6"/>
      <c r="J423" s="66"/>
    </row>
    <row r="424" spans="1:10" s="8" customFormat="1" ht="35.25" customHeight="1">
      <c r="A424" s="66">
        <v>2013</v>
      </c>
      <c r="B424" s="66" t="s">
        <v>268</v>
      </c>
      <c r="C424" s="66">
        <v>84</v>
      </c>
      <c r="D424" s="93">
        <v>41397</v>
      </c>
      <c r="E424" s="93">
        <v>41397</v>
      </c>
      <c r="F424" s="6" t="s">
        <v>293</v>
      </c>
      <c r="G424" s="6" t="s">
        <v>922</v>
      </c>
      <c r="H424" s="6" t="s">
        <v>976</v>
      </c>
      <c r="I424" s="6"/>
      <c r="J424" s="66"/>
    </row>
    <row r="425" spans="1:10" s="8" customFormat="1" ht="30.75" customHeight="1">
      <c r="A425" s="66">
        <v>2013</v>
      </c>
      <c r="B425" s="66" t="s">
        <v>268</v>
      </c>
      <c r="C425" s="66">
        <v>145</v>
      </c>
      <c r="D425" s="93">
        <v>41382</v>
      </c>
      <c r="E425" s="93">
        <v>41400</v>
      </c>
      <c r="F425" s="6" t="s">
        <v>977</v>
      </c>
      <c r="G425" s="6" t="s">
        <v>978</v>
      </c>
      <c r="H425" s="6" t="s">
        <v>979</v>
      </c>
      <c r="I425" s="6"/>
      <c r="J425" s="66"/>
    </row>
    <row r="426" spans="1:10" s="8" customFormat="1" ht="31.5" customHeight="1">
      <c r="A426" s="66">
        <v>2013</v>
      </c>
      <c r="B426" s="66" t="s">
        <v>268</v>
      </c>
      <c r="C426" s="66">
        <v>257</v>
      </c>
      <c r="D426" s="93">
        <v>41396</v>
      </c>
      <c r="E426" s="93">
        <v>41401</v>
      </c>
      <c r="F426" s="6" t="s">
        <v>980</v>
      </c>
      <c r="G426" s="6" t="s">
        <v>982</v>
      </c>
      <c r="H426" s="6" t="s">
        <v>981</v>
      </c>
      <c r="I426" s="6"/>
      <c r="J426" s="66"/>
    </row>
    <row r="427" spans="1:10" s="8" customFormat="1" ht="15.75" customHeight="1">
      <c r="A427" s="66">
        <v>2013</v>
      </c>
      <c r="B427" s="66" t="s">
        <v>268</v>
      </c>
      <c r="C427" s="66">
        <v>136</v>
      </c>
      <c r="D427" s="93">
        <v>41401</v>
      </c>
      <c r="E427" s="93">
        <v>41402</v>
      </c>
      <c r="F427" s="6" t="s">
        <v>296</v>
      </c>
      <c r="G427" s="6" t="s">
        <v>835</v>
      </c>
      <c r="H427" s="6" t="s">
        <v>983</v>
      </c>
      <c r="I427" s="6"/>
      <c r="J427" s="66"/>
    </row>
    <row r="428" spans="1:10" s="8" customFormat="1" ht="15.75" customHeight="1">
      <c r="A428" s="66">
        <v>2013</v>
      </c>
      <c r="B428" s="66" t="s">
        <v>268</v>
      </c>
      <c r="C428" s="66">
        <v>64</v>
      </c>
      <c r="D428" s="93">
        <v>41403</v>
      </c>
      <c r="E428" s="93">
        <v>41403</v>
      </c>
      <c r="F428" s="6" t="s">
        <v>984</v>
      </c>
      <c r="G428" s="6"/>
      <c r="H428" s="6" t="s">
        <v>985</v>
      </c>
      <c r="I428" s="6"/>
      <c r="J428" s="66"/>
    </row>
    <row r="429" spans="1:10" s="8" customFormat="1" ht="15.75" customHeight="1">
      <c r="A429" s="66">
        <v>2013</v>
      </c>
      <c r="B429" s="66" t="s">
        <v>268</v>
      </c>
      <c r="C429" s="66">
        <v>60</v>
      </c>
      <c r="D429" s="93">
        <v>41403</v>
      </c>
      <c r="E429" s="93">
        <v>41403</v>
      </c>
      <c r="F429" s="6" t="s">
        <v>984</v>
      </c>
      <c r="G429" s="6"/>
      <c r="H429" s="6" t="s">
        <v>986</v>
      </c>
      <c r="I429" s="6"/>
      <c r="J429" s="66"/>
    </row>
    <row r="430" spans="1:10" s="8" customFormat="1" ht="15.75" customHeight="1">
      <c r="A430" s="66">
        <v>2013</v>
      </c>
      <c r="B430" s="66" t="s">
        <v>268</v>
      </c>
      <c r="C430" s="66">
        <v>139</v>
      </c>
      <c r="D430" s="93">
        <v>41403</v>
      </c>
      <c r="E430" s="93">
        <v>41403</v>
      </c>
      <c r="F430" s="6" t="s">
        <v>296</v>
      </c>
      <c r="G430" s="6" t="s">
        <v>835</v>
      </c>
      <c r="H430" s="6" t="s">
        <v>987</v>
      </c>
      <c r="I430" s="6"/>
      <c r="J430" s="66"/>
    </row>
    <row r="431" spans="1:10" s="8" customFormat="1" ht="15.75" customHeight="1">
      <c r="A431" s="66">
        <v>2013</v>
      </c>
      <c r="B431" s="66" t="s">
        <v>268</v>
      </c>
      <c r="C431" s="66">
        <v>5</v>
      </c>
      <c r="D431" s="93">
        <v>41402</v>
      </c>
      <c r="E431" s="93">
        <v>41403</v>
      </c>
      <c r="F431" s="6" t="s">
        <v>926</v>
      </c>
      <c r="G431" s="6" t="s">
        <v>989</v>
      </c>
      <c r="H431" s="6" t="s">
        <v>988</v>
      </c>
      <c r="I431" s="6"/>
      <c r="J431" s="66"/>
    </row>
    <row r="432" spans="1:10" s="8" customFormat="1" ht="15.75" customHeight="1">
      <c r="A432" s="66">
        <v>2013</v>
      </c>
      <c r="B432" s="66" t="s">
        <v>268</v>
      </c>
      <c r="C432" s="66" t="s">
        <v>279</v>
      </c>
      <c r="D432" s="93">
        <v>41407</v>
      </c>
      <c r="E432" s="93">
        <v>41407</v>
      </c>
      <c r="F432" s="6" t="s">
        <v>689</v>
      </c>
      <c r="G432" s="6" t="s">
        <v>990</v>
      </c>
      <c r="H432" s="6" t="s">
        <v>991</v>
      </c>
      <c r="I432" s="6"/>
      <c r="J432" s="66"/>
    </row>
    <row r="433" spans="1:10" s="8" customFormat="1" ht="30" customHeight="1">
      <c r="A433" s="66">
        <v>2013</v>
      </c>
      <c r="B433" s="66" t="s">
        <v>268</v>
      </c>
      <c r="C433" s="66">
        <v>56</v>
      </c>
      <c r="D433" s="93">
        <v>41408</v>
      </c>
      <c r="E433" s="93">
        <v>41409</v>
      </c>
      <c r="F433" s="6" t="s">
        <v>977</v>
      </c>
      <c r="G433" s="6" t="s">
        <v>992</v>
      </c>
      <c r="H433" s="6" t="s">
        <v>993</v>
      </c>
      <c r="I433" s="6"/>
      <c r="J433" s="66"/>
    </row>
    <row r="434" spans="1:10" s="8" customFormat="1" ht="32.25" customHeight="1">
      <c r="A434" s="66">
        <v>2013</v>
      </c>
      <c r="B434" s="66" t="s">
        <v>268</v>
      </c>
      <c r="C434" s="66" t="s">
        <v>279</v>
      </c>
      <c r="D434" s="93">
        <v>41395</v>
      </c>
      <c r="E434" s="93">
        <v>41409</v>
      </c>
      <c r="F434" s="6" t="s">
        <v>994</v>
      </c>
      <c r="G434" s="6" t="s">
        <v>995</v>
      </c>
      <c r="H434" s="6" t="s">
        <v>996</v>
      </c>
      <c r="I434" s="6"/>
      <c r="J434" s="66"/>
    </row>
    <row r="435" spans="1:10" s="8" customFormat="1" ht="34.5" customHeight="1">
      <c r="A435" s="66">
        <v>2013</v>
      </c>
      <c r="B435" s="66" t="s">
        <v>268</v>
      </c>
      <c r="C435" s="66">
        <v>35</v>
      </c>
      <c r="D435" s="93">
        <v>41409</v>
      </c>
      <c r="E435" s="93">
        <v>41410</v>
      </c>
      <c r="F435" s="6" t="s">
        <v>926</v>
      </c>
      <c r="G435" s="6" t="s">
        <v>989</v>
      </c>
      <c r="H435" s="6" t="s">
        <v>997</v>
      </c>
      <c r="I435" s="6"/>
      <c r="J435" s="66"/>
    </row>
    <row r="436" spans="1:10" s="8" customFormat="1" ht="15.75" customHeight="1">
      <c r="A436" s="66">
        <v>2013</v>
      </c>
      <c r="B436" s="66" t="s">
        <v>268</v>
      </c>
      <c r="C436" s="66">
        <v>2</v>
      </c>
      <c r="D436" s="93">
        <v>41414</v>
      </c>
      <c r="E436" s="93">
        <v>41414</v>
      </c>
      <c r="F436" s="6" t="s">
        <v>998</v>
      </c>
      <c r="G436" s="6" t="s">
        <v>999</v>
      </c>
      <c r="H436" s="6" t="s">
        <v>1000</v>
      </c>
      <c r="I436" s="6"/>
      <c r="J436" s="66"/>
    </row>
    <row r="437" spans="1:10" s="8" customFormat="1" ht="33" customHeight="1">
      <c r="A437" s="66">
        <v>2013</v>
      </c>
      <c r="B437" s="66" t="s">
        <v>268</v>
      </c>
      <c r="C437" s="66" t="s">
        <v>279</v>
      </c>
      <c r="D437" s="93">
        <v>41416</v>
      </c>
      <c r="E437" s="93">
        <v>41416</v>
      </c>
      <c r="F437" s="6" t="s">
        <v>940</v>
      </c>
      <c r="G437" s="6" t="s">
        <v>1001</v>
      </c>
      <c r="H437" s="6" t="s">
        <v>1002</v>
      </c>
      <c r="I437" s="6"/>
      <c r="J437" s="66"/>
    </row>
    <row r="438" spans="1:10" s="8" customFormat="1" ht="15.75" customHeight="1">
      <c r="A438" s="66">
        <v>2013</v>
      </c>
      <c r="B438" s="66" t="s">
        <v>268</v>
      </c>
      <c r="C438" s="66">
        <v>163</v>
      </c>
      <c r="D438" s="93">
        <v>41415</v>
      </c>
      <c r="E438" s="93">
        <v>41416</v>
      </c>
      <c r="F438" s="6" t="s">
        <v>296</v>
      </c>
      <c r="G438" s="6" t="s">
        <v>835</v>
      </c>
      <c r="H438" s="6" t="s">
        <v>1003</v>
      </c>
      <c r="I438" s="6"/>
      <c r="J438" s="66"/>
    </row>
    <row r="439" spans="1:10" s="8" customFormat="1" ht="15.75" customHeight="1">
      <c r="A439" s="66">
        <v>2013</v>
      </c>
      <c r="B439" s="66" t="s">
        <v>268</v>
      </c>
      <c r="C439" s="66" t="s">
        <v>279</v>
      </c>
      <c r="D439" s="93">
        <v>41410</v>
      </c>
      <c r="E439" s="93">
        <v>41416</v>
      </c>
      <c r="F439" s="6" t="s">
        <v>887</v>
      </c>
      <c r="G439" s="6" t="s">
        <v>1004</v>
      </c>
      <c r="H439" s="6" t="s">
        <v>1005</v>
      </c>
      <c r="I439" s="6"/>
      <c r="J439" s="66"/>
    </row>
    <row r="440" spans="1:10" s="8" customFormat="1" ht="30" customHeight="1">
      <c r="A440" s="66">
        <v>2013</v>
      </c>
      <c r="B440" s="66" t="s">
        <v>268</v>
      </c>
      <c r="C440" s="66" t="s">
        <v>279</v>
      </c>
      <c r="D440" s="93">
        <v>41415</v>
      </c>
      <c r="E440" s="93">
        <v>41416</v>
      </c>
      <c r="F440" s="6" t="s">
        <v>1006</v>
      </c>
      <c r="G440" s="6" t="s">
        <v>1007</v>
      </c>
      <c r="H440" s="6" t="s">
        <v>1008</v>
      </c>
      <c r="I440" s="6"/>
      <c r="J440" s="66"/>
    </row>
    <row r="441" spans="1:10" s="8" customFormat="1" ht="45" customHeight="1">
      <c r="A441" s="66">
        <v>2013</v>
      </c>
      <c r="B441" s="66" t="s">
        <v>268</v>
      </c>
      <c r="C441" s="66">
        <v>57</v>
      </c>
      <c r="D441" s="93">
        <v>41417</v>
      </c>
      <c r="E441" s="93"/>
      <c r="F441" s="6" t="s">
        <v>1009</v>
      </c>
      <c r="G441" s="6"/>
      <c r="H441" s="6" t="s">
        <v>1010</v>
      </c>
      <c r="I441" s="6"/>
      <c r="J441" s="66"/>
    </row>
    <row r="442" spans="1:10" s="8" customFormat="1" ht="33.75" customHeight="1">
      <c r="A442" s="66">
        <v>2013</v>
      </c>
      <c r="B442" s="66" t="s">
        <v>268</v>
      </c>
      <c r="C442" s="66" t="s">
        <v>279</v>
      </c>
      <c r="D442" s="93">
        <v>41417</v>
      </c>
      <c r="E442" s="93">
        <v>41418</v>
      </c>
      <c r="F442" s="6" t="s">
        <v>832</v>
      </c>
      <c r="G442" s="6" t="s">
        <v>1011</v>
      </c>
      <c r="H442" s="6" t="s">
        <v>1012</v>
      </c>
      <c r="I442" s="6"/>
      <c r="J442" s="66"/>
    </row>
    <row r="443" spans="1:10" s="8" customFormat="1" ht="15.75" customHeight="1">
      <c r="A443" s="66">
        <v>2013</v>
      </c>
      <c r="B443" s="66" t="s">
        <v>268</v>
      </c>
      <c r="C443" s="66" t="s">
        <v>279</v>
      </c>
      <c r="D443" s="93">
        <v>41421</v>
      </c>
      <c r="E443" s="93">
        <v>41421</v>
      </c>
      <c r="F443" s="6" t="s">
        <v>955</v>
      </c>
      <c r="G443" s="6" t="s">
        <v>990</v>
      </c>
      <c r="H443" s="6" t="s">
        <v>1013</v>
      </c>
      <c r="I443" s="6"/>
      <c r="J443" s="66"/>
    </row>
    <row r="444" spans="1:10" s="8" customFormat="1" ht="15.75" customHeight="1">
      <c r="A444" s="66">
        <v>2013</v>
      </c>
      <c r="B444" s="66" t="s">
        <v>268</v>
      </c>
      <c r="C444" s="66">
        <v>569</v>
      </c>
      <c r="D444" s="93">
        <v>41421</v>
      </c>
      <c r="E444" s="93">
        <v>41421</v>
      </c>
      <c r="F444" s="6" t="s">
        <v>887</v>
      </c>
      <c r="G444" s="6" t="s">
        <v>1014</v>
      </c>
      <c r="H444" s="6" t="s">
        <v>1015</v>
      </c>
      <c r="I444" s="6"/>
      <c r="J444" s="66"/>
    </row>
    <row r="445" spans="1:10" s="8" customFormat="1" ht="32.25" customHeight="1">
      <c r="A445" s="66">
        <v>2013</v>
      </c>
      <c r="B445" s="66" t="s">
        <v>268</v>
      </c>
      <c r="C445" s="66" t="s">
        <v>279</v>
      </c>
      <c r="D445" s="93">
        <v>41418</v>
      </c>
      <c r="E445" s="93">
        <v>41421</v>
      </c>
      <c r="F445" s="6" t="s">
        <v>1016</v>
      </c>
      <c r="G445" s="6" t="s">
        <v>1017</v>
      </c>
      <c r="H445" s="6" t="s">
        <v>1018</v>
      </c>
      <c r="I445" s="6"/>
      <c r="J445" s="66"/>
    </row>
    <row r="446" spans="1:10" s="8" customFormat="1" ht="30" customHeight="1">
      <c r="A446" s="66">
        <v>2013</v>
      </c>
      <c r="B446" s="66" t="s">
        <v>268</v>
      </c>
      <c r="C446" s="66">
        <v>5</v>
      </c>
      <c r="D446" s="93">
        <v>41421</v>
      </c>
      <c r="E446" s="93">
        <v>41421</v>
      </c>
      <c r="F446" s="6" t="s">
        <v>977</v>
      </c>
      <c r="G446" s="6"/>
      <c r="H446" s="6" t="s">
        <v>1019</v>
      </c>
      <c r="I446" s="6"/>
      <c r="J446" s="66"/>
    </row>
    <row r="447" spans="1:10" s="8" customFormat="1" ht="15.75" customHeight="1">
      <c r="A447" s="66">
        <v>2013</v>
      </c>
      <c r="B447" s="66" t="s">
        <v>268</v>
      </c>
      <c r="C447" s="66" t="s">
        <v>279</v>
      </c>
      <c r="D447" s="93">
        <v>41419</v>
      </c>
      <c r="E447" s="93">
        <v>41421</v>
      </c>
      <c r="F447" s="6" t="s">
        <v>930</v>
      </c>
      <c r="G447" s="6"/>
      <c r="H447" s="6" t="s">
        <v>1020</v>
      </c>
      <c r="I447" s="6"/>
      <c r="J447" s="66"/>
    </row>
    <row r="448" spans="1:10" s="8" customFormat="1" ht="15.75" customHeight="1">
      <c r="A448" s="66">
        <v>2013</v>
      </c>
      <c r="B448" s="66" t="s">
        <v>268</v>
      </c>
      <c r="C448" s="66">
        <v>8</v>
      </c>
      <c r="D448" s="93">
        <v>41424</v>
      </c>
      <c r="E448" s="93">
        <v>41424</v>
      </c>
      <c r="F448" s="6" t="s">
        <v>998</v>
      </c>
      <c r="G448" s="6" t="s">
        <v>999</v>
      </c>
      <c r="H448" s="6" t="s">
        <v>1021</v>
      </c>
      <c r="I448" s="6"/>
      <c r="J448" s="66"/>
    </row>
    <row r="449" spans="1:10" s="8" customFormat="1" ht="51" customHeight="1">
      <c r="A449" s="66">
        <v>2013</v>
      </c>
      <c r="B449" s="66" t="s">
        <v>268</v>
      </c>
      <c r="C449" s="66" t="s">
        <v>279</v>
      </c>
      <c r="D449" s="93">
        <v>41408</v>
      </c>
      <c r="E449" s="93">
        <v>41424</v>
      </c>
      <c r="F449" s="6" t="s">
        <v>570</v>
      </c>
      <c r="G449" s="6" t="s">
        <v>1022</v>
      </c>
      <c r="H449" s="6" t="s">
        <v>1023</v>
      </c>
      <c r="I449" s="6"/>
      <c r="J449" s="66"/>
    </row>
    <row r="450" spans="1:10" s="8" customFormat="1" ht="15.75" customHeight="1">
      <c r="A450" s="66">
        <v>2013</v>
      </c>
      <c r="B450" s="66" t="s">
        <v>268</v>
      </c>
      <c r="C450" s="66">
        <v>175</v>
      </c>
      <c r="D450" s="93">
        <v>41424</v>
      </c>
      <c r="E450" s="93">
        <v>41424</v>
      </c>
      <c r="F450" s="6" t="s">
        <v>296</v>
      </c>
      <c r="G450" s="6" t="s">
        <v>835</v>
      </c>
      <c r="H450" s="6" t="s">
        <v>1024</v>
      </c>
      <c r="I450" s="6"/>
      <c r="J450" s="66"/>
    </row>
    <row r="451" spans="1:10" s="8" customFormat="1" ht="33.75" customHeight="1">
      <c r="A451" s="66">
        <v>2013</v>
      </c>
      <c r="B451" s="66" t="s">
        <v>268</v>
      </c>
      <c r="C451" s="66">
        <v>176</v>
      </c>
      <c r="D451" s="93">
        <v>41424</v>
      </c>
      <c r="E451" s="93">
        <v>41424</v>
      </c>
      <c r="F451" s="6" t="s">
        <v>296</v>
      </c>
      <c r="G451" s="6" t="s">
        <v>835</v>
      </c>
      <c r="H451" s="6" t="s">
        <v>1025</v>
      </c>
      <c r="I451" s="6"/>
      <c r="J451" s="66"/>
    </row>
    <row r="452" spans="1:10" s="8" customFormat="1" ht="15.75" customHeight="1">
      <c r="A452" s="66">
        <v>2013</v>
      </c>
      <c r="B452" s="66" t="s">
        <v>268</v>
      </c>
      <c r="C452" s="66" t="s">
        <v>279</v>
      </c>
      <c r="D452" s="93" t="s">
        <v>1026</v>
      </c>
      <c r="E452" s="93">
        <v>41424</v>
      </c>
      <c r="F452" s="6" t="s">
        <v>1027</v>
      </c>
      <c r="G452" s="6" t="s">
        <v>1028</v>
      </c>
      <c r="H452" s="6" t="s">
        <v>1029</v>
      </c>
      <c r="I452" s="6"/>
      <c r="J452" s="66"/>
    </row>
    <row r="453" spans="1:10" s="8" customFormat="1" ht="15.75" customHeight="1">
      <c r="A453" s="66">
        <v>2013</v>
      </c>
      <c r="B453" s="66" t="s">
        <v>268</v>
      </c>
      <c r="C453" s="66">
        <v>9</v>
      </c>
      <c r="D453" s="93">
        <v>146613</v>
      </c>
      <c r="E453" s="93">
        <v>41424</v>
      </c>
      <c r="F453" s="6" t="s">
        <v>998</v>
      </c>
      <c r="G453" s="6" t="s">
        <v>999</v>
      </c>
      <c r="H453" s="6" t="s">
        <v>1030</v>
      </c>
      <c r="I453" s="6"/>
      <c r="J453" s="66"/>
    </row>
    <row r="454" spans="1:10" s="8" customFormat="1" ht="15.75" customHeight="1">
      <c r="A454" s="66">
        <v>2013</v>
      </c>
      <c r="B454" s="66" t="s">
        <v>268</v>
      </c>
      <c r="C454" s="66" t="s">
        <v>279</v>
      </c>
      <c r="D454" s="93">
        <v>41424</v>
      </c>
      <c r="E454" s="93">
        <v>41424</v>
      </c>
      <c r="F454" s="6" t="s">
        <v>1032</v>
      </c>
      <c r="G454" s="6" t="s">
        <v>1033</v>
      </c>
      <c r="H454" s="6" t="s">
        <v>1031</v>
      </c>
      <c r="I454" s="6"/>
      <c r="J454" s="66"/>
    </row>
    <row r="455" spans="1:10" s="8" customFormat="1" ht="15.75" customHeight="1">
      <c r="A455" s="66">
        <v>2013</v>
      </c>
      <c r="B455" s="66" t="s">
        <v>268</v>
      </c>
      <c r="C455" s="66">
        <v>180</v>
      </c>
      <c r="D455" s="93">
        <v>41424</v>
      </c>
      <c r="E455" s="93">
        <v>41425</v>
      </c>
      <c r="F455" s="6" t="s">
        <v>296</v>
      </c>
      <c r="G455" s="6" t="s">
        <v>835</v>
      </c>
      <c r="H455" s="6" t="s">
        <v>1034</v>
      </c>
      <c r="I455" s="6"/>
      <c r="J455" s="66"/>
    </row>
    <row r="456" spans="1:10" s="8" customFormat="1" ht="36" customHeight="1">
      <c r="A456" s="66">
        <v>2013</v>
      </c>
      <c r="B456" s="66" t="s">
        <v>268</v>
      </c>
      <c r="C456" s="66">
        <v>181</v>
      </c>
      <c r="D456" s="93">
        <v>41428</v>
      </c>
      <c r="E456" s="93">
        <v>41428</v>
      </c>
      <c r="F456" s="6" t="s">
        <v>419</v>
      </c>
      <c r="G456" s="6" t="s">
        <v>1035</v>
      </c>
      <c r="H456" s="6" t="s">
        <v>1036</v>
      </c>
      <c r="I456" s="6"/>
      <c r="J456" s="66"/>
    </row>
    <row r="457" spans="1:10" s="8" customFormat="1" ht="20.25" customHeight="1">
      <c r="A457" s="66">
        <v>2013</v>
      </c>
      <c r="B457" s="66" t="s">
        <v>268</v>
      </c>
      <c r="C457" s="66" t="s">
        <v>279</v>
      </c>
      <c r="D457" s="93">
        <v>41422</v>
      </c>
      <c r="E457" s="93">
        <v>41428</v>
      </c>
      <c r="F457" s="6" t="s">
        <v>882</v>
      </c>
      <c r="G457" s="6" t="s">
        <v>1037</v>
      </c>
      <c r="H457" s="6" t="s">
        <v>1050</v>
      </c>
      <c r="I457" s="6"/>
      <c r="J457" s="66"/>
    </row>
    <row r="458" spans="1:10" s="8" customFormat="1" ht="36" customHeight="1">
      <c r="A458" s="66" t="s">
        <v>541</v>
      </c>
      <c r="B458" s="66" t="s">
        <v>268</v>
      </c>
      <c r="C458" s="66">
        <v>43</v>
      </c>
      <c r="D458" s="93">
        <v>41428</v>
      </c>
      <c r="E458" s="93">
        <v>41428</v>
      </c>
      <c r="F458" s="6" t="s">
        <v>1038</v>
      </c>
      <c r="G458" s="6" t="s">
        <v>1039</v>
      </c>
      <c r="H458" s="6" t="s">
        <v>1040</v>
      </c>
      <c r="I458" s="6"/>
      <c r="J458" s="66"/>
    </row>
    <row r="459" spans="1:10" s="8" customFormat="1" ht="45" customHeight="1">
      <c r="A459" s="66">
        <v>2013</v>
      </c>
      <c r="B459" s="66" t="s">
        <v>268</v>
      </c>
      <c r="C459" s="66">
        <v>97</v>
      </c>
      <c r="D459" s="93">
        <v>41429</v>
      </c>
      <c r="E459" s="93">
        <v>41429</v>
      </c>
      <c r="F459" s="6" t="s">
        <v>466</v>
      </c>
      <c r="G459" s="6" t="s">
        <v>1041</v>
      </c>
      <c r="H459" s="6" t="s">
        <v>1042</v>
      </c>
      <c r="I459" s="6"/>
      <c r="J459" s="66"/>
    </row>
    <row r="460" spans="1:10" s="8" customFormat="1" ht="32.25" customHeight="1">
      <c r="A460" s="66">
        <v>2013</v>
      </c>
      <c r="B460" s="66" t="s">
        <v>268</v>
      </c>
      <c r="C460" s="66">
        <v>556</v>
      </c>
      <c r="D460" s="93">
        <v>41429</v>
      </c>
      <c r="E460" s="93">
        <v>41429</v>
      </c>
      <c r="F460" s="6" t="s">
        <v>1043</v>
      </c>
      <c r="G460" s="6" t="s">
        <v>1044</v>
      </c>
      <c r="H460" s="6" t="s">
        <v>1045</v>
      </c>
      <c r="I460" s="6"/>
      <c r="J460" s="66"/>
    </row>
    <row r="461" spans="1:10" s="8" customFormat="1" ht="15.75" customHeight="1">
      <c r="A461" s="66">
        <v>2013</v>
      </c>
      <c r="B461" s="66" t="s">
        <v>268</v>
      </c>
      <c r="C461" s="66" t="s">
        <v>279</v>
      </c>
      <c r="D461" s="93">
        <v>41408</v>
      </c>
      <c r="E461" s="93">
        <v>41430</v>
      </c>
      <c r="F461" s="6" t="s">
        <v>342</v>
      </c>
      <c r="G461" s="6" t="s">
        <v>995</v>
      </c>
      <c r="H461" s="6" t="s">
        <v>1046</v>
      </c>
      <c r="I461" s="6"/>
      <c r="J461" s="66"/>
    </row>
    <row r="462" spans="1:10" s="8" customFormat="1" ht="33.75" customHeight="1">
      <c r="A462" s="66">
        <v>2013</v>
      </c>
      <c r="B462" s="66" t="s">
        <v>268</v>
      </c>
      <c r="C462" s="66" t="s">
        <v>279</v>
      </c>
      <c r="D462" s="93">
        <v>41430</v>
      </c>
      <c r="E462" s="93">
        <v>41430</v>
      </c>
      <c r="F462" s="6" t="s">
        <v>1047</v>
      </c>
      <c r="G462" s="6" t="s">
        <v>1048</v>
      </c>
      <c r="H462" s="6" t="s">
        <v>1049</v>
      </c>
      <c r="I462" s="6"/>
      <c r="J462" s="66"/>
    </row>
    <row r="463" spans="1:10" s="8" customFormat="1" ht="32.25" customHeight="1">
      <c r="A463" s="66">
        <v>2013</v>
      </c>
      <c r="B463" s="66" t="s">
        <v>268</v>
      </c>
      <c r="C463" s="66">
        <v>113</v>
      </c>
      <c r="D463" s="93">
        <v>41430</v>
      </c>
      <c r="E463" s="93">
        <v>74302</v>
      </c>
      <c r="F463" s="6" t="s">
        <v>1051</v>
      </c>
      <c r="G463" s="6" t="s">
        <v>1052</v>
      </c>
      <c r="H463" s="6" t="s">
        <v>1053</v>
      </c>
      <c r="I463" s="6"/>
      <c r="J463" s="66"/>
    </row>
    <row r="464" spans="1:10" s="8" customFormat="1" ht="15.75" customHeight="1">
      <c r="A464" s="66">
        <v>2013</v>
      </c>
      <c r="B464" s="66" t="s">
        <v>268</v>
      </c>
      <c r="C464" s="66">
        <v>11</v>
      </c>
      <c r="D464" s="93">
        <v>41431</v>
      </c>
      <c r="E464" s="93">
        <v>41428</v>
      </c>
      <c r="F464" s="6" t="s">
        <v>998</v>
      </c>
      <c r="G464" s="6" t="s">
        <v>999</v>
      </c>
      <c r="H464" s="6" t="s">
        <v>1060</v>
      </c>
      <c r="I464" s="6"/>
      <c r="J464" s="66"/>
    </row>
    <row r="465" spans="1:10" s="8" customFormat="1" ht="15.75" customHeight="1">
      <c r="A465" s="66">
        <v>2013</v>
      </c>
      <c r="B465" s="66" t="s">
        <v>268</v>
      </c>
      <c r="C465" s="66">
        <v>100</v>
      </c>
      <c r="D465" s="93">
        <v>41432</v>
      </c>
      <c r="E465" s="93">
        <v>41432</v>
      </c>
      <c r="F465" s="6" t="s">
        <v>466</v>
      </c>
      <c r="G465" s="6" t="s">
        <v>1041</v>
      </c>
      <c r="H465" s="6" t="s">
        <v>1061</v>
      </c>
      <c r="I465" s="6"/>
      <c r="J465" s="66"/>
    </row>
    <row r="466" spans="1:10" s="8" customFormat="1" ht="30.75" customHeight="1">
      <c r="A466" s="66">
        <v>2013</v>
      </c>
      <c r="B466" s="66" t="s">
        <v>268</v>
      </c>
      <c r="C466" s="66">
        <v>171</v>
      </c>
      <c r="D466" s="93">
        <v>41432</v>
      </c>
      <c r="E466" s="93">
        <v>41435</v>
      </c>
      <c r="F466" s="6" t="s">
        <v>1062</v>
      </c>
      <c r="G466" s="6" t="s">
        <v>1063</v>
      </c>
      <c r="H466" s="6" t="s">
        <v>1064</v>
      </c>
      <c r="I466" s="6"/>
      <c r="J466" s="66"/>
    </row>
    <row r="467" spans="1:10" s="8" customFormat="1" ht="15.75" customHeight="1">
      <c r="A467" s="66">
        <v>2013</v>
      </c>
      <c r="B467" s="66" t="s">
        <v>268</v>
      </c>
      <c r="C467" s="66" t="s">
        <v>279</v>
      </c>
      <c r="D467" s="93">
        <v>41432</v>
      </c>
      <c r="E467" s="93">
        <v>41435</v>
      </c>
      <c r="F467" s="6" t="s">
        <v>882</v>
      </c>
      <c r="G467" s="6" t="s">
        <v>1065</v>
      </c>
      <c r="H467" s="6" t="s">
        <v>1066</v>
      </c>
      <c r="I467" s="6"/>
      <c r="J467" s="66"/>
    </row>
    <row r="468" spans="1:10" s="8" customFormat="1" ht="33.75" customHeight="1">
      <c r="A468" s="66">
        <v>2013</v>
      </c>
      <c r="B468" s="66" t="s">
        <v>268</v>
      </c>
      <c r="C468" s="66">
        <v>147</v>
      </c>
      <c r="D468" s="93">
        <v>41436</v>
      </c>
      <c r="E468" s="93">
        <v>41436</v>
      </c>
      <c r="F468" s="6" t="s">
        <v>308</v>
      </c>
      <c r="G468" s="6" t="s">
        <v>969</v>
      </c>
      <c r="H468" s="6" t="s">
        <v>1067</v>
      </c>
      <c r="I468" s="6"/>
      <c r="J468" s="66"/>
    </row>
    <row r="469" spans="1:10" s="8" customFormat="1" ht="33.75" customHeight="1">
      <c r="A469" s="66">
        <v>2013</v>
      </c>
      <c r="B469" s="66" t="s">
        <v>268</v>
      </c>
      <c r="C469" s="66">
        <v>35</v>
      </c>
      <c r="D469" s="93">
        <v>41436</v>
      </c>
      <c r="E469" s="93">
        <v>41436</v>
      </c>
      <c r="F469" s="6" t="s">
        <v>1068</v>
      </c>
      <c r="G469" s="6" t="s">
        <v>1069</v>
      </c>
      <c r="H469" s="6" t="s">
        <v>1070</v>
      </c>
      <c r="I469" s="6"/>
      <c r="J469" s="66"/>
    </row>
    <row r="470" spans="1:10" s="8" customFormat="1" ht="48" customHeight="1">
      <c r="A470" s="66">
        <v>2013</v>
      </c>
      <c r="B470" s="66" t="s">
        <v>268</v>
      </c>
      <c r="C470" s="66">
        <v>355</v>
      </c>
      <c r="D470" s="93">
        <v>41438</v>
      </c>
      <c r="E470" s="93">
        <v>41438</v>
      </c>
      <c r="F470" s="6" t="s">
        <v>977</v>
      </c>
      <c r="G470" s="6" t="s">
        <v>1071</v>
      </c>
      <c r="H470" s="6" t="s">
        <v>1072</v>
      </c>
      <c r="I470" s="6"/>
      <c r="J470" s="66"/>
    </row>
    <row r="471" spans="1:10" s="8" customFormat="1" ht="15.75" customHeight="1">
      <c r="A471" s="66">
        <v>2013</v>
      </c>
      <c r="B471" s="66" t="s">
        <v>268</v>
      </c>
      <c r="C471" s="66">
        <v>118</v>
      </c>
      <c r="D471" s="93">
        <v>41438</v>
      </c>
      <c r="E471" s="93">
        <v>41442</v>
      </c>
      <c r="F471" s="6" t="s">
        <v>293</v>
      </c>
      <c r="G471" s="6" t="s">
        <v>922</v>
      </c>
      <c r="H471" s="6" t="s">
        <v>1073</v>
      </c>
      <c r="I471" s="6"/>
      <c r="J471" s="66"/>
    </row>
    <row r="472" spans="1:10" s="8" customFormat="1" ht="15.75" customHeight="1">
      <c r="A472" s="66">
        <v>2013</v>
      </c>
      <c r="B472" s="66" t="s">
        <v>268</v>
      </c>
      <c r="C472" s="66">
        <v>89</v>
      </c>
      <c r="D472" s="93">
        <v>41439</v>
      </c>
      <c r="E472" s="93">
        <v>41443</v>
      </c>
      <c r="F472" s="6" t="s">
        <v>438</v>
      </c>
      <c r="G472" s="6" t="s">
        <v>917</v>
      </c>
      <c r="H472" s="6" t="s">
        <v>1074</v>
      </c>
      <c r="I472" s="6"/>
      <c r="J472" s="66"/>
    </row>
    <row r="473" spans="1:10" s="8" customFormat="1" ht="15.75" customHeight="1">
      <c r="A473" s="66">
        <v>2013</v>
      </c>
      <c r="B473" s="66" t="s">
        <v>268</v>
      </c>
      <c r="C473" s="66">
        <v>59</v>
      </c>
      <c r="D473" s="93">
        <v>41444</v>
      </c>
      <c r="E473" s="93">
        <v>41444</v>
      </c>
      <c r="F473" s="6" t="s">
        <v>275</v>
      </c>
      <c r="G473" s="6" t="s">
        <v>1075</v>
      </c>
      <c r="H473" s="6" t="s">
        <v>1076</v>
      </c>
      <c r="I473" s="6"/>
      <c r="J473" s="66"/>
    </row>
    <row r="474" spans="1:10" s="8" customFormat="1" ht="30" customHeight="1">
      <c r="A474" s="66">
        <v>2013</v>
      </c>
      <c r="B474" s="66" t="s">
        <v>268</v>
      </c>
      <c r="C474" s="66">
        <v>123</v>
      </c>
      <c r="D474" s="93">
        <v>41446</v>
      </c>
      <c r="E474" s="93">
        <v>41446</v>
      </c>
      <c r="F474" s="6" t="s">
        <v>293</v>
      </c>
      <c r="G474" s="6" t="s">
        <v>922</v>
      </c>
      <c r="H474" s="6" t="s">
        <v>1077</v>
      </c>
      <c r="I474" s="6"/>
      <c r="J474" s="66"/>
    </row>
    <row r="475" spans="1:10" s="8" customFormat="1" ht="55.5" customHeight="1">
      <c r="A475" s="66">
        <v>2013</v>
      </c>
      <c r="B475" s="66" t="s">
        <v>268</v>
      </c>
      <c r="C475" s="66">
        <v>144</v>
      </c>
      <c r="D475" s="93">
        <v>41447</v>
      </c>
      <c r="E475" s="93">
        <v>41447</v>
      </c>
      <c r="F475" s="6" t="s">
        <v>1078</v>
      </c>
      <c r="G475" s="6" t="s">
        <v>1079</v>
      </c>
      <c r="H475" s="6" t="s">
        <v>1080</v>
      </c>
      <c r="I475" s="6"/>
      <c r="J475" s="66"/>
    </row>
    <row r="476" spans="1:10" s="8" customFormat="1" ht="15.75" customHeight="1">
      <c r="A476" s="66">
        <v>2013</v>
      </c>
      <c r="B476" s="66" t="s">
        <v>268</v>
      </c>
      <c r="C476" s="66" t="s">
        <v>279</v>
      </c>
      <c r="D476" s="93">
        <v>41602</v>
      </c>
      <c r="E476" s="93">
        <v>41602</v>
      </c>
      <c r="F476" s="6"/>
      <c r="G476" s="6"/>
      <c r="H476" s="6"/>
      <c r="I476" s="6"/>
      <c r="J476" s="66"/>
    </row>
    <row r="477" spans="1:10" s="8" customFormat="1" ht="15.75" customHeight="1">
      <c r="A477" s="66">
        <v>2013</v>
      </c>
      <c r="B477" s="66" t="s">
        <v>268</v>
      </c>
      <c r="C477" s="66"/>
      <c r="D477" s="93"/>
      <c r="E477" s="93"/>
      <c r="F477" s="6" t="s">
        <v>955</v>
      </c>
      <c r="G477" s="6" t="s">
        <v>1081</v>
      </c>
      <c r="H477" s="6" t="s">
        <v>1082</v>
      </c>
      <c r="I477" s="6"/>
      <c r="J477" s="66"/>
    </row>
    <row r="478" spans="1:10" s="8" customFormat="1" ht="15.75" customHeight="1">
      <c r="A478" s="66">
        <v>2013</v>
      </c>
      <c r="B478" s="66" t="s">
        <v>268</v>
      </c>
      <c r="C478" s="66">
        <v>106</v>
      </c>
      <c r="D478" s="93">
        <v>41446</v>
      </c>
      <c r="E478" s="93">
        <v>41449</v>
      </c>
      <c r="F478" s="6" t="s">
        <v>322</v>
      </c>
      <c r="G478" s="6" t="s">
        <v>1048</v>
      </c>
      <c r="H478" s="6" t="s">
        <v>1083</v>
      </c>
      <c r="I478" s="6"/>
      <c r="J478" s="66"/>
    </row>
    <row r="479" spans="1:10" s="8" customFormat="1" ht="15.75" customHeight="1">
      <c r="A479" s="66">
        <v>2013</v>
      </c>
      <c r="B479" s="66" t="s">
        <v>268</v>
      </c>
      <c r="C479" s="66" t="s">
        <v>279</v>
      </c>
      <c r="D479" s="93">
        <v>41446</v>
      </c>
      <c r="E479" s="93">
        <v>41449</v>
      </c>
      <c r="F479" s="6" t="s">
        <v>290</v>
      </c>
      <c r="G479" s="6" t="s">
        <v>900</v>
      </c>
      <c r="H479" s="6"/>
      <c r="I479" s="6"/>
      <c r="J479" s="66"/>
    </row>
    <row r="480" spans="1:10" s="8" customFormat="1" ht="32.25" customHeight="1">
      <c r="A480" s="66">
        <v>2013</v>
      </c>
      <c r="B480" s="66" t="s">
        <v>268</v>
      </c>
      <c r="C480" s="66" t="s">
        <v>279</v>
      </c>
      <c r="D480" s="93">
        <v>41450</v>
      </c>
      <c r="E480" s="93">
        <v>41450</v>
      </c>
      <c r="F480" s="6" t="s">
        <v>1084</v>
      </c>
      <c r="G480" s="6"/>
      <c r="H480" s="6" t="s">
        <v>1085</v>
      </c>
      <c r="I480" s="6"/>
      <c r="J480" s="66"/>
    </row>
    <row r="481" spans="1:10" s="8" customFormat="1" ht="34.5" customHeight="1">
      <c r="A481" s="66">
        <v>2013</v>
      </c>
      <c r="B481" s="66" t="s">
        <v>268</v>
      </c>
      <c r="C481" s="66">
        <v>149</v>
      </c>
      <c r="D481" s="93">
        <v>41449</v>
      </c>
      <c r="E481" s="93">
        <v>41451</v>
      </c>
      <c r="F481" s="6" t="s">
        <v>904</v>
      </c>
      <c r="G481" s="6" t="s">
        <v>1086</v>
      </c>
      <c r="H481" s="6" t="s">
        <v>1087</v>
      </c>
      <c r="I481" s="6"/>
      <c r="J481" s="66"/>
    </row>
    <row r="482" spans="1:10" s="8" customFormat="1" ht="31.5" customHeight="1">
      <c r="A482" s="66">
        <v>2013</v>
      </c>
      <c r="B482" s="66" t="s">
        <v>268</v>
      </c>
      <c r="C482" s="66" t="s">
        <v>279</v>
      </c>
      <c r="D482" s="93">
        <v>41452</v>
      </c>
      <c r="E482" s="93">
        <v>41452</v>
      </c>
      <c r="F482" s="6" t="s">
        <v>452</v>
      </c>
      <c r="G482" s="6" t="s">
        <v>1088</v>
      </c>
      <c r="H482" s="6" t="s">
        <v>1089</v>
      </c>
      <c r="I482" s="6"/>
      <c r="J482" s="66"/>
    </row>
    <row r="483" spans="1:10" s="8" customFormat="1" ht="33.75" customHeight="1">
      <c r="A483" s="66">
        <v>2013</v>
      </c>
      <c r="B483" s="66" t="s">
        <v>268</v>
      </c>
      <c r="C483" s="66" t="s">
        <v>279</v>
      </c>
      <c r="D483" s="93">
        <v>41450</v>
      </c>
      <c r="E483" s="93">
        <v>41452</v>
      </c>
      <c r="F483" s="6" t="s">
        <v>351</v>
      </c>
      <c r="G483" s="6" t="s">
        <v>1090</v>
      </c>
      <c r="H483" s="6" t="s">
        <v>1091</v>
      </c>
      <c r="I483" s="6"/>
      <c r="J483" s="66"/>
    </row>
    <row r="484" spans="1:10" s="8" customFormat="1" ht="15.75" customHeight="1">
      <c r="A484" s="66">
        <v>2013</v>
      </c>
      <c r="B484" s="66" t="s">
        <v>268</v>
      </c>
      <c r="C484" s="66"/>
      <c r="D484" s="93"/>
      <c r="E484" s="93"/>
      <c r="F484" s="6"/>
      <c r="G484" s="6"/>
      <c r="H484" s="6"/>
      <c r="I484" s="6"/>
      <c r="J484" s="66"/>
    </row>
    <row r="485" spans="1:10" s="8" customFormat="1" ht="15.75" customHeight="1">
      <c r="A485" s="66">
        <v>2013</v>
      </c>
      <c r="B485" s="66" t="s">
        <v>268</v>
      </c>
      <c r="C485" s="66"/>
      <c r="D485" s="93"/>
      <c r="E485" s="93"/>
      <c r="F485" s="6"/>
      <c r="G485" s="6"/>
      <c r="H485" s="6"/>
      <c r="I485" s="6"/>
      <c r="J485" s="66"/>
    </row>
    <row r="486" spans="1:10" s="8" customFormat="1" ht="15.75" customHeight="1">
      <c r="A486" s="66">
        <v>2013</v>
      </c>
      <c r="B486" s="66" t="s">
        <v>268</v>
      </c>
      <c r="C486" s="66"/>
      <c r="D486" s="93"/>
      <c r="E486" s="93"/>
      <c r="F486" s="6"/>
      <c r="G486" s="6"/>
      <c r="H486" s="6"/>
      <c r="I486" s="6"/>
      <c r="J486" s="66"/>
    </row>
    <row r="487" spans="1:10" s="8" customFormat="1" ht="15.75" customHeight="1">
      <c r="A487" s="66">
        <v>2013</v>
      </c>
      <c r="B487" s="66" t="s">
        <v>268</v>
      </c>
      <c r="C487" s="66"/>
      <c r="D487" s="93"/>
      <c r="E487" s="93"/>
      <c r="F487" s="6"/>
      <c r="G487" s="6"/>
      <c r="H487" s="6"/>
      <c r="I487" s="6"/>
      <c r="J487" s="66"/>
    </row>
    <row r="488" spans="1:10" s="8" customFormat="1" ht="15.75" customHeight="1">
      <c r="A488" s="66">
        <v>2013</v>
      </c>
      <c r="B488" s="66" t="s">
        <v>268</v>
      </c>
      <c r="C488" s="66"/>
      <c r="D488" s="93"/>
      <c r="E488" s="93"/>
      <c r="F488" s="6"/>
      <c r="G488" s="6"/>
      <c r="H488" s="6"/>
      <c r="I488" s="6"/>
      <c r="J488" s="66"/>
    </row>
    <row r="489" spans="1:10" s="8" customFormat="1" ht="15.75" customHeight="1">
      <c r="A489" s="66">
        <v>2013</v>
      </c>
      <c r="B489" s="66" t="s">
        <v>268</v>
      </c>
      <c r="C489" s="66"/>
      <c r="D489" s="93"/>
      <c r="E489" s="93"/>
      <c r="F489" s="6"/>
      <c r="G489" s="6"/>
      <c r="H489" s="6"/>
      <c r="I489" s="6"/>
      <c r="J489" s="66"/>
    </row>
    <row r="490" spans="1:10" s="8" customFormat="1" ht="15.75" customHeight="1">
      <c r="A490" s="66">
        <v>2013</v>
      </c>
      <c r="B490" s="66" t="s">
        <v>268</v>
      </c>
      <c r="C490" s="66"/>
      <c r="D490" s="93"/>
      <c r="E490" s="93"/>
      <c r="F490" s="6"/>
      <c r="G490" s="6"/>
      <c r="H490" s="6"/>
      <c r="I490" s="6"/>
      <c r="J490" s="66"/>
    </row>
    <row r="491" spans="1:10" s="8" customFormat="1" ht="15.75" customHeight="1">
      <c r="A491" s="66">
        <v>2013</v>
      </c>
      <c r="B491" s="66" t="s">
        <v>268</v>
      </c>
      <c r="C491" s="66"/>
      <c r="D491" s="93"/>
      <c r="E491" s="93"/>
      <c r="F491" s="6"/>
      <c r="G491" s="6"/>
      <c r="H491" s="6"/>
      <c r="I491" s="6"/>
      <c r="J491" s="66"/>
    </row>
    <row r="492" spans="1:10" s="8" customFormat="1" ht="15.75" customHeight="1">
      <c r="A492" s="66">
        <v>2013</v>
      </c>
      <c r="B492" s="66" t="s">
        <v>268</v>
      </c>
      <c r="C492" s="66"/>
      <c r="D492" s="93"/>
      <c r="E492" s="93"/>
      <c r="F492" s="6"/>
      <c r="G492" s="6"/>
      <c r="H492" s="6"/>
      <c r="I492" s="6"/>
      <c r="J492" s="66"/>
    </row>
    <row r="493" spans="1:10" s="8" customFormat="1" ht="15.75" customHeight="1">
      <c r="A493" s="66">
        <v>2013</v>
      </c>
      <c r="B493" s="66" t="s">
        <v>268</v>
      </c>
      <c r="C493" s="66"/>
      <c r="D493" s="93"/>
      <c r="E493" s="93"/>
      <c r="F493" s="6"/>
      <c r="G493" s="6"/>
      <c r="H493" s="6"/>
      <c r="I493" s="6"/>
      <c r="J493" s="66"/>
    </row>
    <row r="494" spans="1:10" s="8" customFormat="1" ht="15.75" customHeight="1">
      <c r="A494" s="66">
        <v>2013</v>
      </c>
      <c r="B494" s="66" t="s">
        <v>268</v>
      </c>
      <c r="C494" s="66"/>
      <c r="D494" s="93"/>
      <c r="E494" s="93"/>
      <c r="F494" s="6"/>
      <c r="G494" s="6"/>
      <c r="H494" s="6"/>
      <c r="I494" s="6"/>
      <c r="J494" s="66"/>
    </row>
    <row r="495" spans="1:10" s="8" customFormat="1" ht="15.75" customHeight="1">
      <c r="A495" s="66">
        <v>2013</v>
      </c>
      <c r="B495" s="66" t="s">
        <v>268</v>
      </c>
      <c r="C495" s="66"/>
      <c r="D495" s="93"/>
      <c r="E495" s="93"/>
      <c r="F495" s="6"/>
      <c r="G495" s="6"/>
      <c r="H495" s="6"/>
      <c r="I495" s="6"/>
      <c r="J495" s="66"/>
    </row>
    <row r="496" spans="1:10" s="8" customFormat="1" ht="15.75" customHeight="1">
      <c r="A496" s="66">
        <v>2013</v>
      </c>
      <c r="B496" s="66" t="s">
        <v>268</v>
      </c>
      <c r="C496" s="66"/>
      <c r="D496" s="93"/>
      <c r="E496" s="93"/>
      <c r="F496" s="6"/>
      <c r="G496" s="6"/>
      <c r="H496" s="6"/>
      <c r="I496" s="6"/>
      <c r="J496" s="66"/>
    </row>
    <row r="497" spans="1:10" s="8" customFormat="1" ht="15.75" customHeight="1">
      <c r="A497" s="66">
        <v>2013</v>
      </c>
      <c r="B497" s="66" t="s">
        <v>268</v>
      </c>
      <c r="C497" s="66"/>
      <c r="D497" s="93"/>
      <c r="E497" s="93"/>
      <c r="F497" s="6"/>
      <c r="G497" s="6"/>
      <c r="H497" s="6"/>
      <c r="I497" s="6"/>
      <c r="J497" s="66"/>
    </row>
    <row r="498" spans="1:10" s="8" customFormat="1" ht="15.75" customHeight="1">
      <c r="A498" s="66">
        <v>2013</v>
      </c>
      <c r="B498" s="66" t="s">
        <v>268</v>
      </c>
      <c r="C498" s="66"/>
      <c r="D498" s="93"/>
      <c r="E498" s="93"/>
      <c r="F498" s="6"/>
      <c r="G498" s="6"/>
      <c r="H498" s="6"/>
      <c r="I498" s="6"/>
      <c r="J498" s="66"/>
    </row>
    <row r="499" spans="1:10" s="8" customFormat="1" ht="15.75" customHeight="1">
      <c r="A499" s="66">
        <v>2013</v>
      </c>
      <c r="B499" s="66" t="s">
        <v>268</v>
      </c>
      <c r="C499" s="66"/>
      <c r="D499" s="93"/>
      <c r="E499" s="93"/>
      <c r="F499" s="6"/>
      <c r="G499" s="6"/>
      <c r="H499" s="6"/>
      <c r="I499" s="6"/>
      <c r="J499" s="66"/>
    </row>
    <row r="500" spans="1:10" s="8" customFormat="1" ht="15.75" customHeight="1">
      <c r="A500" s="66">
        <v>2013</v>
      </c>
      <c r="B500" s="66" t="s">
        <v>268</v>
      </c>
      <c r="C500" s="66"/>
      <c r="D500" s="93"/>
      <c r="E500" s="93"/>
      <c r="F500" s="6"/>
      <c r="G500" s="6"/>
      <c r="H500" s="6"/>
      <c r="I500" s="6"/>
      <c r="J500" s="66"/>
    </row>
    <row r="501" spans="1:10" s="8" customFormat="1" ht="15.75" customHeight="1">
      <c r="A501" s="66">
        <v>2013</v>
      </c>
      <c r="B501" s="66" t="s">
        <v>268</v>
      </c>
      <c r="C501" s="66"/>
      <c r="D501" s="93"/>
      <c r="E501" s="93"/>
      <c r="F501" s="6"/>
      <c r="G501" s="6"/>
      <c r="H501" s="6"/>
      <c r="I501" s="6"/>
      <c r="J501" s="66"/>
    </row>
    <row r="502" spans="1:10" s="8" customFormat="1" ht="15.75" customHeight="1">
      <c r="A502" s="66">
        <v>2013</v>
      </c>
      <c r="B502" s="66" t="s">
        <v>268</v>
      </c>
      <c r="C502" s="66"/>
      <c r="D502" s="93"/>
      <c r="E502" s="93"/>
      <c r="F502" s="6"/>
      <c r="G502" s="6"/>
      <c r="H502" s="6"/>
      <c r="I502" s="6"/>
      <c r="J502" s="66"/>
    </row>
    <row r="503" spans="1:10" s="8" customFormat="1" ht="15.75" customHeight="1">
      <c r="A503" s="66">
        <v>2013</v>
      </c>
      <c r="B503" s="66" t="s">
        <v>268</v>
      </c>
      <c r="C503" s="66"/>
      <c r="D503" s="93"/>
      <c r="E503" s="93"/>
      <c r="F503" s="6"/>
      <c r="G503" s="6"/>
      <c r="H503" s="6"/>
      <c r="I503" s="6"/>
      <c r="J503" s="66"/>
    </row>
    <row r="504" spans="1:10" s="8" customFormat="1" ht="15.75" customHeight="1">
      <c r="A504" s="66"/>
      <c r="B504" s="66"/>
      <c r="C504" s="66"/>
      <c r="D504" s="93"/>
      <c r="E504" s="93"/>
      <c r="F504" s="6"/>
      <c r="G504" s="6"/>
      <c r="H504" s="6"/>
      <c r="I504" s="6"/>
      <c r="J504" s="66"/>
    </row>
    <row r="505" spans="1:10" s="8" customFormat="1" ht="15.75" customHeight="1">
      <c r="A505" s="66"/>
      <c r="B505" s="66"/>
      <c r="C505" s="66"/>
      <c r="D505" s="93"/>
      <c r="E505" s="93"/>
      <c r="F505" s="6"/>
      <c r="G505" s="6"/>
      <c r="H505" s="6"/>
      <c r="I505" s="6"/>
      <c r="J505" s="66"/>
    </row>
    <row r="506" spans="1:10" s="8" customFormat="1" ht="15.75" customHeight="1">
      <c r="A506" s="66"/>
      <c r="B506" s="66"/>
      <c r="C506" s="66"/>
      <c r="D506" s="93"/>
      <c r="E506" s="93"/>
      <c r="F506" s="6"/>
      <c r="G506" s="6"/>
      <c r="H506" s="6"/>
      <c r="I506" s="6"/>
      <c r="J506" s="66"/>
    </row>
    <row r="507" spans="1:10" s="8" customFormat="1" ht="15.75" customHeight="1">
      <c r="A507" s="66"/>
      <c r="B507" s="66"/>
      <c r="C507" s="66"/>
      <c r="D507" s="93"/>
      <c r="E507" s="93"/>
      <c r="F507" s="6"/>
      <c r="G507" s="6"/>
      <c r="H507" s="6"/>
      <c r="I507" s="6"/>
      <c r="J507" s="66"/>
    </row>
    <row r="508" spans="1:10" s="8" customFormat="1" ht="15.75" customHeight="1">
      <c r="A508" s="66"/>
      <c r="B508" s="66"/>
      <c r="C508" s="66"/>
      <c r="D508" s="93"/>
      <c r="E508" s="93"/>
      <c r="F508" s="6"/>
      <c r="G508" s="6"/>
      <c r="H508" s="6"/>
      <c r="I508" s="6"/>
      <c r="J508" s="66"/>
    </row>
    <row r="509" spans="1:10" s="8" customFormat="1" ht="15.75" customHeight="1">
      <c r="A509" s="66"/>
      <c r="B509" s="66"/>
      <c r="C509" s="66"/>
      <c r="D509" s="93"/>
      <c r="E509" s="93"/>
      <c r="F509" s="6"/>
      <c r="G509" s="6"/>
      <c r="H509" s="6"/>
      <c r="I509" s="6"/>
      <c r="J509" s="66"/>
    </row>
    <row r="510" spans="1:10" s="8" customFormat="1" ht="15.75" customHeight="1">
      <c r="A510" s="66"/>
      <c r="B510" s="66"/>
      <c r="C510" s="66"/>
      <c r="D510" s="93"/>
      <c r="E510" s="93"/>
      <c r="F510" s="6"/>
      <c r="G510" s="6"/>
      <c r="H510" s="6"/>
      <c r="I510" s="6"/>
      <c r="J510" s="66"/>
    </row>
    <row r="511" spans="1:10" s="8" customFormat="1" ht="15.75" customHeight="1">
      <c r="A511" s="66"/>
      <c r="B511" s="66"/>
      <c r="C511" s="66"/>
      <c r="D511" s="93"/>
      <c r="E511" s="93"/>
      <c r="F511" s="6"/>
      <c r="G511" s="6"/>
      <c r="H511" s="6"/>
      <c r="I511" s="6"/>
      <c r="J511" s="66"/>
    </row>
    <row r="512" spans="1:10" s="8" customFormat="1" ht="15.75" customHeight="1">
      <c r="A512" s="66"/>
      <c r="B512" s="66"/>
      <c r="C512" s="66"/>
      <c r="D512" s="93"/>
      <c r="E512" s="93"/>
      <c r="F512" s="6"/>
      <c r="G512" s="6"/>
      <c r="H512" s="6"/>
      <c r="I512" s="6"/>
      <c r="J512" s="66"/>
    </row>
    <row r="513" spans="1:10" s="8" customFormat="1" ht="15.75" customHeight="1">
      <c r="A513" s="66"/>
      <c r="B513" s="66"/>
      <c r="C513" s="66"/>
      <c r="D513" s="93"/>
      <c r="E513" s="93"/>
      <c r="F513" s="6"/>
      <c r="G513" s="6"/>
      <c r="H513" s="6"/>
      <c r="I513" s="6"/>
      <c r="J513" s="66"/>
    </row>
    <row r="514" spans="1:10" s="8" customFormat="1" ht="15.75" customHeight="1">
      <c r="A514" s="66"/>
      <c r="B514" s="66"/>
      <c r="C514" s="66"/>
      <c r="D514" s="93"/>
      <c r="E514" s="93"/>
      <c r="F514" s="6"/>
      <c r="G514" s="6"/>
      <c r="H514" s="6"/>
      <c r="I514" s="6"/>
      <c r="J514" s="66"/>
    </row>
    <row r="515" spans="1:10" s="8" customFormat="1" ht="15.75" customHeight="1">
      <c r="A515" s="66"/>
      <c r="B515" s="66"/>
      <c r="C515" s="66"/>
      <c r="D515" s="93"/>
      <c r="E515" s="93"/>
      <c r="F515" s="6"/>
      <c r="G515" s="6"/>
      <c r="H515" s="6"/>
      <c r="I515" s="6"/>
      <c r="J515" s="66"/>
    </row>
    <row r="516" spans="1:10" s="8" customFormat="1" ht="15.75" customHeight="1">
      <c r="A516" s="66"/>
      <c r="B516" s="66"/>
      <c r="C516" s="66"/>
      <c r="D516" s="93"/>
      <c r="E516" s="93"/>
      <c r="F516" s="6"/>
      <c r="G516" s="6"/>
      <c r="H516" s="6"/>
      <c r="I516" s="6"/>
      <c r="J516" s="66"/>
    </row>
    <row r="517" spans="1:10" s="8" customFormat="1" ht="15.75" customHeight="1">
      <c r="A517" s="66"/>
      <c r="B517" s="66"/>
      <c r="C517" s="66"/>
      <c r="D517" s="93"/>
      <c r="E517" s="93"/>
      <c r="F517" s="6"/>
      <c r="G517" s="6"/>
      <c r="H517" s="6"/>
      <c r="I517" s="6"/>
      <c r="J517" s="66"/>
    </row>
    <row r="518" spans="1:10" s="8" customFormat="1" ht="15.75" customHeight="1">
      <c r="A518" s="66"/>
      <c r="B518" s="66"/>
      <c r="C518" s="66"/>
      <c r="D518" s="93"/>
      <c r="E518" s="93"/>
      <c r="F518" s="6"/>
      <c r="G518" s="6"/>
      <c r="H518" s="6"/>
      <c r="I518" s="6"/>
      <c r="J518" s="66"/>
    </row>
    <row r="519" spans="1:10" s="8" customFormat="1" ht="15.75" customHeight="1">
      <c r="A519" s="66"/>
      <c r="B519" s="66"/>
      <c r="C519" s="66"/>
      <c r="D519" s="93"/>
      <c r="E519" s="93"/>
      <c r="F519" s="6"/>
      <c r="G519" s="6"/>
      <c r="H519" s="6"/>
      <c r="I519" s="6"/>
      <c r="J519" s="66"/>
    </row>
    <row r="520" spans="1:10" s="8" customFormat="1" ht="15.75" customHeight="1">
      <c r="A520" s="66"/>
      <c r="B520" s="66"/>
      <c r="C520" s="66"/>
      <c r="D520" s="93"/>
      <c r="E520" s="93"/>
      <c r="F520" s="6"/>
      <c r="G520" s="6"/>
      <c r="H520" s="6"/>
      <c r="I520" s="6"/>
      <c r="J520" s="66"/>
    </row>
    <row r="521" spans="1:10" s="8" customFormat="1" ht="15.75" customHeight="1">
      <c r="A521" s="66"/>
      <c r="B521" s="66"/>
      <c r="C521" s="66"/>
      <c r="D521" s="93"/>
      <c r="E521" s="93"/>
      <c r="F521" s="6"/>
      <c r="G521" s="6"/>
      <c r="H521" s="6"/>
      <c r="I521" s="6"/>
      <c r="J521" s="66"/>
    </row>
    <row r="522" spans="1:10" s="8" customFormat="1" ht="15.75" customHeight="1">
      <c r="A522" s="66"/>
      <c r="B522" s="66"/>
      <c r="C522" s="66"/>
      <c r="D522" s="93"/>
      <c r="E522" s="93"/>
      <c r="F522" s="6"/>
      <c r="G522" s="6"/>
      <c r="H522" s="6"/>
      <c r="I522" s="6"/>
      <c r="J522" s="66"/>
    </row>
    <row r="523" spans="1:10" s="8" customFormat="1" ht="15.75" customHeight="1">
      <c r="A523" s="66"/>
      <c r="B523" s="66"/>
      <c r="C523" s="66"/>
      <c r="D523" s="93"/>
      <c r="E523" s="93"/>
      <c r="F523" s="6"/>
      <c r="G523" s="6"/>
      <c r="H523" s="6"/>
      <c r="I523" s="6"/>
      <c r="J523" s="66"/>
    </row>
    <row r="524" spans="1:10" s="8" customFormat="1" ht="15.75" customHeight="1">
      <c r="A524" s="66"/>
      <c r="B524" s="66"/>
      <c r="C524" s="66"/>
      <c r="D524" s="93"/>
      <c r="E524" s="93"/>
      <c r="F524" s="6"/>
      <c r="G524" s="6"/>
      <c r="H524" s="6"/>
      <c r="I524" s="6"/>
      <c r="J524" s="66"/>
    </row>
    <row r="525" spans="1:10" s="8" customFormat="1" ht="15.75" customHeight="1">
      <c r="A525" s="66"/>
      <c r="B525" s="66"/>
      <c r="C525" s="66"/>
      <c r="D525" s="93"/>
      <c r="E525" s="93"/>
      <c r="F525" s="6"/>
      <c r="G525" s="6"/>
      <c r="H525" s="6"/>
      <c r="I525" s="6"/>
      <c r="J525" s="66"/>
    </row>
    <row r="526" spans="1:10" s="8" customFormat="1" ht="15.75" customHeight="1">
      <c r="A526" s="66"/>
      <c r="B526" s="66"/>
      <c r="C526" s="66"/>
      <c r="D526" s="93"/>
      <c r="E526" s="93"/>
      <c r="F526" s="6"/>
      <c r="G526" s="6"/>
      <c r="H526" s="6"/>
      <c r="I526" s="6"/>
      <c r="J526" s="66"/>
    </row>
    <row r="527" spans="1:10" s="8" customFormat="1" ht="15.75" customHeight="1">
      <c r="A527" s="66"/>
      <c r="B527" s="66"/>
      <c r="C527" s="66"/>
      <c r="D527" s="93"/>
      <c r="E527" s="93"/>
      <c r="F527" s="6"/>
      <c r="G527" s="6"/>
      <c r="H527" s="6"/>
      <c r="I527" s="6"/>
      <c r="J527" s="66"/>
    </row>
    <row r="528" spans="1:10" s="8" customFormat="1" ht="15.75" customHeight="1">
      <c r="A528" s="66"/>
      <c r="B528" s="66"/>
      <c r="C528" s="66"/>
      <c r="D528" s="93"/>
      <c r="E528" s="93"/>
      <c r="F528" s="6"/>
      <c r="G528" s="6"/>
      <c r="H528" s="6"/>
      <c r="I528" s="6"/>
      <c r="J528" s="66"/>
    </row>
    <row r="529" spans="1:10" s="8" customFormat="1" ht="15.75" customHeight="1">
      <c r="A529" s="66"/>
      <c r="B529" s="66"/>
      <c r="C529" s="66"/>
      <c r="D529" s="93"/>
      <c r="E529" s="93"/>
      <c r="F529" s="6"/>
      <c r="G529" s="6"/>
      <c r="H529" s="6"/>
      <c r="I529" s="6"/>
      <c r="J529" s="66"/>
    </row>
    <row r="530" spans="1:10" s="8" customFormat="1" ht="15.75" customHeight="1">
      <c r="A530" s="66"/>
      <c r="B530" s="66"/>
      <c r="C530" s="66"/>
      <c r="D530" s="93"/>
      <c r="E530" s="93"/>
      <c r="F530" s="6"/>
      <c r="G530" s="6"/>
      <c r="H530" s="6"/>
      <c r="I530" s="6"/>
      <c r="J530" s="66"/>
    </row>
    <row r="531" spans="1:10" s="8" customFormat="1" ht="15.75" customHeight="1">
      <c r="A531" s="66"/>
      <c r="B531" s="66"/>
      <c r="C531" s="66"/>
      <c r="D531" s="93"/>
      <c r="E531" s="93"/>
      <c r="F531" s="6"/>
      <c r="G531" s="6"/>
      <c r="H531" s="6"/>
      <c r="I531" s="6"/>
      <c r="J531" s="66"/>
    </row>
    <row r="532" spans="1:10" s="8" customFormat="1" ht="15.75" customHeight="1">
      <c r="A532" s="66"/>
      <c r="B532" s="66"/>
      <c r="C532" s="66"/>
      <c r="D532" s="93"/>
      <c r="E532" s="93"/>
      <c r="F532" s="6"/>
      <c r="G532" s="6"/>
      <c r="H532" s="6"/>
      <c r="I532" s="6"/>
      <c r="J532" s="66"/>
    </row>
    <row r="533" spans="1:10" s="8" customFormat="1" ht="15.75" customHeight="1">
      <c r="A533" s="66"/>
      <c r="B533" s="66"/>
      <c r="C533" s="66"/>
      <c r="D533" s="93"/>
      <c r="E533" s="93"/>
      <c r="F533" s="6"/>
      <c r="G533" s="6"/>
      <c r="H533" s="6"/>
      <c r="I533" s="6"/>
      <c r="J533" s="66"/>
    </row>
    <row r="534" spans="1:10" s="8" customFormat="1" ht="15.75" customHeight="1">
      <c r="A534" s="66"/>
      <c r="B534" s="66"/>
      <c r="C534" s="66"/>
      <c r="D534" s="93"/>
      <c r="E534" s="93"/>
      <c r="F534" s="6"/>
      <c r="G534" s="6"/>
      <c r="H534" s="6"/>
      <c r="I534" s="6"/>
      <c r="J534" s="66"/>
    </row>
    <row r="535" spans="1:10" s="8" customFormat="1" ht="15.75" customHeight="1">
      <c r="A535" s="66"/>
      <c r="B535" s="66"/>
      <c r="C535" s="66"/>
      <c r="D535" s="93"/>
      <c r="E535" s="93"/>
      <c r="F535" s="6"/>
      <c r="G535" s="6"/>
      <c r="H535" s="6"/>
      <c r="I535" s="6"/>
      <c r="J535" s="66"/>
    </row>
    <row r="536" spans="1:10" s="8" customFormat="1">
      <c r="A536" s="66"/>
      <c r="B536" s="66"/>
      <c r="C536" s="66"/>
      <c r="D536" s="93"/>
      <c r="E536" s="66"/>
      <c r="F536" s="6"/>
      <c r="G536" s="6"/>
      <c r="H536" s="6"/>
      <c r="I536" s="6"/>
      <c r="J536" s="66"/>
    </row>
  </sheetData>
  <autoFilter ref="A2:J536">
    <filterColumn colId="0">
      <filters>
        <filter val="2013"/>
      </filters>
    </filterColumn>
    <filterColumn colId="1">
      <filters>
        <filter val="RECIBIDO"/>
      </filters>
    </filterColumn>
    <filterColumn colId="3">
      <filters blank="1">
        <dateGroupItem year="2013" month="3" dateTimeGrouping="month"/>
      </filters>
    </filterColumn>
    <filterColumn colId="4">
      <filters blank="1">
        <dateGroupItem year="2013" month="3" dateTimeGrouping="month"/>
      </filters>
    </filterColumn>
    <sortState ref="A13:J437">
      <sortCondition ref="D2:D437"/>
    </sortState>
  </autoFilter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I33"/>
  <sheetViews>
    <sheetView view="pageBreakPreview" zoomScale="85" zoomScaleSheetLayoutView="85" workbookViewId="0">
      <selection activeCell="C5" sqref="C5"/>
    </sheetView>
  </sheetViews>
  <sheetFormatPr baseColWidth="10" defaultRowHeight="15"/>
  <cols>
    <col min="1" max="1" width="7.85546875" customWidth="1"/>
    <col min="2" max="2" width="14.5703125" customWidth="1"/>
    <col min="3" max="3" width="33.85546875" customWidth="1"/>
    <col min="4" max="4" width="34.140625" style="741" customWidth="1"/>
    <col min="5" max="5" width="27.7109375" style="741" customWidth="1"/>
    <col min="6" max="6" width="20.85546875" style="741" customWidth="1"/>
    <col min="7" max="7" width="12.85546875" customWidth="1"/>
    <col min="9" max="9" width="2.42578125" customWidth="1"/>
  </cols>
  <sheetData>
    <row r="1" spans="1:9" s="72" customFormat="1" ht="28.5" customHeight="1">
      <c r="A1" s="71" t="s">
        <v>69</v>
      </c>
      <c r="B1" s="71" t="s">
        <v>73</v>
      </c>
      <c r="C1" s="71" t="s">
        <v>74</v>
      </c>
      <c r="D1" s="71" t="s">
        <v>70</v>
      </c>
      <c r="E1" s="71" t="s">
        <v>71</v>
      </c>
      <c r="F1" s="71" t="s">
        <v>4</v>
      </c>
      <c r="G1" s="71" t="s">
        <v>46</v>
      </c>
      <c r="H1" s="71" t="s">
        <v>72</v>
      </c>
      <c r="I1" s="71"/>
    </row>
    <row r="2" spans="1:9" ht="30">
      <c r="A2" s="231" t="s">
        <v>113</v>
      </c>
      <c r="B2" s="233" t="s">
        <v>1845</v>
      </c>
      <c r="C2" s="231" t="s">
        <v>113</v>
      </c>
      <c r="D2" s="233" t="s">
        <v>535</v>
      </c>
      <c r="E2" s="233" t="s">
        <v>1514</v>
      </c>
      <c r="F2" s="233" t="s">
        <v>1511</v>
      </c>
      <c r="G2" s="742">
        <v>42413</v>
      </c>
      <c r="H2" s="231"/>
      <c r="I2" s="231"/>
    </row>
    <row r="3" spans="1:9" ht="30">
      <c r="A3" s="231" t="s">
        <v>113</v>
      </c>
      <c r="B3" s="233" t="s">
        <v>1845</v>
      </c>
      <c r="C3" s="231" t="s">
        <v>113</v>
      </c>
      <c r="D3" s="233" t="s">
        <v>241</v>
      </c>
      <c r="E3" s="233" t="s">
        <v>1510</v>
      </c>
      <c r="F3" s="233" t="s">
        <v>1511</v>
      </c>
      <c r="G3" s="742">
        <v>42413</v>
      </c>
      <c r="H3" s="231"/>
      <c r="I3" s="231"/>
    </row>
    <row r="4" spans="1:9" ht="30">
      <c r="A4" s="231" t="s">
        <v>113</v>
      </c>
      <c r="B4" s="233" t="s">
        <v>1845</v>
      </c>
      <c r="C4" s="231" t="s">
        <v>113</v>
      </c>
      <c r="D4" s="233" t="s">
        <v>1846</v>
      </c>
      <c r="E4" s="233" t="s">
        <v>1847</v>
      </c>
      <c r="F4" s="233" t="s">
        <v>1511</v>
      </c>
      <c r="G4" s="742">
        <v>42413</v>
      </c>
      <c r="H4" s="231"/>
      <c r="I4" s="231"/>
    </row>
    <row r="5" spans="1:9" ht="30">
      <c r="A5" s="231" t="s">
        <v>113</v>
      </c>
      <c r="B5" s="233" t="s">
        <v>1845</v>
      </c>
      <c r="C5" s="231" t="s">
        <v>113</v>
      </c>
      <c r="D5" s="233" t="s">
        <v>241</v>
      </c>
      <c r="E5" s="233" t="s">
        <v>1510</v>
      </c>
      <c r="F5" s="233" t="s">
        <v>1512</v>
      </c>
      <c r="G5" s="742">
        <v>42420</v>
      </c>
      <c r="H5" s="231"/>
      <c r="I5" s="231"/>
    </row>
    <row r="6" spans="1:9" ht="30">
      <c r="A6" s="231" t="s">
        <v>113</v>
      </c>
      <c r="B6" s="233" t="s">
        <v>1845</v>
      </c>
      <c r="C6" s="231" t="s">
        <v>113</v>
      </c>
      <c r="D6" s="233" t="s">
        <v>1848</v>
      </c>
      <c r="E6" s="233" t="s">
        <v>1514</v>
      </c>
      <c r="F6" s="233" t="s">
        <v>1512</v>
      </c>
      <c r="G6" s="742">
        <v>42420</v>
      </c>
      <c r="H6" s="231"/>
      <c r="I6" s="231"/>
    </row>
    <row r="7" spans="1:9" ht="30">
      <c r="A7" s="231" t="s">
        <v>113</v>
      </c>
      <c r="B7" s="233" t="s">
        <v>1845</v>
      </c>
      <c r="C7" s="231" t="s">
        <v>113</v>
      </c>
      <c r="D7" s="233" t="s">
        <v>1849</v>
      </c>
      <c r="E7" s="233" t="s">
        <v>4</v>
      </c>
      <c r="F7" s="233" t="s">
        <v>1696</v>
      </c>
      <c r="G7" s="742">
        <v>42438</v>
      </c>
      <c r="H7" s="231"/>
      <c r="I7" s="231"/>
    </row>
    <row r="8" spans="1:9" ht="30">
      <c r="A8" s="231" t="s">
        <v>113</v>
      </c>
      <c r="B8" s="233" t="s">
        <v>1845</v>
      </c>
      <c r="C8" s="231" t="s">
        <v>113</v>
      </c>
      <c r="D8" s="233" t="s">
        <v>1853</v>
      </c>
      <c r="E8" s="233"/>
      <c r="F8" s="233" t="s">
        <v>1696</v>
      </c>
      <c r="G8" s="742">
        <v>42438</v>
      </c>
      <c r="H8" s="231"/>
      <c r="I8" s="231"/>
    </row>
    <row r="9" spans="1:9" ht="30">
      <c r="A9" s="231" t="s">
        <v>113</v>
      </c>
      <c r="B9" s="233" t="s">
        <v>1845</v>
      </c>
      <c r="C9" s="231" t="s">
        <v>113</v>
      </c>
      <c r="D9" s="233" t="s">
        <v>241</v>
      </c>
      <c r="E9" s="233" t="s">
        <v>1510</v>
      </c>
      <c r="F9" s="233" t="s">
        <v>1696</v>
      </c>
      <c r="G9" s="742">
        <v>42438</v>
      </c>
      <c r="H9" s="231"/>
      <c r="I9" s="231"/>
    </row>
    <row r="10" spans="1:9" ht="30">
      <c r="A10" s="231" t="s">
        <v>113</v>
      </c>
      <c r="B10" s="233" t="s">
        <v>1845</v>
      </c>
      <c r="C10" s="231" t="s">
        <v>113</v>
      </c>
      <c r="D10" s="233"/>
      <c r="E10" s="233"/>
      <c r="F10" s="233" t="s">
        <v>1686</v>
      </c>
      <c r="G10" s="742">
        <v>42448</v>
      </c>
      <c r="H10" s="231"/>
      <c r="I10" s="231"/>
    </row>
    <row r="11" spans="1:9" ht="30">
      <c r="A11" s="231" t="s">
        <v>113</v>
      </c>
      <c r="B11" s="233" t="s">
        <v>1845</v>
      </c>
      <c r="C11" s="231" t="s">
        <v>113</v>
      </c>
      <c r="D11" s="233" t="s">
        <v>1849</v>
      </c>
      <c r="E11" s="233" t="s">
        <v>4</v>
      </c>
      <c r="F11" s="233" t="s">
        <v>1177</v>
      </c>
      <c r="G11" s="742">
        <v>42427</v>
      </c>
      <c r="H11" s="231"/>
      <c r="I11" s="231"/>
    </row>
    <row r="12" spans="1:9" ht="45">
      <c r="A12" s="231" t="s">
        <v>113</v>
      </c>
      <c r="B12" s="233" t="s">
        <v>1850</v>
      </c>
      <c r="C12" s="231" t="s">
        <v>1750</v>
      </c>
      <c r="D12" s="233" t="s">
        <v>1851</v>
      </c>
      <c r="E12" s="233" t="s">
        <v>1852</v>
      </c>
      <c r="F12" s="233" t="s">
        <v>240</v>
      </c>
      <c r="G12" s="742">
        <v>42500</v>
      </c>
      <c r="H12" s="231"/>
      <c r="I12" s="231"/>
    </row>
    <row r="13" spans="1:9" ht="45">
      <c r="A13" s="231" t="s">
        <v>113</v>
      </c>
      <c r="B13" s="233" t="s">
        <v>1347</v>
      </c>
      <c r="C13" s="231" t="s">
        <v>1750</v>
      </c>
      <c r="D13" s="233" t="s">
        <v>1851</v>
      </c>
      <c r="E13" s="233" t="s">
        <v>1852</v>
      </c>
      <c r="F13" s="233" t="s">
        <v>240</v>
      </c>
      <c r="G13" s="742">
        <v>42500</v>
      </c>
      <c r="H13" s="231"/>
      <c r="I13" s="231"/>
    </row>
    <row r="14" spans="1:9">
      <c r="A14" s="231"/>
      <c r="B14" s="233"/>
      <c r="C14" s="231"/>
      <c r="D14" s="233"/>
      <c r="E14" s="233"/>
      <c r="F14" s="233"/>
      <c r="G14" s="742"/>
      <c r="H14" s="231"/>
      <c r="I14" s="231"/>
    </row>
    <row r="15" spans="1:9">
      <c r="A15" s="231"/>
      <c r="B15" s="233"/>
      <c r="C15" s="231"/>
      <c r="D15" s="233"/>
      <c r="E15" s="233"/>
      <c r="F15" s="233"/>
      <c r="G15" s="742"/>
      <c r="H15" s="231"/>
      <c r="I15" s="231"/>
    </row>
    <row r="16" spans="1:9">
      <c r="A16" s="231"/>
      <c r="B16" s="233"/>
      <c r="C16" s="231"/>
      <c r="D16" s="233"/>
      <c r="E16" s="233"/>
      <c r="F16" s="233"/>
      <c r="G16" s="742"/>
      <c r="H16" s="231"/>
      <c r="I16" s="231"/>
    </row>
    <row r="17" spans="1:9">
      <c r="A17" s="231"/>
      <c r="B17" s="233"/>
      <c r="C17" s="231"/>
      <c r="D17" s="233"/>
      <c r="E17" s="233"/>
      <c r="F17" s="233"/>
      <c r="G17" s="742"/>
      <c r="H17" s="231"/>
      <c r="I17" s="231"/>
    </row>
    <row r="18" spans="1:9">
      <c r="A18" s="231"/>
      <c r="B18" s="233"/>
      <c r="C18" s="231"/>
      <c r="D18" s="233"/>
      <c r="E18" s="233"/>
      <c r="F18" s="233"/>
      <c r="G18" s="742"/>
      <c r="H18" s="231"/>
      <c r="I18" s="231"/>
    </row>
    <row r="19" spans="1:9">
      <c r="A19" s="231"/>
      <c r="B19" s="233"/>
      <c r="C19" s="231"/>
      <c r="D19" s="233"/>
      <c r="E19" s="233"/>
      <c r="F19" s="233"/>
      <c r="G19" s="742"/>
      <c r="H19" s="231"/>
      <c r="I19" s="231"/>
    </row>
    <row r="20" spans="1:9">
      <c r="A20" s="231"/>
      <c r="B20" s="233"/>
      <c r="C20" s="231"/>
      <c r="D20" s="233"/>
      <c r="E20" s="233"/>
      <c r="F20" s="233"/>
      <c r="G20" s="742"/>
      <c r="H20" s="231"/>
      <c r="I20" s="231"/>
    </row>
    <row r="21" spans="1:9">
      <c r="A21" s="231"/>
      <c r="B21" s="233"/>
      <c r="C21" s="231"/>
      <c r="D21" s="233"/>
      <c r="E21" s="233"/>
      <c r="F21" s="233"/>
      <c r="G21" s="742"/>
      <c r="H21" s="231"/>
      <c r="I21" s="231"/>
    </row>
    <row r="22" spans="1:9">
      <c r="A22" s="231"/>
      <c r="B22" s="233"/>
      <c r="C22" s="231"/>
      <c r="D22" s="233"/>
      <c r="E22" s="233"/>
      <c r="F22" s="233"/>
      <c r="G22" s="742"/>
      <c r="H22" s="231"/>
      <c r="I22" s="231"/>
    </row>
    <row r="23" spans="1:9">
      <c r="A23" s="231"/>
      <c r="B23" s="233"/>
      <c r="C23" s="231"/>
      <c r="D23" s="233"/>
      <c r="E23" s="233"/>
      <c r="F23" s="233"/>
      <c r="G23" s="742"/>
      <c r="H23" s="231"/>
      <c r="I23" s="231"/>
    </row>
    <row r="24" spans="1:9">
      <c r="A24" s="231"/>
      <c r="B24" s="233"/>
      <c r="C24" s="231"/>
      <c r="D24" s="233"/>
      <c r="E24" s="233"/>
      <c r="F24" s="233"/>
      <c r="G24" s="742"/>
      <c r="H24" s="231"/>
      <c r="I24" s="231"/>
    </row>
    <row r="25" spans="1:9">
      <c r="A25" s="231"/>
      <c r="B25" s="233"/>
      <c r="C25" s="231"/>
      <c r="D25" s="233"/>
      <c r="E25" s="233"/>
      <c r="F25" s="233"/>
      <c r="G25" s="742"/>
      <c r="H25" s="231"/>
      <c r="I25" s="231"/>
    </row>
    <row r="26" spans="1:9">
      <c r="A26" s="231"/>
      <c r="B26" s="233"/>
      <c r="C26" s="231"/>
      <c r="D26" s="233"/>
      <c r="E26" s="233"/>
      <c r="F26" s="233"/>
      <c r="G26" s="742"/>
      <c r="H26" s="231"/>
      <c r="I26" s="231"/>
    </row>
    <row r="27" spans="1:9">
      <c r="A27" s="231"/>
      <c r="B27" s="233"/>
      <c r="C27" s="231"/>
      <c r="D27" s="233"/>
      <c r="E27" s="233"/>
      <c r="F27" s="233"/>
      <c r="G27" s="742"/>
      <c r="H27" s="231"/>
      <c r="I27" s="231"/>
    </row>
    <row r="28" spans="1:9">
      <c r="A28" s="231"/>
      <c r="B28" s="233"/>
      <c r="C28" s="231"/>
      <c r="D28" s="233"/>
      <c r="E28" s="233"/>
      <c r="F28" s="233"/>
      <c r="G28" s="742"/>
      <c r="H28" s="231"/>
      <c r="I28" s="231"/>
    </row>
    <row r="29" spans="1:9">
      <c r="A29" s="231"/>
      <c r="B29" s="233"/>
      <c r="C29" s="231"/>
      <c r="D29" s="233"/>
      <c r="E29" s="233"/>
      <c r="F29" s="233"/>
      <c r="G29" s="742"/>
      <c r="H29" s="231"/>
      <c r="I29" s="231"/>
    </row>
    <row r="30" spans="1:9">
      <c r="A30" s="231"/>
      <c r="B30" s="233"/>
      <c r="C30" s="231"/>
      <c r="D30" s="233"/>
      <c r="E30" s="233"/>
      <c r="F30" s="233"/>
      <c r="G30" s="742"/>
      <c r="H30" s="231"/>
      <c r="I30" s="231"/>
    </row>
    <row r="31" spans="1:9">
      <c r="A31" s="231"/>
      <c r="B31" s="233"/>
      <c r="C31" s="231"/>
      <c r="D31" s="233"/>
      <c r="E31" s="233"/>
      <c r="F31" s="233"/>
      <c r="G31" s="742"/>
      <c r="H31" s="231"/>
      <c r="I31" s="231"/>
    </row>
    <row r="32" spans="1:9">
      <c r="A32" s="231"/>
      <c r="B32" s="233"/>
      <c r="C32" s="231"/>
      <c r="D32" s="233"/>
      <c r="E32" s="233"/>
      <c r="F32" s="233"/>
      <c r="G32" s="742"/>
      <c r="H32" s="231"/>
      <c r="I32" s="231"/>
    </row>
    <row r="33" spans="1:9">
      <c r="A33" s="231"/>
      <c r="B33" s="233"/>
      <c r="C33" s="231"/>
      <c r="D33" s="233"/>
      <c r="E33" s="233"/>
      <c r="F33" s="233"/>
      <c r="G33" s="742"/>
      <c r="H33" s="231"/>
      <c r="I33" s="231"/>
    </row>
  </sheetData>
  <autoFilter ref="A1:I33"/>
  <pageMargins left="0.7" right="0.7" top="0.75" bottom="0.75" header="0.3" footer="0.3"/>
  <pageSetup scale="47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J32"/>
  <sheetViews>
    <sheetView view="pageBreakPreview" zoomScaleSheetLayoutView="100" workbookViewId="0">
      <selection activeCell="B2" sqref="B2"/>
    </sheetView>
  </sheetViews>
  <sheetFormatPr baseColWidth="10" defaultRowHeight="15"/>
  <cols>
    <col min="1" max="1" width="2.140625" customWidth="1"/>
    <col min="2" max="2" width="3.85546875" customWidth="1"/>
    <col min="3" max="3" width="14.5703125" customWidth="1"/>
    <col min="4" max="4" width="55.42578125" customWidth="1"/>
    <col min="5" max="5" width="27.7109375" customWidth="1"/>
    <col min="6" max="6" width="20.85546875" customWidth="1"/>
    <col min="7" max="7" width="11.140625" customWidth="1"/>
    <col min="8" max="8" width="11.85546875" customWidth="1"/>
    <col min="10" max="10" width="2.42578125" customWidth="1"/>
  </cols>
  <sheetData>
    <row r="1" spans="1:10" s="72" customFormat="1" ht="28.5" customHeight="1">
      <c r="A1" s="71"/>
      <c r="B1" s="71" t="s">
        <v>35</v>
      </c>
      <c r="C1" s="71" t="s">
        <v>75</v>
      </c>
      <c r="D1" s="71" t="s">
        <v>70</v>
      </c>
      <c r="E1" s="71" t="s">
        <v>71</v>
      </c>
      <c r="F1" s="71" t="s">
        <v>4</v>
      </c>
      <c r="G1" s="73" t="s">
        <v>77</v>
      </c>
      <c r="H1" s="71" t="s">
        <v>76</v>
      </c>
      <c r="I1" s="71" t="s">
        <v>72</v>
      </c>
      <c r="J1" s="71"/>
    </row>
    <row r="2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>
      <c r="A32" s="38"/>
      <c r="B32" s="38"/>
      <c r="C32" s="38"/>
      <c r="D32" s="38"/>
      <c r="E32" s="38"/>
      <c r="F32" s="38"/>
      <c r="G32" s="38"/>
      <c r="H32" s="38"/>
      <c r="I32" s="38"/>
      <c r="J32" s="38"/>
    </row>
  </sheetData>
  <autoFilter ref="A1:J32"/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 filterMode="1"/>
  <dimension ref="A1:Q154"/>
  <sheetViews>
    <sheetView view="pageBreakPreview" topLeftCell="A142" zoomScale="85" zoomScaleNormal="85" zoomScaleSheetLayoutView="85" workbookViewId="0">
      <selection activeCell="A129" sqref="A129"/>
    </sheetView>
  </sheetViews>
  <sheetFormatPr baseColWidth="10" defaultRowHeight="15"/>
  <cols>
    <col min="1" max="1" width="34.5703125" customWidth="1"/>
    <col min="2" max="2" width="25.42578125" customWidth="1"/>
    <col min="3" max="3" width="12.140625" customWidth="1"/>
    <col min="5" max="5" width="12.140625" customWidth="1"/>
    <col min="7" max="7" width="11.5703125" bestFit="1" customWidth="1"/>
    <col min="8" max="8" width="12.140625" customWidth="1"/>
    <col min="9" max="9" width="7.7109375" customWidth="1"/>
    <col min="10" max="11" width="7.7109375" style="100" customWidth="1"/>
    <col min="12" max="12" width="18.7109375" customWidth="1"/>
    <col min="13" max="13" width="26.28515625" customWidth="1"/>
    <col min="14" max="15" width="23.42578125" customWidth="1"/>
    <col min="16" max="16" width="35.140625" customWidth="1"/>
    <col min="17" max="17" width="3.42578125" customWidth="1"/>
  </cols>
  <sheetData>
    <row r="1" spans="1:17">
      <c r="A1" s="79"/>
      <c r="B1" s="84"/>
      <c r="C1" s="85"/>
      <c r="D1" s="85"/>
      <c r="E1" s="85"/>
      <c r="F1" s="85"/>
      <c r="G1" s="85"/>
      <c r="H1" s="85"/>
      <c r="I1" s="85"/>
      <c r="J1" s="97"/>
      <c r="K1" s="97"/>
      <c r="L1" s="85"/>
      <c r="M1" s="85"/>
      <c r="N1" s="85"/>
      <c r="O1" s="85"/>
      <c r="P1" s="85"/>
      <c r="Q1" s="86"/>
    </row>
    <row r="2" spans="1:17" s="83" customFormat="1" ht="36" customHeight="1" thickBot="1">
      <c r="A2" s="82" t="s">
        <v>90</v>
      </c>
      <c r="B2" s="87" t="s">
        <v>91</v>
      </c>
      <c r="C2" s="88" t="s">
        <v>92</v>
      </c>
      <c r="D2" s="88" t="s">
        <v>105</v>
      </c>
      <c r="E2" s="89" t="s">
        <v>93</v>
      </c>
      <c r="F2" s="88" t="s">
        <v>46</v>
      </c>
      <c r="G2" s="88"/>
      <c r="H2" s="90" t="s">
        <v>168</v>
      </c>
      <c r="I2" s="95" t="s">
        <v>173</v>
      </c>
      <c r="J2" s="98" t="s">
        <v>174</v>
      </c>
      <c r="K2" s="98" t="s">
        <v>176</v>
      </c>
      <c r="L2" s="90" t="s">
        <v>94</v>
      </c>
      <c r="M2" s="88" t="s">
        <v>95</v>
      </c>
      <c r="N2" s="88" t="s">
        <v>96</v>
      </c>
      <c r="O2" s="88"/>
      <c r="P2" s="91" t="s">
        <v>97</v>
      </c>
      <c r="Q2" s="92"/>
    </row>
    <row r="3" spans="1:17" s="13" customFormat="1" ht="36" hidden="1" customHeight="1">
      <c r="A3" s="6" t="s">
        <v>103</v>
      </c>
      <c r="B3" s="80"/>
      <c r="C3" s="80" t="s">
        <v>104</v>
      </c>
      <c r="D3" s="80">
        <v>1991</v>
      </c>
      <c r="E3" s="80">
        <v>38</v>
      </c>
      <c r="F3" s="81">
        <v>41197</v>
      </c>
      <c r="G3" s="81">
        <v>41202</v>
      </c>
      <c r="H3" s="81"/>
      <c r="I3" s="81"/>
      <c r="J3" s="99"/>
      <c r="K3" s="99"/>
      <c r="L3" s="80" t="s">
        <v>106</v>
      </c>
      <c r="M3" s="80" t="s">
        <v>107</v>
      </c>
      <c r="N3" s="80" t="s">
        <v>108</v>
      </c>
      <c r="O3" s="80" t="s">
        <v>208</v>
      </c>
      <c r="P3" s="80"/>
      <c r="Q3" s="80"/>
    </row>
    <row r="4" spans="1:17" s="13" customFormat="1" ht="47.25" hidden="1" customHeight="1">
      <c r="A4" s="6" t="s">
        <v>103</v>
      </c>
      <c r="B4" s="6" t="s">
        <v>99</v>
      </c>
      <c r="C4" s="6" t="s">
        <v>104</v>
      </c>
      <c r="D4" s="6">
        <v>1991</v>
      </c>
      <c r="E4" s="6">
        <v>38</v>
      </c>
      <c r="F4" s="78">
        <v>41211</v>
      </c>
      <c r="G4" s="78">
        <v>41216</v>
      </c>
      <c r="H4" s="94"/>
      <c r="I4" s="94"/>
      <c r="J4" s="94">
        <v>19</v>
      </c>
      <c r="K4" s="94"/>
      <c r="L4" s="6" t="s">
        <v>153</v>
      </c>
      <c r="M4" s="6" t="s">
        <v>154</v>
      </c>
      <c r="N4" s="6" t="s">
        <v>146</v>
      </c>
      <c r="O4" s="6" t="s">
        <v>155</v>
      </c>
      <c r="P4" s="6"/>
      <c r="Q4" s="6"/>
    </row>
    <row r="5" spans="1:17" s="13" customFormat="1" ht="22.5" hidden="1" customHeight="1">
      <c r="A5" s="6" t="s">
        <v>103</v>
      </c>
      <c r="B5" s="6" t="s">
        <v>99</v>
      </c>
      <c r="C5" s="6" t="s">
        <v>104</v>
      </c>
      <c r="D5" s="6">
        <v>1991</v>
      </c>
      <c r="E5" s="6">
        <v>38</v>
      </c>
      <c r="F5" s="78">
        <v>41218</v>
      </c>
      <c r="G5" s="78">
        <v>41223</v>
      </c>
      <c r="H5" s="6">
        <v>54.594000000000001</v>
      </c>
      <c r="I5" s="6"/>
      <c r="J5" s="94">
        <v>50</v>
      </c>
      <c r="K5" s="94"/>
      <c r="L5" s="6" t="s">
        <v>113</v>
      </c>
      <c r="M5" s="6" t="s">
        <v>409</v>
      </c>
      <c r="N5" s="103" t="s">
        <v>408</v>
      </c>
      <c r="O5" s="6" t="s">
        <v>407</v>
      </c>
      <c r="P5" s="6"/>
      <c r="Q5" s="6"/>
    </row>
    <row r="6" spans="1:17" s="13" customFormat="1" ht="48" hidden="1" customHeight="1">
      <c r="A6" s="6" t="s">
        <v>103</v>
      </c>
      <c r="B6" s="6" t="s">
        <v>99</v>
      </c>
      <c r="C6" s="6" t="s">
        <v>104</v>
      </c>
      <c r="D6" s="6">
        <v>1991</v>
      </c>
      <c r="E6" s="6">
        <v>38</v>
      </c>
      <c r="F6" s="78">
        <v>41232</v>
      </c>
      <c r="G6" s="78">
        <v>41237</v>
      </c>
      <c r="H6" s="6"/>
      <c r="I6" s="6"/>
      <c r="J6" s="94"/>
      <c r="K6" s="94"/>
      <c r="L6" s="103" t="s">
        <v>199</v>
      </c>
      <c r="M6" s="6" t="s">
        <v>200</v>
      </c>
      <c r="N6" s="103" t="s">
        <v>192</v>
      </c>
      <c r="O6" s="6" t="s">
        <v>198</v>
      </c>
      <c r="P6" s="6"/>
      <c r="Q6" s="6"/>
    </row>
    <row r="7" spans="1:17" s="13" customFormat="1" ht="34.5" hidden="1" customHeight="1">
      <c r="A7" s="6" t="s">
        <v>103</v>
      </c>
      <c r="B7" s="6" t="s">
        <v>99</v>
      </c>
      <c r="C7" s="6" t="s">
        <v>104</v>
      </c>
      <c r="D7" s="6">
        <v>1991</v>
      </c>
      <c r="E7" s="6">
        <v>38</v>
      </c>
      <c r="F7" s="78">
        <v>41239</v>
      </c>
      <c r="G7" s="78">
        <v>41244</v>
      </c>
      <c r="H7" s="102">
        <v>1200</v>
      </c>
      <c r="I7" s="6"/>
      <c r="J7" s="94"/>
      <c r="K7" s="94"/>
      <c r="L7" s="103" t="s">
        <v>113</v>
      </c>
      <c r="M7" s="103" t="s">
        <v>188</v>
      </c>
      <c r="N7" s="6" t="s">
        <v>113</v>
      </c>
      <c r="O7" s="6"/>
      <c r="P7" s="6"/>
      <c r="Q7" s="6"/>
    </row>
    <row r="8" spans="1:17" s="13" customFormat="1" ht="50.1" hidden="1" customHeight="1">
      <c r="A8" s="6" t="s">
        <v>103</v>
      </c>
      <c r="B8" s="6" t="s">
        <v>99</v>
      </c>
      <c r="C8" s="6" t="s">
        <v>104</v>
      </c>
      <c r="D8" s="6">
        <v>1991</v>
      </c>
      <c r="E8" s="6">
        <v>38</v>
      </c>
      <c r="F8" s="78">
        <v>41246</v>
      </c>
      <c r="G8" s="78">
        <v>41251</v>
      </c>
      <c r="H8" s="6">
        <v>76.102000000000004</v>
      </c>
      <c r="I8" s="6"/>
      <c r="J8" s="94"/>
      <c r="K8" s="94"/>
      <c r="L8" s="6" t="s">
        <v>113</v>
      </c>
      <c r="M8" s="6" t="s">
        <v>181</v>
      </c>
      <c r="N8" s="6" t="s">
        <v>113</v>
      </c>
      <c r="O8" s="6"/>
      <c r="P8" s="6"/>
      <c r="Q8" s="6"/>
    </row>
    <row r="9" spans="1:17" s="13" customFormat="1" ht="37.5" hidden="1" customHeight="1">
      <c r="A9" s="6" t="s">
        <v>103</v>
      </c>
      <c r="B9" s="6" t="s">
        <v>99</v>
      </c>
      <c r="C9" s="6" t="s">
        <v>263</v>
      </c>
      <c r="D9" s="6">
        <v>1991</v>
      </c>
      <c r="E9" s="6">
        <v>38</v>
      </c>
      <c r="F9" s="78">
        <v>41253</v>
      </c>
      <c r="G9" s="78">
        <v>41258</v>
      </c>
      <c r="H9" s="6">
        <v>26.86</v>
      </c>
      <c r="I9" s="6"/>
      <c r="J9" s="94"/>
      <c r="K9" s="94"/>
      <c r="L9" s="6" t="s">
        <v>113</v>
      </c>
      <c r="M9" s="103" t="s">
        <v>264</v>
      </c>
      <c r="N9" s="6" t="s">
        <v>113</v>
      </c>
      <c r="O9" s="6"/>
      <c r="P9" s="6"/>
      <c r="Q9" s="6"/>
    </row>
    <row r="10" spans="1:17" s="13" customFormat="1" ht="65.25" hidden="1" customHeight="1">
      <c r="A10" s="6" t="s">
        <v>103</v>
      </c>
      <c r="B10" s="6" t="s">
        <v>99</v>
      </c>
      <c r="C10" s="6" t="s">
        <v>126</v>
      </c>
      <c r="D10" s="6">
        <v>1991</v>
      </c>
      <c r="E10" s="6">
        <v>38</v>
      </c>
      <c r="F10" s="78">
        <v>41260</v>
      </c>
      <c r="G10" s="78">
        <v>41265</v>
      </c>
      <c r="H10" s="6">
        <v>26.86</v>
      </c>
      <c r="I10" s="6"/>
      <c r="J10" s="94"/>
      <c r="K10" s="94"/>
      <c r="L10" s="6" t="s">
        <v>113</v>
      </c>
      <c r="M10" s="6" t="s">
        <v>401</v>
      </c>
      <c r="N10" s="6" t="s">
        <v>113</v>
      </c>
      <c r="O10" s="6"/>
      <c r="P10" s="6"/>
      <c r="Q10" s="6"/>
    </row>
    <row r="11" spans="1:17" s="13" customFormat="1" ht="39" hidden="1" customHeight="1">
      <c r="A11" s="6" t="s">
        <v>103</v>
      </c>
      <c r="B11" s="6" t="s">
        <v>99</v>
      </c>
      <c r="C11" s="6" t="s">
        <v>126</v>
      </c>
      <c r="D11" s="6">
        <v>1991</v>
      </c>
      <c r="E11" s="6">
        <v>38</v>
      </c>
      <c r="F11" s="78">
        <v>41267</v>
      </c>
      <c r="G11" s="78">
        <v>41272</v>
      </c>
      <c r="H11" s="6">
        <v>18</v>
      </c>
      <c r="I11" s="6"/>
      <c r="J11" s="94"/>
      <c r="K11" s="94"/>
      <c r="L11" s="6" t="s">
        <v>113</v>
      </c>
      <c r="M11" s="6" t="s">
        <v>182</v>
      </c>
      <c r="N11" s="6" t="s">
        <v>386</v>
      </c>
      <c r="O11" s="6"/>
      <c r="P11" s="6"/>
      <c r="Q11" s="6"/>
    </row>
    <row r="12" spans="1:17" s="13" customFormat="1" ht="50.1" hidden="1" customHeight="1">
      <c r="A12" s="6" t="s">
        <v>103</v>
      </c>
      <c r="B12" s="6" t="s">
        <v>99</v>
      </c>
      <c r="C12" s="6" t="s">
        <v>126</v>
      </c>
      <c r="D12" s="6">
        <v>1991</v>
      </c>
      <c r="E12" s="6">
        <v>38</v>
      </c>
      <c r="F12" s="78">
        <v>41274</v>
      </c>
      <c r="G12" s="78">
        <v>41279</v>
      </c>
      <c r="H12" s="94">
        <v>27</v>
      </c>
      <c r="I12" s="6"/>
      <c r="J12" s="94">
        <v>10</v>
      </c>
      <c r="K12" s="94"/>
      <c r="L12" s="6" t="s">
        <v>113</v>
      </c>
      <c r="M12" s="6" t="s">
        <v>402</v>
      </c>
      <c r="N12" s="6" t="s">
        <v>386</v>
      </c>
      <c r="O12" s="6"/>
      <c r="P12" s="6"/>
      <c r="Q12" s="6"/>
    </row>
    <row r="13" spans="1:17" s="13" customFormat="1" ht="49.5" hidden="1" customHeight="1">
      <c r="A13" s="6" t="s">
        <v>103</v>
      </c>
      <c r="B13" s="6" t="s">
        <v>99</v>
      </c>
      <c r="C13" s="6" t="s">
        <v>126</v>
      </c>
      <c r="D13" s="6">
        <v>1991</v>
      </c>
      <c r="E13" s="6">
        <v>38</v>
      </c>
      <c r="F13" s="78">
        <v>41281</v>
      </c>
      <c r="G13" s="78">
        <v>41286</v>
      </c>
      <c r="H13" s="94">
        <v>63</v>
      </c>
      <c r="I13" s="6"/>
      <c r="J13" s="94"/>
      <c r="K13" s="94"/>
      <c r="L13" s="6" t="s">
        <v>403</v>
      </c>
      <c r="M13" s="6" t="s">
        <v>404</v>
      </c>
      <c r="N13" s="6" t="s">
        <v>405</v>
      </c>
      <c r="O13" s="6"/>
      <c r="P13" s="6"/>
      <c r="Q13" s="6"/>
    </row>
    <row r="14" spans="1:17" s="13" customFormat="1" ht="50.1" hidden="1" customHeight="1">
      <c r="A14" s="6" t="s">
        <v>103</v>
      </c>
      <c r="B14" s="6" t="s">
        <v>99</v>
      </c>
      <c r="C14" s="6" t="s">
        <v>126</v>
      </c>
      <c r="D14" s="6">
        <v>1991</v>
      </c>
      <c r="E14" s="6">
        <v>38</v>
      </c>
      <c r="F14" s="78">
        <v>41288</v>
      </c>
      <c r="G14" s="78">
        <v>41293</v>
      </c>
      <c r="H14" s="94"/>
      <c r="I14" s="6"/>
      <c r="J14" s="94"/>
      <c r="K14" s="94"/>
      <c r="L14" s="6" t="s">
        <v>113</v>
      </c>
      <c r="M14" s="6" t="s">
        <v>487</v>
      </c>
      <c r="N14" s="6" t="s">
        <v>113</v>
      </c>
      <c r="O14" s="6"/>
      <c r="P14" s="6"/>
      <c r="Q14" s="6"/>
    </row>
    <row r="15" spans="1:17" s="13" customFormat="1" ht="50.1" hidden="1" customHeight="1">
      <c r="A15" s="6" t="s">
        <v>103</v>
      </c>
      <c r="B15" s="6" t="s">
        <v>99</v>
      </c>
      <c r="C15" s="6" t="s">
        <v>126</v>
      </c>
      <c r="D15" s="6">
        <v>1991</v>
      </c>
      <c r="E15" s="6">
        <v>38</v>
      </c>
      <c r="F15" s="78">
        <v>41295</v>
      </c>
      <c r="G15" s="78">
        <v>41300</v>
      </c>
      <c r="H15" s="94"/>
      <c r="I15" s="6"/>
      <c r="J15" s="94"/>
      <c r="K15" s="94"/>
      <c r="L15" s="6" t="s">
        <v>489</v>
      </c>
      <c r="M15" s="6" t="s">
        <v>490</v>
      </c>
      <c r="N15" s="6" t="s">
        <v>113</v>
      </c>
      <c r="O15" s="6"/>
      <c r="P15" s="6"/>
      <c r="Q15" s="6"/>
    </row>
    <row r="16" spans="1:17" s="13" customFormat="1" ht="50.1" hidden="1" customHeight="1">
      <c r="A16" s="6" t="s">
        <v>488</v>
      </c>
      <c r="B16" s="6" t="s">
        <v>99</v>
      </c>
      <c r="C16" s="6" t="s">
        <v>126</v>
      </c>
      <c r="D16" s="6">
        <v>2009</v>
      </c>
      <c r="E16" s="6">
        <v>70</v>
      </c>
      <c r="F16" s="78">
        <v>41211</v>
      </c>
      <c r="G16" s="78">
        <v>41216</v>
      </c>
      <c r="H16" s="94"/>
      <c r="I16" s="94"/>
      <c r="J16" s="94"/>
      <c r="K16" s="94"/>
      <c r="L16" s="6" t="s">
        <v>140</v>
      </c>
      <c r="M16" s="6" t="s">
        <v>141</v>
      </c>
      <c r="N16" s="6" t="s">
        <v>113</v>
      </c>
      <c r="O16" s="6"/>
      <c r="P16" s="6" t="s">
        <v>151</v>
      </c>
      <c r="Q16" s="6"/>
    </row>
    <row r="17" spans="1:17" s="13" customFormat="1" ht="31.5" hidden="1" customHeight="1">
      <c r="A17" s="6" t="s">
        <v>488</v>
      </c>
      <c r="B17" s="6" t="s">
        <v>99</v>
      </c>
      <c r="C17" s="6" t="s">
        <v>126</v>
      </c>
      <c r="D17" s="6">
        <v>2009</v>
      </c>
      <c r="E17" s="6">
        <v>70</v>
      </c>
      <c r="F17" s="78">
        <v>41232</v>
      </c>
      <c r="G17" s="78">
        <v>41237</v>
      </c>
      <c r="H17" s="96">
        <v>400</v>
      </c>
      <c r="I17" s="6"/>
      <c r="J17" s="94"/>
      <c r="K17" s="94"/>
      <c r="L17" s="103" t="s">
        <v>202</v>
      </c>
      <c r="M17" s="6" t="s">
        <v>203</v>
      </c>
      <c r="N17" s="103" t="s">
        <v>192</v>
      </c>
      <c r="O17" s="6"/>
      <c r="P17" s="6"/>
      <c r="Q17" s="6"/>
    </row>
    <row r="18" spans="1:17" s="13" customFormat="1" ht="34.5" hidden="1" customHeight="1">
      <c r="A18" s="6" t="s">
        <v>488</v>
      </c>
      <c r="B18" s="6" t="s">
        <v>99</v>
      </c>
      <c r="C18" s="6" t="s">
        <v>126</v>
      </c>
      <c r="D18" s="6">
        <v>2009</v>
      </c>
      <c r="E18" s="6">
        <v>70</v>
      </c>
      <c r="F18" s="78">
        <v>41260</v>
      </c>
      <c r="G18" s="78">
        <v>41265</v>
      </c>
      <c r="H18" s="113">
        <v>600</v>
      </c>
      <c r="I18" s="6"/>
      <c r="J18" s="94"/>
      <c r="K18" s="94"/>
      <c r="L18" s="6" t="s">
        <v>239</v>
      </c>
      <c r="M18" s="6" t="s">
        <v>406</v>
      </c>
      <c r="N18" s="6" t="s">
        <v>113</v>
      </c>
      <c r="O18" s="6"/>
      <c r="P18" s="6"/>
      <c r="Q18" s="6"/>
    </row>
    <row r="19" spans="1:17" s="13" customFormat="1" ht="37.5" hidden="1" customHeight="1">
      <c r="A19" s="6" t="s">
        <v>488</v>
      </c>
      <c r="B19" s="6" t="s">
        <v>99</v>
      </c>
      <c r="C19" s="6" t="s">
        <v>378</v>
      </c>
      <c r="D19" s="6">
        <v>2009</v>
      </c>
      <c r="E19" s="6">
        <v>70</v>
      </c>
      <c r="F19" s="78">
        <v>41274</v>
      </c>
      <c r="G19" s="78">
        <v>41279</v>
      </c>
      <c r="H19" s="7">
        <v>300</v>
      </c>
      <c r="I19" s="6"/>
      <c r="J19" s="94"/>
      <c r="K19" s="94"/>
      <c r="L19" s="6" t="s">
        <v>113</v>
      </c>
      <c r="M19" s="6" t="s">
        <v>389</v>
      </c>
      <c r="N19" s="6" t="s">
        <v>386</v>
      </c>
      <c r="O19" s="6"/>
      <c r="P19" s="6"/>
      <c r="Q19" s="6"/>
    </row>
    <row r="20" spans="1:17" s="13" customFormat="1" ht="34.5" hidden="1" customHeight="1">
      <c r="A20" s="6" t="s">
        <v>488</v>
      </c>
      <c r="B20" s="6" t="s">
        <v>99</v>
      </c>
      <c r="C20" s="6" t="s">
        <v>126</v>
      </c>
      <c r="D20" s="6">
        <v>2009</v>
      </c>
      <c r="E20" s="6">
        <v>70</v>
      </c>
      <c r="F20" s="78">
        <v>41281</v>
      </c>
      <c r="G20" s="78">
        <v>41286</v>
      </c>
      <c r="H20" s="94">
        <v>108.01</v>
      </c>
      <c r="I20" s="6"/>
      <c r="J20" s="94"/>
      <c r="K20" s="94"/>
      <c r="L20" s="6" t="s">
        <v>113</v>
      </c>
      <c r="M20" s="6" t="s">
        <v>397</v>
      </c>
      <c r="N20" s="6" t="s">
        <v>113</v>
      </c>
      <c r="O20" s="6"/>
      <c r="P20" s="6"/>
      <c r="Q20" s="6"/>
    </row>
    <row r="21" spans="1:17" s="13" customFormat="1" ht="31.5" hidden="1" customHeight="1">
      <c r="A21" s="6" t="s">
        <v>488</v>
      </c>
      <c r="B21" s="6" t="s">
        <v>99</v>
      </c>
      <c r="C21" s="6" t="s">
        <v>126</v>
      </c>
      <c r="D21" s="6">
        <v>2009</v>
      </c>
      <c r="E21" s="6">
        <v>70</v>
      </c>
      <c r="F21" s="78">
        <v>41288</v>
      </c>
      <c r="G21" s="78">
        <v>41293</v>
      </c>
      <c r="H21" s="7">
        <v>300</v>
      </c>
      <c r="I21" s="6"/>
      <c r="J21" s="94"/>
      <c r="K21" s="94"/>
      <c r="L21" s="6" t="s">
        <v>386</v>
      </c>
      <c r="M21" s="6" t="s">
        <v>412</v>
      </c>
      <c r="N21" s="6" t="s">
        <v>386</v>
      </c>
      <c r="O21" s="6"/>
      <c r="P21" s="6"/>
      <c r="Q21" s="6"/>
    </row>
    <row r="22" spans="1:17" s="13" customFormat="1" ht="50.1" hidden="1" customHeight="1">
      <c r="A22" s="6" t="s">
        <v>128</v>
      </c>
      <c r="B22" s="6" t="s">
        <v>122</v>
      </c>
      <c r="C22" s="6" t="s">
        <v>129</v>
      </c>
      <c r="D22" s="6"/>
      <c r="E22" s="6"/>
      <c r="F22" s="78">
        <v>41197</v>
      </c>
      <c r="G22" s="78">
        <v>41202</v>
      </c>
      <c r="H22" s="78"/>
      <c r="I22" s="78"/>
      <c r="J22" s="94"/>
      <c r="K22" s="94"/>
      <c r="L22" s="6" t="s">
        <v>112</v>
      </c>
      <c r="M22" s="6" t="s">
        <v>130</v>
      </c>
      <c r="N22" s="6" t="s">
        <v>131</v>
      </c>
      <c r="O22" s="6" t="s">
        <v>193</v>
      </c>
      <c r="P22" s="6"/>
      <c r="Q22" s="6"/>
    </row>
    <row r="23" spans="1:17" s="13" customFormat="1" ht="50.1" hidden="1" customHeight="1">
      <c r="A23" s="6" t="s">
        <v>98</v>
      </c>
      <c r="B23" s="6" t="s">
        <v>99</v>
      </c>
      <c r="C23" s="6" t="s">
        <v>100</v>
      </c>
      <c r="D23" s="6"/>
      <c r="E23" s="6">
        <v>35</v>
      </c>
      <c r="F23" s="78">
        <v>41197</v>
      </c>
      <c r="G23" s="78">
        <v>41202</v>
      </c>
      <c r="H23" s="78"/>
      <c r="I23" s="78"/>
      <c r="J23" s="94"/>
      <c r="K23" s="94"/>
      <c r="L23" s="6" t="s">
        <v>112</v>
      </c>
      <c r="M23" s="6" t="s">
        <v>101</v>
      </c>
      <c r="N23" s="6" t="s">
        <v>102</v>
      </c>
      <c r="O23" s="6" t="s">
        <v>207</v>
      </c>
      <c r="P23" s="6"/>
      <c r="Q23" s="6"/>
    </row>
    <row r="24" spans="1:17" s="13" customFormat="1" ht="50.1" hidden="1" customHeight="1">
      <c r="A24" s="6" t="s">
        <v>125</v>
      </c>
      <c r="B24" s="6" t="s">
        <v>99</v>
      </c>
      <c r="C24" s="6" t="s">
        <v>126</v>
      </c>
      <c r="D24" s="6">
        <v>2009</v>
      </c>
      <c r="E24" s="6">
        <v>70</v>
      </c>
      <c r="F24" s="78">
        <v>41197</v>
      </c>
      <c r="G24" s="78">
        <v>41202</v>
      </c>
      <c r="H24" s="78"/>
      <c r="I24" s="78"/>
      <c r="J24" s="94"/>
      <c r="K24" s="94"/>
      <c r="L24" s="6" t="s">
        <v>112</v>
      </c>
      <c r="M24" s="6" t="s">
        <v>114</v>
      </c>
      <c r="N24" s="6" t="s">
        <v>127</v>
      </c>
      <c r="O24" s="6" t="s">
        <v>207</v>
      </c>
      <c r="P24" s="6"/>
      <c r="Q24" s="6"/>
    </row>
    <row r="25" spans="1:17" s="13" customFormat="1" ht="50.1" hidden="1" customHeight="1">
      <c r="A25" s="6" t="s">
        <v>125</v>
      </c>
      <c r="B25" s="6" t="s">
        <v>147</v>
      </c>
      <c r="C25" s="6"/>
      <c r="D25" s="6">
        <v>1992</v>
      </c>
      <c r="E25" s="6">
        <v>48</v>
      </c>
      <c r="F25" s="78">
        <v>41211</v>
      </c>
      <c r="G25" s="78">
        <v>41216</v>
      </c>
      <c r="H25" s="94"/>
      <c r="I25" s="94"/>
      <c r="J25" s="94"/>
      <c r="K25" s="94"/>
      <c r="L25" s="6" t="s">
        <v>112</v>
      </c>
      <c r="M25" s="6" t="s">
        <v>148</v>
      </c>
      <c r="N25" s="6"/>
      <c r="O25" s="6" t="s">
        <v>207</v>
      </c>
      <c r="P25" s="6"/>
      <c r="Q25" s="6"/>
    </row>
    <row r="26" spans="1:17" s="13" customFormat="1" ht="33.75" hidden="1" customHeight="1">
      <c r="A26" s="6" t="s">
        <v>125</v>
      </c>
      <c r="B26" s="6" t="s">
        <v>147</v>
      </c>
      <c r="C26" s="5" t="s">
        <v>161</v>
      </c>
      <c r="D26" s="6">
        <v>1992</v>
      </c>
      <c r="E26" s="6" t="s">
        <v>162</v>
      </c>
      <c r="F26" s="78">
        <v>41218</v>
      </c>
      <c r="G26" s="78">
        <v>41223</v>
      </c>
      <c r="H26" s="94"/>
      <c r="I26" s="94"/>
      <c r="J26" s="94"/>
      <c r="K26" s="94"/>
      <c r="L26" s="6" t="s">
        <v>112</v>
      </c>
      <c r="M26" s="6" t="s">
        <v>163</v>
      </c>
      <c r="N26" s="6" t="s">
        <v>146</v>
      </c>
      <c r="O26" s="6" t="s">
        <v>207</v>
      </c>
      <c r="P26" s="6"/>
      <c r="Q26" s="6"/>
    </row>
    <row r="27" spans="1:17" s="13" customFormat="1" ht="61.5" hidden="1" customHeight="1">
      <c r="A27" s="6" t="s">
        <v>125</v>
      </c>
      <c r="B27" s="6" t="s">
        <v>147</v>
      </c>
      <c r="C27" s="6" t="s">
        <v>126</v>
      </c>
      <c r="D27" s="6">
        <v>1992</v>
      </c>
      <c r="E27" s="6">
        <v>48</v>
      </c>
      <c r="F27" s="78">
        <v>41218</v>
      </c>
      <c r="G27" s="78">
        <v>41223</v>
      </c>
      <c r="H27" s="96">
        <v>690</v>
      </c>
      <c r="I27" s="6"/>
      <c r="J27" s="94"/>
      <c r="K27" s="94"/>
      <c r="L27" s="6" t="s">
        <v>112</v>
      </c>
      <c r="M27" s="103" t="s">
        <v>217</v>
      </c>
      <c r="N27" s="6" t="s">
        <v>146</v>
      </c>
      <c r="O27" s="6" t="s">
        <v>207</v>
      </c>
      <c r="P27" s="6"/>
      <c r="Q27" s="6"/>
    </row>
    <row r="28" spans="1:17" s="13" customFormat="1" ht="50.1" hidden="1" customHeight="1">
      <c r="A28" s="6" t="s">
        <v>125</v>
      </c>
      <c r="B28" s="6" t="s">
        <v>147</v>
      </c>
      <c r="C28" s="6" t="s">
        <v>126</v>
      </c>
      <c r="D28" s="6">
        <v>1992</v>
      </c>
      <c r="E28" s="6">
        <v>48</v>
      </c>
      <c r="F28" s="78">
        <v>41225</v>
      </c>
      <c r="G28" s="78">
        <v>41230</v>
      </c>
      <c r="H28" s="102">
        <v>1500</v>
      </c>
      <c r="I28" s="6"/>
      <c r="J28" s="94">
        <v>2</v>
      </c>
      <c r="K28" s="94"/>
      <c r="L28" s="6"/>
      <c r="M28" s="6" t="s">
        <v>213</v>
      </c>
      <c r="N28" s="6" t="s">
        <v>212</v>
      </c>
      <c r="O28" s="6"/>
      <c r="P28" s="6"/>
      <c r="Q28" s="6"/>
    </row>
    <row r="29" spans="1:17" s="13" customFormat="1" ht="50.1" hidden="1" customHeight="1">
      <c r="A29" s="6" t="s">
        <v>125</v>
      </c>
      <c r="B29" s="6" t="s">
        <v>147</v>
      </c>
      <c r="C29" s="6" t="s">
        <v>126</v>
      </c>
      <c r="D29" s="6"/>
      <c r="E29" s="6">
        <v>48</v>
      </c>
      <c r="F29" s="78">
        <v>41232</v>
      </c>
      <c r="G29" s="78">
        <v>41237</v>
      </c>
      <c r="H29" s="102">
        <v>2000</v>
      </c>
      <c r="I29" s="6"/>
      <c r="J29" s="94"/>
      <c r="K29" s="94"/>
      <c r="L29" s="103" t="s">
        <v>197</v>
      </c>
      <c r="M29" s="6" t="s">
        <v>182</v>
      </c>
      <c r="N29" s="103" t="s">
        <v>196</v>
      </c>
      <c r="O29" s="6" t="s">
        <v>198</v>
      </c>
      <c r="P29" s="6"/>
      <c r="Q29" s="6"/>
    </row>
    <row r="30" spans="1:17" s="13" customFormat="1" ht="50.1" hidden="1" customHeight="1">
      <c r="A30" s="6" t="s">
        <v>125</v>
      </c>
      <c r="B30" s="6" t="s">
        <v>99</v>
      </c>
      <c r="C30" s="6" t="s">
        <v>126</v>
      </c>
      <c r="D30" s="6">
        <v>2009</v>
      </c>
      <c r="E30" s="6">
        <v>70</v>
      </c>
      <c r="F30" s="78">
        <v>41239</v>
      </c>
      <c r="G30" s="78">
        <v>41244</v>
      </c>
      <c r="H30" s="102">
        <v>2300</v>
      </c>
      <c r="I30" s="6"/>
      <c r="J30" s="94"/>
      <c r="K30" s="94"/>
      <c r="L30" s="6" t="s">
        <v>187</v>
      </c>
      <c r="M30" s="6" t="s">
        <v>182</v>
      </c>
      <c r="N30" s="6" t="s">
        <v>113</v>
      </c>
      <c r="O30" s="6"/>
      <c r="P30" s="6"/>
      <c r="Q30" s="6"/>
    </row>
    <row r="31" spans="1:17" s="13" customFormat="1" ht="33.75" hidden="1" customHeight="1">
      <c r="A31" s="6" t="s">
        <v>125</v>
      </c>
      <c r="B31" s="6" t="s">
        <v>99</v>
      </c>
      <c r="C31" s="6" t="s">
        <v>126</v>
      </c>
      <c r="D31" s="6">
        <v>2009</v>
      </c>
      <c r="E31" s="6">
        <v>70</v>
      </c>
      <c r="F31" s="78">
        <v>41246</v>
      </c>
      <c r="G31" s="78">
        <v>41251</v>
      </c>
      <c r="H31" s="6">
        <v>72.201999999999998</v>
      </c>
      <c r="I31" s="6"/>
      <c r="J31" s="94"/>
      <c r="K31" s="94"/>
      <c r="L31" s="6" t="s">
        <v>112</v>
      </c>
      <c r="M31" s="6" t="s">
        <v>182</v>
      </c>
      <c r="N31" s="6" t="s">
        <v>185</v>
      </c>
      <c r="O31" s="6" t="s">
        <v>207</v>
      </c>
      <c r="P31" s="6"/>
      <c r="Q31" s="6"/>
    </row>
    <row r="32" spans="1:17" s="13" customFormat="1" ht="50.1" hidden="1" customHeight="1">
      <c r="A32" s="6" t="s">
        <v>125</v>
      </c>
      <c r="B32" s="6" t="s">
        <v>99</v>
      </c>
      <c r="C32" s="6" t="s">
        <v>263</v>
      </c>
      <c r="D32" s="6">
        <v>2009</v>
      </c>
      <c r="E32" s="6">
        <v>70</v>
      </c>
      <c r="F32" s="78">
        <v>41253</v>
      </c>
      <c r="G32" s="78">
        <v>41258</v>
      </c>
      <c r="H32" s="6"/>
      <c r="I32" s="6"/>
      <c r="J32" s="94"/>
      <c r="K32" s="94"/>
      <c r="L32" s="6" t="s">
        <v>112</v>
      </c>
      <c r="M32" s="6" t="s">
        <v>265</v>
      </c>
      <c r="N32" s="6" t="s">
        <v>113</v>
      </c>
      <c r="O32" s="6"/>
      <c r="P32" s="6"/>
      <c r="Q32" s="6"/>
    </row>
    <row r="33" spans="1:17" s="13" customFormat="1" ht="29.25" hidden="1" customHeight="1">
      <c r="A33" s="6" t="s">
        <v>125</v>
      </c>
      <c r="B33" s="6" t="s">
        <v>380</v>
      </c>
      <c r="C33" s="6" t="s">
        <v>378</v>
      </c>
      <c r="D33" s="6"/>
      <c r="E33" s="6" t="s">
        <v>162</v>
      </c>
      <c r="F33" s="78">
        <v>41260</v>
      </c>
      <c r="G33" s="78">
        <v>41265</v>
      </c>
      <c r="H33" s="113">
        <v>600</v>
      </c>
      <c r="I33" s="6"/>
      <c r="J33" s="94"/>
      <c r="K33" s="94"/>
      <c r="L33" s="103" t="s">
        <v>379</v>
      </c>
      <c r="M33" s="6" t="s">
        <v>381</v>
      </c>
      <c r="N33" s="6" t="s">
        <v>382</v>
      </c>
      <c r="O33" s="6"/>
      <c r="P33" s="6"/>
      <c r="Q33" s="6"/>
    </row>
    <row r="34" spans="1:17" s="13" customFormat="1" ht="33" hidden="1" customHeight="1">
      <c r="A34" s="6" t="s">
        <v>125</v>
      </c>
      <c r="B34" s="6" t="s">
        <v>380</v>
      </c>
      <c r="C34" s="6"/>
      <c r="D34" s="6"/>
      <c r="E34" s="6" t="s">
        <v>385</v>
      </c>
      <c r="F34" s="78">
        <v>41267</v>
      </c>
      <c r="G34" s="78">
        <v>41272</v>
      </c>
      <c r="H34" s="6">
        <v>40</v>
      </c>
      <c r="I34" s="6"/>
      <c r="J34" s="94">
        <v>5</v>
      </c>
      <c r="K34" s="94"/>
      <c r="L34" s="6" t="s">
        <v>386</v>
      </c>
      <c r="M34" s="6" t="s">
        <v>387</v>
      </c>
      <c r="N34" s="6" t="s">
        <v>388</v>
      </c>
      <c r="O34" s="6"/>
      <c r="P34" s="6"/>
      <c r="Q34" s="6"/>
    </row>
    <row r="35" spans="1:17" s="13" customFormat="1" ht="33.75" hidden="1" customHeight="1">
      <c r="A35" s="6" t="s">
        <v>125</v>
      </c>
      <c r="B35" s="6" t="s">
        <v>147</v>
      </c>
      <c r="C35" s="6" t="s">
        <v>126</v>
      </c>
      <c r="D35" s="6"/>
      <c r="E35" s="6">
        <v>48</v>
      </c>
      <c r="F35" s="78">
        <v>41274</v>
      </c>
      <c r="G35" s="78">
        <v>41279</v>
      </c>
      <c r="H35" s="94"/>
      <c r="I35" s="6"/>
      <c r="J35" s="94"/>
      <c r="K35" s="94"/>
      <c r="L35" s="6" t="s">
        <v>112</v>
      </c>
      <c r="M35" s="6" t="s">
        <v>376</v>
      </c>
      <c r="N35" s="104" t="s">
        <v>386</v>
      </c>
      <c r="O35" s="6"/>
      <c r="P35" s="6"/>
      <c r="Q35" s="6"/>
    </row>
    <row r="36" spans="1:17" s="13" customFormat="1" ht="31.5" hidden="1" customHeight="1">
      <c r="A36" s="6" t="s">
        <v>125</v>
      </c>
      <c r="B36" s="6" t="s">
        <v>380</v>
      </c>
      <c r="C36" s="6" t="s">
        <v>126</v>
      </c>
      <c r="D36" s="6"/>
      <c r="E36" s="6" t="s">
        <v>393</v>
      </c>
      <c r="F36" s="78">
        <v>41281</v>
      </c>
      <c r="G36" s="78">
        <v>41286</v>
      </c>
      <c r="H36" s="94"/>
      <c r="I36" s="6"/>
      <c r="J36" s="94"/>
      <c r="K36" s="94"/>
      <c r="L36" s="6" t="s">
        <v>112</v>
      </c>
      <c r="M36" s="6" t="s">
        <v>394</v>
      </c>
      <c r="N36" s="6" t="s">
        <v>395</v>
      </c>
      <c r="O36" s="6"/>
      <c r="P36" s="6"/>
      <c r="Q36" s="6"/>
    </row>
    <row r="37" spans="1:17" s="13" customFormat="1" ht="33" hidden="1" customHeight="1">
      <c r="A37" s="6" t="s">
        <v>125</v>
      </c>
      <c r="B37" s="6" t="s">
        <v>147</v>
      </c>
      <c r="C37" s="6" t="s">
        <v>126</v>
      </c>
      <c r="D37" s="6"/>
      <c r="E37" s="6">
        <v>48</v>
      </c>
      <c r="F37" s="78">
        <v>41288</v>
      </c>
      <c r="G37" s="78">
        <v>41293</v>
      </c>
      <c r="H37" s="94" t="s">
        <v>113</v>
      </c>
      <c r="I37" s="6"/>
      <c r="J37" s="94"/>
      <c r="K37" s="94"/>
      <c r="L37" s="6" t="s">
        <v>112</v>
      </c>
      <c r="M37" s="6" t="s">
        <v>376</v>
      </c>
      <c r="N37" s="6" t="s">
        <v>113</v>
      </c>
      <c r="O37" s="6" t="s">
        <v>414</v>
      </c>
      <c r="P37" s="6"/>
      <c r="Q37" s="6"/>
    </row>
    <row r="38" spans="1:17" s="13" customFormat="1" ht="50.1" hidden="1" customHeight="1">
      <c r="A38" s="6" t="s">
        <v>125</v>
      </c>
      <c r="B38" s="6" t="s">
        <v>147</v>
      </c>
      <c r="C38" s="6" t="s">
        <v>126</v>
      </c>
      <c r="D38" s="6"/>
      <c r="E38" s="6">
        <v>48</v>
      </c>
      <c r="F38" s="78">
        <v>41295</v>
      </c>
      <c r="G38" s="78">
        <v>41300</v>
      </c>
      <c r="H38" s="7">
        <v>800</v>
      </c>
      <c r="I38" s="6"/>
      <c r="J38" s="94"/>
      <c r="K38" s="94"/>
      <c r="L38" s="6" t="s">
        <v>489</v>
      </c>
      <c r="M38" s="6" t="s">
        <v>492</v>
      </c>
      <c r="N38" s="6" t="s">
        <v>113</v>
      </c>
      <c r="O38" s="6"/>
      <c r="P38" s="6"/>
      <c r="Q38" s="6"/>
    </row>
    <row r="39" spans="1:17" s="13" customFormat="1" ht="63" hidden="1" customHeight="1">
      <c r="A39" s="6" t="s">
        <v>125</v>
      </c>
      <c r="B39" s="6" t="s">
        <v>147</v>
      </c>
      <c r="C39" s="6" t="s">
        <v>126</v>
      </c>
      <c r="D39" s="6"/>
      <c r="E39" s="6">
        <v>48</v>
      </c>
      <c r="F39" s="78">
        <v>41302</v>
      </c>
      <c r="G39" s="78">
        <v>41307</v>
      </c>
      <c r="H39" s="94"/>
      <c r="I39" s="6"/>
      <c r="J39" s="94"/>
      <c r="K39" s="94"/>
      <c r="L39" s="6" t="s">
        <v>113</v>
      </c>
      <c r="M39" s="6" t="s">
        <v>376</v>
      </c>
      <c r="N39" s="6" t="s">
        <v>113</v>
      </c>
      <c r="O39" s="6"/>
      <c r="P39" s="6"/>
      <c r="Q39" s="6"/>
    </row>
    <row r="40" spans="1:17" s="13" customFormat="1" ht="50.1" customHeight="1">
      <c r="A40" s="6" t="s">
        <v>125</v>
      </c>
      <c r="B40" s="6" t="s">
        <v>147</v>
      </c>
      <c r="C40" s="6" t="s">
        <v>126</v>
      </c>
      <c r="D40" s="6"/>
      <c r="E40" s="6">
        <v>48</v>
      </c>
      <c r="F40" s="78">
        <v>41309</v>
      </c>
      <c r="G40" s="78">
        <v>41314</v>
      </c>
      <c r="H40" s="6">
        <v>106.384</v>
      </c>
      <c r="I40" s="6"/>
      <c r="J40" s="94"/>
      <c r="K40" s="94"/>
      <c r="L40" s="6" t="s">
        <v>149</v>
      </c>
      <c r="M40" s="6" t="s">
        <v>502</v>
      </c>
      <c r="N40" s="6" t="s">
        <v>113</v>
      </c>
      <c r="O40" s="6"/>
      <c r="P40" s="6"/>
      <c r="Q40" s="6"/>
    </row>
    <row r="41" spans="1:17" s="13" customFormat="1" ht="50.1" hidden="1" customHeight="1">
      <c r="A41" s="6" t="s">
        <v>145</v>
      </c>
      <c r="B41" s="6" t="s">
        <v>99</v>
      </c>
      <c r="C41" s="6" t="s">
        <v>100</v>
      </c>
      <c r="D41" s="6"/>
      <c r="E41" s="6">
        <v>35</v>
      </c>
      <c r="F41" s="78">
        <v>41211</v>
      </c>
      <c r="G41" s="78">
        <v>41216</v>
      </c>
      <c r="H41" s="94"/>
      <c r="I41" s="94"/>
      <c r="J41" s="94"/>
      <c r="K41" s="94"/>
      <c r="L41" s="6" t="s">
        <v>112</v>
      </c>
      <c r="M41" s="6" t="s">
        <v>148</v>
      </c>
      <c r="N41" s="6"/>
      <c r="O41" s="6" t="s">
        <v>207</v>
      </c>
      <c r="P41" s="6"/>
      <c r="Q41" s="6"/>
    </row>
    <row r="42" spans="1:17" s="13" customFormat="1" ht="50.1" hidden="1" customHeight="1">
      <c r="A42" s="6" t="s">
        <v>145</v>
      </c>
      <c r="B42" s="6" t="s">
        <v>99</v>
      </c>
      <c r="C42" s="6" t="s">
        <v>100</v>
      </c>
      <c r="D42" s="6"/>
      <c r="E42" s="6">
        <v>35</v>
      </c>
      <c r="F42" s="78">
        <v>41218</v>
      </c>
      <c r="G42" s="78">
        <v>41223</v>
      </c>
      <c r="H42" s="94"/>
      <c r="I42" s="94"/>
      <c r="J42" s="94"/>
      <c r="K42" s="94"/>
      <c r="L42" s="6" t="s">
        <v>112</v>
      </c>
      <c r="M42" s="6" t="s">
        <v>160</v>
      </c>
      <c r="N42" s="6" t="s">
        <v>146</v>
      </c>
      <c r="O42" s="6" t="s">
        <v>207</v>
      </c>
      <c r="P42" s="6"/>
      <c r="Q42" s="6"/>
    </row>
    <row r="43" spans="1:17" s="13" customFormat="1" ht="50.1" hidden="1" customHeight="1">
      <c r="A43" s="6" t="s">
        <v>145</v>
      </c>
      <c r="B43" s="6" t="s">
        <v>99</v>
      </c>
      <c r="C43" s="6" t="s">
        <v>100</v>
      </c>
      <c r="D43" s="6"/>
      <c r="E43" s="6">
        <v>35</v>
      </c>
      <c r="F43" s="78">
        <v>41218</v>
      </c>
      <c r="G43" s="78">
        <v>41223</v>
      </c>
      <c r="H43" s="6"/>
      <c r="I43" s="6"/>
      <c r="J43" s="94"/>
      <c r="K43" s="94"/>
      <c r="L43" s="6" t="s">
        <v>112</v>
      </c>
      <c r="M43" s="104" t="s">
        <v>218</v>
      </c>
      <c r="N43" s="6" t="s">
        <v>146</v>
      </c>
      <c r="O43" s="6" t="s">
        <v>207</v>
      </c>
      <c r="P43" s="6"/>
      <c r="Q43" s="6"/>
    </row>
    <row r="44" spans="1:17" s="13" customFormat="1" ht="50.1" hidden="1" customHeight="1">
      <c r="A44" s="6" t="s">
        <v>145</v>
      </c>
      <c r="B44" s="6" t="s">
        <v>99</v>
      </c>
      <c r="C44" s="6" t="s">
        <v>100</v>
      </c>
      <c r="D44" s="6"/>
      <c r="E44" s="6">
        <v>35</v>
      </c>
      <c r="F44" s="78">
        <v>41225</v>
      </c>
      <c r="G44" s="78">
        <v>41230</v>
      </c>
      <c r="H44" s="6"/>
      <c r="I44" s="6"/>
      <c r="J44" s="94"/>
      <c r="K44" s="94"/>
      <c r="L44" s="6" t="s">
        <v>113</v>
      </c>
      <c r="M44" s="6" t="s">
        <v>209</v>
      </c>
      <c r="N44" s="6" t="s">
        <v>146</v>
      </c>
      <c r="O44" s="6" t="s">
        <v>207</v>
      </c>
      <c r="P44" s="6"/>
      <c r="Q44" s="6"/>
    </row>
    <row r="45" spans="1:17" s="13" customFormat="1" ht="50.1" hidden="1" customHeight="1">
      <c r="A45" s="6" t="s">
        <v>145</v>
      </c>
      <c r="B45" s="6" t="s">
        <v>99</v>
      </c>
      <c r="C45" s="6" t="s">
        <v>100</v>
      </c>
      <c r="D45" s="6"/>
      <c r="E45" s="6">
        <v>35</v>
      </c>
      <c r="F45" s="78">
        <v>41232</v>
      </c>
      <c r="G45" s="78">
        <v>41237</v>
      </c>
      <c r="H45" s="6"/>
      <c r="I45" s="6"/>
      <c r="J45" s="94"/>
      <c r="K45" s="94"/>
      <c r="L45" s="103" t="s">
        <v>197</v>
      </c>
      <c r="M45" s="6" t="s">
        <v>201</v>
      </c>
      <c r="N45" s="103" t="s">
        <v>192</v>
      </c>
      <c r="O45" s="6" t="s">
        <v>207</v>
      </c>
      <c r="P45" s="6"/>
      <c r="Q45" s="6"/>
    </row>
    <row r="46" spans="1:17" s="13" customFormat="1" ht="60.75" hidden="1" customHeight="1">
      <c r="A46" s="6" t="s">
        <v>145</v>
      </c>
      <c r="B46" s="6" t="s">
        <v>99</v>
      </c>
      <c r="C46" s="6" t="s">
        <v>100</v>
      </c>
      <c r="D46" s="6"/>
      <c r="E46" s="6">
        <v>35</v>
      </c>
      <c r="F46" s="78">
        <v>41239</v>
      </c>
      <c r="G46" s="78">
        <v>41244</v>
      </c>
      <c r="H46" s="6"/>
      <c r="I46" s="6"/>
      <c r="J46" s="94"/>
      <c r="K46" s="94"/>
      <c r="L46" s="6" t="s">
        <v>113</v>
      </c>
      <c r="M46" s="6" t="s">
        <v>178</v>
      </c>
      <c r="N46" s="101" t="s">
        <v>102</v>
      </c>
      <c r="O46" s="6" t="s">
        <v>207</v>
      </c>
      <c r="P46" s="6"/>
      <c r="Q46" s="6"/>
    </row>
    <row r="47" spans="1:17" s="13" customFormat="1" ht="30.75" hidden="1" customHeight="1">
      <c r="A47" s="6" t="s">
        <v>145</v>
      </c>
      <c r="B47" s="6" t="s">
        <v>99</v>
      </c>
      <c r="C47" s="6" t="s">
        <v>100</v>
      </c>
      <c r="D47" s="6"/>
      <c r="E47" s="6">
        <v>35</v>
      </c>
      <c r="F47" s="78">
        <v>41246</v>
      </c>
      <c r="G47" s="78">
        <v>41251</v>
      </c>
      <c r="H47" s="6"/>
      <c r="I47" s="6"/>
      <c r="J47" s="94"/>
      <c r="K47" s="94"/>
      <c r="L47" s="6" t="s">
        <v>112</v>
      </c>
      <c r="M47" s="6" t="s">
        <v>178</v>
      </c>
      <c r="N47" s="6" t="s">
        <v>179</v>
      </c>
      <c r="O47" s="6" t="s">
        <v>207</v>
      </c>
      <c r="P47" s="6"/>
      <c r="Q47" s="6"/>
    </row>
    <row r="48" spans="1:17" s="13" customFormat="1" ht="33.75" hidden="1" customHeight="1">
      <c r="A48" s="6" t="s">
        <v>145</v>
      </c>
      <c r="B48" s="6" t="s">
        <v>99</v>
      </c>
      <c r="C48" s="6" t="s">
        <v>100</v>
      </c>
      <c r="D48" s="6"/>
      <c r="E48" s="6">
        <v>38</v>
      </c>
      <c r="F48" s="78">
        <v>41274</v>
      </c>
      <c r="G48" s="78">
        <v>41279</v>
      </c>
      <c r="H48" s="94"/>
      <c r="I48" s="6"/>
      <c r="J48" s="94"/>
      <c r="K48" s="94"/>
      <c r="L48" s="6" t="s">
        <v>112</v>
      </c>
      <c r="M48" s="6" t="s">
        <v>376</v>
      </c>
      <c r="N48" s="104" t="s">
        <v>386</v>
      </c>
      <c r="O48" s="6"/>
      <c r="P48" s="6"/>
      <c r="Q48" s="6"/>
    </row>
    <row r="49" spans="1:17" s="13" customFormat="1" ht="50.1" hidden="1" customHeight="1">
      <c r="A49" s="6" t="s">
        <v>145</v>
      </c>
      <c r="B49" s="6" t="s">
        <v>99</v>
      </c>
      <c r="C49" s="6" t="s">
        <v>100</v>
      </c>
      <c r="D49" s="6"/>
      <c r="E49" s="6">
        <v>38</v>
      </c>
      <c r="F49" s="78">
        <v>41281</v>
      </c>
      <c r="G49" s="78">
        <v>41286</v>
      </c>
      <c r="H49" s="94"/>
      <c r="I49" s="6"/>
      <c r="J49" s="94"/>
      <c r="K49" s="94"/>
      <c r="L49" s="6" t="s">
        <v>112</v>
      </c>
      <c r="M49" s="6" t="s">
        <v>376</v>
      </c>
      <c r="N49" s="6" t="s">
        <v>113</v>
      </c>
      <c r="O49" s="6"/>
      <c r="P49" s="6"/>
      <c r="Q49" s="6"/>
    </row>
    <row r="50" spans="1:17" s="13" customFormat="1" ht="30" hidden="1" customHeight="1">
      <c r="A50" s="6" t="s">
        <v>145</v>
      </c>
      <c r="B50" s="6" t="s">
        <v>99</v>
      </c>
      <c r="C50" s="6" t="s">
        <v>100</v>
      </c>
      <c r="D50" s="6"/>
      <c r="E50" s="6"/>
      <c r="F50" s="78">
        <v>41288</v>
      </c>
      <c r="G50" s="78">
        <v>41293</v>
      </c>
      <c r="H50" s="94"/>
      <c r="I50" s="6"/>
      <c r="J50" s="94"/>
      <c r="K50" s="94"/>
      <c r="L50" s="6" t="s">
        <v>112</v>
      </c>
      <c r="M50" s="6" t="s">
        <v>376</v>
      </c>
      <c r="N50" s="6" t="s">
        <v>113</v>
      </c>
      <c r="O50" s="6"/>
      <c r="P50" s="6"/>
      <c r="Q50" s="6"/>
    </row>
    <row r="51" spans="1:17" s="13" customFormat="1" ht="40.5" hidden="1" customHeight="1">
      <c r="A51" s="6" t="s">
        <v>145</v>
      </c>
      <c r="B51" s="6" t="s">
        <v>99</v>
      </c>
      <c r="C51" s="6" t="s">
        <v>126</v>
      </c>
      <c r="D51" s="6">
        <v>2009</v>
      </c>
      <c r="E51" s="140">
        <v>70</v>
      </c>
      <c r="F51" s="78">
        <v>41295</v>
      </c>
      <c r="G51" s="78">
        <v>41300</v>
      </c>
      <c r="H51" s="139">
        <v>1700</v>
      </c>
      <c r="I51" s="6"/>
      <c r="J51" s="94"/>
      <c r="K51" s="94"/>
      <c r="L51" s="6" t="s">
        <v>489</v>
      </c>
      <c r="M51" s="6" t="s">
        <v>491</v>
      </c>
      <c r="N51" s="6" t="s">
        <v>113</v>
      </c>
      <c r="O51" s="6"/>
      <c r="P51" s="6"/>
      <c r="Q51" s="6"/>
    </row>
    <row r="52" spans="1:17" s="13" customFormat="1" ht="50.1" hidden="1" customHeight="1">
      <c r="A52" s="6" t="s">
        <v>145</v>
      </c>
      <c r="B52" s="6" t="s">
        <v>99</v>
      </c>
      <c r="C52" s="6" t="s">
        <v>104</v>
      </c>
      <c r="D52" s="6">
        <v>2009</v>
      </c>
      <c r="E52" s="140">
        <v>70</v>
      </c>
      <c r="F52" s="78">
        <v>41302</v>
      </c>
      <c r="G52" s="78">
        <v>41307</v>
      </c>
      <c r="H52" s="141">
        <v>141.84399999999999</v>
      </c>
      <c r="I52" s="6"/>
      <c r="J52" s="94">
        <v>1</v>
      </c>
      <c r="K52" s="94">
        <v>0.5</v>
      </c>
      <c r="L52" s="6" t="s">
        <v>498</v>
      </c>
      <c r="M52" s="6" t="s">
        <v>499</v>
      </c>
      <c r="N52" s="6" t="s">
        <v>113</v>
      </c>
      <c r="O52" s="6"/>
      <c r="P52" s="6"/>
      <c r="Q52" s="6"/>
    </row>
    <row r="53" spans="1:17" s="13" customFormat="1" ht="30.75" customHeight="1">
      <c r="A53" s="6" t="s">
        <v>145</v>
      </c>
      <c r="B53" s="6" t="s">
        <v>99</v>
      </c>
      <c r="C53" s="6" t="s">
        <v>104</v>
      </c>
      <c r="D53" s="6">
        <v>2009</v>
      </c>
      <c r="E53" s="6">
        <v>70</v>
      </c>
      <c r="F53" s="78">
        <v>41309</v>
      </c>
      <c r="G53" s="78">
        <v>41314</v>
      </c>
      <c r="H53" s="6">
        <v>141.84399999999999</v>
      </c>
      <c r="I53" s="6"/>
      <c r="J53" s="94"/>
      <c r="K53" s="94"/>
      <c r="L53" s="6" t="s">
        <v>489</v>
      </c>
      <c r="M53" s="6" t="s">
        <v>503</v>
      </c>
      <c r="N53" s="6" t="s">
        <v>113</v>
      </c>
      <c r="O53" s="6"/>
      <c r="P53" s="6"/>
      <c r="Q53" s="6"/>
    </row>
    <row r="54" spans="1:17" s="13" customFormat="1" ht="46.5" hidden="1" customHeight="1">
      <c r="A54" s="6" t="s">
        <v>156</v>
      </c>
      <c r="B54" s="6" t="s">
        <v>122</v>
      </c>
      <c r="C54" s="6" t="s">
        <v>143</v>
      </c>
      <c r="D54" s="6">
        <v>1989</v>
      </c>
      <c r="E54" s="6">
        <v>75</v>
      </c>
      <c r="F54" s="78">
        <v>41211</v>
      </c>
      <c r="G54" s="78">
        <v>41216</v>
      </c>
      <c r="H54" s="94"/>
      <c r="I54" s="94"/>
      <c r="J54" s="94"/>
      <c r="K54" s="94"/>
      <c r="L54" s="6" t="s">
        <v>112</v>
      </c>
      <c r="M54" s="6" t="s">
        <v>157</v>
      </c>
      <c r="N54" s="6"/>
      <c r="O54" s="6" t="s">
        <v>207</v>
      </c>
      <c r="P54" s="6"/>
      <c r="Q54" s="6"/>
    </row>
    <row r="55" spans="1:17" s="13" customFormat="1" ht="36" hidden="1" customHeight="1">
      <c r="A55" s="6" t="s">
        <v>156</v>
      </c>
      <c r="B55" s="6" t="s">
        <v>122</v>
      </c>
      <c r="C55" s="6" t="s">
        <v>143</v>
      </c>
      <c r="D55" s="6">
        <v>1989</v>
      </c>
      <c r="E55" s="6">
        <v>75</v>
      </c>
      <c r="F55" s="78">
        <v>41218</v>
      </c>
      <c r="G55" s="78">
        <v>41223</v>
      </c>
      <c r="H55" s="6"/>
      <c r="I55" s="6"/>
      <c r="J55" s="94"/>
      <c r="K55" s="94"/>
      <c r="L55" s="6" t="s">
        <v>113</v>
      </c>
      <c r="M55" s="6" t="s">
        <v>165</v>
      </c>
      <c r="N55" s="6" t="s">
        <v>102</v>
      </c>
      <c r="O55" s="6" t="s">
        <v>166</v>
      </c>
      <c r="P55" s="6"/>
      <c r="Q55" s="6"/>
    </row>
    <row r="56" spans="1:17" s="13" customFormat="1" ht="50.1" hidden="1" customHeight="1">
      <c r="A56" s="6" t="s">
        <v>156</v>
      </c>
      <c r="B56" s="6" t="s">
        <v>133</v>
      </c>
      <c r="C56" s="6" t="s">
        <v>129</v>
      </c>
      <c r="D56" s="6">
        <v>1989</v>
      </c>
      <c r="E56" s="6">
        <v>25</v>
      </c>
      <c r="F56" s="78">
        <v>41218</v>
      </c>
      <c r="G56" s="78">
        <v>41223</v>
      </c>
      <c r="H56" s="6"/>
      <c r="I56" s="6"/>
      <c r="J56" s="94"/>
      <c r="K56" s="94"/>
      <c r="L56" s="6" t="s">
        <v>113</v>
      </c>
      <c r="M56" s="103" t="s">
        <v>215</v>
      </c>
      <c r="N56" s="6" t="s">
        <v>146</v>
      </c>
      <c r="O56" s="6" t="s">
        <v>166</v>
      </c>
      <c r="P56" s="6"/>
      <c r="Q56" s="6"/>
    </row>
    <row r="57" spans="1:17" s="13" customFormat="1" ht="31.5" hidden="1" customHeight="1">
      <c r="A57" s="6" t="s">
        <v>156</v>
      </c>
      <c r="B57" s="6" t="s">
        <v>133</v>
      </c>
      <c r="C57" s="6" t="s">
        <v>129</v>
      </c>
      <c r="D57" s="6">
        <v>1998</v>
      </c>
      <c r="E57" s="6">
        <v>75</v>
      </c>
      <c r="F57" s="78">
        <v>41225</v>
      </c>
      <c r="G57" s="78">
        <v>41230</v>
      </c>
      <c r="H57" s="6"/>
      <c r="I57" s="6"/>
      <c r="J57" s="94"/>
      <c r="K57" s="94"/>
      <c r="L57" s="6" t="s">
        <v>113</v>
      </c>
      <c r="M57" s="6" t="s">
        <v>209</v>
      </c>
      <c r="N57" s="6" t="s">
        <v>146</v>
      </c>
      <c r="O57" s="6" t="s">
        <v>166</v>
      </c>
      <c r="P57" s="6"/>
      <c r="Q57" s="6"/>
    </row>
    <row r="58" spans="1:17" s="13" customFormat="1" ht="31.5" hidden="1" customHeight="1">
      <c r="A58" s="6" t="s">
        <v>156</v>
      </c>
      <c r="B58" s="6" t="s">
        <v>133</v>
      </c>
      <c r="C58" s="6" t="s">
        <v>129</v>
      </c>
      <c r="D58" s="6">
        <v>1989</v>
      </c>
      <c r="E58" s="6">
        <v>75</v>
      </c>
      <c r="F58" s="78">
        <v>41232</v>
      </c>
      <c r="G58" s="78">
        <v>41237</v>
      </c>
      <c r="H58" s="6"/>
      <c r="I58" s="6"/>
      <c r="J58" s="94"/>
      <c r="K58" s="94"/>
      <c r="L58" s="103" t="s">
        <v>197</v>
      </c>
      <c r="M58" s="6" t="s">
        <v>191</v>
      </c>
      <c r="N58" s="103" t="s">
        <v>192</v>
      </c>
      <c r="O58" s="6" t="s">
        <v>166</v>
      </c>
      <c r="P58" s="6"/>
      <c r="Q58" s="6"/>
    </row>
    <row r="59" spans="1:17" s="13" customFormat="1" ht="50.1" hidden="1" customHeight="1">
      <c r="A59" s="6" t="s">
        <v>156</v>
      </c>
      <c r="B59" s="6" t="s">
        <v>133</v>
      </c>
      <c r="C59" s="6" t="s">
        <v>129</v>
      </c>
      <c r="D59" s="6">
        <v>1989</v>
      </c>
      <c r="E59" s="6">
        <v>25</v>
      </c>
      <c r="F59" s="78">
        <v>41246</v>
      </c>
      <c r="G59" s="78">
        <v>41251</v>
      </c>
      <c r="H59" s="6" t="s">
        <v>113</v>
      </c>
      <c r="I59" s="6"/>
      <c r="J59" s="94"/>
      <c r="K59" s="94"/>
      <c r="L59" s="6" t="s">
        <v>112</v>
      </c>
      <c r="M59" s="6" t="s">
        <v>172</v>
      </c>
      <c r="N59" s="6"/>
      <c r="O59" s="6" t="s">
        <v>166</v>
      </c>
      <c r="P59" s="6"/>
      <c r="Q59" s="6"/>
    </row>
    <row r="60" spans="1:17" s="13" customFormat="1" ht="50.1" hidden="1" customHeight="1">
      <c r="A60" s="6" t="s">
        <v>156</v>
      </c>
      <c r="B60" s="6" t="s">
        <v>133</v>
      </c>
      <c r="C60" s="6" t="s">
        <v>143</v>
      </c>
      <c r="D60" s="6">
        <v>1978</v>
      </c>
      <c r="E60" s="6">
        <v>75</v>
      </c>
      <c r="F60" s="78">
        <v>41253</v>
      </c>
      <c r="G60" s="78">
        <v>41258</v>
      </c>
      <c r="H60" s="6"/>
      <c r="I60" s="6"/>
      <c r="J60" s="94"/>
      <c r="K60" s="94"/>
      <c r="L60" s="6"/>
      <c r="M60" s="6" t="s">
        <v>261</v>
      </c>
      <c r="N60" s="6" t="s">
        <v>113</v>
      </c>
      <c r="O60" s="6" t="s">
        <v>166</v>
      </c>
      <c r="P60" s="6"/>
      <c r="Q60" s="6"/>
    </row>
    <row r="61" spans="1:17" s="13" customFormat="1" ht="63" hidden="1" customHeight="1">
      <c r="A61" s="6" t="s">
        <v>156</v>
      </c>
      <c r="B61" s="6" t="s">
        <v>133</v>
      </c>
      <c r="C61" s="6" t="s">
        <v>143</v>
      </c>
      <c r="D61" s="6">
        <v>1998</v>
      </c>
      <c r="E61" s="6">
        <v>75</v>
      </c>
      <c r="F61" s="78">
        <v>41260</v>
      </c>
      <c r="G61" s="78">
        <v>41265</v>
      </c>
      <c r="H61" s="6"/>
      <c r="I61" s="6"/>
      <c r="J61" s="94"/>
      <c r="K61" s="94"/>
      <c r="L61" s="6" t="s">
        <v>113</v>
      </c>
      <c r="M61" s="6" t="s">
        <v>375</v>
      </c>
      <c r="N61" s="6" t="s">
        <v>146</v>
      </c>
      <c r="O61" s="6" t="s">
        <v>166</v>
      </c>
      <c r="P61" s="6"/>
      <c r="Q61" s="6"/>
    </row>
    <row r="62" spans="1:17" s="13" customFormat="1" ht="50.1" hidden="1" customHeight="1">
      <c r="A62" s="6" t="s">
        <v>156</v>
      </c>
      <c r="B62" s="6" t="s">
        <v>133</v>
      </c>
      <c r="C62" s="6" t="s">
        <v>143</v>
      </c>
      <c r="D62" s="6">
        <v>1989</v>
      </c>
      <c r="E62" s="6">
        <v>75</v>
      </c>
      <c r="F62" s="78">
        <v>41274</v>
      </c>
      <c r="G62" s="78">
        <v>41279</v>
      </c>
      <c r="H62" s="94"/>
      <c r="I62" s="6"/>
      <c r="J62" s="94"/>
      <c r="K62" s="94"/>
      <c r="L62" s="6" t="s">
        <v>112</v>
      </c>
      <c r="M62" s="6" t="s">
        <v>391</v>
      </c>
      <c r="N62" s="104" t="s">
        <v>386</v>
      </c>
      <c r="O62" s="6" t="s">
        <v>166</v>
      </c>
      <c r="P62" s="6"/>
      <c r="Q62" s="6"/>
    </row>
    <row r="63" spans="1:17" s="13" customFormat="1" ht="29.25" hidden="1" customHeight="1">
      <c r="A63" s="6" t="s">
        <v>156</v>
      </c>
      <c r="B63" s="6" t="s">
        <v>133</v>
      </c>
      <c r="C63" s="6" t="s">
        <v>143</v>
      </c>
      <c r="D63" s="6">
        <v>1989</v>
      </c>
      <c r="E63" s="6">
        <v>75</v>
      </c>
      <c r="F63" s="78">
        <v>41281</v>
      </c>
      <c r="G63" s="78">
        <v>41286</v>
      </c>
      <c r="H63" s="94"/>
      <c r="I63" s="6"/>
      <c r="J63" s="94"/>
      <c r="K63" s="94"/>
      <c r="L63" s="6" t="s">
        <v>112</v>
      </c>
      <c r="M63" s="6" t="s">
        <v>396</v>
      </c>
      <c r="N63" s="6" t="s">
        <v>113</v>
      </c>
      <c r="O63" s="6" t="s">
        <v>166</v>
      </c>
      <c r="P63" s="6"/>
      <c r="Q63" s="6"/>
    </row>
    <row r="64" spans="1:17" s="13" customFormat="1" ht="50.1" hidden="1" customHeight="1">
      <c r="A64" s="6" t="s">
        <v>156</v>
      </c>
      <c r="B64" s="6" t="s">
        <v>133</v>
      </c>
      <c r="C64" s="6" t="s">
        <v>143</v>
      </c>
      <c r="D64" s="6">
        <v>1989</v>
      </c>
      <c r="E64" s="6">
        <v>75</v>
      </c>
      <c r="F64" s="78">
        <v>41295</v>
      </c>
      <c r="G64" s="78">
        <v>41300</v>
      </c>
      <c r="H64" s="94"/>
      <c r="I64" s="6"/>
      <c r="J64" s="94"/>
      <c r="K64" s="94"/>
      <c r="L64" s="6" t="s">
        <v>489</v>
      </c>
      <c r="M64" s="6" t="s">
        <v>493</v>
      </c>
      <c r="N64" s="6" t="s">
        <v>113</v>
      </c>
      <c r="O64" s="6"/>
      <c r="P64" s="6"/>
      <c r="Q64" s="6"/>
    </row>
    <row r="65" spans="1:17" s="13" customFormat="1" ht="50.1" hidden="1" customHeight="1">
      <c r="A65" s="6" t="s">
        <v>156</v>
      </c>
      <c r="B65" s="6" t="s">
        <v>133</v>
      </c>
      <c r="C65" s="6" t="s">
        <v>143</v>
      </c>
      <c r="D65" s="6">
        <v>1989</v>
      </c>
      <c r="E65" s="6">
        <v>74</v>
      </c>
      <c r="F65" s="78">
        <v>41302</v>
      </c>
      <c r="G65" s="78">
        <v>41307</v>
      </c>
      <c r="H65" s="94">
        <v>35.460999999999999</v>
      </c>
      <c r="I65" s="6"/>
      <c r="J65" s="94"/>
      <c r="K65" s="94"/>
      <c r="L65" s="6" t="s">
        <v>113</v>
      </c>
      <c r="M65" s="6" t="s">
        <v>497</v>
      </c>
      <c r="N65" s="6" t="s">
        <v>113</v>
      </c>
      <c r="O65" s="6"/>
      <c r="P65" s="6"/>
      <c r="Q65" s="6"/>
    </row>
    <row r="66" spans="1:17" s="13" customFormat="1" ht="29.25" customHeight="1">
      <c r="A66" s="6" t="s">
        <v>156</v>
      </c>
      <c r="B66" s="6" t="s">
        <v>133</v>
      </c>
      <c r="C66" s="6" t="s">
        <v>143</v>
      </c>
      <c r="D66" s="6">
        <v>1989</v>
      </c>
      <c r="E66" s="6">
        <v>75</v>
      </c>
      <c r="F66" s="78">
        <v>41309</v>
      </c>
      <c r="G66" s="78">
        <v>41314</v>
      </c>
      <c r="H66" s="6">
        <v>35.460999999999999</v>
      </c>
      <c r="I66" s="6"/>
      <c r="J66" s="94"/>
      <c r="K66" s="94"/>
      <c r="L66" s="6" t="s">
        <v>489</v>
      </c>
      <c r="M66" s="6" t="s">
        <v>504</v>
      </c>
      <c r="N66" s="6" t="s">
        <v>113</v>
      </c>
      <c r="O66" s="6"/>
      <c r="P66" s="6"/>
      <c r="Q66" s="6"/>
    </row>
    <row r="67" spans="1:17" s="13" customFormat="1" ht="50.1" hidden="1" customHeight="1">
      <c r="A67" s="6" t="s">
        <v>132</v>
      </c>
      <c r="B67" s="6" t="s">
        <v>133</v>
      </c>
      <c r="C67" s="6" t="s">
        <v>134</v>
      </c>
      <c r="D67" s="6">
        <v>2006</v>
      </c>
      <c r="E67" s="6">
        <v>34</v>
      </c>
      <c r="F67" s="78">
        <v>41197</v>
      </c>
      <c r="G67" s="78">
        <v>41202</v>
      </c>
      <c r="H67" s="78"/>
      <c r="I67" s="78"/>
      <c r="J67" s="94"/>
      <c r="K67" s="94"/>
      <c r="L67" s="6" t="s">
        <v>135</v>
      </c>
      <c r="M67" s="6" t="s">
        <v>136</v>
      </c>
      <c r="N67" s="6" t="s">
        <v>113</v>
      </c>
      <c r="O67" s="6"/>
      <c r="P67" s="6"/>
      <c r="Q67" s="6"/>
    </row>
    <row r="68" spans="1:17" s="13" customFormat="1" ht="30" hidden="1" customHeight="1">
      <c r="A68" s="6" t="s">
        <v>132</v>
      </c>
      <c r="B68" s="6" t="s">
        <v>122</v>
      </c>
      <c r="C68" s="6" t="s">
        <v>134</v>
      </c>
      <c r="D68" s="6">
        <v>2006</v>
      </c>
      <c r="E68" s="6">
        <v>34</v>
      </c>
      <c r="F68" s="78">
        <v>41211</v>
      </c>
      <c r="G68" s="78">
        <v>41216</v>
      </c>
      <c r="H68" s="94"/>
      <c r="I68" s="94"/>
      <c r="J68" s="94"/>
      <c r="K68" s="94"/>
      <c r="L68" s="6" t="s">
        <v>149</v>
      </c>
      <c r="M68" s="6" t="s">
        <v>150</v>
      </c>
      <c r="N68" s="6"/>
      <c r="O68" s="6"/>
      <c r="P68" s="6" t="s">
        <v>152</v>
      </c>
      <c r="Q68" s="6"/>
    </row>
    <row r="69" spans="1:17" s="13" customFormat="1" ht="50.1" hidden="1" customHeight="1">
      <c r="A69" s="6" t="s">
        <v>132</v>
      </c>
      <c r="B69" s="6" t="s">
        <v>122</v>
      </c>
      <c r="C69" s="6" t="s">
        <v>134</v>
      </c>
      <c r="D69" s="6">
        <v>2006</v>
      </c>
      <c r="E69" s="6">
        <v>34</v>
      </c>
      <c r="F69" s="78">
        <v>41218</v>
      </c>
      <c r="G69" s="78">
        <v>41223</v>
      </c>
      <c r="H69" s="6"/>
      <c r="I69" s="6"/>
      <c r="J69" s="94"/>
      <c r="K69" s="94"/>
      <c r="L69" s="6" t="s">
        <v>149</v>
      </c>
      <c r="M69" s="6" t="s">
        <v>164</v>
      </c>
      <c r="N69" s="6" t="s">
        <v>113</v>
      </c>
      <c r="O69" s="6"/>
      <c r="P69" s="6"/>
      <c r="Q69" s="6"/>
    </row>
    <row r="70" spans="1:17" s="13" customFormat="1" ht="50.1" hidden="1" customHeight="1">
      <c r="A70" s="6" t="s">
        <v>132</v>
      </c>
      <c r="B70" s="6" t="s">
        <v>133</v>
      </c>
      <c r="C70" s="6" t="s">
        <v>134</v>
      </c>
      <c r="D70" s="6">
        <v>2006</v>
      </c>
      <c r="E70" s="6">
        <v>34</v>
      </c>
      <c r="F70" s="78">
        <v>41218</v>
      </c>
      <c r="G70" s="78">
        <v>41223</v>
      </c>
      <c r="H70" s="6">
        <v>36.76</v>
      </c>
      <c r="I70" s="6"/>
      <c r="J70" s="94"/>
      <c r="K70" s="94"/>
      <c r="L70" s="6" t="s">
        <v>149</v>
      </c>
      <c r="M70" s="6" t="s">
        <v>210</v>
      </c>
      <c r="N70" s="6" t="s">
        <v>214</v>
      </c>
      <c r="O70" s="6"/>
      <c r="P70" s="6"/>
      <c r="Q70" s="6"/>
    </row>
    <row r="71" spans="1:17" s="13" customFormat="1" ht="31.5" hidden="1" customHeight="1">
      <c r="A71" s="6" t="s">
        <v>132</v>
      </c>
      <c r="B71" s="6" t="s">
        <v>133</v>
      </c>
      <c r="C71" s="6" t="s">
        <v>134</v>
      </c>
      <c r="D71" s="6">
        <v>2006</v>
      </c>
      <c r="E71" s="6">
        <v>34</v>
      </c>
      <c r="F71" s="78">
        <v>41225</v>
      </c>
      <c r="G71" s="78">
        <v>41230</v>
      </c>
      <c r="H71" s="6">
        <v>162.45500000000001</v>
      </c>
      <c r="I71" s="6"/>
      <c r="J71" s="94">
        <v>35</v>
      </c>
      <c r="K71" s="94">
        <v>1</v>
      </c>
      <c r="L71" s="6" t="s">
        <v>113</v>
      </c>
      <c r="M71" s="6" t="s">
        <v>210</v>
      </c>
      <c r="N71" s="6" t="s">
        <v>212</v>
      </c>
      <c r="O71" s="6"/>
      <c r="P71" s="6"/>
      <c r="Q71" s="6"/>
    </row>
    <row r="72" spans="1:17" s="13" customFormat="1" ht="50.1" hidden="1" customHeight="1">
      <c r="A72" s="6" t="s">
        <v>132</v>
      </c>
      <c r="B72" s="6" t="s">
        <v>133</v>
      </c>
      <c r="C72" s="6" t="s">
        <v>134</v>
      </c>
      <c r="D72" s="6">
        <v>2006</v>
      </c>
      <c r="E72" s="6">
        <v>34</v>
      </c>
      <c r="F72" s="78">
        <v>41232</v>
      </c>
      <c r="G72" s="78">
        <v>41237</v>
      </c>
      <c r="H72" s="6">
        <v>45.125999999999998</v>
      </c>
      <c r="I72" s="6"/>
      <c r="J72" s="94"/>
      <c r="K72" s="94"/>
      <c r="L72" s="103" t="s">
        <v>202</v>
      </c>
      <c r="M72" s="6" t="s">
        <v>204</v>
      </c>
      <c r="N72" s="103" t="s">
        <v>205</v>
      </c>
      <c r="O72" s="6"/>
      <c r="P72" s="6"/>
      <c r="Q72" s="6"/>
    </row>
    <row r="73" spans="1:17" s="13" customFormat="1" ht="20.25" hidden="1" customHeight="1">
      <c r="A73" s="6" t="s">
        <v>132</v>
      </c>
      <c r="B73" s="6" t="s">
        <v>133</v>
      </c>
      <c r="C73" s="6" t="s">
        <v>134</v>
      </c>
      <c r="D73" s="6">
        <v>2006</v>
      </c>
      <c r="E73" s="6">
        <v>34</v>
      </c>
      <c r="F73" s="78">
        <v>41239</v>
      </c>
      <c r="G73" s="78">
        <v>41244</v>
      </c>
      <c r="H73" s="6">
        <f>45.12+45.12+36+36.1+36.1</f>
        <v>198.44</v>
      </c>
      <c r="I73" s="6"/>
      <c r="J73" s="94"/>
      <c r="K73" s="94"/>
      <c r="L73" s="6" t="s">
        <v>113</v>
      </c>
      <c r="M73" s="6" t="s">
        <v>186</v>
      </c>
      <c r="N73" s="103" t="s">
        <v>194</v>
      </c>
      <c r="O73" s="6"/>
      <c r="P73" s="6"/>
      <c r="Q73" s="6"/>
    </row>
    <row r="74" spans="1:17" s="13" customFormat="1" ht="30.75" hidden="1" customHeight="1">
      <c r="A74" s="6" t="s">
        <v>132</v>
      </c>
      <c r="B74" s="6" t="s">
        <v>133</v>
      </c>
      <c r="C74" s="6" t="s">
        <v>134</v>
      </c>
      <c r="D74" s="6">
        <v>2006</v>
      </c>
      <c r="E74" s="6">
        <v>34</v>
      </c>
      <c r="F74" s="78">
        <v>41246</v>
      </c>
      <c r="G74" s="78">
        <v>41251</v>
      </c>
      <c r="H74" s="6">
        <v>72.201999999999998</v>
      </c>
      <c r="I74" s="6"/>
      <c r="J74" s="94"/>
      <c r="K74" s="94"/>
      <c r="L74" s="6" t="s">
        <v>169</v>
      </c>
      <c r="M74" s="6" t="s">
        <v>170</v>
      </c>
      <c r="N74" s="6" t="s">
        <v>171</v>
      </c>
      <c r="O74" s="6" t="s">
        <v>207</v>
      </c>
      <c r="P74" s="6"/>
      <c r="Q74" s="6"/>
    </row>
    <row r="75" spans="1:17" s="13" customFormat="1" ht="50.1" hidden="1" customHeight="1">
      <c r="A75" s="6" t="s">
        <v>132</v>
      </c>
      <c r="B75" s="6" t="s">
        <v>255</v>
      </c>
      <c r="C75" s="6"/>
      <c r="D75" s="6"/>
      <c r="E75" s="6" t="s">
        <v>256</v>
      </c>
      <c r="F75" s="78">
        <v>41253</v>
      </c>
      <c r="G75" s="78">
        <v>41258</v>
      </c>
      <c r="H75" s="6"/>
      <c r="I75" s="6"/>
      <c r="J75" s="94"/>
      <c r="K75" s="94"/>
      <c r="L75" s="6" t="s">
        <v>112</v>
      </c>
      <c r="M75" s="6" t="s">
        <v>257</v>
      </c>
      <c r="N75" s="106" t="s">
        <v>258</v>
      </c>
      <c r="O75" s="6" t="s">
        <v>208</v>
      </c>
      <c r="P75" s="6"/>
      <c r="Q75" s="6"/>
    </row>
    <row r="76" spans="1:17" s="13" customFormat="1" ht="22.5" hidden="1" customHeight="1">
      <c r="A76" s="6" t="s">
        <v>132</v>
      </c>
      <c r="B76" s="6" t="s">
        <v>110</v>
      </c>
      <c r="C76" s="6" t="s">
        <v>111</v>
      </c>
      <c r="D76" s="6">
        <v>2009</v>
      </c>
      <c r="E76" s="6">
        <v>72</v>
      </c>
      <c r="F76" s="78">
        <v>41260</v>
      </c>
      <c r="G76" s="78">
        <v>41265</v>
      </c>
      <c r="H76" s="6"/>
      <c r="I76" s="6"/>
      <c r="J76" s="94"/>
      <c r="K76" s="94"/>
      <c r="L76" s="6" t="s">
        <v>112</v>
      </c>
      <c r="M76" s="6" t="s">
        <v>376</v>
      </c>
      <c r="N76" s="6" t="s">
        <v>146</v>
      </c>
      <c r="O76" s="6" t="s">
        <v>208</v>
      </c>
      <c r="P76" s="6"/>
      <c r="Q76" s="6"/>
    </row>
    <row r="77" spans="1:17" s="13" customFormat="1" ht="31.5" hidden="1" customHeight="1">
      <c r="A77" s="6" t="s">
        <v>132</v>
      </c>
      <c r="B77" s="6" t="s">
        <v>110</v>
      </c>
      <c r="C77" s="6" t="s">
        <v>111</v>
      </c>
      <c r="D77" s="6">
        <v>2009</v>
      </c>
      <c r="E77" s="6">
        <v>72</v>
      </c>
      <c r="F77" s="78">
        <v>41274</v>
      </c>
      <c r="G77" s="78">
        <v>41279</v>
      </c>
      <c r="H77" s="94"/>
      <c r="I77" s="6"/>
      <c r="J77" s="94"/>
      <c r="K77" s="94"/>
      <c r="L77" s="103" t="s">
        <v>379</v>
      </c>
      <c r="M77" s="6" t="s">
        <v>376</v>
      </c>
      <c r="N77" s="104" t="s">
        <v>386</v>
      </c>
      <c r="O77" s="6"/>
      <c r="P77" s="6"/>
      <c r="Q77" s="6"/>
    </row>
    <row r="78" spans="1:17" s="13" customFormat="1" ht="31.5" hidden="1" customHeight="1">
      <c r="A78" s="6" t="s">
        <v>132</v>
      </c>
      <c r="B78" s="6" t="s">
        <v>110</v>
      </c>
      <c r="C78" s="6" t="s">
        <v>111</v>
      </c>
      <c r="D78" s="6">
        <v>2009</v>
      </c>
      <c r="E78" s="6">
        <v>72</v>
      </c>
      <c r="F78" s="78">
        <v>41281</v>
      </c>
      <c r="G78" s="78">
        <v>41286</v>
      </c>
      <c r="H78" s="94"/>
      <c r="I78" s="6"/>
      <c r="J78" s="94"/>
      <c r="K78" s="94"/>
      <c r="L78" s="6" t="s">
        <v>112</v>
      </c>
      <c r="M78" s="6" t="s">
        <v>376</v>
      </c>
      <c r="N78" s="6" t="s">
        <v>113</v>
      </c>
      <c r="O78" s="6" t="s">
        <v>208</v>
      </c>
      <c r="P78" s="6"/>
      <c r="Q78" s="6"/>
    </row>
    <row r="79" spans="1:17" s="13" customFormat="1" ht="19.5" hidden="1" customHeight="1">
      <c r="A79" s="6" t="s">
        <v>132</v>
      </c>
      <c r="B79" s="6" t="s">
        <v>110</v>
      </c>
      <c r="C79" s="6" t="s">
        <v>111</v>
      </c>
      <c r="D79" s="6">
        <v>2009</v>
      </c>
      <c r="E79" s="6">
        <v>72</v>
      </c>
      <c r="F79" s="78">
        <v>41288</v>
      </c>
      <c r="G79" s="78">
        <v>41293</v>
      </c>
      <c r="H79" s="94"/>
      <c r="I79" s="6"/>
      <c r="J79" s="94"/>
      <c r="K79" s="94"/>
      <c r="L79" s="6" t="s">
        <v>112</v>
      </c>
      <c r="M79" s="6" t="s">
        <v>376</v>
      </c>
      <c r="N79" s="6" t="s">
        <v>113</v>
      </c>
      <c r="O79" s="6" t="s">
        <v>208</v>
      </c>
      <c r="P79" s="6"/>
      <c r="Q79" s="6"/>
    </row>
    <row r="80" spans="1:17" s="13" customFormat="1" ht="31.5" hidden="1" customHeight="1">
      <c r="A80" s="6" t="s">
        <v>132</v>
      </c>
      <c r="B80" s="6" t="s">
        <v>110</v>
      </c>
      <c r="C80" s="6" t="s">
        <v>111</v>
      </c>
      <c r="D80" s="6">
        <v>2009</v>
      </c>
      <c r="E80" s="6">
        <v>72</v>
      </c>
      <c r="F80" s="78">
        <v>41295</v>
      </c>
      <c r="G80" s="78">
        <v>41300</v>
      </c>
      <c r="H80" s="7">
        <v>500</v>
      </c>
      <c r="I80" s="6"/>
      <c r="J80" s="94"/>
      <c r="K80" s="94"/>
      <c r="L80" s="6" t="s">
        <v>489</v>
      </c>
      <c r="M80" s="6" t="s">
        <v>376</v>
      </c>
      <c r="N80" s="6" t="s">
        <v>113</v>
      </c>
      <c r="O80" s="6"/>
      <c r="P80" s="6"/>
      <c r="Q80" s="6"/>
    </row>
    <row r="81" spans="1:17" s="13" customFormat="1" ht="39.75" customHeight="1">
      <c r="A81" s="6" t="s">
        <v>132</v>
      </c>
      <c r="B81" s="6" t="s">
        <v>500</v>
      </c>
      <c r="C81" s="6" t="s">
        <v>113</v>
      </c>
      <c r="D81" s="6" t="s">
        <v>113</v>
      </c>
      <c r="E81" s="6" t="s">
        <v>113</v>
      </c>
      <c r="F81" s="78">
        <v>41309</v>
      </c>
      <c r="G81" s="78">
        <v>41314</v>
      </c>
      <c r="H81" s="6" t="s">
        <v>113</v>
      </c>
      <c r="I81" s="6" t="s">
        <v>113</v>
      </c>
      <c r="J81" s="94" t="s">
        <v>113</v>
      </c>
      <c r="K81" s="94" t="s">
        <v>113</v>
      </c>
      <c r="L81" s="6" t="s">
        <v>500</v>
      </c>
      <c r="M81" s="6" t="s">
        <v>501</v>
      </c>
      <c r="N81" s="6" t="s">
        <v>113</v>
      </c>
      <c r="O81" s="6"/>
      <c r="P81" s="6"/>
      <c r="Q81" s="6"/>
    </row>
    <row r="82" spans="1:17" s="13" customFormat="1" ht="30" hidden="1" customHeight="1">
      <c r="A82" s="6" t="s">
        <v>115</v>
      </c>
      <c r="B82" s="6" t="s">
        <v>116</v>
      </c>
      <c r="C82" s="6" t="s">
        <v>117</v>
      </c>
      <c r="D82" s="6"/>
      <c r="E82" s="6" t="s">
        <v>118</v>
      </c>
      <c r="F82" s="78">
        <v>41197</v>
      </c>
      <c r="G82" s="78">
        <v>41202</v>
      </c>
      <c r="H82" s="78"/>
      <c r="I82" s="78"/>
      <c r="J82" s="94"/>
      <c r="K82" s="94"/>
      <c r="L82" s="6" t="s">
        <v>113</v>
      </c>
      <c r="M82" s="6" t="s">
        <v>119</v>
      </c>
      <c r="N82" s="6" t="s">
        <v>120</v>
      </c>
      <c r="O82" s="6" t="s">
        <v>208</v>
      </c>
      <c r="P82" s="6"/>
      <c r="Q82" s="6"/>
    </row>
    <row r="83" spans="1:17" s="13" customFormat="1" ht="16.5" hidden="1" customHeight="1">
      <c r="A83" s="6" t="s">
        <v>115</v>
      </c>
      <c r="B83" s="6" t="s">
        <v>137</v>
      </c>
      <c r="C83" s="6" t="s">
        <v>138</v>
      </c>
      <c r="D83" s="6">
        <v>1989</v>
      </c>
      <c r="E83" s="6">
        <v>33</v>
      </c>
      <c r="F83" s="78">
        <v>41211</v>
      </c>
      <c r="G83" s="78">
        <v>41216</v>
      </c>
      <c r="H83" s="94"/>
      <c r="I83" s="94"/>
      <c r="J83" s="94"/>
      <c r="K83" s="94"/>
      <c r="L83" s="6" t="s">
        <v>113</v>
      </c>
      <c r="M83" s="6" t="s">
        <v>139</v>
      </c>
      <c r="N83" s="6" t="s">
        <v>113</v>
      </c>
      <c r="O83" s="6"/>
      <c r="P83" s="6"/>
      <c r="Q83" s="6"/>
    </row>
    <row r="84" spans="1:17" s="13" customFormat="1" ht="33" hidden="1" customHeight="1">
      <c r="A84" s="6" t="s">
        <v>115</v>
      </c>
      <c r="B84" s="6" t="s">
        <v>137</v>
      </c>
      <c r="C84" s="6" t="s">
        <v>138</v>
      </c>
      <c r="D84" s="6">
        <v>1989</v>
      </c>
      <c r="E84" s="6">
        <v>33</v>
      </c>
      <c r="F84" s="78">
        <v>41239</v>
      </c>
      <c r="G84" s="78">
        <v>41244</v>
      </c>
      <c r="H84" s="6" t="s">
        <v>175</v>
      </c>
      <c r="I84" s="96">
        <v>100</v>
      </c>
      <c r="J84" s="94">
        <v>3</v>
      </c>
      <c r="K84" s="94">
        <v>3</v>
      </c>
      <c r="L84" s="6" t="s">
        <v>112</v>
      </c>
      <c r="M84" s="6" t="s">
        <v>177</v>
      </c>
      <c r="N84" s="6"/>
      <c r="O84" s="6" t="s">
        <v>159</v>
      </c>
      <c r="P84" s="6"/>
      <c r="Q84" s="6"/>
    </row>
    <row r="85" spans="1:17" s="13" customFormat="1" ht="33" hidden="1" customHeight="1">
      <c r="A85" s="6" t="s">
        <v>115</v>
      </c>
      <c r="B85" s="6" t="s">
        <v>137</v>
      </c>
      <c r="C85" s="6" t="s">
        <v>138</v>
      </c>
      <c r="D85" s="6">
        <v>1989</v>
      </c>
      <c r="E85" s="6">
        <v>33</v>
      </c>
      <c r="F85" s="78">
        <v>41246</v>
      </c>
      <c r="G85" s="78">
        <v>41251</v>
      </c>
      <c r="H85" s="6" t="s">
        <v>183</v>
      </c>
      <c r="I85" s="96">
        <v>120</v>
      </c>
      <c r="J85" s="94"/>
      <c r="K85" s="94"/>
      <c r="L85" s="6" t="s">
        <v>113</v>
      </c>
      <c r="M85" s="6" t="s">
        <v>184</v>
      </c>
      <c r="N85" s="6"/>
      <c r="O85" s="6" t="s">
        <v>113</v>
      </c>
      <c r="P85" s="6"/>
      <c r="Q85" s="6"/>
    </row>
    <row r="86" spans="1:17" s="13" customFormat="1" ht="31.5" hidden="1" customHeight="1">
      <c r="A86" s="6" t="s">
        <v>115</v>
      </c>
      <c r="B86" s="6" t="s">
        <v>251</v>
      </c>
      <c r="C86" s="6"/>
      <c r="D86" s="6">
        <v>1989</v>
      </c>
      <c r="E86" s="6" t="s">
        <v>252</v>
      </c>
      <c r="F86" s="78">
        <v>41253</v>
      </c>
      <c r="G86" s="78">
        <v>41258</v>
      </c>
      <c r="H86" s="6"/>
      <c r="I86" s="6"/>
      <c r="J86" s="94"/>
      <c r="K86" s="94"/>
      <c r="L86" s="6" t="s">
        <v>149</v>
      </c>
      <c r="M86" s="6" t="s">
        <v>253</v>
      </c>
      <c r="N86" s="6" t="s">
        <v>254</v>
      </c>
      <c r="O86" s="6"/>
      <c r="P86" s="6"/>
      <c r="Q86" s="6"/>
    </row>
    <row r="87" spans="1:17" s="13" customFormat="1" ht="30" hidden="1" customHeight="1">
      <c r="A87" s="6" t="s">
        <v>115</v>
      </c>
      <c r="B87" s="6" t="s">
        <v>133</v>
      </c>
      <c r="C87" s="6" t="s">
        <v>134</v>
      </c>
      <c r="D87" s="6">
        <v>2006</v>
      </c>
      <c r="E87" s="6">
        <v>34</v>
      </c>
      <c r="F87" s="78">
        <v>41260</v>
      </c>
      <c r="G87" s="78">
        <v>41265</v>
      </c>
      <c r="H87" s="113">
        <v>700</v>
      </c>
      <c r="I87" s="6"/>
      <c r="J87" s="94"/>
      <c r="K87" s="94" t="s">
        <v>383</v>
      </c>
      <c r="L87" s="6" t="s">
        <v>187</v>
      </c>
      <c r="M87" s="6" t="s">
        <v>384</v>
      </c>
      <c r="N87" s="6"/>
      <c r="O87" s="6"/>
      <c r="P87" s="6"/>
      <c r="Q87" s="6"/>
    </row>
    <row r="88" spans="1:17" s="13" customFormat="1" ht="33" hidden="1" customHeight="1">
      <c r="A88" s="6" t="s">
        <v>115</v>
      </c>
      <c r="B88" s="6" t="s">
        <v>133</v>
      </c>
      <c r="C88" s="6" t="s">
        <v>134</v>
      </c>
      <c r="D88" s="6">
        <v>2006</v>
      </c>
      <c r="E88" s="6">
        <v>34</v>
      </c>
      <c r="F88" s="78">
        <v>41274</v>
      </c>
      <c r="G88" s="78">
        <v>41279</v>
      </c>
      <c r="H88" s="94"/>
      <c r="I88" s="6"/>
      <c r="J88" s="94"/>
      <c r="K88" s="94"/>
      <c r="L88" s="6" t="s">
        <v>386</v>
      </c>
      <c r="M88" s="6" t="s">
        <v>389</v>
      </c>
      <c r="N88" s="104" t="s">
        <v>386</v>
      </c>
      <c r="O88" s="6"/>
      <c r="P88" s="6"/>
      <c r="Q88" s="6"/>
    </row>
    <row r="89" spans="1:17" s="13" customFormat="1" ht="31.5" hidden="1" customHeight="1">
      <c r="A89" s="6" t="s">
        <v>115</v>
      </c>
      <c r="B89" s="6" t="s">
        <v>133</v>
      </c>
      <c r="C89" s="6" t="s">
        <v>134</v>
      </c>
      <c r="D89" s="6">
        <v>2006</v>
      </c>
      <c r="E89" s="6">
        <v>34</v>
      </c>
      <c r="F89" s="78">
        <v>41281</v>
      </c>
      <c r="G89" s="78">
        <v>41286</v>
      </c>
      <c r="H89" s="7">
        <v>400</v>
      </c>
      <c r="I89" s="6"/>
      <c r="J89" s="94"/>
      <c r="K89" s="94"/>
      <c r="L89" s="6" t="s">
        <v>113</v>
      </c>
      <c r="M89" s="6" t="s">
        <v>392</v>
      </c>
      <c r="N89" s="6" t="s">
        <v>113</v>
      </c>
      <c r="O89" s="6"/>
      <c r="P89" s="6"/>
      <c r="Q89" s="6"/>
    </row>
    <row r="90" spans="1:17" s="13" customFormat="1" ht="33" hidden="1" customHeight="1">
      <c r="A90" s="6" t="s">
        <v>115</v>
      </c>
      <c r="B90" s="6" t="s">
        <v>133</v>
      </c>
      <c r="C90" s="6" t="s">
        <v>134</v>
      </c>
      <c r="D90" s="6">
        <v>2006</v>
      </c>
      <c r="E90" s="6">
        <v>34</v>
      </c>
      <c r="F90" s="78">
        <v>41288</v>
      </c>
      <c r="G90" s="78">
        <v>41293</v>
      </c>
      <c r="H90" s="94"/>
      <c r="I90" s="6"/>
      <c r="J90" s="94"/>
      <c r="K90" s="94"/>
      <c r="L90" s="6" t="s">
        <v>113</v>
      </c>
      <c r="M90" s="6" t="s">
        <v>376</v>
      </c>
      <c r="N90" s="6" t="s">
        <v>113</v>
      </c>
      <c r="O90" s="6"/>
      <c r="P90" s="6"/>
      <c r="Q90" s="6"/>
    </row>
    <row r="91" spans="1:17" s="13" customFormat="1" ht="50.1" hidden="1" customHeight="1">
      <c r="A91" s="6" t="s">
        <v>115</v>
      </c>
      <c r="B91" s="6" t="s">
        <v>133</v>
      </c>
      <c r="C91" s="6" t="s">
        <v>134</v>
      </c>
      <c r="D91" s="6">
        <v>2006</v>
      </c>
      <c r="E91" s="6">
        <v>34</v>
      </c>
      <c r="F91" s="78">
        <v>41295</v>
      </c>
      <c r="G91" s="78">
        <v>41300</v>
      </c>
      <c r="H91" s="94"/>
      <c r="I91" s="6"/>
      <c r="J91" s="94"/>
      <c r="K91" s="94"/>
      <c r="L91" s="6" t="s">
        <v>489</v>
      </c>
      <c r="M91" s="6" t="s">
        <v>494</v>
      </c>
      <c r="N91" s="6" t="s">
        <v>113</v>
      </c>
      <c r="O91" s="6"/>
      <c r="P91" s="6"/>
      <c r="Q91" s="6"/>
    </row>
    <row r="92" spans="1:17" s="13" customFormat="1" ht="30" hidden="1" customHeight="1">
      <c r="A92" s="6" t="s">
        <v>115</v>
      </c>
      <c r="B92" s="6" t="s">
        <v>133</v>
      </c>
      <c r="C92" s="6" t="s">
        <v>134</v>
      </c>
      <c r="D92" s="6">
        <v>2006</v>
      </c>
      <c r="E92" s="6" t="s">
        <v>634</v>
      </c>
      <c r="F92" s="78">
        <v>41302</v>
      </c>
      <c r="G92" s="78">
        <v>41307</v>
      </c>
      <c r="H92" s="94">
        <v>35.460999999999999</v>
      </c>
      <c r="I92" s="6"/>
      <c r="J92" s="94"/>
      <c r="K92" s="94"/>
      <c r="L92" s="6" t="s">
        <v>113</v>
      </c>
      <c r="M92" s="6" t="s">
        <v>494</v>
      </c>
      <c r="N92" s="6" t="s">
        <v>113</v>
      </c>
      <c r="O92" s="6"/>
      <c r="P92" s="6"/>
      <c r="Q92" s="6"/>
    </row>
    <row r="93" spans="1:17" s="13" customFormat="1" ht="30" hidden="1" customHeight="1">
      <c r="A93" s="6" t="s">
        <v>121</v>
      </c>
      <c r="B93" s="6" t="s">
        <v>122</v>
      </c>
      <c r="C93" s="6" t="s">
        <v>129</v>
      </c>
      <c r="D93" s="6">
        <v>1990</v>
      </c>
      <c r="E93" s="6">
        <v>74</v>
      </c>
      <c r="F93" s="78">
        <v>41197</v>
      </c>
      <c r="G93" s="78">
        <v>41202</v>
      </c>
      <c r="H93" s="78"/>
      <c r="I93" s="78"/>
      <c r="J93" s="94"/>
      <c r="K93" s="94"/>
      <c r="L93" s="6" t="s">
        <v>123</v>
      </c>
      <c r="M93" s="6" t="s">
        <v>124</v>
      </c>
      <c r="N93" s="6" t="s">
        <v>113</v>
      </c>
      <c r="O93" s="6" t="s">
        <v>207</v>
      </c>
      <c r="P93" s="6"/>
      <c r="Q93" s="6"/>
    </row>
    <row r="94" spans="1:17" s="13" customFormat="1" ht="50.1" hidden="1" customHeight="1">
      <c r="A94" s="6" t="s">
        <v>121</v>
      </c>
      <c r="B94" s="6" t="s">
        <v>122</v>
      </c>
      <c r="C94" s="6" t="s">
        <v>143</v>
      </c>
      <c r="D94" s="6">
        <v>1990</v>
      </c>
      <c r="E94" s="6">
        <v>74</v>
      </c>
      <c r="F94" s="78">
        <v>41211</v>
      </c>
      <c r="G94" s="78">
        <v>41216</v>
      </c>
      <c r="H94" s="94"/>
      <c r="I94" s="94"/>
      <c r="J94" s="94"/>
      <c r="K94" s="94"/>
      <c r="L94" s="6" t="s">
        <v>140</v>
      </c>
      <c r="M94" s="6" t="s">
        <v>144</v>
      </c>
      <c r="N94" s="6" t="s">
        <v>113</v>
      </c>
      <c r="O94" s="6"/>
      <c r="P94" s="6" t="s">
        <v>151</v>
      </c>
      <c r="Q94" s="6"/>
    </row>
    <row r="95" spans="1:17" s="13" customFormat="1" ht="50.1" hidden="1" customHeight="1">
      <c r="A95" s="6" t="s">
        <v>121</v>
      </c>
      <c r="B95" s="6" t="s">
        <v>122</v>
      </c>
      <c r="C95" s="6" t="s">
        <v>143</v>
      </c>
      <c r="D95" s="6">
        <v>1990</v>
      </c>
      <c r="E95" s="6">
        <v>74</v>
      </c>
      <c r="F95" s="78">
        <v>41218</v>
      </c>
      <c r="G95" s="78">
        <v>41223</v>
      </c>
      <c r="H95" s="94"/>
      <c r="I95" s="94"/>
      <c r="J95" s="94"/>
      <c r="K95" s="94"/>
      <c r="L95" s="6" t="s">
        <v>112</v>
      </c>
      <c r="M95" s="6" t="s">
        <v>158</v>
      </c>
      <c r="N95" s="6" t="s">
        <v>146</v>
      </c>
      <c r="O95" s="6" t="s">
        <v>159</v>
      </c>
      <c r="P95" s="6"/>
      <c r="Q95" s="6"/>
    </row>
    <row r="96" spans="1:17" s="13" customFormat="1" ht="50.1" hidden="1" customHeight="1">
      <c r="A96" s="6" t="s">
        <v>121</v>
      </c>
      <c r="B96" s="6" t="s">
        <v>133</v>
      </c>
      <c r="C96" s="6" t="s">
        <v>129</v>
      </c>
      <c r="D96" s="6">
        <v>1994</v>
      </c>
      <c r="E96" s="6">
        <v>74</v>
      </c>
      <c r="F96" s="78">
        <v>41218</v>
      </c>
      <c r="G96" s="78">
        <v>41223</v>
      </c>
      <c r="H96" s="6">
        <v>54.6</v>
      </c>
      <c r="I96" s="6"/>
      <c r="J96" s="94"/>
      <c r="K96" s="94"/>
      <c r="L96" s="6" t="s">
        <v>112</v>
      </c>
      <c r="M96" s="6" t="s">
        <v>219</v>
      </c>
      <c r="N96" s="6" t="s">
        <v>146</v>
      </c>
      <c r="O96" s="6" t="s">
        <v>159</v>
      </c>
      <c r="P96" s="6"/>
      <c r="Q96" s="6"/>
    </row>
    <row r="97" spans="1:17" s="13" customFormat="1" ht="50.1" hidden="1" customHeight="1">
      <c r="A97" s="6" t="s">
        <v>121</v>
      </c>
      <c r="B97" s="6" t="s">
        <v>133</v>
      </c>
      <c r="C97" s="6"/>
      <c r="D97" s="6">
        <v>1990</v>
      </c>
      <c r="E97" s="6">
        <v>74</v>
      </c>
      <c r="F97" s="78">
        <v>41225</v>
      </c>
      <c r="G97" s="78">
        <v>41230</v>
      </c>
      <c r="H97" s="6"/>
      <c r="I97" s="6"/>
      <c r="J97" s="94"/>
      <c r="K97" s="94"/>
      <c r="L97" s="6" t="s">
        <v>113</v>
      </c>
      <c r="M97" s="6" t="s">
        <v>209</v>
      </c>
      <c r="N97" s="6" t="s">
        <v>146</v>
      </c>
      <c r="O97" s="6" t="s">
        <v>159</v>
      </c>
      <c r="P97" s="6"/>
      <c r="Q97" s="6"/>
    </row>
    <row r="98" spans="1:17" s="13" customFormat="1" ht="50.1" hidden="1" customHeight="1">
      <c r="A98" s="6" t="s">
        <v>121</v>
      </c>
      <c r="B98" s="6" t="s">
        <v>133</v>
      </c>
      <c r="C98" s="6" t="s">
        <v>129</v>
      </c>
      <c r="D98" s="6">
        <v>1990</v>
      </c>
      <c r="E98" s="6">
        <v>74</v>
      </c>
      <c r="F98" s="78">
        <v>41232</v>
      </c>
      <c r="G98" s="78">
        <v>41237</v>
      </c>
      <c r="H98" s="94">
        <v>37.700000000000003</v>
      </c>
      <c r="I98" s="6"/>
      <c r="J98" s="94"/>
      <c r="K98" s="94"/>
      <c r="L98" s="6" t="s">
        <v>189</v>
      </c>
      <c r="M98" s="6" t="s">
        <v>191</v>
      </c>
      <c r="N98" s="103" t="s">
        <v>192</v>
      </c>
      <c r="O98" s="6" t="s">
        <v>193</v>
      </c>
      <c r="P98" s="6"/>
      <c r="Q98" s="6"/>
    </row>
    <row r="99" spans="1:17" s="13" customFormat="1" ht="50.1" hidden="1" customHeight="1">
      <c r="A99" s="6" t="s">
        <v>121</v>
      </c>
      <c r="B99" s="6" t="s">
        <v>133</v>
      </c>
      <c r="C99" s="6" t="s">
        <v>143</v>
      </c>
      <c r="D99" s="6">
        <v>1990</v>
      </c>
      <c r="E99" s="6">
        <v>74</v>
      </c>
      <c r="F99" s="78">
        <v>41246</v>
      </c>
      <c r="G99" s="78">
        <v>41251</v>
      </c>
      <c r="H99" s="6"/>
      <c r="I99" s="6"/>
      <c r="J99" s="94"/>
      <c r="K99" s="94"/>
      <c r="L99" s="6" t="s">
        <v>149</v>
      </c>
      <c r="M99" s="6" t="s">
        <v>182</v>
      </c>
      <c r="N99" s="6"/>
      <c r="O99" s="6"/>
      <c r="P99" s="6"/>
      <c r="Q99" s="6"/>
    </row>
    <row r="100" spans="1:17" s="13" customFormat="1" ht="50.1" hidden="1" customHeight="1">
      <c r="A100" s="6" t="s">
        <v>121</v>
      </c>
      <c r="B100" s="6" t="s">
        <v>133</v>
      </c>
      <c r="C100" s="6" t="s">
        <v>143</v>
      </c>
      <c r="D100" s="6">
        <v>1990</v>
      </c>
      <c r="E100" s="6">
        <v>74</v>
      </c>
      <c r="F100" s="78">
        <v>41253</v>
      </c>
      <c r="G100" s="78">
        <v>41258</v>
      </c>
      <c r="H100" s="6"/>
      <c r="I100" s="6"/>
      <c r="J100" s="94"/>
      <c r="K100" s="94"/>
      <c r="L100" s="6" t="s">
        <v>149</v>
      </c>
      <c r="M100" s="6" t="s">
        <v>262</v>
      </c>
      <c r="N100" s="6" t="s">
        <v>113</v>
      </c>
      <c r="O100" s="6"/>
      <c r="P100" s="6"/>
      <c r="Q100" s="6"/>
    </row>
    <row r="101" spans="1:17" s="13" customFormat="1" ht="50.1" hidden="1" customHeight="1">
      <c r="A101" s="6" t="s">
        <v>121</v>
      </c>
      <c r="B101" s="6" t="s">
        <v>133</v>
      </c>
      <c r="C101" s="6" t="s">
        <v>143</v>
      </c>
      <c r="D101" s="6">
        <v>1990</v>
      </c>
      <c r="E101" s="6">
        <v>74</v>
      </c>
      <c r="F101" s="78">
        <v>41260</v>
      </c>
      <c r="G101" s="78">
        <v>41265</v>
      </c>
      <c r="H101" s="6">
        <v>94</v>
      </c>
      <c r="I101" s="6"/>
      <c r="J101" s="94"/>
      <c r="K101" s="94"/>
      <c r="L101" s="6" t="s">
        <v>113</v>
      </c>
      <c r="M101" s="6" t="s">
        <v>377</v>
      </c>
      <c r="N101" s="6" t="s">
        <v>146</v>
      </c>
      <c r="O101" s="6" t="s">
        <v>193</v>
      </c>
      <c r="P101" s="6"/>
      <c r="Q101" s="6"/>
    </row>
    <row r="102" spans="1:17" s="13" customFormat="1" ht="50.1" hidden="1" customHeight="1">
      <c r="A102" s="6" t="s">
        <v>121</v>
      </c>
      <c r="B102" s="6" t="s">
        <v>133</v>
      </c>
      <c r="C102" s="6" t="s">
        <v>143</v>
      </c>
      <c r="D102" s="6">
        <v>1990</v>
      </c>
      <c r="E102" s="6">
        <v>74</v>
      </c>
      <c r="F102" s="78">
        <v>41274</v>
      </c>
      <c r="G102" s="78">
        <v>41279</v>
      </c>
      <c r="H102" s="7">
        <v>400</v>
      </c>
      <c r="I102" s="6"/>
      <c r="J102" s="94"/>
      <c r="K102" s="94"/>
      <c r="L102" s="6" t="s">
        <v>386</v>
      </c>
      <c r="M102" s="6" t="s">
        <v>390</v>
      </c>
      <c r="N102" s="104" t="s">
        <v>386</v>
      </c>
      <c r="O102" s="6"/>
      <c r="P102" s="6"/>
      <c r="Q102" s="6"/>
    </row>
    <row r="103" spans="1:17" s="13" customFormat="1" ht="50.1" hidden="1" customHeight="1">
      <c r="A103" s="6" t="s">
        <v>121</v>
      </c>
      <c r="B103" s="6" t="s">
        <v>133</v>
      </c>
      <c r="C103" s="6" t="s">
        <v>143</v>
      </c>
      <c r="D103" s="6">
        <v>1990</v>
      </c>
      <c r="E103" s="6">
        <v>74</v>
      </c>
      <c r="F103" s="78">
        <v>41281</v>
      </c>
      <c r="G103" s="78">
        <v>41286</v>
      </c>
      <c r="H103" s="94">
        <v>63.03</v>
      </c>
      <c r="I103" s="6"/>
      <c r="J103" s="94"/>
      <c r="K103" s="94"/>
      <c r="L103" s="6" t="s">
        <v>149</v>
      </c>
      <c r="M103" s="6" t="s">
        <v>410</v>
      </c>
      <c r="N103" s="6" t="s">
        <v>113</v>
      </c>
      <c r="O103" s="6"/>
      <c r="P103" s="6"/>
      <c r="Q103" s="6"/>
    </row>
    <row r="104" spans="1:17" s="13" customFormat="1" ht="50.1" hidden="1" customHeight="1">
      <c r="A104" s="6" t="s">
        <v>121</v>
      </c>
      <c r="B104" s="6" t="s">
        <v>133</v>
      </c>
      <c r="C104" s="6" t="s">
        <v>143</v>
      </c>
      <c r="D104" s="6">
        <v>1990</v>
      </c>
      <c r="E104" s="6">
        <v>74</v>
      </c>
      <c r="F104" s="78">
        <v>41288</v>
      </c>
      <c r="G104" s="78">
        <v>41293</v>
      </c>
      <c r="H104" s="94">
        <v>36.4</v>
      </c>
      <c r="I104" s="6"/>
      <c r="J104" s="94"/>
      <c r="K104" s="94"/>
      <c r="L104" s="6" t="s">
        <v>113</v>
      </c>
      <c r="M104" s="6" t="s">
        <v>411</v>
      </c>
      <c r="N104" s="6" t="s">
        <v>113</v>
      </c>
      <c r="O104" s="6"/>
      <c r="P104" s="6"/>
      <c r="Q104" s="6"/>
    </row>
    <row r="105" spans="1:17" s="13" customFormat="1" ht="50.1" hidden="1" customHeight="1">
      <c r="A105" s="6" t="s">
        <v>109</v>
      </c>
      <c r="B105" s="6" t="s">
        <v>110</v>
      </c>
      <c r="C105" s="6" t="s">
        <v>111</v>
      </c>
      <c r="D105" s="6">
        <v>2010</v>
      </c>
      <c r="E105" s="6">
        <v>71</v>
      </c>
      <c r="F105" s="78">
        <v>41197</v>
      </c>
      <c r="G105" s="78">
        <v>41202</v>
      </c>
      <c r="H105" s="78"/>
      <c r="I105" s="78"/>
      <c r="J105" s="94"/>
      <c r="K105" s="94"/>
      <c r="L105" s="6" t="s">
        <v>113</v>
      </c>
      <c r="M105" s="6" t="s">
        <v>114</v>
      </c>
      <c r="N105" s="6" t="s">
        <v>113</v>
      </c>
      <c r="O105" s="6"/>
      <c r="P105" s="6"/>
      <c r="Q105" s="6"/>
    </row>
    <row r="106" spans="1:17" s="13" customFormat="1" ht="50.1" hidden="1" customHeight="1">
      <c r="A106" s="6" t="s">
        <v>109</v>
      </c>
      <c r="B106" s="6" t="s">
        <v>110</v>
      </c>
      <c r="C106" s="6" t="s">
        <v>111</v>
      </c>
      <c r="D106" s="6">
        <v>2009</v>
      </c>
      <c r="E106" s="6">
        <v>71</v>
      </c>
      <c r="F106" s="78">
        <v>41211</v>
      </c>
      <c r="G106" s="78">
        <v>41216</v>
      </c>
      <c r="H106" s="94"/>
      <c r="I106" s="94"/>
      <c r="J106" s="94"/>
      <c r="K106" s="94"/>
      <c r="L106" s="6" t="s">
        <v>140</v>
      </c>
      <c r="M106" s="6" t="s">
        <v>142</v>
      </c>
      <c r="N106" s="6" t="s">
        <v>113</v>
      </c>
      <c r="O106" s="6"/>
      <c r="P106" s="6" t="s">
        <v>151</v>
      </c>
      <c r="Q106" s="6"/>
    </row>
    <row r="107" spans="1:17" s="13" customFormat="1" ht="50.1" hidden="1" customHeight="1">
      <c r="A107" s="6" t="s">
        <v>109</v>
      </c>
      <c r="B107" s="6" t="s">
        <v>110</v>
      </c>
      <c r="C107" s="6" t="s">
        <v>111</v>
      </c>
      <c r="D107" s="6">
        <v>2009</v>
      </c>
      <c r="E107" s="6">
        <v>71</v>
      </c>
      <c r="F107" s="78">
        <v>41218</v>
      </c>
      <c r="G107" s="78">
        <v>41223</v>
      </c>
      <c r="H107" s="6"/>
      <c r="I107" s="6"/>
      <c r="J107" s="94"/>
      <c r="K107" s="94"/>
      <c r="L107" s="6" t="s">
        <v>113</v>
      </c>
      <c r="M107" s="6" t="s">
        <v>167</v>
      </c>
      <c r="N107" s="6" t="s">
        <v>113</v>
      </c>
      <c r="O107" s="6"/>
      <c r="P107" s="6"/>
      <c r="Q107" s="6"/>
    </row>
    <row r="108" spans="1:17" s="13" customFormat="1" ht="50.1" hidden="1" customHeight="1">
      <c r="A108" s="6" t="s">
        <v>109</v>
      </c>
      <c r="B108" s="6" t="s">
        <v>110</v>
      </c>
      <c r="C108" s="6" t="s">
        <v>111</v>
      </c>
      <c r="D108" s="6">
        <v>2009</v>
      </c>
      <c r="E108" s="6">
        <v>71</v>
      </c>
      <c r="F108" s="78">
        <v>41218</v>
      </c>
      <c r="G108" s="78">
        <v>41223</v>
      </c>
      <c r="H108" s="6">
        <v>182.029</v>
      </c>
      <c r="I108" s="6"/>
      <c r="J108" s="94"/>
      <c r="K108" s="94"/>
      <c r="L108" s="6" t="s">
        <v>113</v>
      </c>
      <c r="M108" s="103" t="s">
        <v>216</v>
      </c>
      <c r="N108" s="6" t="s">
        <v>113</v>
      </c>
      <c r="O108" s="6"/>
      <c r="P108" s="6"/>
      <c r="Q108" s="6"/>
    </row>
    <row r="109" spans="1:17" s="13" customFormat="1" ht="50.1" hidden="1" customHeight="1">
      <c r="A109" s="6" t="s">
        <v>109</v>
      </c>
      <c r="B109" s="6" t="s">
        <v>110</v>
      </c>
      <c r="C109" s="6" t="s">
        <v>111</v>
      </c>
      <c r="D109" s="6">
        <v>2009</v>
      </c>
      <c r="E109" s="6">
        <v>71</v>
      </c>
      <c r="F109" s="78">
        <v>41225</v>
      </c>
      <c r="G109" s="78">
        <v>41230</v>
      </c>
      <c r="H109" s="102">
        <v>2000</v>
      </c>
      <c r="I109" s="6"/>
      <c r="J109" s="94"/>
      <c r="K109" s="94"/>
      <c r="L109" s="6" t="s">
        <v>113</v>
      </c>
      <c r="M109" s="6" t="s">
        <v>210</v>
      </c>
      <c r="N109" s="6" t="s">
        <v>211</v>
      </c>
      <c r="O109" s="6"/>
      <c r="P109" s="6"/>
      <c r="Q109" s="6"/>
    </row>
    <row r="110" spans="1:17" s="13" customFormat="1" ht="50.1" hidden="1" customHeight="1">
      <c r="A110" s="6" t="s">
        <v>109</v>
      </c>
      <c r="B110" s="6" t="s">
        <v>110</v>
      </c>
      <c r="C110" s="6" t="s">
        <v>111</v>
      </c>
      <c r="D110" s="6">
        <v>2009</v>
      </c>
      <c r="E110" s="6">
        <v>71</v>
      </c>
      <c r="F110" s="78">
        <v>41232</v>
      </c>
      <c r="G110" s="78">
        <v>41237</v>
      </c>
      <c r="H110" s="102">
        <v>1500</v>
      </c>
      <c r="I110" s="6"/>
      <c r="J110" s="94"/>
      <c r="K110" s="94"/>
      <c r="L110" s="6" t="s">
        <v>189</v>
      </c>
      <c r="M110" s="6" t="s">
        <v>190</v>
      </c>
      <c r="N110" s="103" t="s">
        <v>195</v>
      </c>
      <c r="O110" s="6"/>
      <c r="P110" s="6"/>
      <c r="Q110" s="6"/>
    </row>
    <row r="111" spans="1:17" s="13" customFormat="1" ht="50.1" hidden="1" customHeight="1">
      <c r="A111" s="6" t="s">
        <v>109</v>
      </c>
      <c r="B111" s="6" t="s">
        <v>110</v>
      </c>
      <c r="C111" s="6" t="s">
        <v>111</v>
      </c>
      <c r="D111" s="6">
        <v>2009</v>
      </c>
      <c r="E111" s="6">
        <v>71</v>
      </c>
      <c r="F111" s="78">
        <v>41246</v>
      </c>
      <c r="G111" s="78">
        <v>41251</v>
      </c>
      <c r="H111" s="6">
        <v>81.227000000000004</v>
      </c>
      <c r="I111" s="6"/>
      <c r="J111" s="94"/>
      <c r="K111" s="94"/>
      <c r="L111" s="6" t="s">
        <v>113</v>
      </c>
      <c r="M111" s="6" t="s">
        <v>180</v>
      </c>
      <c r="N111" s="6" t="s">
        <v>113</v>
      </c>
      <c r="O111" s="6" t="s">
        <v>113</v>
      </c>
      <c r="P111" s="6"/>
      <c r="Q111" s="6"/>
    </row>
    <row r="112" spans="1:17" s="13" customFormat="1" ht="50.1" hidden="1" customHeight="1">
      <c r="A112" s="6" t="s">
        <v>109</v>
      </c>
      <c r="B112" s="6" t="s">
        <v>110</v>
      </c>
      <c r="C112" s="6" t="s">
        <v>259</v>
      </c>
      <c r="D112" s="6">
        <v>2009</v>
      </c>
      <c r="E112" s="6">
        <v>71</v>
      </c>
      <c r="F112" s="78">
        <v>41253</v>
      </c>
      <c r="G112" s="78">
        <v>41258</v>
      </c>
      <c r="H112" s="6"/>
      <c r="I112" s="6"/>
      <c r="J112" s="94"/>
      <c r="K112" s="94"/>
      <c r="L112" s="6" t="s">
        <v>149</v>
      </c>
      <c r="M112" s="6" t="s">
        <v>260</v>
      </c>
      <c r="N112" s="6" t="s">
        <v>113</v>
      </c>
      <c r="O112" s="6"/>
      <c r="P112" s="6"/>
      <c r="Q112" s="6"/>
    </row>
    <row r="113" spans="1:17" s="13" customFormat="1" ht="50.1" hidden="1" customHeight="1">
      <c r="A113" s="6" t="s">
        <v>109</v>
      </c>
      <c r="B113" s="6" t="s">
        <v>110</v>
      </c>
      <c r="C113" s="6" t="s">
        <v>111</v>
      </c>
      <c r="D113" s="6">
        <v>2009</v>
      </c>
      <c r="E113" s="6">
        <v>71</v>
      </c>
      <c r="F113" s="78">
        <v>41260</v>
      </c>
      <c r="G113" s="78">
        <v>41265</v>
      </c>
      <c r="H113" s="6">
        <v>108</v>
      </c>
      <c r="I113" s="6"/>
      <c r="J113" s="94"/>
      <c r="K113" s="94"/>
      <c r="L113" s="6" t="s">
        <v>113</v>
      </c>
      <c r="M113" s="6" t="s">
        <v>398</v>
      </c>
      <c r="N113" s="6" t="s">
        <v>113</v>
      </c>
      <c r="O113" s="6"/>
      <c r="P113" s="6"/>
      <c r="Q113" s="6"/>
    </row>
    <row r="114" spans="1:17" s="13" customFormat="1" ht="50.1" hidden="1" customHeight="1">
      <c r="A114" s="6" t="s">
        <v>109</v>
      </c>
      <c r="B114" s="6" t="s">
        <v>110</v>
      </c>
      <c r="C114" s="6" t="s">
        <v>111</v>
      </c>
      <c r="D114" s="6">
        <v>2009</v>
      </c>
      <c r="E114" s="6">
        <v>71</v>
      </c>
      <c r="F114" s="78">
        <v>41274</v>
      </c>
      <c r="G114" s="78">
        <v>41279</v>
      </c>
      <c r="H114" s="94"/>
      <c r="I114" s="6"/>
      <c r="J114" s="94"/>
      <c r="K114" s="94"/>
      <c r="L114" s="6" t="s">
        <v>113</v>
      </c>
      <c r="M114" s="6" t="s">
        <v>399</v>
      </c>
      <c r="N114" s="6" t="s">
        <v>386</v>
      </c>
      <c r="O114" s="6"/>
      <c r="P114" s="6"/>
      <c r="Q114" s="6"/>
    </row>
    <row r="115" spans="1:17" s="13" customFormat="1" ht="50.1" hidden="1" customHeight="1">
      <c r="A115" s="6" t="s">
        <v>109</v>
      </c>
      <c r="B115" s="6" t="s">
        <v>110</v>
      </c>
      <c r="C115" s="6" t="s">
        <v>111</v>
      </c>
      <c r="D115" s="6">
        <v>2009</v>
      </c>
      <c r="E115" s="6">
        <v>71</v>
      </c>
      <c r="F115" s="78">
        <v>41281</v>
      </c>
      <c r="G115" s="78">
        <v>41286</v>
      </c>
      <c r="H115" s="94">
        <v>106.386</v>
      </c>
      <c r="I115" s="6"/>
      <c r="J115" s="94"/>
      <c r="K115" s="94"/>
      <c r="L115" s="6" t="s">
        <v>113</v>
      </c>
      <c r="M115" s="6" t="s">
        <v>400</v>
      </c>
      <c r="N115" s="6" t="s">
        <v>113</v>
      </c>
      <c r="O115" s="6"/>
      <c r="P115" s="6"/>
      <c r="Q115" s="6"/>
    </row>
    <row r="116" spans="1:17" s="13" customFormat="1" ht="50.1" hidden="1" customHeight="1">
      <c r="A116" s="6" t="s">
        <v>109</v>
      </c>
      <c r="B116" s="6" t="s">
        <v>110</v>
      </c>
      <c r="C116" s="6" t="s">
        <v>111</v>
      </c>
      <c r="D116" s="6">
        <v>2009</v>
      </c>
      <c r="E116" s="6">
        <v>71</v>
      </c>
      <c r="F116" s="78">
        <v>41288</v>
      </c>
      <c r="G116" s="78">
        <v>41293</v>
      </c>
      <c r="H116" s="94">
        <v>35.962000000000003</v>
      </c>
      <c r="I116" s="6"/>
      <c r="J116" s="94"/>
      <c r="K116" s="94"/>
      <c r="L116" s="6" t="s">
        <v>113</v>
      </c>
      <c r="M116" s="6" t="s">
        <v>413</v>
      </c>
      <c r="N116" s="6" t="s">
        <v>113</v>
      </c>
      <c r="O116" s="6"/>
      <c r="P116" s="6"/>
      <c r="Q116" s="6"/>
    </row>
    <row r="117" spans="1:17" s="13" customFormat="1" ht="50.1" hidden="1" customHeight="1">
      <c r="A117" s="6" t="s">
        <v>109</v>
      </c>
      <c r="B117" s="6" t="s">
        <v>110</v>
      </c>
      <c r="C117" s="6" t="s">
        <v>111</v>
      </c>
      <c r="D117" s="6">
        <v>2009</v>
      </c>
      <c r="E117" s="6">
        <v>71</v>
      </c>
      <c r="F117" s="78">
        <v>41295</v>
      </c>
      <c r="G117" s="78">
        <v>41300</v>
      </c>
      <c r="H117" s="94"/>
      <c r="I117" s="6"/>
      <c r="J117" s="94"/>
      <c r="K117" s="94"/>
      <c r="L117" s="6" t="s">
        <v>489</v>
      </c>
      <c r="M117" s="6" t="s">
        <v>495</v>
      </c>
      <c r="N117" s="6" t="s">
        <v>113</v>
      </c>
      <c r="O117" s="6"/>
      <c r="P117" s="6"/>
      <c r="Q117" s="6"/>
    </row>
    <row r="118" spans="1:17" s="13" customFormat="1" ht="50.1" hidden="1" customHeight="1">
      <c r="A118" s="6" t="s">
        <v>109</v>
      </c>
      <c r="B118" s="6" t="s">
        <v>110</v>
      </c>
      <c r="C118" s="6" t="s">
        <v>111</v>
      </c>
      <c r="D118" s="6">
        <v>2009</v>
      </c>
      <c r="E118" s="6">
        <v>71</v>
      </c>
      <c r="F118" s="78">
        <v>41302</v>
      </c>
      <c r="G118" s="78">
        <v>41307</v>
      </c>
      <c r="H118" s="94">
        <v>106</v>
      </c>
      <c r="I118" s="6"/>
      <c r="J118" s="94"/>
      <c r="K118" s="94"/>
      <c r="L118" s="6" t="s">
        <v>113</v>
      </c>
      <c r="M118" s="6" t="s">
        <v>496</v>
      </c>
      <c r="N118" s="6" t="s">
        <v>113</v>
      </c>
      <c r="O118" s="6"/>
      <c r="P118" s="6"/>
      <c r="Q118" s="6"/>
    </row>
    <row r="119" spans="1:17" s="13" customFormat="1" ht="50.1" hidden="1" customHeight="1">
      <c r="A119" s="6" t="s">
        <v>121</v>
      </c>
      <c r="B119" s="6" t="s">
        <v>133</v>
      </c>
      <c r="C119" s="6" t="s">
        <v>143</v>
      </c>
      <c r="D119" s="6">
        <v>1990</v>
      </c>
      <c r="E119" s="6">
        <v>74</v>
      </c>
      <c r="F119" s="78">
        <v>41295</v>
      </c>
      <c r="G119" s="78">
        <v>41300</v>
      </c>
      <c r="H119" s="6"/>
      <c r="I119" s="6"/>
      <c r="J119" s="94"/>
      <c r="K119" s="94"/>
      <c r="L119" s="6" t="s">
        <v>489</v>
      </c>
      <c r="M119" s="6" t="s">
        <v>376</v>
      </c>
      <c r="N119" s="6"/>
      <c r="O119" s="6"/>
      <c r="P119" s="6"/>
      <c r="Q119" s="6"/>
    </row>
    <row r="120" spans="1:17" s="13" customFormat="1" ht="50.1" hidden="1" customHeight="1">
      <c r="A120" s="6" t="s">
        <v>121</v>
      </c>
      <c r="B120" s="6" t="s">
        <v>133</v>
      </c>
      <c r="C120" s="6" t="s">
        <v>134</v>
      </c>
      <c r="D120" s="6">
        <v>2006</v>
      </c>
      <c r="E120" s="6">
        <v>34</v>
      </c>
      <c r="F120" s="78">
        <v>41302</v>
      </c>
      <c r="G120" s="78">
        <v>41307</v>
      </c>
      <c r="H120" s="6"/>
      <c r="I120" s="6"/>
      <c r="J120" s="94"/>
      <c r="K120" s="94"/>
      <c r="L120" s="6"/>
      <c r="M120" s="6"/>
      <c r="N120" s="6"/>
      <c r="O120" s="6"/>
      <c r="P120" s="6"/>
      <c r="Q120" s="6"/>
    </row>
    <row r="121" spans="1:17" s="13" customFormat="1" ht="50.1" customHeight="1">
      <c r="A121" s="6" t="s">
        <v>121</v>
      </c>
      <c r="B121" s="6" t="s">
        <v>133</v>
      </c>
      <c r="C121" s="6" t="s">
        <v>134</v>
      </c>
      <c r="D121" s="6"/>
      <c r="E121" s="6">
        <v>34</v>
      </c>
      <c r="F121" s="78">
        <v>41309</v>
      </c>
      <c r="G121" s="78">
        <v>41314</v>
      </c>
      <c r="H121" s="6">
        <v>61.6</v>
      </c>
      <c r="I121" s="6" t="s">
        <v>113</v>
      </c>
      <c r="J121" s="94" t="s">
        <v>113</v>
      </c>
      <c r="K121" s="94" t="s">
        <v>113</v>
      </c>
      <c r="L121" s="6" t="s">
        <v>489</v>
      </c>
      <c r="M121" s="6" t="s">
        <v>721</v>
      </c>
      <c r="N121" s="6"/>
      <c r="O121" s="6"/>
      <c r="P121" s="6"/>
      <c r="Q121" s="6"/>
    </row>
    <row r="122" spans="1:17" s="13" customFormat="1" ht="50.1" customHeight="1">
      <c r="A122" s="6" t="s">
        <v>488</v>
      </c>
      <c r="B122" s="6" t="s">
        <v>110</v>
      </c>
      <c r="C122" s="6" t="s">
        <v>111</v>
      </c>
      <c r="D122" s="6">
        <v>2009</v>
      </c>
      <c r="E122" s="6">
        <v>72</v>
      </c>
      <c r="F122" s="78">
        <v>41309</v>
      </c>
      <c r="G122" s="78">
        <v>41314</v>
      </c>
      <c r="H122" s="6">
        <v>26</v>
      </c>
      <c r="I122" s="6" t="s">
        <v>113</v>
      </c>
      <c r="J122" s="94" t="s">
        <v>113</v>
      </c>
      <c r="K122" s="94" t="s">
        <v>113</v>
      </c>
      <c r="L122" s="6" t="s">
        <v>489</v>
      </c>
      <c r="M122" s="6" t="s">
        <v>722</v>
      </c>
      <c r="N122" s="6" t="s">
        <v>113</v>
      </c>
      <c r="O122" s="6"/>
      <c r="P122" s="6"/>
      <c r="Q122" s="6"/>
    </row>
    <row r="123" spans="1:17" s="13" customFormat="1" ht="50.1" customHeight="1">
      <c r="A123" s="6" t="s">
        <v>103</v>
      </c>
      <c r="B123" s="6" t="s">
        <v>113</v>
      </c>
      <c r="C123" s="6" t="s">
        <v>113</v>
      </c>
      <c r="D123" s="6" t="s">
        <v>113</v>
      </c>
      <c r="E123" s="6" t="s">
        <v>113</v>
      </c>
      <c r="F123" s="78">
        <v>41309</v>
      </c>
      <c r="G123" s="78">
        <v>41314</v>
      </c>
      <c r="H123" s="6" t="s">
        <v>113</v>
      </c>
      <c r="I123" s="6" t="s">
        <v>113</v>
      </c>
      <c r="J123" s="94" t="s">
        <v>113</v>
      </c>
      <c r="K123" s="94" t="s">
        <v>113</v>
      </c>
      <c r="L123" s="6" t="s">
        <v>386</v>
      </c>
      <c r="M123" s="6" t="s">
        <v>113</v>
      </c>
      <c r="N123" s="6" t="s">
        <v>113</v>
      </c>
      <c r="O123" s="6"/>
      <c r="P123" s="6"/>
      <c r="Q123" s="6"/>
    </row>
    <row r="124" spans="1:17" s="13" customFormat="1" ht="50.1" customHeight="1">
      <c r="A124" s="6" t="s">
        <v>109</v>
      </c>
      <c r="B124" s="6" t="s">
        <v>110</v>
      </c>
      <c r="C124" s="6" t="s">
        <v>111</v>
      </c>
      <c r="D124" s="6">
        <v>2009</v>
      </c>
      <c r="E124" s="6">
        <v>71</v>
      </c>
      <c r="F124" s="78">
        <v>41309</v>
      </c>
      <c r="G124" s="78">
        <v>41314</v>
      </c>
      <c r="H124" s="6" t="s">
        <v>113</v>
      </c>
      <c r="I124" s="6" t="s">
        <v>113</v>
      </c>
      <c r="J124" s="94" t="s">
        <v>113</v>
      </c>
      <c r="K124" s="94" t="s">
        <v>113</v>
      </c>
      <c r="L124" s="6" t="s">
        <v>489</v>
      </c>
      <c r="M124" s="6" t="s">
        <v>722</v>
      </c>
      <c r="N124" s="6" t="s">
        <v>113</v>
      </c>
      <c r="O124" s="6"/>
      <c r="P124" s="6"/>
      <c r="Q124" s="6"/>
    </row>
    <row r="125" spans="1:17" s="13" customFormat="1" ht="50.1" customHeight="1">
      <c r="A125" s="6" t="s">
        <v>121</v>
      </c>
      <c r="B125" s="6" t="s">
        <v>133</v>
      </c>
      <c r="C125" s="6" t="s">
        <v>134</v>
      </c>
      <c r="D125" s="6">
        <v>2006</v>
      </c>
      <c r="E125" s="6">
        <v>34</v>
      </c>
      <c r="F125" s="78">
        <v>41309</v>
      </c>
      <c r="G125" s="78">
        <v>41314</v>
      </c>
      <c r="H125" s="6">
        <v>70.400000000000006</v>
      </c>
      <c r="I125" s="6" t="s">
        <v>113</v>
      </c>
      <c r="J125" s="94" t="s">
        <v>113</v>
      </c>
      <c r="K125" s="94" t="s">
        <v>113</v>
      </c>
      <c r="L125" s="6" t="s">
        <v>149</v>
      </c>
      <c r="M125" s="6" t="s">
        <v>723</v>
      </c>
      <c r="N125" s="6" t="s">
        <v>113</v>
      </c>
      <c r="O125" s="6"/>
      <c r="P125" s="6"/>
      <c r="Q125" s="6"/>
    </row>
    <row r="126" spans="1:17" s="13" customFormat="1" ht="50.1" customHeight="1">
      <c r="A126" s="6" t="s">
        <v>145</v>
      </c>
      <c r="B126" s="6" t="s">
        <v>99</v>
      </c>
      <c r="C126" s="6" t="s">
        <v>104</v>
      </c>
      <c r="D126" s="6"/>
      <c r="E126" s="6"/>
      <c r="F126" s="78">
        <v>41316</v>
      </c>
      <c r="G126" s="78">
        <v>41321</v>
      </c>
      <c r="H126" s="6">
        <v>123.239</v>
      </c>
      <c r="I126" s="6" t="s">
        <v>113</v>
      </c>
      <c r="J126" s="94" t="s">
        <v>113</v>
      </c>
      <c r="K126" s="94" t="s">
        <v>113</v>
      </c>
      <c r="L126" s="6" t="s">
        <v>113</v>
      </c>
      <c r="M126" s="6" t="s">
        <v>724</v>
      </c>
      <c r="N126" s="6" t="s">
        <v>113</v>
      </c>
      <c r="O126" s="6"/>
      <c r="P126" s="6"/>
      <c r="Q126" s="6"/>
    </row>
    <row r="127" spans="1:17" s="13" customFormat="1" ht="50.1" customHeight="1">
      <c r="A127" s="6" t="s">
        <v>156</v>
      </c>
      <c r="B127" s="6" t="s">
        <v>133</v>
      </c>
      <c r="C127" s="6" t="s">
        <v>143</v>
      </c>
      <c r="D127" s="6">
        <v>1989</v>
      </c>
      <c r="E127" s="6">
        <v>75</v>
      </c>
      <c r="F127" s="78">
        <v>41316</v>
      </c>
      <c r="G127" s="78">
        <v>41321</v>
      </c>
      <c r="H127" s="6">
        <v>70.423000000000002</v>
      </c>
      <c r="I127" s="6" t="s">
        <v>113</v>
      </c>
      <c r="J127" s="94" t="s">
        <v>113</v>
      </c>
      <c r="K127" s="94" t="s">
        <v>113</v>
      </c>
      <c r="L127" s="6" t="s">
        <v>112</v>
      </c>
      <c r="M127" s="6" t="s">
        <v>182</v>
      </c>
      <c r="N127" s="6" t="s">
        <v>113</v>
      </c>
      <c r="O127" s="6"/>
      <c r="P127" s="6"/>
      <c r="Q127" s="6"/>
    </row>
    <row r="128" spans="1:17" s="13" customFormat="1" ht="50.1" customHeight="1">
      <c r="A128" s="6" t="s">
        <v>125</v>
      </c>
      <c r="B128" s="6" t="s">
        <v>147</v>
      </c>
      <c r="C128" s="6" t="s">
        <v>378</v>
      </c>
      <c r="D128" s="6"/>
      <c r="E128" s="6">
        <v>48</v>
      </c>
      <c r="F128" s="78">
        <v>41316</v>
      </c>
      <c r="G128" s="78">
        <v>41321</v>
      </c>
      <c r="H128" s="6" t="s">
        <v>113</v>
      </c>
      <c r="I128" s="6" t="s">
        <v>113</v>
      </c>
      <c r="J128" s="94" t="s">
        <v>113</v>
      </c>
      <c r="K128" s="94" t="s">
        <v>113</v>
      </c>
      <c r="L128" s="6" t="s">
        <v>112</v>
      </c>
      <c r="M128" s="6" t="s">
        <v>725</v>
      </c>
      <c r="N128" s="6"/>
      <c r="O128" s="6"/>
      <c r="P128" s="6"/>
      <c r="Q128" s="6"/>
    </row>
    <row r="129" spans="1:17" s="13" customFormat="1" ht="50.1" customHeight="1">
      <c r="A129" s="6" t="s">
        <v>488</v>
      </c>
      <c r="B129" s="6" t="s">
        <v>110</v>
      </c>
      <c r="C129" s="6" t="s">
        <v>111</v>
      </c>
      <c r="D129" s="6">
        <v>2009</v>
      </c>
      <c r="E129" s="6">
        <v>72</v>
      </c>
      <c r="F129" s="78">
        <v>41316</v>
      </c>
      <c r="G129" s="78">
        <v>41321</v>
      </c>
      <c r="H129" s="6"/>
      <c r="I129" s="6"/>
      <c r="J129" s="94"/>
      <c r="K129" s="94"/>
      <c r="L129" s="6"/>
      <c r="M129" s="6"/>
      <c r="N129" s="6"/>
      <c r="O129" s="6"/>
      <c r="P129" s="6"/>
      <c r="Q129" s="6"/>
    </row>
    <row r="130" spans="1:17" s="13" customFormat="1" ht="50.1" customHeight="1">
      <c r="A130" s="6"/>
      <c r="B130" s="6"/>
      <c r="C130" s="6"/>
      <c r="D130" s="6"/>
      <c r="E130" s="6"/>
      <c r="F130" s="78">
        <v>41316</v>
      </c>
      <c r="G130" s="78">
        <v>41321</v>
      </c>
      <c r="H130" s="6"/>
      <c r="I130" s="6"/>
      <c r="J130" s="94"/>
      <c r="K130" s="94"/>
      <c r="L130" s="6"/>
      <c r="M130" s="6"/>
      <c r="N130" s="6"/>
      <c r="O130" s="6"/>
      <c r="P130" s="6"/>
      <c r="Q130" s="6"/>
    </row>
    <row r="131" spans="1:17" s="13" customFormat="1" ht="50.1" customHeight="1">
      <c r="A131" s="6"/>
      <c r="B131" s="6"/>
      <c r="C131" s="6"/>
      <c r="D131" s="6"/>
      <c r="E131" s="6"/>
      <c r="F131" s="78">
        <v>41316</v>
      </c>
      <c r="G131" s="78">
        <v>41321</v>
      </c>
      <c r="H131" s="6"/>
      <c r="I131" s="6"/>
      <c r="J131" s="94"/>
      <c r="K131" s="94"/>
      <c r="L131" s="6"/>
      <c r="M131" s="6"/>
      <c r="N131" s="6"/>
      <c r="O131" s="6"/>
      <c r="P131" s="6"/>
      <c r="Q131" s="6"/>
    </row>
    <row r="132" spans="1:17" s="13" customFormat="1" ht="50.1" customHeight="1">
      <c r="A132" s="6"/>
      <c r="B132" s="6"/>
      <c r="C132" s="6"/>
      <c r="D132" s="6"/>
      <c r="E132" s="6"/>
      <c r="F132" s="78">
        <v>41316</v>
      </c>
      <c r="G132" s="78">
        <v>41321</v>
      </c>
      <c r="H132" s="6"/>
      <c r="I132" s="6"/>
      <c r="J132" s="94"/>
      <c r="K132" s="94"/>
      <c r="L132" s="6"/>
      <c r="M132" s="6"/>
      <c r="N132" s="6"/>
      <c r="O132" s="6"/>
      <c r="P132" s="6"/>
      <c r="Q132" s="6"/>
    </row>
    <row r="133" spans="1:17" s="13" customFormat="1" ht="50.1" customHeight="1">
      <c r="A133" s="6"/>
      <c r="B133" s="6"/>
      <c r="C133" s="6"/>
      <c r="D133" s="6"/>
      <c r="E133" s="6"/>
      <c r="F133" s="78">
        <v>41316</v>
      </c>
      <c r="G133" s="78">
        <v>41321</v>
      </c>
      <c r="H133" s="6"/>
      <c r="I133" s="6"/>
      <c r="J133" s="94"/>
      <c r="K133" s="94"/>
      <c r="L133" s="6"/>
      <c r="M133" s="6"/>
      <c r="N133" s="6"/>
      <c r="O133" s="6"/>
      <c r="P133" s="6"/>
      <c r="Q133" s="6"/>
    </row>
    <row r="134" spans="1:17" s="13" customFormat="1" ht="50.1" customHeight="1">
      <c r="A134" s="6"/>
      <c r="B134" s="6"/>
      <c r="C134" s="6"/>
      <c r="D134" s="6"/>
      <c r="E134" s="6"/>
      <c r="F134" s="78"/>
      <c r="G134" s="78"/>
      <c r="H134" s="6"/>
      <c r="I134" s="6"/>
      <c r="J134" s="94"/>
      <c r="K134" s="94"/>
      <c r="L134" s="6"/>
      <c r="M134" s="6"/>
      <c r="N134" s="6"/>
      <c r="O134" s="6"/>
      <c r="P134" s="6"/>
      <c r="Q134" s="6"/>
    </row>
    <row r="135" spans="1:17" s="13" customFormat="1" ht="50.1" customHeight="1">
      <c r="A135" s="6"/>
      <c r="B135" s="6"/>
      <c r="C135" s="6"/>
      <c r="D135" s="6"/>
      <c r="E135" s="6"/>
      <c r="F135" s="78"/>
      <c r="G135" s="78"/>
      <c r="H135" s="6"/>
      <c r="I135" s="6"/>
      <c r="J135" s="94"/>
      <c r="K135" s="94"/>
      <c r="L135" s="6"/>
      <c r="M135" s="6"/>
      <c r="N135" s="6"/>
      <c r="O135" s="6"/>
      <c r="P135" s="6"/>
      <c r="Q135" s="6"/>
    </row>
    <row r="136" spans="1:17" s="13" customFormat="1" ht="50.1" customHeight="1">
      <c r="A136" s="6"/>
      <c r="B136" s="6"/>
      <c r="C136" s="6"/>
      <c r="D136" s="6"/>
      <c r="E136" s="6"/>
      <c r="F136" s="78"/>
      <c r="G136" s="78"/>
      <c r="H136" s="6"/>
      <c r="I136" s="6"/>
      <c r="J136" s="94"/>
      <c r="K136" s="94"/>
      <c r="L136" s="6"/>
      <c r="M136" s="6"/>
      <c r="N136" s="6"/>
      <c r="O136" s="6"/>
      <c r="P136" s="6"/>
      <c r="Q136" s="6"/>
    </row>
    <row r="137" spans="1:17" s="13" customFormat="1" ht="50.1" customHeight="1">
      <c r="A137" s="6"/>
      <c r="B137" s="6"/>
      <c r="C137" s="6"/>
      <c r="D137" s="6"/>
      <c r="E137" s="6"/>
      <c r="F137" s="78"/>
      <c r="G137" s="78"/>
      <c r="H137" s="6"/>
      <c r="I137" s="6"/>
      <c r="J137" s="94"/>
      <c r="K137" s="94"/>
      <c r="L137" s="6"/>
      <c r="M137" s="6"/>
      <c r="N137" s="6"/>
      <c r="O137" s="6"/>
      <c r="P137" s="6"/>
      <c r="Q137" s="6"/>
    </row>
    <row r="138" spans="1:17" s="13" customFormat="1" ht="50.1" customHeight="1">
      <c r="A138" s="6"/>
      <c r="B138" s="6"/>
      <c r="C138" s="6"/>
      <c r="D138" s="6"/>
      <c r="E138" s="6"/>
      <c r="F138" s="78"/>
      <c r="G138" s="78"/>
      <c r="H138" s="6"/>
      <c r="I138" s="6"/>
      <c r="J138" s="94"/>
      <c r="K138" s="94"/>
      <c r="L138" s="6"/>
      <c r="M138" s="6"/>
      <c r="N138" s="6"/>
      <c r="O138" s="6"/>
      <c r="P138" s="6"/>
      <c r="Q138" s="6"/>
    </row>
    <row r="139" spans="1:17" s="13" customFormat="1" ht="50.1" customHeight="1">
      <c r="A139" s="6"/>
      <c r="B139" s="6"/>
      <c r="C139" s="6"/>
      <c r="D139" s="6"/>
      <c r="E139" s="6"/>
      <c r="F139" s="78"/>
      <c r="G139" s="78"/>
      <c r="H139" s="6"/>
      <c r="I139" s="6"/>
      <c r="J139" s="94"/>
      <c r="K139" s="94"/>
      <c r="L139" s="6"/>
      <c r="M139" s="6"/>
      <c r="N139" s="6"/>
      <c r="O139" s="6"/>
      <c r="P139" s="6"/>
      <c r="Q139" s="6"/>
    </row>
    <row r="140" spans="1:17" s="13" customFormat="1" ht="50.1" customHeight="1">
      <c r="A140" s="6"/>
      <c r="B140" s="6"/>
      <c r="C140" s="6"/>
      <c r="D140" s="6"/>
      <c r="E140" s="6"/>
      <c r="F140" s="78"/>
      <c r="G140" s="78"/>
      <c r="H140" s="6"/>
      <c r="I140" s="6"/>
      <c r="J140" s="94"/>
      <c r="K140" s="94"/>
      <c r="L140" s="6"/>
      <c r="M140" s="6"/>
      <c r="N140" s="6"/>
      <c r="O140" s="6"/>
      <c r="P140" s="6"/>
      <c r="Q140" s="6"/>
    </row>
    <row r="141" spans="1:17" s="13" customFormat="1" ht="50.1" customHeight="1">
      <c r="A141" s="6"/>
      <c r="B141" s="6"/>
      <c r="C141" s="6"/>
      <c r="D141" s="6"/>
      <c r="E141" s="6"/>
      <c r="F141" s="78"/>
      <c r="G141" s="78"/>
      <c r="H141" s="6"/>
      <c r="I141" s="6"/>
      <c r="J141" s="94"/>
      <c r="K141" s="94"/>
      <c r="L141" s="6"/>
      <c r="M141" s="6"/>
      <c r="N141" s="6"/>
      <c r="O141" s="6"/>
      <c r="P141" s="6"/>
      <c r="Q141" s="6"/>
    </row>
    <row r="142" spans="1:17" s="13" customFormat="1" ht="50.1" customHeight="1">
      <c r="A142" s="6"/>
      <c r="B142" s="6"/>
      <c r="C142" s="6"/>
      <c r="D142" s="6"/>
      <c r="E142" s="6"/>
      <c r="F142" s="78"/>
      <c r="G142" s="78"/>
      <c r="H142" s="6"/>
      <c r="I142" s="6"/>
      <c r="J142" s="94"/>
      <c r="K142" s="94"/>
      <c r="L142" s="6"/>
      <c r="M142" s="6"/>
      <c r="N142" s="6"/>
      <c r="O142" s="6"/>
      <c r="P142" s="6"/>
      <c r="Q142" s="6"/>
    </row>
    <row r="143" spans="1:17" s="13" customFormat="1" ht="50.1" customHeight="1">
      <c r="A143" s="6"/>
      <c r="B143" s="6"/>
      <c r="C143" s="6"/>
      <c r="D143" s="6"/>
      <c r="E143" s="6"/>
      <c r="F143" s="78"/>
      <c r="G143" s="78"/>
      <c r="H143" s="6"/>
      <c r="I143" s="6"/>
      <c r="J143" s="94"/>
      <c r="K143" s="94"/>
      <c r="L143" s="6"/>
      <c r="M143" s="6"/>
      <c r="N143" s="6"/>
      <c r="O143" s="6"/>
      <c r="P143" s="6"/>
      <c r="Q143" s="6"/>
    </row>
    <row r="144" spans="1:17" s="13" customFormat="1" ht="50.1" customHeight="1">
      <c r="A144" s="6"/>
      <c r="B144" s="6"/>
      <c r="C144" s="6"/>
      <c r="D144" s="6"/>
      <c r="E144" s="6"/>
      <c r="F144" s="78"/>
      <c r="G144" s="78"/>
      <c r="H144" s="6"/>
      <c r="I144" s="6"/>
      <c r="J144" s="94"/>
      <c r="K144" s="94"/>
      <c r="L144" s="6"/>
      <c r="M144" s="6"/>
      <c r="N144" s="6"/>
      <c r="O144" s="6"/>
      <c r="P144" s="6"/>
      <c r="Q144" s="6"/>
    </row>
    <row r="145" spans="1:17" s="13" customFormat="1" ht="50.1" customHeight="1">
      <c r="A145" s="6"/>
      <c r="B145" s="6"/>
      <c r="C145" s="6"/>
      <c r="D145" s="6"/>
      <c r="E145" s="6"/>
      <c r="F145" s="78"/>
      <c r="G145" s="78"/>
      <c r="H145" s="6"/>
      <c r="I145" s="6"/>
      <c r="J145" s="94"/>
      <c r="K145" s="94"/>
      <c r="L145" s="6"/>
      <c r="M145" s="6"/>
      <c r="N145" s="6"/>
      <c r="O145" s="6"/>
      <c r="P145" s="6"/>
      <c r="Q145" s="6"/>
    </row>
    <row r="146" spans="1:17" s="13" customFormat="1" ht="50.1" customHeight="1">
      <c r="A146" s="6"/>
      <c r="B146" s="6"/>
      <c r="C146" s="6"/>
      <c r="D146" s="6"/>
      <c r="E146" s="6"/>
      <c r="F146" s="78"/>
      <c r="G146" s="78"/>
      <c r="H146" s="6"/>
      <c r="I146" s="6"/>
      <c r="J146" s="94"/>
      <c r="K146" s="94"/>
      <c r="L146" s="6"/>
      <c r="M146" s="6"/>
      <c r="N146" s="6"/>
      <c r="O146" s="6"/>
      <c r="P146" s="6"/>
      <c r="Q146" s="6"/>
    </row>
    <row r="147" spans="1:17" s="13" customFormat="1" ht="50.1" customHeight="1">
      <c r="A147" s="6"/>
      <c r="B147" s="6"/>
      <c r="C147" s="6"/>
      <c r="D147" s="6"/>
      <c r="E147" s="6"/>
      <c r="F147" s="78"/>
      <c r="G147" s="78"/>
      <c r="H147" s="6"/>
      <c r="I147" s="6"/>
      <c r="J147" s="94"/>
      <c r="K147" s="94"/>
      <c r="L147" s="6"/>
      <c r="M147" s="6"/>
      <c r="N147" s="6"/>
      <c r="O147" s="6"/>
      <c r="P147" s="6"/>
      <c r="Q147" s="6"/>
    </row>
    <row r="148" spans="1:17" s="13" customFormat="1" ht="50.1" customHeight="1">
      <c r="A148" s="6"/>
      <c r="B148" s="6"/>
      <c r="C148" s="6"/>
      <c r="D148" s="6"/>
      <c r="E148" s="6"/>
      <c r="F148" s="78"/>
      <c r="G148" s="78"/>
      <c r="H148" s="6"/>
      <c r="I148" s="6"/>
      <c r="J148" s="94"/>
      <c r="K148" s="94"/>
      <c r="L148" s="6"/>
      <c r="M148" s="6"/>
      <c r="N148" s="6"/>
      <c r="O148" s="6"/>
      <c r="P148" s="6"/>
      <c r="Q148" s="6"/>
    </row>
    <row r="149" spans="1:17" s="13" customFormat="1" ht="50.1" customHeight="1">
      <c r="A149" s="6"/>
      <c r="B149" s="6"/>
      <c r="C149" s="6"/>
      <c r="D149" s="6"/>
      <c r="E149" s="6"/>
      <c r="F149" s="78"/>
      <c r="G149" s="78"/>
      <c r="H149" s="6"/>
      <c r="I149" s="6"/>
      <c r="J149" s="94"/>
      <c r="K149" s="94"/>
      <c r="L149" s="6"/>
      <c r="M149" s="6"/>
      <c r="N149" s="6"/>
      <c r="O149" s="6"/>
      <c r="P149" s="6"/>
      <c r="Q149" s="6"/>
    </row>
    <row r="150" spans="1:17" s="13" customFormat="1" ht="50.1" customHeight="1">
      <c r="A150" s="6"/>
      <c r="B150" s="6"/>
      <c r="C150" s="6"/>
      <c r="D150" s="6"/>
      <c r="E150" s="6"/>
      <c r="F150" s="78"/>
      <c r="G150" s="78"/>
      <c r="H150" s="6"/>
      <c r="I150" s="6"/>
      <c r="J150" s="94"/>
      <c r="K150" s="94"/>
      <c r="L150" s="6"/>
      <c r="M150" s="6"/>
      <c r="N150" s="6"/>
      <c r="O150" s="6"/>
      <c r="P150" s="6"/>
      <c r="Q150" s="6"/>
    </row>
    <row r="151" spans="1:17" s="13" customFormat="1" ht="50.1" customHeight="1">
      <c r="A151" s="6"/>
      <c r="B151" s="6"/>
      <c r="C151" s="6"/>
      <c r="D151" s="6"/>
      <c r="E151" s="6"/>
      <c r="F151" s="6"/>
      <c r="G151" s="6"/>
      <c r="H151" s="6"/>
      <c r="I151" s="6"/>
      <c r="J151" s="94"/>
      <c r="K151" s="94"/>
      <c r="L151" s="6"/>
      <c r="M151" s="6"/>
      <c r="N151" s="6"/>
      <c r="O151" s="6"/>
      <c r="P151" s="6"/>
      <c r="Q151" s="6"/>
    </row>
    <row r="152" spans="1:17" s="13" customFormat="1" ht="50.1" customHeight="1">
      <c r="A152" s="6"/>
      <c r="B152" s="6"/>
      <c r="C152" s="6"/>
      <c r="D152" s="6"/>
      <c r="E152" s="6"/>
      <c r="F152" s="6"/>
      <c r="G152" s="6"/>
      <c r="H152" s="6"/>
      <c r="I152" s="6"/>
      <c r="J152" s="94"/>
      <c r="K152" s="94"/>
      <c r="L152" s="6"/>
      <c r="M152" s="6"/>
      <c r="N152" s="6"/>
      <c r="O152" s="6"/>
      <c r="P152" s="6"/>
      <c r="Q152" s="6"/>
    </row>
    <row r="153" spans="1:17" s="13" customFormat="1" ht="50.1" customHeight="1">
      <c r="A153" s="6"/>
      <c r="B153" s="6"/>
      <c r="C153" s="6"/>
      <c r="D153" s="6"/>
      <c r="E153" s="6"/>
      <c r="F153" s="6"/>
      <c r="G153" s="6"/>
      <c r="H153" s="6"/>
      <c r="I153" s="6"/>
      <c r="J153" s="94"/>
      <c r="K153" s="94"/>
      <c r="L153" s="6"/>
      <c r="M153" s="6"/>
      <c r="N153" s="6"/>
      <c r="O153" s="6"/>
      <c r="P153" s="6"/>
      <c r="Q153" s="6"/>
    </row>
    <row r="154" spans="1:17" s="13" customFormat="1" ht="50.1" customHeight="1">
      <c r="A154" s="6"/>
      <c r="B154" s="6"/>
      <c r="C154" s="6"/>
      <c r="D154" s="6"/>
      <c r="E154" s="6"/>
      <c r="F154" s="6"/>
      <c r="G154" s="6"/>
      <c r="H154" s="6"/>
      <c r="I154" s="6"/>
      <c r="J154" s="94"/>
      <c r="K154" s="94"/>
      <c r="L154" s="6"/>
      <c r="M154" s="6"/>
      <c r="N154" s="6"/>
      <c r="O154" s="6"/>
      <c r="P154" s="6"/>
      <c r="Q154" s="6"/>
    </row>
  </sheetData>
  <autoFilter ref="A2:Q154">
    <filterColumn colId="5">
      <filters blank="1">
        <dateGroupItem year="2013" month="2" dateTimeGrouping="month"/>
      </filters>
    </filterColumn>
    <sortState ref="A3:Q154">
      <sortCondition ref="A2:A154"/>
    </sortState>
  </autoFilter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07-14</vt:lpstr>
      <vt:lpstr>15-18</vt:lpstr>
      <vt:lpstr>LETFOR</vt:lpstr>
      <vt:lpstr>NOM</vt:lpstr>
      <vt:lpstr>FACT</vt:lpstr>
      <vt:lpstr>OFICIOS</vt:lpstr>
      <vt:lpstr>APOYOS</vt:lpstr>
      <vt:lpstr>REPORTES</vt:lpstr>
      <vt:lpstr>OP. MAQ</vt:lpstr>
      <vt:lpstr>MTTO-BACHEO</vt:lpstr>
      <vt:lpstr>APORTACIONES</vt:lpstr>
      <vt:lpstr>BITACORAS</vt:lpstr>
      <vt:lpstr>CONTRATISTAS</vt:lpstr>
      <vt:lpstr>FOTOS</vt:lpstr>
      <vt:lpstr>'07-14'!Área_de_impresión</vt:lpstr>
      <vt:lpstr>'15-18'!Área_de_impresión</vt:lpstr>
      <vt:lpstr>FACT!Área_de_impresión</vt:lpstr>
      <vt:lpstr>FOTOS!Área_de_impresión</vt:lpstr>
      <vt:lpstr>NOM!Área_de_impresión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Rigoberto Olmedo Navarro</dc:creator>
  <cp:lastModifiedBy>EQUIPO</cp:lastModifiedBy>
  <cp:lastPrinted>2016-11-01T23:43:50Z</cp:lastPrinted>
  <dcterms:created xsi:type="dcterms:W3CDTF">2012-04-18T15:40:23Z</dcterms:created>
  <dcterms:modified xsi:type="dcterms:W3CDTF">2016-11-03T20:59:02Z</dcterms:modified>
</cp:coreProperties>
</file>