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74-3\ESTADOS FINANCIEROS\2021\12 DIC-21\"/>
    </mc:Choice>
  </mc:AlternateContent>
  <xr:revisionPtr revIDLastSave="0" documentId="13_ncr:1_{2EA1D4ED-C2A4-43EE-8DFA-53160EEEE0DD}" xr6:coauthVersionLast="47" xr6:coauthVersionMax="47" xr10:uidLastSave="{00000000-0000-0000-0000-000000000000}"/>
  <bookViews>
    <workbookView xWindow="-108" yWindow="-108" windowWidth="19416" windowHeight="11016" tabRatio="867" xr2:uid="{00000000-000D-0000-FFFF-FFFF00000000}"/>
  </bookViews>
  <sheets>
    <sheet name="FLUJO" sheetId="2" r:id="rId1"/>
  </sheets>
  <definedNames>
    <definedName name="_xlnm.Print_Area" localSheetId="0">FLUJO!$A$1:$N$46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2" l="1"/>
  <c r="L29" i="2"/>
  <c r="L12" i="2"/>
  <c r="J27" i="2" l="1"/>
  <c r="I27" i="2"/>
  <c r="I12" i="2"/>
  <c r="I29" i="2"/>
  <c r="H31" i="2" l="1"/>
  <c r="H33" i="2"/>
  <c r="H27" i="2" l="1"/>
  <c r="G27" i="2" l="1"/>
  <c r="G31" i="2"/>
  <c r="F27" i="2"/>
  <c r="G12" i="2"/>
  <c r="G16" i="2"/>
  <c r="F12" i="2"/>
  <c r="E31" i="2" l="1"/>
  <c r="E33" i="2"/>
  <c r="E27" i="2" l="1"/>
  <c r="D31" i="2"/>
  <c r="D27" i="2"/>
  <c r="D23" i="2"/>
  <c r="C16" i="2" l="1"/>
  <c r="C12" i="2"/>
  <c r="B16" i="2" l="1"/>
  <c r="B29" i="2"/>
  <c r="H41" i="2" l="1"/>
  <c r="G41" i="2"/>
  <c r="F18" i="2"/>
  <c r="N35" i="2"/>
  <c r="C18" i="2"/>
  <c r="N31" i="2"/>
  <c r="B41" i="2"/>
  <c r="M41" i="2"/>
  <c r="N16" i="2"/>
  <c r="N23" i="2"/>
  <c r="N29" i="2"/>
  <c r="E41" i="2"/>
  <c r="D41" i="2"/>
  <c r="D18" i="2"/>
  <c r="N14" i="2"/>
  <c r="N39" i="2"/>
  <c r="N37" i="2"/>
  <c r="N25" i="2"/>
  <c r="L41" i="2"/>
  <c r="J18" i="2"/>
  <c r="K18" i="2"/>
  <c r="N10" i="2"/>
  <c r="G18" i="2"/>
  <c r="I18" i="2"/>
  <c r="M18" i="2"/>
  <c r="K41" i="2"/>
  <c r="B18" i="2"/>
  <c r="L18" i="2"/>
  <c r="H18" i="2"/>
  <c r="C41" i="2"/>
  <c r="J41" i="2"/>
  <c r="E18" i="2" l="1"/>
  <c r="F41" i="2"/>
  <c r="I41" i="2"/>
  <c r="N33" i="2"/>
  <c r="B43" i="2"/>
  <c r="C10" i="2" s="1"/>
  <c r="C43" i="2" s="1"/>
  <c r="D10" i="2" s="1"/>
  <c r="D43" i="2" s="1"/>
  <c r="E10" i="2" s="1"/>
  <c r="N12" i="2"/>
  <c r="N27" i="2"/>
  <c r="E43" i="2" l="1"/>
  <c r="N41" i="2"/>
  <c r="N18" i="2"/>
  <c r="F10" i="2" l="1"/>
  <c r="F43" i="2" s="1"/>
  <c r="G10" i="2" s="1"/>
  <c r="G43" i="2" s="1"/>
  <c r="N43" i="2"/>
  <c r="H10" i="2" l="1"/>
  <c r="H43" i="2" s="1"/>
  <c r="I10" i="2" s="1"/>
  <c r="I43" i="2" s="1"/>
  <c r="J10" i="2" s="1"/>
  <c r="J43" i="2" s="1"/>
  <c r="K10" i="2" s="1"/>
  <c r="K43" i="2" s="1"/>
  <c r="L10" i="2" s="1"/>
  <c r="L43" i="2" s="1"/>
  <c r="M10" i="2" s="1"/>
  <c r="M43" i="2" s="1"/>
</calcChain>
</file>

<file path=xl/sharedStrings.xml><?xml version="1.0" encoding="utf-8"?>
<sst xmlns="http://schemas.openxmlformats.org/spreadsheetml/2006/main" count="33" uniqueCount="33">
  <si>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</si>
  <si>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</si>
  <si>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</si>
  <si>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</si>
  <si>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</si>
  <si>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</si>
  <si>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</si>
  <si>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</si>
  <si>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</si>
  <si>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</si>
  <si>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</si>
  <si>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</si>
  <si>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</si>
  <si>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Efectivo al Inicio</t>
  </si>
  <si>
    <t>Aportaciones Adicionales</t>
  </si>
  <si>
    <t>Total de Ingresos</t>
  </si>
  <si>
    <t>Egresos</t>
  </si>
  <si>
    <t>Honorarios al Fiduciario</t>
  </si>
  <si>
    <t>Promoción</t>
  </si>
  <si>
    <t>Honorarios Contables</t>
  </si>
  <si>
    <t>Total de Egresos</t>
  </si>
  <si>
    <t>Efectivo al final del mes</t>
  </si>
  <si>
    <t>Intereses generados por inversión</t>
  </si>
  <si>
    <t>FIDEICOMISO DE TURISMO DE LOS MUNICIPIOS DEL INTERIOR DEL ESTADO DE JALISCO</t>
  </si>
  <si>
    <t>Gastos 9% Administración</t>
  </si>
  <si>
    <t>Impuestos</t>
  </si>
  <si>
    <t>Campaña Paraguas</t>
  </si>
  <si>
    <t>BANSI, S.A. INSTITUCION DE BANCA MULTIPLE, DIVISION FIDUCIARIA</t>
  </si>
  <si>
    <t>Aportaciones 3% sobre Hospedaje</t>
  </si>
  <si>
    <t>Aportación Adicional</t>
  </si>
  <si>
    <t>3% Secretaría de la Hacienda Pública</t>
  </si>
  <si>
    <t>ESTADO DE INGRESOS Y EGRESOS EJERCICIO 2021</t>
  </si>
  <si>
    <t>Honorarios Auditoría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</si>
</sst>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7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19">
    <xf numFmtId="0" fontId="0" fillId="0" borderId="0" xfId="0"/>
    <xf numFmtId="43" fontId="0" fillId="0" borderId="0" xfId="1" applyFont="1"/>
    <xf numFmtId="165" fontId="0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1" xfId="1" applyNumberFormat="1" applyFont="1" applyBorder="1"/>
    <xf numFmtId="165" fontId="2" fillId="0" borderId="0" xfId="1" applyNumberFormat="1" applyFont="1"/>
    <xf numFmtId="165" fontId="2" fillId="0" borderId="2" xfId="1" applyNumberFormat="1" applyFont="1" applyBorder="1"/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4" fontId="0" fillId="0" borderId="0" xfId="1" applyNumberFormat="1" applyFont="1"/>
    <xf numFmtId="165" fontId="7" fillId="0" borderId="0" xfId="1" applyNumberFormat="1" applyFont="1" applyAlignment="1">
      <alignment horizontal="center"/>
    </xf>
    <xf numFmtId="165" fontId="6" fillId="0" borderId="0" xfId="1" applyNumberFormat="1" applyFont="1"/>
    <xf numFmtId="165" fontId="1" fillId="0" borderId="0" xfId="1" applyNumberFormat="1"/>
    <xf numFmtId="165" fontId="2" fillId="0" borderId="1" xfId="0" applyNumberFormat="1" applyFont="1" applyBorder="1"/>
    <xf numFmtId="165" fontId="5" fillId="0" borderId="2" xfId="1" applyNumberFormat="1" applyFont="1" applyBorder="1"/>
    <xf numFmtId="164" fontId="7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1" fillId="0" borderId="0" xfId="1" applyNumberFormat="1" applyFont="1"/>
    <xf numFmtId="165" fontId="7" fillId="0" borderId="0" xfId="1" applyNumberFormat="1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CD5756B3-D4D9-4942-AB74-47EECF1FDD9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V46"/>
  <sheetViews>
    <sheetView showGridLines="0" tabSelected="1" zoomScale="90" zoomScaleNormal="90" workbookViewId="0">
      <selection activeCell="N44" sqref="N44"/>
    </sheetView>
  </sheetViews>
  <sheetFormatPr baseColWidth="10" defaultColWidth="11.44140625" defaultRowHeight="13.2" x14ac:dyDescent="0.25"/>
  <cols>
    <col min="1" max="1" width="32.77734375" style="2" customWidth="1"/>
    <col min="2" max="2" width="11.21875" style="2" bestFit="1" customWidth="1"/>
    <col min="3" max="3" width="11.21875" style="2" customWidth="1"/>
    <col min="4" max="4" width="11.21875" style="2" bestFit="1" customWidth="1"/>
    <col min="5" max="7" width="11.21875" style="9" bestFit="1" customWidth="1"/>
    <col min="8" max="8" width="11.44140625" style="2" bestFit="1" customWidth="1"/>
    <col min="9" max="9" width="11.21875" style="2" bestFit="1" customWidth="1"/>
    <col min="10" max="10" width="12.44140625" style="2" bestFit="1" customWidth="1"/>
    <col min="11" max="11" width="11.21875" style="2" customWidth="1"/>
    <col min="12" max="12" width="11.88671875" style="2" bestFit="1" customWidth="1"/>
    <col min="13" max="13" width="11.21875" style="2" bestFit="1" customWidth="1"/>
    <col min="14" max="14" width="12.77734375" style="2" bestFit="1" customWidth="1"/>
    <col min="15" max="16384" width="11.44140625" style="2"/>
  </cols>
  <sheetData>
    <row r="2" spans="1:15" ht="21.6" x14ac:dyDescent="0.4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21.6" x14ac:dyDescent="0.4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8"/>
    </row>
    <row r="4" spans="1:15" ht="21.6" x14ac:dyDescent="0.4">
      <c r="A4" s="18" t="s">
        <v>31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5" ht="21.6" x14ac:dyDescent="0.4">
      <c r="A5" s="10"/>
      <c r="B5" s="10"/>
      <c r="C5" s="10"/>
      <c r="D5" s="10"/>
      <c r="E5" s="15"/>
      <c r="F5" s="15"/>
      <c r="G5" s="15"/>
      <c r="H5" s="10"/>
      <c r="I5" s="10"/>
      <c r="J5" s="10"/>
      <c r="K5" s="10"/>
      <c r="L5" s="10"/>
      <c r="M5" s="10"/>
      <c r="N5" s="10"/>
    </row>
    <row r="7" spans="1:15" ht="21" customHeight="1" x14ac:dyDescent="0.25"/>
    <row r="8" spans="1:15" x14ac:dyDescent="0.25">
      <c r="B8" s="3" t="s">
        <v>0</v>
      </c>
      <c r="C8" s="3" t="s">
        <v>1</v>
      </c>
      <c r="D8" s="3" t="s">
        <v>2</v>
      </c>
      <c r="E8" s="16" t="s">
        <v>3</v>
      </c>
      <c r="F8" s="16" t="s">
        <v>4</v>
      </c>
      <c r="G8" s="16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  <c r="M8" s="3" t="s">
        <v>11</v>
      </c>
      <c r="N8" s="3" t="s">
        <v>12</v>
      </c>
    </row>
    <row r="10" spans="1:15" x14ac:dyDescent="0.25">
      <c r="A10" s="2" t="s">
        <v>13</v>
      </c>
      <c r="B10" s="4">
        <v>11351269.080000013</v>
      </c>
      <c r="C10" s="13">
        <f t="shared" ref="C10:I10" si="0">B43</f>
        <v>12848087.220000014</v>
      </c>
      <c r="D10" s="4">
        <f t="shared" si="0"/>
        <v>16596125.360000014</v>
      </c>
      <c r="E10" s="4">
        <f t="shared" si="0"/>
        <v>16404723.490000013</v>
      </c>
      <c r="F10" s="4">
        <f t="shared" si="0"/>
        <v>12178284.450000012</v>
      </c>
      <c r="G10" s="4">
        <f t="shared" si="0"/>
        <v>13933454.240000013</v>
      </c>
      <c r="H10" s="4">
        <f t="shared" si="0"/>
        <v>18723819.200000014</v>
      </c>
      <c r="I10" s="4">
        <f t="shared" si="0"/>
        <v>14363413.210000001</v>
      </c>
      <c r="J10" s="4">
        <f>I43</f>
        <v>19061950.18</v>
      </c>
      <c r="K10" s="4">
        <f>J43</f>
        <v>17010863.789999999</v>
      </c>
      <c r="L10" s="4">
        <f>K43</f>
        <v>17046744.82</v>
      </c>
      <c r="M10" s="4">
        <f>L43</f>
        <v>22711762.460000001</v>
      </c>
      <c r="N10" s="4">
        <f>B10</f>
        <v>11351269.080000013</v>
      </c>
    </row>
    <row r="11" spans="1:15" x14ac:dyDescent="0.25">
      <c r="E11" s="2"/>
      <c r="F11" s="2"/>
      <c r="G11" s="2"/>
    </row>
    <row r="12" spans="1:15" x14ac:dyDescent="0.25">
      <c r="A12" s="2" t="s">
        <v>28</v>
      </c>
      <c r="B12" s="2">
        <v>0</v>
      </c>
      <c r="C12" s="2">
        <f>3211423+502220</f>
        <v>3713643</v>
      </c>
      <c r="D12" s="2">
        <v>0</v>
      </c>
      <c r="E12" s="2">
        <v>0</v>
      </c>
      <c r="F12" s="2">
        <f>3175331+466477</f>
        <v>3641808</v>
      </c>
      <c r="G12" s="2">
        <f>319522+4698504</f>
        <v>5018026</v>
      </c>
      <c r="H12" s="2">
        <v>0</v>
      </c>
      <c r="I12" s="2">
        <f>5129885+270683</f>
        <v>5400568</v>
      </c>
      <c r="J12" s="2">
        <v>0</v>
      </c>
      <c r="K12" s="2">
        <v>0</v>
      </c>
      <c r="L12" s="2">
        <f>5368937+227202</f>
        <v>5596139</v>
      </c>
      <c r="M12" s="7">
        <f>5269459+264359</f>
        <v>5533818</v>
      </c>
      <c r="N12" s="2">
        <f>SUM(B12:M12)</f>
        <v>28904002</v>
      </c>
    </row>
    <row r="13" spans="1:15" x14ac:dyDescent="0.25">
      <c r="E13" s="2"/>
      <c r="F13" s="2"/>
      <c r="G13" s="2"/>
    </row>
    <row r="14" spans="1:15" x14ac:dyDescent="0.25">
      <c r="A14" s="2" t="s">
        <v>14</v>
      </c>
      <c r="B14" s="2">
        <v>1500000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f>SUM(B14:M14)</f>
        <v>1500000</v>
      </c>
    </row>
    <row r="15" spans="1:15" x14ac:dyDescent="0.25">
      <c r="E15" s="2"/>
      <c r="F15" s="2"/>
      <c r="G15" s="2"/>
    </row>
    <row r="16" spans="1:15" x14ac:dyDescent="0.25">
      <c r="A16" s="2" t="s">
        <v>22</v>
      </c>
      <c r="B16" s="2">
        <f>46648.68+93.46</f>
        <v>46742.14</v>
      </c>
      <c r="C16" s="2">
        <f>230.5+43444.64</f>
        <v>43675.14</v>
      </c>
      <c r="D16" s="2">
        <v>55295.040000000001</v>
      </c>
      <c r="E16" s="2">
        <v>53036.54</v>
      </c>
      <c r="F16" s="2">
        <v>40986.92</v>
      </c>
      <c r="G16" s="2">
        <f>43548.06+279.6</f>
        <v>43827.659999999996</v>
      </c>
      <c r="H16" s="2">
        <v>68744.739999989004</v>
      </c>
      <c r="I16" s="2">
        <v>60858.52</v>
      </c>
      <c r="J16" s="2">
        <v>66106.680000000008</v>
      </c>
      <c r="K16" s="2">
        <v>59469.03</v>
      </c>
      <c r="L16" s="2">
        <v>78483.64</v>
      </c>
      <c r="M16" s="2">
        <v>75033.5</v>
      </c>
      <c r="N16" s="2">
        <f>SUM(B16:M16)</f>
        <v>692259.54999998899</v>
      </c>
    </row>
    <row r="17" spans="1:14" x14ac:dyDescent="0.25">
      <c r="E17" s="2"/>
      <c r="F17" s="2"/>
      <c r="G17" s="2"/>
    </row>
    <row r="18" spans="1:14" x14ac:dyDescent="0.25">
      <c r="A18" s="3" t="s">
        <v>15</v>
      </c>
      <c r="B18" s="4">
        <f t="shared" ref="B18:N18" si="1">SUM(B12:B16)</f>
        <v>1546742.14</v>
      </c>
      <c r="C18" s="4">
        <f t="shared" si="1"/>
        <v>3757318.14</v>
      </c>
      <c r="D18" s="4">
        <f t="shared" si="1"/>
        <v>55295.040000000001</v>
      </c>
      <c r="E18" s="4">
        <f t="shared" si="1"/>
        <v>53036.54</v>
      </c>
      <c r="F18" s="4">
        <f t="shared" si="1"/>
        <v>3682794.92</v>
      </c>
      <c r="G18" s="4">
        <f t="shared" si="1"/>
        <v>5061853.66</v>
      </c>
      <c r="H18" s="4">
        <f t="shared" si="1"/>
        <v>68744.739999989004</v>
      </c>
      <c r="I18" s="4">
        <f t="shared" si="1"/>
        <v>5461426.5199999996</v>
      </c>
      <c r="J18" s="4">
        <f t="shared" si="1"/>
        <v>66106.680000000008</v>
      </c>
      <c r="K18" s="4">
        <f t="shared" si="1"/>
        <v>59469.03</v>
      </c>
      <c r="L18" s="4">
        <f t="shared" si="1"/>
        <v>5674622.6399999997</v>
      </c>
      <c r="M18" s="4">
        <f t="shared" si="1"/>
        <v>5608851.5</v>
      </c>
      <c r="N18" s="4">
        <f t="shared" si="1"/>
        <v>31096261.54999999</v>
      </c>
    </row>
    <row r="19" spans="1:14" x14ac:dyDescent="0.25">
      <c r="E19" s="2"/>
      <c r="F19" s="2"/>
      <c r="G19" s="2"/>
    </row>
    <row r="20" spans="1:14" x14ac:dyDescent="0.25">
      <c r="E20" s="2"/>
      <c r="F20" s="2"/>
      <c r="G20" s="2"/>
    </row>
    <row r="21" spans="1:14" x14ac:dyDescent="0.25">
      <c r="A21" s="5" t="s">
        <v>16</v>
      </c>
      <c r="E21" s="2"/>
      <c r="F21" s="2"/>
      <c r="G21" s="2"/>
    </row>
    <row r="22" spans="1:14" x14ac:dyDescent="0.25">
      <c r="E22" s="2"/>
      <c r="F22" s="2"/>
      <c r="G22" s="2"/>
    </row>
    <row r="23" spans="1:14" x14ac:dyDescent="0.25">
      <c r="A23" s="2" t="s">
        <v>30</v>
      </c>
      <c r="B23" s="2">
        <v>0</v>
      </c>
      <c r="C23" s="2">
        <v>0</v>
      </c>
      <c r="D23" s="2">
        <f>15066.6+96342.69+121507.62</f>
        <v>232916.91</v>
      </c>
      <c r="E23" s="2">
        <v>0</v>
      </c>
      <c r="F23" s="2">
        <v>0</v>
      </c>
      <c r="G23" s="2">
        <v>118839.9</v>
      </c>
      <c r="H23" s="2">
        <v>140955.12</v>
      </c>
      <c r="I23" s="2">
        <v>162017.04</v>
      </c>
      <c r="J23" s="2">
        <v>0</v>
      </c>
      <c r="K23" s="2">
        <v>0</v>
      </c>
      <c r="L23" s="7">
        <v>0</v>
      </c>
      <c r="M23" s="2">
        <v>0</v>
      </c>
      <c r="N23" s="2">
        <f>SUM(B23:M23)</f>
        <v>654728.97</v>
      </c>
    </row>
    <row r="24" spans="1:14" x14ac:dyDescent="0.25">
      <c r="E24" s="2"/>
      <c r="F24" s="2"/>
      <c r="G24" s="2"/>
      <c r="L24" s="7"/>
    </row>
    <row r="25" spans="1:14" x14ac:dyDescent="0.25">
      <c r="A25" s="2" t="s">
        <v>17</v>
      </c>
      <c r="B25" s="2">
        <v>9280</v>
      </c>
      <c r="C25" s="2">
        <v>9280</v>
      </c>
      <c r="D25" s="2">
        <v>9280</v>
      </c>
      <c r="E25" s="2">
        <v>9280</v>
      </c>
      <c r="F25" s="2">
        <v>9280</v>
      </c>
      <c r="G25" s="2">
        <v>9280</v>
      </c>
      <c r="H25" s="2">
        <v>9280</v>
      </c>
      <c r="I25" s="2">
        <v>9280</v>
      </c>
      <c r="J25" s="2">
        <v>9280</v>
      </c>
      <c r="K25" s="2">
        <v>9280</v>
      </c>
      <c r="L25" s="2">
        <v>9280</v>
      </c>
      <c r="M25" s="2">
        <v>9280</v>
      </c>
      <c r="N25" s="2">
        <f>SUM(B25:M25)</f>
        <v>111360</v>
      </c>
    </row>
    <row r="26" spans="1:14" x14ac:dyDescent="0.25">
      <c r="E26" s="2"/>
      <c r="F26" s="2"/>
      <c r="G26" s="2"/>
      <c r="L26" s="7"/>
    </row>
    <row r="27" spans="1:14" x14ac:dyDescent="0.25">
      <c r="A27" s="2" t="s">
        <v>24</v>
      </c>
      <c r="B27" s="2">
        <v>0</v>
      </c>
      <c r="C27" s="2">
        <v>0</v>
      </c>
      <c r="D27" s="2">
        <f>4500+1800000</f>
        <v>1804500</v>
      </c>
      <c r="E27" s="2">
        <f>119127.73+6820.8+556.8</f>
        <v>126505.33</v>
      </c>
      <c r="F27" s="2">
        <f>70664.16+3480</f>
        <v>74144.160000000003</v>
      </c>
      <c r="G27" s="2">
        <f>1252.8+8444+200000</f>
        <v>209696.8</v>
      </c>
      <c r="H27" s="2">
        <f>80247+7934.4</f>
        <v>88181.4</v>
      </c>
      <c r="I27" s="2">
        <f>2505.6+22714.61</f>
        <v>25220.21</v>
      </c>
      <c r="J27" s="2">
        <f>75866.89+4732.8</f>
        <v>80599.69</v>
      </c>
      <c r="K27" s="2">
        <v>0</v>
      </c>
      <c r="L27" s="12">
        <v>0</v>
      </c>
      <c r="M27" s="2">
        <v>0</v>
      </c>
      <c r="N27" s="2">
        <f>SUM(B27:M27)</f>
        <v>2408847.59</v>
      </c>
    </row>
    <row r="28" spans="1:14" x14ac:dyDescent="0.25">
      <c r="E28" s="2"/>
      <c r="F28" s="2"/>
      <c r="G28" s="2"/>
      <c r="L28" s="7"/>
    </row>
    <row r="29" spans="1:14" x14ac:dyDescent="0.25">
      <c r="A29" s="2" t="s">
        <v>25</v>
      </c>
      <c r="B29" s="2">
        <f>22112+18532</f>
        <v>40644</v>
      </c>
      <c r="C29" s="2">
        <v>0</v>
      </c>
      <c r="D29" s="2">
        <v>0</v>
      </c>
      <c r="E29" s="2">
        <v>0</v>
      </c>
      <c r="F29" s="2">
        <v>23413</v>
      </c>
      <c r="G29" s="2">
        <v>14308</v>
      </c>
      <c r="H29" s="2">
        <v>0</v>
      </c>
      <c r="I29" s="2">
        <f>14308</f>
        <v>14308</v>
      </c>
      <c r="J29" s="2">
        <v>0</v>
      </c>
      <c r="K29" s="2">
        <v>14308</v>
      </c>
      <c r="L29" s="7">
        <f>168+157</f>
        <v>325</v>
      </c>
      <c r="M29" s="2">
        <v>0</v>
      </c>
      <c r="N29" s="2">
        <f>SUM(B29:M29)</f>
        <v>107306</v>
      </c>
    </row>
    <row r="30" spans="1:14" x14ac:dyDescent="0.25">
      <c r="E30" s="2"/>
      <c r="F30" s="2"/>
      <c r="G30" s="2"/>
      <c r="L30" s="7"/>
    </row>
    <row r="31" spans="1:14" x14ac:dyDescent="0.25">
      <c r="A31" s="2" t="s">
        <v>18</v>
      </c>
      <c r="B31" s="2">
        <v>0</v>
      </c>
      <c r="C31" s="2">
        <v>0</v>
      </c>
      <c r="D31" s="2">
        <f>-1800000</f>
        <v>-1800000</v>
      </c>
      <c r="E31" s="2">
        <f>3791050.25-1148.4</f>
        <v>3789901.85</v>
      </c>
      <c r="F31" s="2">
        <v>1820787.97</v>
      </c>
      <c r="G31" s="2">
        <f>19140-200000</f>
        <v>-180860</v>
      </c>
      <c r="H31" s="2">
        <f>3772816.76-4000000</f>
        <v>-227183.24000000022</v>
      </c>
      <c r="I31" s="7">
        <v>514944.3000000001</v>
      </c>
      <c r="J31" s="2">
        <v>2013940.9</v>
      </c>
      <c r="K31" s="2">
        <v>0</v>
      </c>
      <c r="L31" s="7">
        <v>0</v>
      </c>
      <c r="M31" s="2">
        <v>0</v>
      </c>
      <c r="N31" s="2">
        <f>SUM(B31:M31)</f>
        <v>5931531.7800000003</v>
      </c>
    </row>
    <row r="32" spans="1:14" x14ac:dyDescent="0.25">
      <c r="E32" s="2"/>
      <c r="F32" s="2"/>
      <c r="G32" s="2"/>
      <c r="L32" s="7"/>
    </row>
    <row r="33" spans="1:22" x14ac:dyDescent="0.25">
      <c r="A33" s="2" t="s">
        <v>26</v>
      </c>
      <c r="B33" s="2">
        <v>0</v>
      </c>
      <c r="C33" s="2">
        <v>0</v>
      </c>
      <c r="D33" s="2">
        <v>0</v>
      </c>
      <c r="E33" s="2">
        <f>306240+1148.4</f>
        <v>307388.40000000002</v>
      </c>
      <c r="F33" s="17">
        <v>0</v>
      </c>
      <c r="G33" s="2">
        <v>100224</v>
      </c>
      <c r="H33" s="2">
        <f>393557.45+4000000</f>
        <v>4393557.45</v>
      </c>
      <c r="I33" s="2">
        <v>0</v>
      </c>
      <c r="J33" s="2">
        <v>4092.48</v>
      </c>
      <c r="K33" s="2">
        <v>0</v>
      </c>
      <c r="L33" s="7">
        <v>0</v>
      </c>
      <c r="M33" s="2">
        <v>0</v>
      </c>
      <c r="N33" s="2">
        <f>SUM(B33:M33)</f>
        <v>4805262.330000001</v>
      </c>
    </row>
    <row r="34" spans="1:22" x14ac:dyDescent="0.25">
      <c r="E34" s="2"/>
      <c r="F34" s="2"/>
      <c r="G34" s="2"/>
      <c r="L34" s="7"/>
    </row>
    <row r="35" spans="1:22" x14ac:dyDescent="0.25">
      <c r="A35" s="2" t="s">
        <v>29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7">
        <v>0</v>
      </c>
      <c r="M35" s="2">
        <v>0</v>
      </c>
      <c r="N35" s="2">
        <f>SUM(B35:M35)</f>
        <v>0</v>
      </c>
    </row>
    <row r="36" spans="1:22" x14ac:dyDescent="0.25">
      <c r="E36" s="2"/>
      <c r="F36" s="2"/>
      <c r="G36" s="2"/>
      <c r="L36" s="7"/>
    </row>
    <row r="37" spans="1:22" x14ac:dyDescent="0.25">
      <c r="A37" s="12" t="s">
        <v>32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24360</v>
      </c>
      <c r="I37" s="2">
        <v>0</v>
      </c>
      <c r="J37" s="2">
        <v>0</v>
      </c>
      <c r="K37" s="2">
        <v>0</v>
      </c>
      <c r="L37" s="7">
        <v>0</v>
      </c>
      <c r="M37" s="2">
        <v>0</v>
      </c>
      <c r="N37" s="2">
        <f>SUM(B37:M37)</f>
        <v>24360</v>
      </c>
      <c r="P37" s="9"/>
    </row>
    <row r="38" spans="1:22" x14ac:dyDescent="0.25">
      <c r="E38" s="2"/>
      <c r="F38" s="2"/>
      <c r="G38" s="2"/>
      <c r="L38" s="7"/>
    </row>
    <row r="39" spans="1:22" x14ac:dyDescent="0.25">
      <c r="A39" s="2" t="s">
        <v>19</v>
      </c>
      <c r="B39" s="2">
        <v>0</v>
      </c>
      <c r="C39" s="2">
        <v>0</v>
      </c>
      <c r="D39" s="2">
        <v>0</v>
      </c>
      <c r="E39" s="2">
        <v>46400</v>
      </c>
      <c r="F39" s="2">
        <v>0</v>
      </c>
      <c r="G39" s="2">
        <v>0</v>
      </c>
      <c r="H39" s="2">
        <v>0</v>
      </c>
      <c r="I39" s="2">
        <v>37120</v>
      </c>
      <c r="J39" s="2">
        <v>9280</v>
      </c>
      <c r="K39" s="2">
        <v>0</v>
      </c>
      <c r="L39" s="2">
        <v>0</v>
      </c>
      <c r="M39" s="2">
        <v>0</v>
      </c>
      <c r="N39" s="2">
        <f>SUM(B39:M39)</f>
        <v>92800</v>
      </c>
    </row>
    <row r="40" spans="1:22" x14ac:dyDescent="0.25">
      <c r="E40" s="2"/>
      <c r="F40" s="2"/>
      <c r="G40" s="2"/>
    </row>
    <row r="41" spans="1:22" x14ac:dyDescent="0.25">
      <c r="A41" s="3" t="s">
        <v>20</v>
      </c>
      <c r="B41" s="4">
        <f t="shared" ref="B41:N41" si="2">SUM(B23:B39)</f>
        <v>49924</v>
      </c>
      <c r="C41" s="4">
        <f t="shared" si="2"/>
        <v>9280</v>
      </c>
      <c r="D41" s="4">
        <f t="shared" si="2"/>
        <v>246696.90999999992</v>
      </c>
      <c r="E41" s="4">
        <f t="shared" si="2"/>
        <v>4279475.58</v>
      </c>
      <c r="F41" s="4">
        <f t="shared" si="2"/>
        <v>1927625.13</v>
      </c>
      <c r="G41" s="4">
        <f t="shared" si="2"/>
        <v>271488.69999999995</v>
      </c>
      <c r="H41" s="4">
        <f t="shared" si="2"/>
        <v>4429150.7299999995</v>
      </c>
      <c r="I41" s="4">
        <f t="shared" si="2"/>
        <v>762889.55</v>
      </c>
      <c r="J41" s="4">
        <f t="shared" si="2"/>
        <v>2117193.0699999998</v>
      </c>
      <c r="K41" s="4">
        <f t="shared" si="2"/>
        <v>23588</v>
      </c>
      <c r="L41" s="4">
        <f t="shared" si="2"/>
        <v>9605</v>
      </c>
      <c r="M41" s="4">
        <f t="shared" si="2"/>
        <v>9280</v>
      </c>
      <c r="N41" s="4">
        <f t="shared" si="2"/>
        <v>14136196.670000002</v>
      </c>
      <c r="O41" s="5"/>
      <c r="P41" s="5"/>
      <c r="Q41" s="5"/>
      <c r="R41" s="5"/>
      <c r="S41" s="5"/>
      <c r="T41" s="5"/>
      <c r="U41" s="5"/>
      <c r="V41" s="5"/>
    </row>
    <row r="42" spans="1:22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4.4" thickBot="1" x14ac:dyDescent="0.3">
      <c r="A43" s="5" t="s">
        <v>21</v>
      </c>
      <c r="B43" s="6">
        <f t="shared" ref="B43:N43" si="3">B10+B18-B41</f>
        <v>12848087.220000014</v>
      </c>
      <c r="C43" s="6">
        <f t="shared" si="3"/>
        <v>16596125.360000014</v>
      </c>
      <c r="D43" s="6">
        <f t="shared" si="3"/>
        <v>16404723.490000013</v>
      </c>
      <c r="E43" s="6">
        <f t="shared" si="3"/>
        <v>12178284.450000012</v>
      </c>
      <c r="F43" s="6">
        <f t="shared" si="3"/>
        <v>13933454.240000013</v>
      </c>
      <c r="G43" s="6">
        <f t="shared" si="3"/>
        <v>18723819.200000014</v>
      </c>
      <c r="H43" s="6">
        <f t="shared" si="3"/>
        <v>14363413.210000001</v>
      </c>
      <c r="I43" s="6">
        <f t="shared" si="3"/>
        <v>19061950.18</v>
      </c>
      <c r="J43" s="6">
        <f t="shared" si="3"/>
        <v>17010863.789999999</v>
      </c>
      <c r="K43" s="6">
        <f t="shared" si="3"/>
        <v>17046744.82</v>
      </c>
      <c r="L43" s="6">
        <f t="shared" si="3"/>
        <v>22711762.460000001</v>
      </c>
      <c r="M43" s="6">
        <f t="shared" si="3"/>
        <v>28311333.960000001</v>
      </c>
      <c r="N43" s="14">
        <f t="shared" si="3"/>
        <v>28311333.960000001</v>
      </c>
      <c r="O43" s="5"/>
      <c r="P43" s="5"/>
      <c r="Q43" s="5"/>
      <c r="R43" s="5"/>
      <c r="S43" s="5"/>
      <c r="T43" s="5"/>
      <c r="U43" s="5"/>
      <c r="V43" s="5"/>
    </row>
    <row r="44" spans="1:22" ht="13.8" thickTop="1" x14ac:dyDescent="0.25">
      <c r="N44" s="1"/>
    </row>
    <row r="45" spans="1:22" x14ac:dyDescent="0.25">
      <c r="N45" s="1"/>
    </row>
    <row r="46" spans="1:22" ht="17.399999999999999" x14ac:dyDescent="0.3">
      <c r="A46" s="11"/>
    </row>
  </sheetData>
  <mergeCells count="3">
    <mergeCell ref="A2:N2"/>
    <mergeCell ref="A3:N3"/>
    <mergeCell ref="A4:N4"/>
  </mergeCells>
  <phoneticPr fontId="0" type="noConversion"/>
  <pageMargins left="0.47244094488188981" right="0.42" top="1.8110236220472442" bottom="0.98425196850393704" header="0" footer="0"/>
  <pageSetup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</vt:lpstr>
      <vt:lpstr>FLUJO!Área_de_impresión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CHARLIE PEREZ</cp:lastModifiedBy>
  <cp:lastPrinted>2022-01-13T20:25:47Z</cp:lastPrinted>
  <dcterms:created xsi:type="dcterms:W3CDTF">2004-02-17T21:59:15Z</dcterms:created>
  <dcterms:modified xsi:type="dcterms:W3CDTF">2022-02-08T22:07:24Z</dcterms:modified>
</cp:coreProperties>
</file>