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574-3\ESTADOS FINANCIEROS\2019\12 DIC-19\"/>
    </mc:Choice>
  </mc:AlternateContent>
  <xr:revisionPtr revIDLastSave="0" documentId="13_ncr:1_{6ABD2FAB-EF4B-4E24-A872-0ED2D5BFCD3D}" xr6:coauthVersionLast="45" xr6:coauthVersionMax="45" xr10:uidLastSave="{00000000-0000-0000-0000-000000000000}"/>
  <bookViews>
    <workbookView xWindow="-120" yWindow="-120" windowWidth="20640" windowHeight="11760" tabRatio="867" xr2:uid="{00000000-000D-0000-FFFF-FFFF00000000}"/>
  </bookViews>
  <sheets>
    <sheet name="FLUJO" sheetId="2" r:id="rId1"/>
  </sheets>
  <definedNames>
    <definedName name="_xlnm.Print_Area" localSheetId="0">FLUJO!$A$1:$N$52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5" i="2" l="1"/>
  <c r="M33" i="2"/>
  <c r="M16" i="2" l="1"/>
  <c r="M27" i="2"/>
  <c r="M12" i="2"/>
  <c r="L27" i="2" l="1"/>
  <c r="K33" i="2" l="1"/>
  <c r="K16" i="2" l="1"/>
  <c r="K27" i="2" l="1"/>
  <c r="J27" i="2" l="1"/>
  <c r="I27" i="2" l="1"/>
  <c r="H27" i="2" l="1"/>
  <c r="G31" i="2" l="1"/>
  <c r="G33" i="2"/>
  <c r="G12" i="2" l="1"/>
  <c r="G27" i="2"/>
  <c r="F27" i="2"/>
  <c r="F33" i="2" l="1"/>
  <c r="E27" i="2" l="1"/>
  <c r="E12" i="2"/>
  <c r="C12" i="2" l="1"/>
  <c r="H41" i="2" l="1"/>
  <c r="G41" i="2"/>
  <c r="F18" i="2"/>
  <c r="N35" i="2"/>
  <c r="C18" i="2"/>
  <c r="N31" i="2"/>
  <c r="B41" i="2"/>
  <c r="M41" i="2"/>
  <c r="N16" i="2"/>
  <c r="N23" i="2"/>
  <c r="N29" i="2"/>
  <c r="E41" i="2"/>
  <c r="D41" i="2"/>
  <c r="D18" i="2"/>
  <c r="N14" i="2"/>
  <c r="N39" i="2"/>
  <c r="N37" i="2"/>
  <c r="N25" i="2"/>
  <c r="L41" i="2"/>
  <c r="J18" i="2"/>
  <c r="K18" i="2"/>
  <c r="N10" i="2"/>
  <c r="G18" i="2"/>
  <c r="I18" i="2"/>
  <c r="M18" i="2"/>
  <c r="K41" i="2"/>
  <c r="B18" i="2"/>
  <c r="L18" i="2"/>
  <c r="H18" i="2"/>
  <c r="C41" i="2"/>
  <c r="J41" i="2"/>
  <c r="E18" i="2" l="1"/>
  <c r="F41" i="2"/>
  <c r="I41" i="2"/>
  <c r="N33" i="2"/>
  <c r="B43" i="2"/>
  <c r="C10" i="2" s="1"/>
  <c r="C43" i="2" s="1"/>
  <c r="D10" i="2" s="1"/>
  <c r="D43" i="2" s="1"/>
  <c r="E10" i="2" s="1"/>
  <c r="N12" i="2"/>
  <c r="N27" i="2"/>
  <c r="E43" i="2" l="1"/>
  <c r="F10" i="2" s="1"/>
  <c r="F43" i="2" s="1"/>
  <c r="G10" i="2" s="1"/>
  <c r="G43" i="2" s="1"/>
  <c r="H10" i="2" s="1"/>
  <c r="H43" i="2" s="1"/>
  <c r="I10" i="2" s="1"/>
  <c r="I43" i="2" s="1"/>
  <c r="J10" i="2" s="1"/>
  <c r="J43" i="2" s="1"/>
  <c r="K10" i="2" s="1"/>
  <c r="K43" i="2" s="1"/>
  <c r="L10" i="2" s="1"/>
  <c r="L43" i="2" s="1"/>
  <c r="M10" i="2" s="1"/>
  <c r="M43" i="2" s="1"/>
  <c r="N41" i="2"/>
  <c r="N18" i="2"/>
  <c r="N43" i="2" l="1"/>
</calcChain>
</file>

<file path=xl/sharedStrings.xml><?xml version="1.0" encoding="utf-8"?>
<sst xmlns="http://schemas.openxmlformats.org/spreadsheetml/2006/main" count="34" uniqueCount="34">
  <si>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</si>
  <si>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</si>
  <si>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</si>
  <si>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</si>
  <si>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</si>
  <si>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</si>
  <si>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</si>
  <si>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</si>
  <si>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</si>
  <si>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</si>
  <si>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</si>
  <si>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</si>
  <si>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</si>
  <si>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Efectivo al Inicio</t>
  </si>
  <si>
    <t>Aportaciones Adicionales</t>
  </si>
  <si>
    <t>Total de Ingresos</t>
  </si>
  <si>
    <t>Egresos</t>
  </si>
  <si>
    <t>Honorarios al Fiduciario</t>
  </si>
  <si>
    <t>Promoción</t>
  </si>
  <si>
    <t>Honorarios Contables</t>
  </si>
  <si>
    <t>Total de Egresos</t>
  </si>
  <si>
    <t>Efectivo al final del mes</t>
  </si>
  <si>
    <t>Intereses generados por inversión</t>
  </si>
  <si>
    <t>FIDEICOMISO DE TURISMO DE LOS MUNICIPIOS DEL INTERIOR DEL ESTADO DE JALISCO</t>
  </si>
  <si>
    <t>Gastos 9% Administración</t>
  </si>
  <si>
    <t>Impuestos</t>
  </si>
  <si>
    <t>Campaña Paraguas</t>
  </si>
  <si>
    <t>BANSI, S.A. INSTITUCION DE BANCA MULTIPLE, DIVISION FIDUCIARIA</t>
  </si>
  <si>
    <t>Aportaciones 3% sobre Hospedaje</t>
  </si>
  <si>
    <t>Aportación Adicional</t>
  </si>
  <si>
    <t xml:space="preserve"> </t>
  </si>
  <si>
    <t>Honorarios Auditoría 2018</t>
  </si>
  <si>
    <t>ESTADO DE INGRESOS Y EGRESOS EJERCICIO 2019</t>
  </si>
  <si>
    <t>3% Secretaría de la Hacienda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</si>
</sst>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7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43" fontId="0" fillId="0" borderId="0" xfId="1" applyFont="1"/>
    <xf numFmtId="165" fontId="0" fillId="0" borderId="0" xfId="1" applyNumberFormat="1" applyFont="1"/>
    <xf numFmtId="165" fontId="2" fillId="0" borderId="0" xfId="1" applyNumberFormat="1" applyFont="1" applyAlignment="1">
      <alignment horizontal="center"/>
    </xf>
    <xf numFmtId="165" fontId="2" fillId="0" borderId="1" xfId="1" applyNumberFormat="1" applyFont="1" applyBorder="1"/>
    <xf numFmtId="165" fontId="2" fillId="0" borderId="0" xfId="1" applyNumberFormat="1" applyFont="1"/>
    <xf numFmtId="165" fontId="2" fillId="0" borderId="2" xfId="1" applyNumberFormat="1" applyFont="1" applyBorder="1"/>
    <xf numFmtId="165" fontId="3" fillId="0" borderId="0" xfId="1" applyNumberFormat="1" applyFont="1"/>
    <xf numFmtId="165" fontId="4" fillId="0" borderId="0" xfId="1" applyNumberFormat="1" applyFont="1" applyAlignment="1">
      <alignment horizontal="center"/>
    </xf>
    <xf numFmtId="164" fontId="0" fillId="0" borderId="0" xfId="1" applyNumberFormat="1" applyFont="1"/>
    <xf numFmtId="165" fontId="7" fillId="0" borderId="0" xfId="1" applyNumberFormat="1" applyFont="1" applyAlignment="1">
      <alignment horizontal="center"/>
    </xf>
    <xf numFmtId="165" fontId="6" fillId="0" borderId="0" xfId="1" applyNumberFormat="1" applyFont="1"/>
    <xf numFmtId="165" fontId="1" fillId="0" borderId="0" xfId="1" applyNumberFormat="1"/>
    <xf numFmtId="165" fontId="2" fillId="0" borderId="1" xfId="0" applyNumberFormat="1" applyFont="1" applyBorder="1"/>
    <xf numFmtId="165" fontId="5" fillId="0" borderId="2" xfId="1" applyNumberFormat="1" applyFont="1" applyBorder="1"/>
    <xf numFmtId="164" fontId="7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5" fontId="7" fillId="0" borderId="0" xfId="1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V52"/>
  <sheetViews>
    <sheetView showGridLines="0" tabSelected="1" zoomScale="90" zoomScaleNormal="90" workbookViewId="0"/>
  </sheetViews>
  <sheetFormatPr baseColWidth="10" defaultColWidth="11.42578125" defaultRowHeight="12.75" x14ac:dyDescent="0.2"/>
  <cols>
    <col min="1" max="1" width="32.85546875" style="2" customWidth="1"/>
    <col min="2" max="4" width="15.140625" style="2" customWidth="1"/>
    <col min="5" max="6" width="15.140625" style="9" customWidth="1"/>
    <col min="7" max="7" width="12.140625" style="9" bestFit="1" customWidth="1"/>
    <col min="8" max="8" width="12.140625" style="2" bestFit="1" customWidth="1"/>
    <col min="9" max="9" width="12.140625" style="2" customWidth="1"/>
    <col min="10" max="10" width="12.85546875" style="2" bestFit="1" customWidth="1"/>
    <col min="11" max="11" width="12.140625" style="2" customWidth="1"/>
    <col min="12" max="13" width="12.140625" style="2" bestFit="1" customWidth="1"/>
    <col min="14" max="14" width="13.85546875" style="2" bestFit="1" customWidth="1"/>
    <col min="15" max="16384" width="11.42578125" style="2"/>
  </cols>
  <sheetData>
    <row r="2" spans="1:15" ht="21.75" x14ac:dyDescent="0.3">
      <c r="A2" s="17" t="s">
        <v>27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5" ht="21.75" x14ac:dyDescent="0.3">
      <c r="A3" s="17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8"/>
    </row>
    <row r="4" spans="1:15" ht="21.75" x14ac:dyDescent="0.3">
      <c r="A4" s="17" t="s">
        <v>32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5" ht="21.75" x14ac:dyDescent="0.3">
      <c r="A5" s="10"/>
      <c r="B5" s="10"/>
      <c r="C5" s="10"/>
      <c r="D5" s="10"/>
      <c r="E5" s="15"/>
      <c r="F5" s="15"/>
      <c r="G5" s="15"/>
      <c r="H5" s="10"/>
      <c r="I5" s="10"/>
      <c r="J5" s="10"/>
      <c r="K5" s="10"/>
      <c r="L5" s="10"/>
      <c r="M5" s="10"/>
      <c r="N5" s="10"/>
    </row>
    <row r="7" spans="1:15" ht="21" customHeight="1" x14ac:dyDescent="0.2"/>
    <row r="8" spans="1:15" x14ac:dyDescent="0.2">
      <c r="B8" s="3" t="s">
        <v>0</v>
      </c>
      <c r="C8" s="3" t="s">
        <v>1</v>
      </c>
      <c r="D8" s="3" t="s">
        <v>2</v>
      </c>
      <c r="E8" s="16" t="s">
        <v>3</v>
      </c>
      <c r="F8" s="16" t="s">
        <v>4</v>
      </c>
      <c r="G8" s="16" t="s">
        <v>5</v>
      </c>
      <c r="H8" s="3" t="s">
        <v>6</v>
      </c>
      <c r="I8" s="3" t="s">
        <v>7</v>
      </c>
      <c r="J8" s="3" t="s">
        <v>8</v>
      </c>
      <c r="K8" s="3" t="s">
        <v>9</v>
      </c>
      <c r="L8" s="3" t="s">
        <v>10</v>
      </c>
      <c r="M8" s="3" t="s">
        <v>11</v>
      </c>
      <c r="N8" s="3" t="s">
        <v>12</v>
      </c>
    </row>
    <row r="10" spans="1:15" x14ac:dyDescent="0.2">
      <c r="A10" s="2" t="s">
        <v>13</v>
      </c>
      <c r="B10" s="4">
        <v>8679865.4300000072</v>
      </c>
      <c r="C10" s="13">
        <f t="shared" ref="C10:I10" si="0">B43</f>
        <v>8729886.1500000078</v>
      </c>
      <c r="D10" s="4">
        <f t="shared" si="0"/>
        <v>14516215.500000007</v>
      </c>
      <c r="E10" s="4">
        <f t="shared" si="0"/>
        <v>12252397.390000008</v>
      </c>
      <c r="F10" s="4">
        <f t="shared" si="0"/>
        <v>16757758.830000009</v>
      </c>
      <c r="G10" s="4">
        <f t="shared" si="0"/>
        <v>16682004.350000009</v>
      </c>
      <c r="H10" s="4">
        <f t="shared" si="0"/>
        <v>19216770.080000009</v>
      </c>
      <c r="I10" s="4">
        <f t="shared" si="0"/>
        <v>16130660.080000009</v>
      </c>
      <c r="J10" s="4">
        <f>I43</f>
        <v>15842982.680000009</v>
      </c>
      <c r="K10" s="4">
        <f>J43</f>
        <v>16464409.310000008</v>
      </c>
      <c r="L10" s="4">
        <f>K43</f>
        <v>15237651.120000008</v>
      </c>
      <c r="M10" s="4">
        <f>L43</f>
        <v>15992470.530000009</v>
      </c>
      <c r="N10" s="4">
        <f>B10</f>
        <v>8679865.4300000072</v>
      </c>
    </row>
    <row r="11" spans="1:15" x14ac:dyDescent="0.2">
      <c r="E11" s="2"/>
      <c r="F11" s="2"/>
      <c r="G11" s="2"/>
    </row>
    <row r="12" spans="1:15" x14ac:dyDescent="0.2">
      <c r="A12" s="2" t="s">
        <v>28</v>
      </c>
      <c r="B12" s="2">
        <v>0</v>
      </c>
      <c r="C12" s="2">
        <f>1676568+4274769</f>
        <v>5951337</v>
      </c>
      <c r="D12" s="2">
        <v>0</v>
      </c>
      <c r="E12" s="2">
        <f>5396233+362773</f>
        <v>5759006</v>
      </c>
      <c r="F12" s="2">
        <v>2632527</v>
      </c>
      <c r="G12" s="2">
        <f>3419624+1739208</f>
        <v>5158832</v>
      </c>
      <c r="H12" s="2">
        <v>0</v>
      </c>
      <c r="I12" s="2">
        <v>1649257</v>
      </c>
      <c r="J12" s="2">
        <v>3743122</v>
      </c>
      <c r="K12" s="2">
        <v>2165085</v>
      </c>
      <c r="L12" s="2">
        <v>2752588</v>
      </c>
      <c r="M12" s="7">
        <f>4565558+1979011</f>
        <v>6544569</v>
      </c>
      <c r="N12" s="2">
        <f>SUM(B12:M12)</f>
        <v>36356323</v>
      </c>
    </row>
    <row r="13" spans="1:15" x14ac:dyDescent="0.2">
      <c r="E13" s="2"/>
      <c r="F13" s="2"/>
      <c r="G13" s="2"/>
    </row>
    <row r="14" spans="1:15" x14ac:dyDescent="0.2">
      <c r="A14" s="2" t="s">
        <v>14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4000000</v>
      </c>
      <c r="M14" s="2">
        <v>0</v>
      </c>
      <c r="N14" s="2">
        <f>SUM(B14:M14)</f>
        <v>4000000</v>
      </c>
    </row>
    <row r="15" spans="1:15" x14ac:dyDescent="0.2">
      <c r="E15" s="2"/>
      <c r="F15" s="2"/>
      <c r="G15" s="2"/>
    </row>
    <row r="16" spans="1:15" x14ac:dyDescent="0.2">
      <c r="A16" s="2" t="s">
        <v>22</v>
      </c>
      <c r="B16" s="2">
        <v>73608.72</v>
      </c>
      <c r="C16" s="2">
        <v>67641.14</v>
      </c>
      <c r="D16" s="2">
        <v>93265.65</v>
      </c>
      <c r="E16" s="2">
        <v>101811.23</v>
      </c>
      <c r="F16" s="2">
        <v>129929.3</v>
      </c>
      <c r="G16" s="2">
        <v>104385.60000000001</v>
      </c>
      <c r="H16" s="2">
        <v>137044.54</v>
      </c>
      <c r="I16" s="2">
        <v>102476.23</v>
      </c>
      <c r="J16" s="2">
        <v>118735.62</v>
      </c>
      <c r="K16" s="2">
        <f>108389.39+3173.85</f>
        <v>111563.24</v>
      </c>
      <c r="L16" s="2">
        <v>68670.11</v>
      </c>
      <c r="M16" s="2">
        <f>86080.65+715.98</f>
        <v>86796.62999999999</v>
      </c>
      <c r="N16" s="2">
        <f>SUM(B16:M16)</f>
        <v>1195928.01</v>
      </c>
    </row>
    <row r="17" spans="1:14" x14ac:dyDescent="0.2">
      <c r="E17" s="2"/>
      <c r="F17" s="2"/>
      <c r="G17" s="2"/>
    </row>
    <row r="18" spans="1:14" x14ac:dyDescent="0.2">
      <c r="A18" s="3" t="s">
        <v>15</v>
      </c>
      <c r="B18" s="4">
        <f t="shared" ref="B18:N18" si="1">SUM(B12:B16)</f>
        <v>73608.72</v>
      </c>
      <c r="C18" s="4">
        <f t="shared" si="1"/>
        <v>6018978.1399999997</v>
      </c>
      <c r="D18" s="4">
        <f t="shared" si="1"/>
        <v>93265.65</v>
      </c>
      <c r="E18" s="4">
        <f t="shared" si="1"/>
        <v>5860817.2300000004</v>
      </c>
      <c r="F18" s="4">
        <f t="shared" si="1"/>
        <v>2762456.3</v>
      </c>
      <c r="G18" s="4">
        <f t="shared" si="1"/>
        <v>5263217.5999999996</v>
      </c>
      <c r="H18" s="4">
        <f t="shared" si="1"/>
        <v>137044.54</v>
      </c>
      <c r="I18" s="4">
        <f t="shared" si="1"/>
        <v>1751733.23</v>
      </c>
      <c r="J18" s="4">
        <f t="shared" si="1"/>
        <v>3861857.62</v>
      </c>
      <c r="K18" s="4">
        <f t="shared" si="1"/>
        <v>2276648.2400000002</v>
      </c>
      <c r="L18" s="4">
        <f t="shared" si="1"/>
        <v>6821258.1100000003</v>
      </c>
      <c r="M18" s="4">
        <f t="shared" si="1"/>
        <v>6631365.6299999999</v>
      </c>
      <c r="N18" s="4">
        <f t="shared" si="1"/>
        <v>41552251.009999998</v>
      </c>
    </row>
    <row r="19" spans="1:14" x14ac:dyDescent="0.2">
      <c r="E19" s="2"/>
      <c r="F19" s="2"/>
      <c r="G19" s="2"/>
    </row>
    <row r="20" spans="1:14" x14ac:dyDescent="0.2">
      <c r="E20" s="2"/>
      <c r="F20" s="2"/>
      <c r="G20" s="2"/>
    </row>
    <row r="21" spans="1:14" x14ac:dyDescent="0.2">
      <c r="A21" s="5" t="s">
        <v>16</v>
      </c>
      <c r="E21" s="2"/>
      <c r="F21" s="2"/>
      <c r="G21" s="2"/>
    </row>
    <row r="22" spans="1:14" x14ac:dyDescent="0.2">
      <c r="E22" s="2"/>
      <c r="F22" s="2"/>
      <c r="G22" s="2"/>
    </row>
    <row r="23" spans="1:14" x14ac:dyDescent="0.2">
      <c r="A23" s="2" t="s">
        <v>33</v>
      </c>
      <c r="B23" s="2">
        <v>0</v>
      </c>
      <c r="C23" s="2">
        <v>178540.11</v>
      </c>
      <c r="D23" s="2">
        <v>0</v>
      </c>
      <c r="E23" s="2">
        <v>172770.18</v>
      </c>
      <c r="F23" s="2">
        <v>78975.81</v>
      </c>
      <c r="G23" s="2">
        <v>0</v>
      </c>
      <c r="H23" s="2">
        <v>154764.96</v>
      </c>
      <c r="I23" s="2">
        <v>49477.71</v>
      </c>
      <c r="J23" s="2">
        <v>112293.66</v>
      </c>
      <c r="K23" s="2">
        <v>64952.55</v>
      </c>
      <c r="L23" s="7">
        <v>82577.64</v>
      </c>
      <c r="M23" s="2">
        <v>196337.07</v>
      </c>
      <c r="N23" s="2">
        <f>SUM(B23:M23)</f>
        <v>1090689.69</v>
      </c>
    </row>
    <row r="24" spans="1:14" x14ac:dyDescent="0.2">
      <c r="E24" s="2"/>
      <c r="F24" s="2"/>
      <c r="G24" s="2"/>
      <c r="L24" s="7"/>
    </row>
    <row r="25" spans="1:14" x14ac:dyDescent="0.2">
      <c r="A25" s="2" t="s">
        <v>17</v>
      </c>
      <c r="B25" s="2">
        <v>9280</v>
      </c>
      <c r="C25" s="2">
        <v>9280</v>
      </c>
      <c r="D25" s="2">
        <v>9280</v>
      </c>
      <c r="E25" s="2">
        <v>9280</v>
      </c>
      <c r="F25" s="2">
        <v>9280</v>
      </c>
      <c r="G25" s="2">
        <v>9280</v>
      </c>
      <c r="H25" s="2">
        <v>9280</v>
      </c>
      <c r="I25" s="2">
        <v>9280</v>
      </c>
      <c r="J25" s="2">
        <v>9280</v>
      </c>
      <c r="K25" s="2">
        <v>9280</v>
      </c>
      <c r="L25" s="2">
        <v>9280</v>
      </c>
      <c r="M25" s="2">
        <v>9280</v>
      </c>
      <c r="N25" s="2">
        <f>SUM(B25:M25)</f>
        <v>111360</v>
      </c>
    </row>
    <row r="26" spans="1:14" x14ac:dyDescent="0.2">
      <c r="E26" s="2"/>
      <c r="F26" s="2"/>
      <c r="G26" s="2"/>
      <c r="L26" s="7"/>
    </row>
    <row r="27" spans="1:14" x14ac:dyDescent="0.2">
      <c r="A27" s="2" t="s">
        <v>24</v>
      </c>
      <c r="B27" s="2">
        <v>0</v>
      </c>
      <c r="C27" s="2">
        <v>16420.28</v>
      </c>
      <c r="D27" s="2">
        <v>71200</v>
      </c>
      <c r="E27" s="2">
        <f>15724.59+5707.2+7656</f>
        <v>29087.79</v>
      </c>
      <c r="F27" s="2">
        <f>98874.36+7099.2-60000-29406</f>
        <v>16567.559999999998</v>
      </c>
      <c r="G27" s="2">
        <f>31825.71+5150.4</f>
        <v>36976.11</v>
      </c>
      <c r="H27" s="2">
        <f>7440+7516.8-807.36</f>
        <v>14149.439999999999</v>
      </c>
      <c r="I27" s="2">
        <f>10301+7099.2</f>
        <v>17400.2</v>
      </c>
      <c r="J27" s="12">
        <f>78645.2+5150.4</f>
        <v>83795.599999999991</v>
      </c>
      <c r="K27" s="2">
        <f>19865.45+4872</f>
        <v>24737.45</v>
      </c>
      <c r="L27" s="12">
        <f>31542.76+10022.4</f>
        <v>41565.159999999996</v>
      </c>
      <c r="M27" s="2">
        <f>79442.99+11832</f>
        <v>91274.99</v>
      </c>
      <c r="N27" s="2">
        <f>SUM(B27:M27)</f>
        <v>443174.57999999996</v>
      </c>
    </row>
    <row r="28" spans="1:14" x14ac:dyDescent="0.2">
      <c r="E28" s="2"/>
      <c r="F28" s="2"/>
      <c r="G28" s="2"/>
      <c r="L28" s="7"/>
    </row>
    <row r="29" spans="1:14" x14ac:dyDescent="0.2">
      <c r="A29" s="2" t="s">
        <v>25</v>
      </c>
      <c r="B29" s="2">
        <v>14308</v>
      </c>
      <c r="C29" s="2">
        <v>0</v>
      </c>
      <c r="D29" s="2">
        <v>0</v>
      </c>
      <c r="E29" s="2">
        <v>14308</v>
      </c>
      <c r="F29" s="2">
        <v>0</v>
      </c>
      <c r="G29" s="2">
        <v>6667</v>
      </c>
      <c r="H29" s="2">
        <v>14308</v>
      </c>
      <c r="I29" s="2">
        <v>0</v>
      </c>
      <c r="J29" s="2">
        <v>3927</v>
      </c>
      <c r="K29" s="2">
        <v>14308</v>
      </c>
      <c r="L29" s="7">
        <v>0</v>
      </c>
      <c r="M29" s="2">
        <v>6667</v>
      </c>
      <c r="N29" s="2">
        <f>SUM(B29:M29)</f>
        <v>74493</v>
      </c>
    </row>
    <row r="30" spans="1:14" x14ac:dyDescent="0.2">
      <c r="E30" s="2"/>
      <c r="F30" s="2"/>
      <c r="G30" s="2"/>
      <c r="L30" s="7"/>
    </row>
    <row r="31" spans="1:14" x14ac:dyDescent="0.2">
      <c r="A31" s="2" t="s">
        <v>18</v>
      </c>
      <c r="B31" s="2">
        <v>0</v>
      </c>
      <c r="C31" s="2">
        <v>0</v>
      </c>
      <c r="D31" s="2">
        <v>1890209.34</v>
      </c>
      <c r="E31" s="2">
        <v>1064451.08</v>
      </c>
      <c r="F31" s="2">
        <v>2602432.75</v>
      </c>
      <c r="G31" s="2">
        <f>2507688.76-580000</f>
        <v>1927688.7599999998</v>
      </c>
      <c r="H31" s="2">
        <v>1980985.47</v>
      </c>
      <c r="I31" s="7">
        <v>968746.05</v>
      </c>
      <c r="J31" s="2">
        <v>1585968.07</v>
      </c>
      <c r="K31" s="2">
        <v>1854481.77</v>
      </c>
      <c r="L31" s="7">
        <v>5210504.26</v>
      </c>
      <c r="M31" s="2">
        <v>2711229.02</v>
      </c>
      <c r="N31" s="2">
        <f>SUM(B31:M31)</f>
        <v>21796696.57</v>
      </c>
    </row>
    <row r="32" spans="1:14" x14ac:dyDescent="0.2">
      <c r="E32" s="2"/>
      <c r="F32" s="2"/>
      <c r="G32" s="2"/>
      <c r="L32" s="7"/>
    </row>
    <row r="33" spans="1:22" x14ac:dyDescent="0.2">
      <c r="A33" s="2" t="s">
        <v>26</v>
      </c>
      <c r="B33" s="2">
        <v>0</v>
      </c>
      <c r="C33" s="2">
        <v>568.4</v>
      </c>
      <c r="D33" s="2">
        <v>386394.42</v>
      </c>
      <c r="E33" s="2">
        <v>65558.740000000005</v>
      </c>
      <c r="F33" s="2">
        <f>41548.66+60000</f>
        <v>101548.66</v>
      </c>
      <c r="G33" s="2">
        <f>140000+580000</f>
        <v>720000</v>
      </c>
      <c r="H33" s="2">
        <v>1049666.67</v>
      </c>
      <c r="I33" s="2">
        <v>966666.67</v>
      </c>
      <c r="J33" s="2">
        <v>1445166.66</v>
      </c>
      <c r="K33" s="2">
        <f>1178366.66+348000</f>
        <v>1526366.66</v>
      </c>
      <c r="L33" s="7">
        <v>703951.64</v>
      </c>
      <c r="M33" s="2">
        <f>449820-348000</f>
        <v>101820</v>
      </c>
      <c r="N33" s="2">
        <f>SUM(B33:M33)</f>
        <v>7067708.5199999996</v>
      </c>
    </row>
    <row r="34" spans="1:22" x14ac:dyDescent="0.2">
      <c r="E34" s="2"/>
      <c r="F34" s="2"/>
      <c r="G34" s="2"/>
      <c r="L34" s="7"/>
    </row>
    <row r="35" spans="1:22" x14ac:dyDescent="0.2">
      <c r="A35" s="2" t="s">
        <v>29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7">
        <v>0</v>
      </c>
      <c r="M35" s="2">
        <f>292900+348000</f>
        <v>640900</v>
      </c>
      <c r="N35" s="2">
        <f>SUM(B35:M35)</f>
        <v>640900</v>
      </c>
    </row>
    <row r="36" spans="1:22" x14ac:dyDescent="0.2">
      <c r="E36" s="2"/>
      <c r="F36" s="2"/>
      <c r="G36" s="2"/>
      <c r="L36" s="7"/>
    </row>
    <row r="37" spans="1:22" x14ac:dyDescent="0.2">
      <c r="A37" s="12" t="s">
        <v>31</v>
      </c>
      <c r="B37" s="2">
        <v>0</v>
      </c>
      <c r="C37" s="2">
        <v>0</v>
      </c>
      <c r="D37" s="2">
        <v>0</v>
      </c>
      <c r="E37" s="2">
        <v>0</v>
      </c>
      <c r="F37" s="2">
        <v>29406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7">
        <v>0</v>
      </c>
      <c r="M37" s="2">
        <v>0</v>
      </c>
      <c r="N37" s="2">
        <f>SUM(B37:M37)</f>
        <v>29406</v>
      </c>
    </row>
    <row r="38" spans="1:22" x14ac:dyDescent="0.2">
      <c r="E38" s="2"/>
      <c r="F38" s="2"/>
      <c r="G38" s="2"/>
      <c r="L38" s="7"/>
    </row>
    <row r="39" spans="1:22" x14ac:dyDescent="0.2">
      <c r="A39" s="2" t="s">
        <v>19</v>
      </c>
      <c r="B39" s="2">
        <v>0</v>
      </c>
      <c r="C39" s="2">
        <v>27840</v>
      </c>
      <c r="D39" s="2">
        <v>0</v>
      </c>
      <c r="E39" s="2">
        <v>0</v>
      </c>
      <c r="F39" s="2">
        <v>0</v>
      </c>
      <c r="G39" s="2">
        <v>27840</v>
      </c>
      <c r="H39" s="2">
        <v>0</v>
      </c>
      <c r="I39" s="2">
        <v>27840</v>
      </c>
      <c r="J39" s="2">
        <v>0</v>
      </c>
      <c r="K39" s="2">
        <v>9280</v>
      </c>
      <c r="L39" s="2">
        <v>18560</v>
      </c>
      <c r="M39" s="2">
        <v>0</v>
      </c>
      <c r="N39" s="2">
        <f>SUM(B39:M39)</f>
        <v>111360</v>
      </c>
    </row>
    <row r="40" spans="1:22" x14ac:dyDescent="0.2">
      <c r="E40" s="2"/>
      <c r="F40" s="2"/>
      <c r="G40" s="2"/>
    </row>
    <row r="41" spans="1:22" x14ac:dyDescent="0.2">
      <c r="A41" s="3" t="s">
        <v>20</v>
      </c>
      <c r="B41" s="4">
        <f t="shared" ref="B41:N41" si="2">SUM(B23:B39)</f>
        <v>23588</v>
      </c>
      <c r="C41" s="4">
        <f t="shared" si="2"/>
        <v>232648.78999999998</v>
      </c>
      <c r="D41" s="4">
        <f t="shared" si="2"/>
        <v>2357083.7600000002</v>
      </c>
      <c r="E41" s="4">
        <f t="shared" si="2"/>
        <v>1355455.79</v>
      </c>
      <c r="F41" s="4">
        <f t="shared" si="2"/>
        <v>2838210.7800000003</v>
      </c>
      <c r="G41" s="4">
        <f t="shared" si="2"/>
        <v>2728451.87</v>
      </c>
      <c r="H41" s="4">
        <f t="shared" si="2"/>
        <v>3223154.54</v>
      </c>
      <c r="I41" s="4">
        <f t="shared" si="2"/>
        <v>2039410.6300000001</v>
      </c>
      <c r="J41" s="4">
        <f t="shared" si="2"/>
        <v>3240430.99</v>
      </c>
      <c r="K41" s="4">
        <f t="shared" si="2"/>
        <v>3503406.4299999997</v>
      </c>
      <c r="L41" s="4">
        <f t="shared" si="2"/>
        <v>6066438.6999999993</v>
      </c>
      <c r="M41" s="4">
        <f t="shared" si="2"/>
        <v>3757508.08</v>
      </c>
      <c r="N41" s="4">
        <f t="shared" si="2"/>
        <v>31365788.359999999</v>
      </c>
      <c r="O41" s="5"/>
      <c r="P41" s="5"/>
      <c r="Q41" s="5"/>
      <c r="R41" s="5"/>
      <c r="S41" s="5"/>
      <c r="T41" s="5"/>
      <c r="U41" s="5"/>
      <c r="V41" s="5"/>
    </row>
    <row r="42" spans="1:22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15.75" thickBot="1" x14ac:dyDescent="0.3">
      <c r="A43" s="5" t="s">
        <v>21</v>
      </c>
      <c r="B43" s="6">
        <f t="shared" ref="B43:N43" si="3">B10+B18-B41</f>
        <v>8729886.1500000078</v>
      </c>
      <c r="C43" s="6">
        <f t="shared" si="3"/>
        <v>14516215.500000007</v>
      </c>
      <c r="D43" s="6">
        <f t="shared" si="3"/>
        <v>12252397.390000008</v>
      </c>
      <c r="E43" s="6">
        <f t="shared" si="3"/>
        <v>16757758.830000009</v>
      </c>
      <c r="F43" s="6">
        <f t="shared" si="3"/>
        <v>16682004.350000009</v>
      </c>
      <c r="G43" s="6">
        <f t="shared" si="3"/>
        <v>19216770.080000009</v>
      </c>
      <c r="H43" s="6">
        <f t="shared" si="3"/>
        <v>16130660.080000009</v>
      </c>
      <c r="I43" s="6">
        <f t="shared" si="3"/>
        <v>15842982.680000009</v>
      </c>
      <c r="J43" s="6">
        <f t="shared" si="3"/>
        <v>16464409.310000008</v>
      </c>
      <c r="K43" s="6">
        <f t="shared" si="3"/>
        <v>15237651.120000008</v>
      </c>
      <c r="L43" s="6">
        <f t="shared" si="3"/>
        <v>15992470.530000009</v>
      </c>
      <c r="M43" s="6">
        <f t="shared" si="3"/>
        <v>18866328.080000006</v>
      </c>
      <c r="N43" s="14">
        <f t="shared" si="3"/>
        <v>18866328.080000006</v>
      </c>
      <c r="O43" s="5"/>
      <c r="P43" s="5"/>
      <c r="Q43" s="5"/>
      <c r="R43" s="5"/>
      <c r="S43" s="5"/>
      <c r="T43" s="5"/>
      <c r="U43" s="5"/>
      <c r="V43" s="5"/>
    </row>
    <row r="44" spans="1:22" ht="13.5" thickTop="1" x14ac:dyDescent="0.2">
      <c r="N44" s="1"/>
    </row>
    <row r="45" spans="1:22" x14ac:dyDescent="0.2">
      <c r="N45" s="1"/>
    </row>
    <row r="46" spans="1:22" x14ac:dyDescent="0.2">
      <c r="N46" s="1"/>
    </row>
    <row r="47" spans="1:22" x14ac:dyDescent="0.2">
      <c r="N47" s="1"/>
    </row>
    <row r="48" spans="1:22" x14ac:dyDescent="0.2">
      <c r="N48" s="1"/>
    </row>
    <row r="49" spans="1:14" x14ac:dyDescent="0.2">
      <c r="I49" s="2" t="s">
        <v>30</v>
      </c>
      <c r="N49" s="1"/>
    </row>
    <row r="50" spans="1:14" x14ac:dyDescent="0.2">
      <c r="N50" s="1"/>
    </row>
    <row r="51" spans="1:14" x14ac:dyDescent="0.2">
      <c r="N51" s="1"/>
    </row>
    <row r="52" spans="1:14" ht="18" x14ac:dyDescent="0.25">
      <c r="A52" s="11"/>
    </row>
  </sheetData>
  <mergeCells count="3">
    <mergeCell ref="A2:N2"/>
    <mergeCell ref="A3:N3"/>
    <mergeCell ref="A4:N4"/>
  </mergeCells>
  <phoneticPr fontId="0" type="noConversion"/>
  <pageMargins left="0.47244094488188981" right="0.42" top="1.8110236220472442" bottom="0.98425196850393704" header="0" footer="0"/>
  <pageSetup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</vt:lpstr>
      <vt:lpstr>FLUJO!Área_de_impresión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CHARLIE PEREZ</cp:lastModifiedBy>
  <cp:lastPrinted>2019-11-08T16:38:41Z</cp:lastPrinted>
  <dcterms:created xsi:type="dcterms:W3CDTF">2004-02-17T21:59:15Z</dcterms:created>
  <dcterms:modified xsi:type="dcterms:W3CDTF">2020-01-13T20:45:34Z</dcterms:modified>
</cp:coreProperties>
</file>