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RANSPARENCIA 2021\INFORMACION MENSUAL\6 JUNIO\4 INCISO G NOMINAS DEL SUJETO OBLIGADO MAYO 2021\"/>
    </mc:Choice>
  </mc:AlternateContent>
  <bookViews>
    <workbookView xWindow="0" yWindow="0" windowWidth="28800" windowHeight="12432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PERMANENTES!$B$2:$O$33</definedName>
    <definedName name="_xlnm.Print_Area" localSheetId="1">REGIDORES!$A$3:$N$38</definedName>
    <definedName name="_xlnm.Print_Area" localSheetId="4">'SEG.PUB.MPAL Y PROTECCION CIVIL'!$C$2:$N$45</definedName>
    <definedName name="_xlnm.Print_Area" localSheetId="3">SUPERNUMERARIO!$B$120:$O$165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M35" i="124" l="1"/>
  <c r="M36" i="124"/>
  <c r="L35" i="124"/>
  <c r="L36" i="124"/>
  <c r="L34" i="124"/>
  <c r="M34" i="124" s="1"/>
  <c r="M33" i="124"/>
  <c r="L33" i="124"/>
  <c r="K18" i="124"/>
  <c r="M18" i="124" s="1"/>
  <c r="L18" i="124"/>
  <c r="K19" i="124"/>
  <c r="L19" i="124"/>
  <c r="M19" i="124"/>
  <c r="K20" i="124"/>
  <c r="L20" i="124"/>
  <c r="M20" i="124"/>
  <c r="K22" i="124"/>
  <c r="L22" i="124"/>
  <c r="K23" i="124"/>
  <c r="M23" i="124" s="1"/>
  <c r="L23" i="124"/>
  <c r="K25" i="124"/>
  <c r="L25" i="124"/>
  <c r="M25" i="124"/>
  <c r="K26" i="124"/>
  <c r="M26" i="124" s="1"/>
  <c r="L26" i="124"/>
  <c r="K28" i="124"/>
  <c r="M28" i="124" s="1"/>
  <c r="L28" i="124"/>
  <c r="K29" i="124"/>
  <c r="L29" i="124"/>
  <c r="M29" i="124"/>
  <c r="K30" i="124"/>
  <c r="L30" i="124"/>
  <c r="M30" i="124"/>
  <c r="K31" i="124"/>
  <c r="M31" i="124" s="1"/>
  <c r="L31" i="124"/>
  <c r="K32" i="124"/>
  <c r="M32" i="124" s="1"/>
  <c r="L32" i="124"/>
  <c r="M64" i="124"/>
  <c r="M22" i="124" l="1"/>
  <c r="N146" i="123"/>
  <c r="L145" i="123"/>
  <c r="N145" i="123" s="1"/>
  <c r="L146" i="123"/>
  <c r="K138" i="123" l="1"/>
  <c r="L138" i="123"/>
  <c r="M63" i="124"/>
  <c r="N138" i="123" l="1"/>
  <c r="L13" i="124"/>
  <c r="M13" i="124" s="1"/>
  <c r="J18" i="125" l="1"/>
  <c r="L96" i="120" l="1"/>
  <c r="J105" i="120" l="1"/>
  <c r="J104" i="120" s="1"/>
  <c r="M105" i="120"/>
  <c r="I105" i="120"/>
  <c r="I104" i="120" s="1"/>
  <c r="J82" i="120"/>
  <c r="K82" i="120"/>
  <c r="L82" i="120"/>
  <c r="M82" i="120"/>
  <c r="N82" i="120"/>
  <c r="I82" i="120"/>
  <c r="J59" i="120"/>
  <c r="K59" i="120"/>
  <c r="L59" i="120"/>
  <c r="M59" i="120"/>
  <c r="N59" i="120"/>
  <c r="I59" i="120"/>
  <c r="J34" i="120"/>
  <c r="K34" i="120"/>
  <c r="L34" i="120"/>
  <c r="M34" i="120"/>
  <c r="N34" i="120"/>
  <c r="I34" i="120"/>
  <c r="L46" i="120"/>
  <c r="K46" i="120"/>
  <c r="L17" i="126"/>
  <c r="M17" i="126" s="1"/>
  <c r="N46" i="120" l="1"/>
  <c r="D51" i="124"/>
  <c r="J21" i="126" l="1"/>
  <c r="L21" i="126"/>
  <c r="M21" i="126" s="1"/>
  <c r="K21" i="126"/>
  <c r="H24" i="126"/>
  <c r="L24" i="126" s="1"/>
  <c r="M24" i="126" s="1"/>
  <c r="J24" i="126" l="1"/>
  <c r="I38" i="124"/>
  <c r="N98" i="123" l="1"/>
  <c r="N102" i="123"/>
  <c r="N106" i="123"/>
  <c r="N96" i="123"/>
  <c r="L129" i="123"/>
  <c r="K129" i="123"/>
  <c r="L112" i="123"/>
  <c r="K112" i="123"/>
  <c r="N112" i="123" s="1"/>
  <c r="K97" i="123"/>
  <c r="N97" i="123" s="1"/>
  <c r="L97" i="123"/>
  <c r="K98" i="123"/>
  <c r="L98" i="123"/>
  <c r="K99" i="123"/>
  <c r="N99" i="123" s="1"/>
  <c r="L99" i="123"/>
  <c r="K100" i="123"/>
  <c r="L100" i="123"/>
  <c r="N100" i="123" s="1"/>
  <c r="K101" i="123"/>
  <c r="N101" i="123" s="1"/>
  <c r="L101" i="123"/>
  <c r="K102" i="123"/>
  <c r="L102" i="123"/>
  <c r="K103" i="123"/>
  <c r="L103" i="123"/>
  <c r="K104" i="123"/>
  <c r="L104" i="123"/>
  <c r="N104" i="123" s="1"/>
  <c r="K105" i="123"/>
  <c r="N105" i="123" s="1"/>
  <c r="L105" i="123"/>
  <c r="K106" i="123"/>
  <c r="L106" i="123"/>
  <c r="K107" i="123"/>
  <c r="N107" i="123" s="1"/>
  <c r="L107" i="123"/>
  <c r="K108" i="123"/>
  <c r="L108" i="123"/>
  <c r="N108" i="123" s="1"/>
  <c r="K109" i="123"/>
  <c r="N109" i="123" s="1"/>
  <c r="L109" i="123"/>
  <c r="L96" i="123"/>
  <c r="K96" i="123"/>
  <c r="L94" i="123"/>
  <c r="K94" i="123"/>
  <c r="N94" i="123" s="1"/>
  <c r="L91" i="123"/>
  <c r="K91" i="123"/>
  <c r="N91" i="123" s="1"/>
  <c r="K57" i="123"/>
  <c r="L57" i="123"/>
  <c r="N57" i="123" s="1"/>
  <c r="K58" i="123"/>
  <c r="L58" i="123"/>
  <c r="K59" i="123"/>
  <c r="L59" i="123"/>
  <c r="K60" i="123"/>
  <c r="L60" i="123"/>
  <c r="K62" i="123"/>
  <c r="L62" i="123"/>
  <c r="K63" i="123"/>
  <c r="L63" i="123"/>
  <c r="K64" i="123"/>
  <c r="L64" i="123"/>
  <c r="K65" i="123"/>
  <c r="L65" i="123"/>
  <c r="K66" i="123"/>
  <c r="L66" i="123"/>
  <c r="K67" i="123"/>
  <c r="L67" i="123"/>
  <c r="K68" i="123"/>
  <c r="L68" i="123"/>
  <c r="K69" i="123"/>
  <c r="L69" i="123"/>
  <c r="N69" i="123" s="1"/>
  <c r="K70" i="123"/>
  <c r="L70" i="123"/>
  <c r="K72" i="123"/>
  <c r="L72" i="123"/>
  <c r="K54" i="123"/>
  <c r="L54" i="123"/>
  <c r="K55" i="123"/>
  <c r="L55" i="123"/>
  <c r="K56" i="123"/>
  <c r="L56" i="123"/>
  <c r="L41" i="123"/>
  <c r="K41" i="123"/>
  <c r="N41" i="123" s="1"/>
  <c r="L38" i="123"/>
  <c r="K38" i="123"/>
  <c r="L37" i="123"/>
  <c r="K37" i="123"/>
  <c r="N37" i="123" s="1"/>
  <c r="K35" i="123"/>
  <c r="L35" i="123"/>
  <c r="L34" i="123"/>
  <c r="K34" i="123"/>
  <c r="L32" i="123"/>
  <c r="K32" i="123"/>
  <c r="L31" i="123"/>
  <c r="K31" i="123"/>
  <c r="L30" i="123"/>
  <c r="K30" i="123"/>
  <c r="L27" i="123"/>
  <c r="K27" i="123"/>
  <c r="L25" i="123"/>
  <c r="K25" i="123"/>
  <c r="L24" i="123"/>
  <c r="K24" i="123"/>
  <c r="L20" i="123"/>
  <c r="K20" i="123"/>
  <c r="L16" i="123"/>
  <c r="K16" i="123"/>
  <c r="K13" i="123"/>
  <c r="L13" i="123"/>
  <c r="K14" i="123"/>
  <c r="L14" i="123"/>
  <c r="L156" i="123"/>
  <c r="K156" i="123"/>
  <c r="N156" i="123" s="1"/>
  <c r="L154" i="123"/>
  <c r="K154" i="123"/>
  <c r="L153" i="123"/>
  <c r="K153" i="123"/>
  <c r="N153" i="123" s="1"/>
  <c r="L151" i="123"/>
  <c r="K151" i="123"/>
  <c r="L147" i="123"/>
  <c r="K147" i="123"/>
  <c r="N147" i="123" s="1"/>
  <c r="L143" i="123"/>
  <c r="K143" i="123"/>
  <c r="K89" i="123"/>
  <c r="L101" i="120"/>
  <c r="L100" i="120"/>
  <c r="L93" i="120"/>
  <c r="L94" i="120"/>
  <c r="L95" i="120"/>
  <c r="L97" i="120"/>
  <c r="L98" i="120"/>
  <c r="L76" i="120"/>
  <c r="L74" i="120"/>
  <c r="L73" i="120"/>
  <c r="L72" i="120"/>
  <c r="L71" i="120"/>
  <c r="L70" i="120"/>
  <c r="L69" i="120"/>
  <c r="L58" i="120"/>
  <c r="L57" i="120"/>
  <c r="L56" i="120"/>
  <c r="L54" i="120"/>
  <c r="L52" i="120"/>
  <c r="L51" i="120"/>
  <c r="L50" i="120"/>
  <c r="L49" i="120"/>
  <c r="L47" i="120"/>
  <c r="L33" i="120"/>
  <c r="L29" i="120"/>
  <c r="L26" i="120"/>
  <c r="L27" i="120"/>
  <c r="L25" i="120"/>
  <c r="L23" i="120"/>
  <c r="L21" i="120"/>
  <c r="L19" i="120"/>
  <c r="L17" i="120"/>
  <c r="L16" i="120"/>
  <c r="L14" i="120"/>
  <c r="L12" i="120"/>
  <c r="K97" i="120"/>
  <c r="K98" i="120"/>
  <c r="K95" i="120"/>
  <c r="K93" i="120"/>
  <c r="K92" i="120"/>
  <c r="K71" i="120"/>
  <c r="K72" i="120"/>
  <c r="K73" i="120"/>
  <c r="K74" i="120"/>
  <c r="K26" i="120"/>
  <c r="K27" i="120"/>
  <c r="L20" i="126"/>
  <c r="N20" i="123" l="1"/>
  <c r="N25" i="123"/>
  <c r="N32" i="123"/>
  <c r="N38" i="123"/>
  <c r="N143" i="123"/>
  <c r="N151" i="123"/>
  <c r="N154" i="123"/>
  <c r="N31" i="123"/>
  <c r="N34" i="123"/>
  <c r="N56" i="123"/>
  <c r="N65" i="123"/>
  <c r="N55" i="123"/>
  <c r="N72" i="123"/>
  <c r="N63" i="123"/>
  <c r="N60" i="123"/>
  <c r="N54" i="123"/>
  <c r="N70" i="123"/>
  <c r="N68" i="123"/>
  <c r="N66" i="123"/>
  <c r="N64" i="123"/>
  <c r="N62" i="123"/>
  <c r="N59" i="123"/>
  <c r="N35" i="123"/>
  <c r="N24" i="123"/>
  <c r="N58" i="123"/>
  <c r="L105" i="120"/>
  <c r="L104" i="120" s="1"/>
  <c r="N103" i="123"/>
  <c r="N67" i="123"/>
  <c r="L12" i="124"/>
  <c r="J17" i="125" l="1"/>
  <c r="J16" i="125"/>
  <c r="J15" i="125"/>
  <c r="J14" i="125"/>
  <c r="L14" i="124"/>
  <c r="K14" i="124"/>
  <c r="M14" i="124" l="1"/>
  <c r="L65" i="124" l="1"/>
  <c r="M65" i="124" s="1"/>
  <c r="L60" i="124" l="1"/>
  <c r="K60" i="124"/>
  <c r="L59" i="124"/>
  <c r="K59" i="124"/>
  <c r="K16" i="124"/>
  <c r="L16" i="124"/>
  <c r="K12" i="124"/>
  <c r="M12" i="124" s="1"/>
  <c r="L89" i="123"/>
  <c r="N89" i="123" s="1"/>
  <c r="M16" i="124" l="1"/>
  <c r="K100" i="120"/>
  <c r="K105" i="120"/>
  <c r="K104" i="120" s="1"/>
  <c r="L92" i="120"/>
  <c r="K76" i="120"/>
  <c r="K70" i="120"/>
  <c r="K69" i="120"/>
  <c r="K58" i="120"/>
  <c r="K56" i="120"/>
  <c r="K54" i="120"/>
  <c r="K52" i="120"/>
  <c r="K51" i="120"/>
  <c r="K50" i="120"/>
  <c r="K49" i="120"/>
  <c r="K47" i="120"/>
  <c r="K33" i="120"/>
  <c r="K31" i="120"/>
  <c r="K29" i="120"/>
  <c r="K25" i="120"/>
  <c r="K23" i="120"/>
  <c r="K21" i="120"/>
  <c r="K19" i="120"/>
  <c r="K17" i="120"/>
  <c r="K16" i="120"/>
  <c r="K14" i="120"/>
  <c r="K12" i="120"/>
  <c r="K101" i="120"/>
  <c r="K57" i="120"/>
  <c r="C12" i="130"/>
  <c r="C15" i="130" l="1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J140" i="123" l="1"/>
  <c r="J141" i="123"/>
  <c r="J131" i="123"/>
  <c r="J132" i="123"/>
  <c r="J133" i="123"/>
  <c r="J134" i="123"/>
  <c r="J135" i="123"/>
  <c r="J136" i="123"/>
  <c r="J137" i="123"/>
  <c r="J11" i="124"/>
  <c r="Q24" i="124"/>
  <c r="Q21" i="124"/>
  <c r="Q22" i="124" s="1"/>
  <c r="I79" i="123"/>
  <c r="J78" i="123"/>
  <c r="L78" i="123" s="1"/>
  <c r="J12" i="125"/>
  <c r="J20" i="125" s="1"/>
  <c r="J13" i="125"/>
  <c r="H20" i="125"/>
  <c r="I20" i="125"/>
  <c r="R11" i="124"/>
  <c r="J15" i="124"/>
  <c r="R15" i="124"/>
  <c r="R17" i="124"/>
  <c r="R18" i="124"/>
  <c r="R19" i="124"/>
  <c r="R20" i="124"/>
  <c r="R58" i="124"/>
  <c r="M59" i="124"/>
  <c r="M60" i="124"/>
  <c r="R60" i="124"/>
  <c r="J61" i="124"/>
  <c r="R61" i="124"/>
  <c r="J62" i="124"/>
  <c r="R62" i="124"/>
  <c r="I67" i="124"/>
  <c r="J12" i="123"/>
  <c r="K12" i="123" s="1"/>
  <c r="N13" i="123"/>
  <c r="N14" i="123"/>
  <c r="N16" i="123"/>
  <c r="N23" i="123"/>
  <c r="I43" i="123"/>
  <c r="M43" i="123"/>
  <c r="J61" i="123"/>
  <c r="J71" i="123"/>
  <c r="J73" i="123"/>
  <c r="J74" i="123"/>
  <c r="I115" i="123"/>
  <c r="J139" i="123"/>
  <c r="M157" i="123"/>
  <c r="I159" i="123"/>
  <c r="N12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D5" i="123" s="1"/>
  <c r="N47" i="120"/>
  <c r="N49" i="120"/>
  <c r="N50" i="120"/>
  <c r="N51" i="120"/>
  <c r="N52" i="120"/>
  <c r="N54" i="120"/>
  <c r="N56" i="120"/>
  <c r="N57" i="120"/>
  <c r="N58" i="120"/>
  <c r="N69" i="120"/>
  <c r="N70" i="120"/>
  <c r="N71" i="120"/>
  <c r="N72" i="120"/>
  <c r="N73" i="120"/>
  <c r="N74" i="120"/>
  <c r="N76" i="120"/>
  <c r="N78" i="120"/>
  <c r="N92" i="120"/>
  <c r="N93" i="120"/>
  <c r="N94" i="120"/>
  <c r="N95" i="120"/>
  <c r="N96" i="120"/>
  <c r="N97" i="120"/>
  <c r="N98" i="120"/>
  <c r="N100" i="120"/>
  <c r="N101" i="120"/>
  <c r="M104" i="120"/>
  <c r="H12" i="126"/>
  <c r="L12" i="126" s="1"/>
  <c r="H13" i="126"/>
  <c r="L13" i="126" s="1"/>
  <c r="H14" i="126"/>
  <c r="L14" i="126" s="1"/>
  <c r="H15" i="126"/>
  <c r="L15" i="126" s="1"/>
  <c r="H18" i="126"/>
  <c r="L18" i="126" s="1"/>
  <c r="H19" i="126"/>
  <c r="L19" i="126" s="1"/>
  <c r="H22" i="126"/>
  <c r="L22" i="126" s="1"/>
  <c r="H23" i="126"/>
  <c r="L23" i="126" s="1"/>
  <c r="G26" i="126"/>
  <c r="I26" i="126"/>
  <c r="K26" i="126"/>
  <c r="N105" i="120" l="1"/>
  <c r="O125" i="120" s="1"/>
  <c r="L135" i="123"/>
  <c r="K135" i="123"/>
  <c r="K131" i="123"/>
  <c r="L131" i="123"/>
  <c r="K139" i="123"/>
  <c r="L139" i="123"/>
  <c r="L134" i="123"/>
  <c r="K134" i="123"/>
  <c r="K141" i="123"/>
  <c r="L141" i="123"/>
  <c r="K136" i="123"/>
  <c r="L136" i="123"/>
  <c r="K132" i="123"/>
  <c r="L132" i="123"/>
  <c r="L137" i="123"/>
  <c r="K137" i="123"/>
  <c r="L133" i="123"/>
  <c r="K133" i="123"/>
  <c r="L140" i="123"/>
  <c r="K140" i="123"/>
  <c r="K73" i="123"/>
  <c r="L73" i="123"/>
  <c r="K71" i="123"/>
  <c r="L71" i="123"/>
  <c r="K61" i="123"/>
  <c r="L61" i="123"/>
  <c r="N61" i="123" s="1"/>
  <c r="L74" i="123"/>
  <c r="K74" i="123"/>
  <c r="N74" i="123" s="1"/>
  <c r="J38" i="124"/>
  <c r="L11" i="124"/>
  <c r="M22" i="126"/>
  <c r="J22" i="126"/>
  <c r="M16" i="126"/>
  <c r="M26" i="126" s="1"/>
  <c r="M20" i="126"/>
  <c r="M18" i="126"/>
  <c r="J18" i="126"/>
  <c r="J19" i="126"/>
  <c r="M19" i="126"/>
  <c r="J14" i="126"/>
  <c r="M14" i="126"/>
  <c r="H26" i="126"/>
  <c r="J15" i="126"/>
  <c r="M15" i="126"/>
  <c r="M13" i="126"/>
  <c r="J13" i="126"/>
  <c r="J12" i="126"/>
  <c r="M12" i="126" s="1"/>
  <c r="Q25" i="124"/>
  <c r="J67" i="124"/>
  <c r="R38" i="124"/>
  <c r="D82" i="123"/>
  <c r="K11" i="124"/>
  <c r="L62" i="124"/>
  <c r="M62" i="124" s="1"/>
  <c r="K62" i="124"/>
  <c r="L61" i="124"/>
  <c r="K61" i="124"/>
  <c r="K15" i="124"/>
  <c r="L15" i="124"/>
  <c r="K78" i="123"/>
  <c r="L12" i="123"/>
  <c r="K115" i="123"/>
  <c r="L115" i="123"/>
  <c r="I160" i="123"/>
  <c r="J115" i="123"/>
  <c r="I157" i="123"/>
  <c r="J159" i="123"/>
  <c r="J43" i="123"/>
  <c r="J79" i="123"/>
  <c r="D62" i="120"/>
  <c r="D85" i="120" s="1"/>
  <c r="N71" i="123" l="1"/>
  <c r="N73" i="123"/>
  <c r="N104" i="120"/>
  <c r="M15" i="124"/>
  <c r="K38" i="124"/>
  <c r="L38" i="124"/>
  <c r="M11" i="124"/>
  <c r="N139" i="123"/>
  <c r="J26" i="126"/>
  <c r="L26" i="126"/>
  <c r="K67" i="124"/>
  <c r="M23" i="126"/>
  <c r="D46" i="123"/>
  <c r="D122" i="123"/>
  <c r="N136" i="123"/>
  <c r="N115" i="123"/>
  <c r="N131" i="123"/>
  <c r="K79" i="123"/>
  <c r="N134" i="123"/>
  <c r="N140" i="123"/>
  <c r="N133" i="123"/>
  <c r="N137" i="123"/>
  <c r="N27" i="123"/>
  <c r="N30" i="123"/>
  <c r="N78" i="123"/>
  <c r="L67" i="124"/>
  <c r="M61" i="124"/>
  <c r="M67" i="124" s="1"/>
  <c r="N132" i="123"/>
  <c r="K43" i="123"/>
  <c r="N12" i="123"/>
  <c r="K159" i="123"/>
  <c r="L79" i="123"/>
  <c r="N141" i="123"/>
  <c r="L43" i="123"/>
  <c r="L159" i="123"/>
  <c r="N135" i="123"/>
  <c r="N129" i="123"/>
  <c r="J157" i="123"/>
  <c r="J160" i="123"/>
  <c r="M38" i="124" l="1"/>
  <c r="S11" i="124"/>
  <c r="N43" i="123"/>
  <c r="N79" i="123"/>
  <c r="N169" i="123"/>
  <c r="N159" i="123"/>
  <c r="L157" i="123"/>
  <c r="L160" i="123"/>
  <c r="L161" i="123"/>
  <c r="K161" i="123"/>
  <c r="K160" i="123"/>
  <c r="K157" i="123"/>
  <c r="L172" i="123" l="1"/>
  <c r="N157" i="123"/>
</calcChain>
</file>

<file path=xl/sharedStrings.xml><?xml version="1.0" encoding="utf-8"?>
<sst xmlns="http://schemas.openxmlformats.org/spreadsheetml/2006/main" count="1028" uniqueCount="504">
  <si>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</si>
  <si>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</si>
  <si>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</si>
  <si>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</si>
  <si>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</si>
  <si>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</si>
  <si>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</si>
  <si>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</si>
  <si>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</si>
  <si>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</si>
  <si>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</si>
  <si>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</si>
  <si>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</si>
  <si>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</si>
  <si>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</si>
  <si>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</si>
  <si>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</si>
  <si>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</si>
  <si>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</si>
  <si>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</si>
  <si>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</si>
  <si>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</si>
  <si>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</si>
  <si>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</si>
  <si>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</si>
  <si>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</si>
  <si>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</si>
  <si>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</si>
  <si>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</si>
  <si>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</si>
  <si>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</si>
  <si>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</si>
  <si>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</si>
  <si>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</si>
  <si>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</si>
  <si>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</si>
  <si>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</si>
  <si>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</si>
  <si>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</si>
  <si>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</si>
  <si>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</si>
  <si>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</si>
  <si>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</si>
  <si>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</si>
  <si>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</si>
  <si>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</si>
  <si>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</si>
  <si>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</si>
  <si>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</si>
  <si>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</si>
  <si>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</si>
  <si>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</si>
  <si>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</si>
  <si>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</si>
  <si>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</si>
  <si>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</si>
  <si>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</si>
  <si>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</si>
  <si>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</si>
  <si>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</si>
  <si>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</si>
  <si>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</si>
  <si>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</si>
  <si>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</si>
  <si>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</si>
  <si>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</si>
  <si>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</si>
  <si>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</si>
  <si>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</si>
  <si>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</si>
  <si>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</si>
  <si>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</si>
  <si>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</si>
  <si>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</si>
  <si>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</si>
  <si>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</si>
  <si>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</si>
  <si>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</si>
  <si>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</si>
  <si>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</si>
  <si>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</si>
  <si>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</si>
  <si>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CONSERJE</t>
  </si>
  <si>
    <t>HERNANDEZ GARCIA AGUSTIN</t>
  </si>
  <si>
    <t>RAMIREZ FLORES EVA</t>
  </si>
  <si>
    <t>ENC. UNIDAD DEPORTIVA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</si>
  <si>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</si>
  <si>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</si>
  <si>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</si>
  <si>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</si>
  <si>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</si>
  <si>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</si>
  <si>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</si>
  <si>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</si>
  <si>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</si>
  <si>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</si>
  <si>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</si>
  <si>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</si>
  <si>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</si>
  <si>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</si>
  <si>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</si>
  <si>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</si>
  <si>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</si>
  <si>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</si>
  <si>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</si>
  <si>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</si>
  <si>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</si>
  <si>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</si>
  <si>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</si>
  <si>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</si>
  <si>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</si>
  <si>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</si>
  <si>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</si>
  <si>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</si>
  <si>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</si>
  <si>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</si>
  <si>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</si>
  <si>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</si>
  <si>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</si>
  <si>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</si>
  <si>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</si>
  <si>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</si>
  <si>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</si>
  <si>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</si>
  <si>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</si>
  <si>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</si>
  <si>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</si>
  <si>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</si>
  <si>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</si>
  <si>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</si>
  <si>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</si>
  <si>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</si>
  <si>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</si>
  <si>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</si>
  <si>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</si>
  <si>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</si>
  <si>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</si>
  <si>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</si>
  <si>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</si>
  <si>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</si>
  <si>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</si>
  <si>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</si>
  <si>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</si>
  <si>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</si>
  <si>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</si>
  <si>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</si>
  <si>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</si>
  <si>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</si>
  <si>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</si>
  <si>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</si>
  <si>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</si>
  <si>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</si>
  <si>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</si>
  <si>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</si>
  <si>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</si>
  <si>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</si>
  <si>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</si>
  <si>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</si>
  <si>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</si>
  <si>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</si>
  <si>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</si>
  <si>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</si>
  <si>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</si>
  <si>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</si>
  <si>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</si>
  <si>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</si>
  <si>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</si>
  <si>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</si>
  <si>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</si>
  <si>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</si>
  <si>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</si>
  <si>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</si>
  <si>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</si>
  <si>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</si>
  <si>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</si>
  <si>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</si>
  <si>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</si>
  <si>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</si>
  <si>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</si>
  <si>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JOEL ARELLANO SALINAS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</si>
  <si>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</si>
  <si>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</si>
  <si>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</si>
  <si>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</si>
  <si>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</si>
  <si>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</si>
  <si>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</si>
  <si>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</si>
  <si>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</si>
  <si>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</si>
  <si>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</si>
  <si>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</si>
  <si>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</si>
  <si>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L.A.E. MELISSA ISABEL MOLINA SANDOVAL</t>
  </si>
  <si>
    <t>COMANDANTE OPERATIVO</t>
  </si>
  <si>
    <t>GARCIA RUIZ FRANCISCO FELIX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</si>
  <si>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</si>
  <si>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</si>
  <si>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</si>
  <si>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</si>
  <si>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</si>
  <si>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</si>
  <si>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</si>
  <si>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</si>
  <si>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</si>
  <si>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</si>
  <si>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</si>
  <si>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GOMEZ IÑIGUEZ VANESSA</t>
  </si>
  <si>
    <t>JEFA DE GABINETE</t>
  </si>
  <si>
    <t>MOLINA SANDOVAL MELISSA ISABEL</t>
  </si>
  <si>
    <t>ENC. DE CATASTRO E IMPUESTO PREDIAL</t>
  </si>
  <si>
    <t>DESARROLLO RURAL Y ECONOMICO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</si>
  <si>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</si>
  <si>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</si>
  <si>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</si>
  <si>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</si>
  <si>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</si>
  <si>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</si>
  <si>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</si>
  <si>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</si>
  <si>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</si>
  <si>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</si>
  <si>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</si>
  <si>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</si>
  <si>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</si>
  <si>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</si>
  <si>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</si>
  <si>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</si>
  <si>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</si>
  <si>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</si>
  <si>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</si>
  <si>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</si>
  <si>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</si>
  <si>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</si>
  <si>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</si>
  <si>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LOPEZ ULLOA GERARDO</t>
  </si>
  <si>
    <t>RUBIO MALDONADO GILBERTO</t>
  </si>
  <si>
    <t>AUX. DE REGISTRO CIVIL</t>
  </si>
  <si>
    <t>SANDOVAL GONZALEZ VERONICA</t>
  </si>
  <si>
    <t>VARGAS GARCIA ANTONIO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</si>
  <si>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</si>
  <si>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</si>
  <si>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</si>
  <si>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</si>
  <si>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</si>
  <si>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</si>
  <si>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</si>
  <si>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</si>
  <si>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</si>
  <si>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</si>
  <si>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</si>
  <si>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</si>
  <si>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</si>
  <si>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</si>
  <si>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</si>
  <si>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MARTINEZ AVALOS ITZEL GUADALUPE</t>
  </si>
  <si>
    <t>AUX. EN CONTRALORIA MPAL</t>
  </si>
  <si>
    <t>DONATO ORNELAS NARCISA ELIZABETH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</si>
  <si>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</si>
  <si>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</si>
  <si>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</si>
  <si>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</si>
  <si>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</si>
  <si>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</si>
  <si>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</si>
  <si>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</si>
  <si>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GARCIA GAMBOA MARIA DE JESUS</t>
  </si>
  <si>
    <t>MONTES DOMINGUEZ FILIBERTO</t>
  </si>
  <si>
    <t>MUNICIPIO  DE : SAN JUANITO DE ESCOBEDO JALISCO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</si>
  <si>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</si>
  <si>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</si>
  <si>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</si>
  <si>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</si>
  <si>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</si>
  <si>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</si>
  <si>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</si>
  <si>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</si>
  <si>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</si>
  <si>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</si>
  <si>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</si>
  <si>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</si>
  <si>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</si>
  <si>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</si>
  <si>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</si>
  <si>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</si>
  <si>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</si>
  <si>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</si>
  <si>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</si>
  <si>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</si>
  <si>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</si>
  <si>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</si>
  <si>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</si>
  <si>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</si>
  <si>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</si>
  <si>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</si>
  <si>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</si>
  <si>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</si>
  <si>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</si>
  <si>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</si>
  <si>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</si>
  <si>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</si>
  <si>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</si>
  <si>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</si>
  <si>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</si>
  <si>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</si>
  <si>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</si>
  <si>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</si>
  <si>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</si>
  <si>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</si>
  <si>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</si>
  <si>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</si>
  <si>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</si>
  <si>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</si>
  <si>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</si>
  <si>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</si>
  <si>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</si>
  <si>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</si>
  <si>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</si>
  <si>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</si>
  <si>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</si>
  <si>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</si>
  <si>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</si>
  <si>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</si>
  <si>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</si>
  <si>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</si>
  <si>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</si>
  <si>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</si>
  <si>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</si>
  <si>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</si>
  <si>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</si>
  <si>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</si>
  <si>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</si>
  <si>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</si>
  <si>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</si>
  <si>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</si>
  <si>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</si>
  <si>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</si>
  <si>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</si>
  <si>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</si>
  <si>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</si>
  <si>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</si>
  <si>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</si>
  <si>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</si>
  <si>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</si>
  <si>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</si>
  <si>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</si>
  <si>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</si>
  <si>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</si>
  <si>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</si>
  <si>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</si>
  <si>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</si>
  <si>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</si>
  <si>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</si>
  <si>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</si>
  <si>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</si>
  <si>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</si>
  <si>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</si>
  <si>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</si>
  <si>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</si>
  <si>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</si>
  <si>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</si>
  <si>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</si>
  <si>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</si>
  <si>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</si>
  <si>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</si>
  <si>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</si>
  <si>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</si>
  <si>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</si>
  <si>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</si>
  <si>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</si>
  <si>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</si>
  <si>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</si>
  <si>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</si>
  <si>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</si>
  <si>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</si>
  <si>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</si>
  <si>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</si>
  <si>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</si>
  <si>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</si>
  <si>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</si>
  <si>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</si>
  <si>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9100</t>
  </si>
  <si>
    <t>9015</t>
  </si>
  <si>
    <t>9101</t>
  </si>
  <si>
    <t>9085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</si>
  <si>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</si>
  <si>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</si>
  <si>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</si>
  <si>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</si>
  <si>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</si>
  <si>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</si>
  <si>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</si>
  <si>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</si>
  <si>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</si>
  <si>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</si>
  <si>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</si>
  <si>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</si>
  <si>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</si>
  <si>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</si>
  <si>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</si>
  <si>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</si>
  <si>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</si>
  <si>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</si>
  <si>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</si>
  <si>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</si>
  <si>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</si>
  <si>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</si>
  <si>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</si>
  <si>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</si>
  <si>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</si>
  <si>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</si>
  <si>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9126</t>
  </si>
  <si>
    <t>9127</t>
  </si>
  <si>
    <t>9128</t>
  </si>
  <si>
    <t>9129</t>
  </si>
  <si>
    <t>9112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</si>
  <si>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</si>
  <si>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</si>
  <si>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</si>
  <si>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</si>
  <si>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</si>
  <si>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</si>
  <si>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</si>
  <si>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</si>
  <si>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</si>
  <si>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</si>
  <si>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</si>
  <si>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</si>
  <si>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9109</t>
  </si>
  <si>
    <t>0212</t>
  </si>
  <si>
    <t>9119</t>
  </si>
  <si>
    <t>9067</t>
  </si>
  <si>
    <t>9094</t>
  </si>
  <si>
    <t>0021</t>
  </si>
  <si>
    <t>0178</t>
  </si>
  <si>
    <t>0162</t>
  </si>
  <si>
    <t>0029</t>
  </si>
  <si>
    <t>0235</t>
  </si>
  <si>
    <t>0183</t>
  </si>
  <si>
    <t>0237</t>
  </si>
  <si>
    <t>0232</t>
  </si>
  <si>
    <t>0238</t>
  </si>
  <si>
    <t>0241</t>
  </si>
  <si>
    <t>0234</t>
  </si>
  <si>
    <t>0242</t>
  </si>
  <si>
    <t>0227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</si>
  <si>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</si>
  <si>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</si>
  <si>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</si>
  <si>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</si>
  <si>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</si>
  <si>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</si>
  <si>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</si>
  <si>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</si>
  <si>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</si>
  <si>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</si>
  <si>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</si>
  <si>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LOPEZ MEDINA JOSE CARLOS</t>
  </si>
  <si>
    <t>OPERADOR DE MOTOCONFORMADORA</t>
  </si>
  <si>
    <t>OPERADOR DE RETROEXAVADORA</t>
  </si>
  <si>
    <t>0134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</si>
  <si>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</si>
  <si>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</si>
  <si>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</si>
  <si>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</si>
  <si>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</si>
  <si>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</si>
  <si>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BECJ990411HJCNRN04</t>
  </si>
  <si>
    <t>ROUA020501HJCSLNA6</t>
  </si>
  <si>
    <t>AUJG951017HJCNMB06</t>
  </si>
  <si>
    <t>Publicadas en el D. O. F. el dia 11 de Enero de 2021</t>
  </si>
  <si>
    <t xml:space="preserve">               EJERCICIO 2021</t>
  </si>
  <si>
    <t>T ARIFA MENSUAL</t>
  </si>
  <si>
    <t>0248</t>
  </si>
  <si>
    <t>0249</t>
  </si>
  <si>
    <t>0250</t>
  </si>
  <si>
    <t>9036</t>
  </si>
  <si>
    <t>9139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</si>
  <si>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</si>
  <si>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OCTAVIO RUIZ GARCIA</t>
  </si>
  <si>
    <t>JOSE ADRIAN RODRIGUEZ GARCIA</t>
  </si>
  <si>
    <t>COLI020224MJCRPSA7</t>
  </si>
  <si>
    <t>RICARDO GERMAN RODRIGUEZ</t>
  </si>
  <si>
    <t>OFICIAL MAYOR ADMINISTRATIVO</t>
  </si>
  <si>
    <t>SECRETARIA PARTICULAR</t>
  </si>
  <si>
    <t>LIC. VANESSA GOMEZ IÑIGUEZ</t>
  </si>
  <si>
    <t>MERCADO PEREZ VERONICA BEATRIZ</t>
  </si>
  <si>
    <t>PEREZ DIAZ MARIA DEL CARMEN</t>
  </si>
  <si>
    <t>ENC. DE BOMBA SAN PEDRO</t>
  </si>
  <si>
    <t>MUNICIPIO DE : SAN JUANITO DE ESCOBEDO, JALISCO</t>
  </si>
  <si>
    <t>SANTIAGO ROSAS MARTIN</t>
  </si>
  <si>
    <t>ENC. DE BOMBA Y FONTANERO SAN PEDRO</t>
  </si>
  <si>
    <t>SUELDOS 1RA QUINCENA DE JUNIO DE 2021</t>
  </si>
  <si>
    <t>NOMINA DE DIETAS 1RA QUINCENA DE JUNIO DE 2021</t>
  </si>
  <si>
    <t>NOMINA 1RA QUINCENA DE JUNIO DE 2021</t>
  </si>
  <si>
    <t>ANGELA DE LA TRINIDAD RUIZ FLORES</t>
  </si>
  <si>
    <t>AUXILIAR</t>
  </si>
  <si>
    <t>NUVW940670MJCXRN06</t>
  </si>
  <si>
    <t>VXGA000224HJCLRLA1</t>
  </si>
  <si>
    <t>NOMINA 1RA QUINCENA DE JUNIO DE  2021</t>
  </si>
  <si>
    <t>SALAZAR JAIME JACQUELINE</t>
  </si>
  <si>
    <t>DEPTO.DE PARTICIPACION SOCIAL</t>
  </si>
  <si>
    <t>ENC. DE 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</si>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</sst>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59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Protection="1"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8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39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1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1" xfId="0" applyFont="1" applyBorder="1" applyAlignment="1" applyProtection="1">
      <alignment horizontal="center"/>
      <protection locked="0"/>
    </xf>
    <xf numFmtId="43" fontId="22" fillId="0" borderId="41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5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6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4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7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8" xfId="0" applyFont="1" applyBorder="1" applyProtection="1">
      <protection hidden="1"/>
    </xf>
    <xf numFmtId="0" fontId="17" fillId="0" borderId="47" xfId="0" applyFont="1" applyBorder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1" xfId="6" applyNumberFormat="1" applyFont="1" applyBorder="1" applyProtection="1"/>
    <xf numFmtId="168" fontId="6" fillId="0" borderId="52" xfId="6" applyNumberFormat="1" applyFont="1" applyBorder="1" applyProtection="1"/>
    <xf numFmtId="167" fontId="39" fillId="8" borderId="53" xfId="5" applyFont="1" applyFill="1" applyBorder="1" applyProtection="1"/>
    <xf numFmtId="43" fontId="39" fillId="8" borderId="54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2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8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0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3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0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167" fontId="19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43" fontId="1" fillId="0" borderId="2" xfId="2" applyFont="1" applyBorder="1" applyAlignment="1" applyProtection="1">
      <alignment horizontal="center"/>
      <protection locked="0"/>
    </xf>
    <xf numFmtId="168" fontId="45" fillId="0" borderId="0" xfId="0" applyNumberFormat="1" applyFont="1" applyProtection="1">
      <protection hidden="1"/>
    </xf>
    <xf numFmtId="43" fontId="45" fillId="0" borderId="0" xfId="2" applyFont="1" applyProtection="1">
      <protection hidden="1"/>
    </xf>
    <xf numFmtId="0" fontId="45" fillId="0" borderId="0" xfId="0" applyFont="1" applyProtection="1">
      <protection hidden="1"/>
    </xf>
    <xf numFmtId="168" fontId="27" fillId="4" borderId="0" xfId="0" applyNumberFormat="1" applyFont="1" applyFill="1" applyProtection="1">
      <protection hidden="1"/>
    </xf>
    <xf numFmtId="43" fontId="27" fillId="4" borderId="0" xfId="2" applyFont="1" applyFill="1" applyProtection="1">
      <protection hidden="1"/>
    </xf>
    <xf numFmtId="168" fontId="45" fillId="4" borderId="0" xfId="0" applyNumberFormat="1" applyFont="1" applyFill="1" applyProtection="1">
      <protection hidden="1"/>
    </xf>
    <xf numFmtId="43" fontId="45" fillId="4" borderId="0" xfId="2" applyFont="1" applyFill="1" applyProtection="1">
      <protection hidden="1"/>
    </xf>
    <xf numFmtId="168" fontId="0" fillId="4" borderId="0" xfId="0" applyNumberFormat="1" applyFill="1" applyProtection="1">
      <protection hidden="1"/>
    </xf>
    <xf numFmtId="168" fontId="1" fillId="0" borderId="32" xfId="2" applyNumberFormat="1" applyFont="1" applyFill="1" applyBorder="1" applyAlignment="1" applyProtection="1">
      <alignment horizontal="right"/>
      <protection hidden="1"/>
    </xf>
    <xf numFmtId="0" fontId="22" fillId="0" borderId="10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center" wrapText="1"/>
      <protection locked="0"/>
    </xf>
    <xf numFmtId="0" fontId="21" fillId="0" borderId="16" xfId="0" applyFont="1" applyFill="1" applyBorder="1" applyAlignment="1" applyProtection="1">
      <alignment horizontal="left"/>
      <protection locked="0"/>
    </xf>
    <xf numFmtId="0" fontId="15" fillId="6" borderId="2" xfId="0" applyFont="1" applyFill="1" applyBorder="1" applyAlignment="1" applyProtection="1">
      <alignment horizontal="left"/>
      <protection locked="0"/>
    </xf>
    <xf numFmtId="0" fontId="22" fillId="6" borderId="2" xfId="0" applyFont="1" applyFill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49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3" fillId="2" borderId="49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49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3.2" x14ac:dyDescent="0.25"/>
  <cols>
    <col min="1" max="1" width="15.6640625" customWidth="1"/>
  </cols>
  <sheetData>
    <row r="3" spans="1:1" x14ac:dyDescent="0.25">
      <c r="A3" s="36" t="s">
        <v>113</v>
      </c>
    </row>
    <row r="4" spans="1:1" x14ac:dyDescent="0.25">
      <c r="A4" s="36" t="s">
        <v>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4"/>
  <sheetViews>
    <sheetView tabSelected="1" workbookViewId="0">
      <selection activeCell="B3" sqref="B3:N36"/>
    </sheetView>
  </sheetViews>
  <sheetFormatPr baseColWidth="10" defaultColWidth="11.44140625" defaultRowHeight="13.2" x14ac:dyDescent="0.25"/>
  <cols>
    <col min="1" max="1" width="5.88671875" style="15" customWidth="1"/>
    <col min="2" max="2" width="5.33203125" style="324" customWidth="1"/>
    <col min="3" max="3" width="4.44140625" style="324" customWidth="1"/>
    <col min="4" max="4" width="36.5546875" style="15" customWidth="1"/>
    <col min="5" max="5" width="12.33203125" style="15" customWidth="1"/>
    <col min="6" max="6" width="5.5546875" style="15" customWidth="1"/>
    <col min="7" max="7" width="13.109375" style="15" customWidth="1"/>
    <col min="8" max="8" width="13.5546875" style="15" bestFit="1" customWidth="1"/>
    <col min="9" max="9" width="11.88671875" style="15" hidden="1" customWidth="1"/>
    <col min="10" max="10" width="11.88671875" style="15" bestFit="1" customWidth="1"/>
    <col min="11" max="11" width="10.88671875" style="15" hidden="1" customWidth="1"/>
    <col min="12" max="12" width="11" style="15" customWidth="1"/>
    <col min="13" max="13" width="13.5546875" style="15" bestFit="1" customWidth="1"/>
    <col min="14" max="14" width="65.88671875" style="15" customWidth="1"/>
    <col min="15" max="16384" width="11.44140625" style="15"/>
  </cols>
  <sheetData>
    <row r="1" spans="2:16" ht="5.25" customHeight="1" x14ac:dyDescent="0.25"/>
    <row r="2" spans="2:16" ht="5.25" customHeight="1" x14ac:dyDescent="0.25">
      <c r="B2" s="325"/>
      <c r="C2" s="32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6" ht="21" x14ac:dyDescent="0.5">
      <c r="B3" s="498" t="s">
        <v>489</v>
      </c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500"/>
    </row>
    <row r="4" spans="2:16" ht="21" x14ac:dyDescent="0.5">
      <c r="B4" s="504" t="s">
        <v>167</v>
      </c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6"/>
    </row>
    <row r="5" spans="2:16" ht="18.600000000000001" x14ac:dyDescent="0.45">
      <c r="B5" s="501" t="s">
        <v>493</v>
      </c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3"/>
    </row>
    <row r="6" spans="2:16" ht="16.2" x14ac:dyDescent="0.3">
      <c r="B6" s="493"/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5"/>
      <c r="N6" s="123"/>
    </row>
    <row r="7" spans="2:16" x14ac:dyDescent="0.25">
      <c r="B7" s="327"/>
      <c r="C7" s="327" t="s">
        <v>311</v>
      </c>
      <c r="D7" s="88"/>
      <c r="E7" s="88"/>
      <c r="F7" s="89" t="s">
        <v>4</v>
      </c>
      <c r="G7" s="89"/>
      <c r="H7" s="90"/>
      <c r="I7" s="496"/>
      <c r="J7" s="497"/>
      <c r="K7" s="497"/>
      <c r="L7" s="497"/>
      <c r="M7" s="497"/>
      <c r="N7" s="91"/>
    </row>
    <row r="8" spans="2:16" ht="12.75" customHeight="1" x14ac:dyDescent="0.25">
      <c r="B8" s="328" t="s">
        <v>3</v>
      </c>
      <c r="C8" s="328"/>
      <c r="D8" s="89"/>
      <c r="E8" s="89"/>
      <c r="F8" s="92" t="s">
        <v>5</v>
      </c>
      <c r="G8" s="93" t="s">
        <v>1</v>
      </c>
      <c r="H8" s="94" t="s">
        <v>153</v>
      </c>
      <c r="I8" s="94"/>
      <c r="J8" s="94" t="s">
        <v>157</v>
      </c>
      <c r="K8" s="94" t="s">
        <v>147</v>
      </c>
      <c r="L8" s="94"/>
      <c r="M8" s="94" t="s">
        <v>2</v>
      </c>
      <c r="N8" s="94"/>
    </row>
    <row r="9" spans="2:16" ht="13.8" x14ac:dyDescent="0.25">
      <c r="B9" s="329"/>
      <c r="C9" s="328" t="s">
        <v>312</v>
      </c>
      <c r="D9" s="95"/>
      <c r="E9" s="97" t="s">
        <v>10</v>
      </c>
      <c r="F9" s="89"/>
      <c r="G9" s="89" t="s">
        <v>155</v>
      </c>
      <c r="H9" s="93" t="s">
        <v>156</v>
      </c>
      <c r="I9" s="94" t="s">
        <v>146</v>
      </c>
      <c r="J9" s="93" t="s">
        <v>158</v>
      </c>
      <c r="K9" s="93" t="s">
        <v>148</v>
      </c>
      <c r="L9" s="93" t="s">
        <v>159</v>
      </c>
      <c r="M9" s="93" t="s">
        <v>149</v>
      </c>
      <c r="N9" s="94" t="s">
        <v>160</v>
      </c>
    </row>
    <row r="10" spans="2:16" ht="13.8" x14ac:dyDescent="0.25">
      <c r="B10" s="328"/>
      <c r="C10" s="328"/>
      <c r="D10" s="96" t="s">
        <v>95</v>
      </c>
      <c r="E10" s="98" t="s">
        <v>9</v>
      </c>
      <c r="F10" s="94"/>
      <c r="G10" s="94"/>
      <c r="H10" s="94"/>
      <c r="I10" s="94"/>
      <c r="J10" s="94"/>
      <c r="K10" s="94"/>
      <c r="L10" s="94"/>
      <c r="M10" s="94"/>
      <c r="N10" s="94"/>
    </row>
    <row r="11" spans="2:16" ht="13.8" x14ac:dyDescent="0.25">
      <c r="B11" s="330"/>
      <c r="C11" s="330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3"/>
    </row>
    <row r="12" spans="2:16" ht="35.1" customHeight="1" x14ac:dyDescent="0.25">
      <c r="B12" s="331" t="s">
        <v>313</v>
      </c>
      <c r="C12" s="331" t="s">
        <v>323</v>
      </c>
      <c r="D12" s="4" t="s">
        <v>184</v>
      </c>
      <c r="E12" s="4" t="s">
        <v>74</v>
      </c>
      <c r="F12" s="5">
        <v>15</v>
      </c>
      <c r="G12" s="19">
        <v>10584</v>
      </c>
      <c r="H12" s="19">
        <f>G12</f>
        <v>10584</v>
      </c>
      <c r="I12" s="19"/>
      <c r="J12" s="19">
        <f t="shared" ref="J12:J22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23"/>
      <c r="L12" s="19">
        <f t="shared" ref="L12:L23" si="1"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1549.64</v>
      </c>
      <c r="M12" s="19">
        <f>H12-L12</f>
        <v>9034.36</v>
      </c>
      <c r="N12" s="53"/>
      <c r="O12" s="51"/>
      <c r="P12" s="52"/>
    </row>
    <row r="13" spans="2:16" ht="35.1" customHeight="1" x14ac:dyDescent="0.25">
      <c r="B13" s="331" t="s">
        <v>314</v>
      </c>
      <c r="C13" s="331" t="s">
        <v>323</v>
      </c>
      <c r="D13" s="4" t="s">
        <v>185</v>
      </c>
      <c r="E13" s="4" t="s">
        <v>74</v>
      </c>
      <c r="F13" s="5">
        <v>15</v>
      </c>
      <c r="G13" s="19">
        <v>10584</v>
      </c>
      <c r="H13" s="19">
        <f t="shared" ref="H13:H24" si="2">G13</f>
        <v>10584</v>
      </c>
      <c r="I13" s="19"/>
      <c r="J13" s="19">
        <f t="shared" si="0"/>
        <v>0</v>
      </c>
      <c r="K13" s="323"/>
      <c r="L13" s="19">
        <f t="shared" si="1"/>
        <v>1549.64</v>
      </c>
      <c r="M13" s="19">
        <f t="shared" ref="M13:M24" si="3">H13-L13</f>
        <v>9034.36</v>
      </c>
      <c r="N13" s="53"/>
      <c r="O13" s="51"/>
      <c r="P13" s="52"/>
    </row>
    <row r="14" spans="2:16" ht="35.1" customHeight="1" x14ac:dyDescent="0.25">
      <c r="B14" s="331" t="s">
        <v>315</v>
      </c>
      <c r="C14" s="331" t="s">
        <v>323</v>
      </c>
      <c r="D14" s="4" t="s">
        <v>186</v>
      </c>
      <c r="E14" s="4" t="s">
        <v>74</v>
      </c>
      <c r="F14" s="5">
        <v>15</v>
      </c>
      <c r="G14" s="19">
        <v>10584</v>
      </c>
      <c r="H14" s="19">
        <f t="shared" si="2"/>
        <v>10584</v>
      </c>
      <c r="I14" s="19"/>
      <c r="J14" s="19">
        <f t="shared" si="0"/>
        <v>0</v>
      </c>
      <c r="K14" s="323"/>
      <c r="L14" s="19">
        <f t="shared" si="1"/>
        <v>1549.64</v>
      </c>
      <c r="M14" s="19">
        <f t="shared" si="3"/>
        <v>9034.36</v>
      </c>
      <c r="N14" s="53"/>
      <c r="O14" s="51"/>
      <c r="P14" s="52"/>
    </row>
    <row r="15" spans="2:16" ht="35.1" customHeight="1" x14ac:dyDescent="0.25">
      <c r="B15" s="331" t="s">
        <v>316</v>
      </c>
      <c r="C15" s="331" t="s">
        <v>323</v>
      </c>
      <c r="D15" s="4" t="s">
        <v>187</v>
      </c>
      <c r="E15" s="4" t="s">
        <v>74</v>
      </c>
      <c r="F15" s="5">
        <v>15</v>
      </c>
      <c r="G15" s="19">
        <v>10584</v>
      </c>
      <c r="H15" s="19">
        <f t="shared" si="2"/>
        <v>10584</v>
      </c>
      <c r="I15" s="19"/>
      <c r="J15" s="19">
        <f t="shared" si="0"/>
        <v>0</v>
      </c>
      <c r="K15" s="323"/>
      <c r="L15" s="19">
        <f t="shared" si="1"/>
        <v>1549.64</v>
      </c>
      <c r="M15" s="19">
        <f t="shared" si="3"/>
        <v>9034.36</v>
      </c>
      <c r="N15" s="53"/>
      <c r="O15" s="51"/>
      <c r="P15" s="52"/>
    </row>
    <row r="16" spans="2:16" ht="35.1" customHeight="1" x14ac:dyDescent="0.25">
      <c r="B16" s="331" t="s">
        <v>317</v>
      </c>
      <c r="C16" s="331" t="s">
        <v>323</v>
      </c>
      <c r="D16" s="4" t="s">
        <v>188</v>
      </c>
      <c r="E16" s="4" t="s">
        <v>74</v>
      </c>
      <c r="F16" s="5">
        <v>0</v>
      </c>
      <c r="G16" s="19">
        <v>10584</v>
      </c>
      <c r="H16" s="19">
        <v>0</v>
      </c>
      <c r="I16" s="19"/>
      <c r="J16" s="19">
        <v>0</v>
      </c>
      <c r="K16" s="323"/>
      <c r="L16" s="19">
        <v>0</v>
      </c>
      <c r="M16" s="19">
        <f t="shared" si="3"/>
        <v>0</v>
      </c>
      <c r="N16" s="53"/>
      <c r="O16" s="51"/>
      <c r="P16" s="52"/>
    </row>
    <row r="17" spans="2:16" ht="35.1" customHeight="1" x14ac:dyDescent="0.25">
      <c r="B17" s="331"/>
      <c r="C17" s="331" t="s">
        <v>323</v>
      </c>
      <c r="D17" s="4" t="s">
        <v>482</v>
      </c>
      <c r="E17" s="4" t="s">
        <v>74</v>
      </c>
      <c r="F17" s="5">
        <v>15</v>
      </c>
      <c r="G17" s="19">
        <v>10584</v>
      </c>
      <c r="H17" s="19">
        <v>10584</v>
      </c>
      <c r="I17" s="19"/>
      <c r="J17" s="19">
        <v>0</v>
      </c>
      <c r="K17" s="323"/>
      <c r="L17" s="19">
        <f t="shared" si="1"/>
        <v>1549.64</v>
      </c>
      <c r="M17" s="19">
        <f t="shared" si="3"/>
        <v>9034.36</v>
      </c>
      <c r="N17" s="53"/>
      <c r="O17" s="51"/>
      <c r="P17" s="52"/>
    </row>
    <row r="18" spans="2:16" ht="35.1" customHeight="1" x14ac:dyDescent="0.25">
      <c r="B18" s="331" t="s">
        <v>318</v>
      </c>
      <c r="C18" s="331" t="s">
        <v>323</v>
      </c>
      <c r="D18" s="4" t="s">
        <v>189</v>
      </c>
      <c r="E18" s="4" t="s">
        <v>74</v>
      </c>
      <c r="F18" s="5">
        <v>15</v>
      </c>
      <c r="G18" s="19">
        <v>10584</v>
      </c>
      <c r="H18" s="19">
        <f t="shared" si="2"/>
        <v>10584</v>
      </c>
      <c r="I18" s="19"/>
      <c r="J18" s="19">
        <f t="shared" si="0"/>
        <v>0</v>
      </c>
      <c r="K18" s="323"/>
      <c r="L18" s="19">
        <f t="shared" si="1"/>
        <v>1549.64</v>
      </c>
      <c r="M18" s="19">
        <f t="shared" si="3"/>
        <v>9034.36</v>
      </c>
      <c r="N18" s="53"/>
      <c r="O18" s="51"/>
      <c r="P18" s="52"/>
    </row>
    <row r="19" spans="2:16" ht="35.1" customHeight="1" x14ac:dyDescent="0.25">
      <c r="B19" s="331" t="s">
        <v>319</v>
      </c>
      <c r="C19" s="331" t="s">
        <v>323</v>
      </c>
      <c r="D19" s="4" t="s">
        <v>190</v>
      </c>
      <c r="E19" s="4" t="s">
        <v>74</v>
      </c>
      <c r="F19" s="5">
        <v>15</v>
      </c>
      <c r="G19" s="19">
        <v>10584</v>
      </c>
      <c r="H19" s="19">
        <f t="shared" si="2"/>
        <v>10584</v>
      </c>
      <c r="I19" s="19"/>
      <c r="J19" s="19">
        <f t="shared" si="0"/>
        <v>0</v>
      </c>
      <c r="K19" s="323"/>
      <c r="L19" s="19">
        <f t="shared" si="1"/>
        <v>1549.64</v>
      </c>
      <c r="M19" s="19">
        <f t="shared" si="3"/>
        <v>9034.36</v>
      </c>
      <c r="N19" s="53"/>
      <c r="O19" s="51"/>
      <c r="P19" s="52"/>
    </row>
    <row r="20" spans="2:16" ht="35.1" customHeight="1" x14ac:dyDescent="0.25">
      <c r="B20" s="331" t="s">
        <v>320</v>
      </c>
      <c r="C20" s="331" t="s">
        <v>323</v>
      </c>
      <c r="D20" s="4" t="s">
        <v>123</v>
      </c>
      <c r="E20" s="4" t="s">
        <v>74</v>
      </c>
      <c r="F20" s="5">
        <v>0</v>
      </c>
      <c r="G20" s="19">
        <v>0</v>
      </c>
      <c r="H20" s="19">
        <v>0</v>
      </c>
      <c r="I20" s="19"/>
      <c r="J20" s="19">
        <v>0</v>
      </c>
      <c r="K20" s="323"/>
      <c r="L20" s="19">
        <f t="shared" si="1"/>
        <v>0</v>
      </c>
      <c r="M20" s="19">
        <f t="shared" si="3"/>
        <v>0</v>
      </c>
      <c r="N20" s="53"/>
      <c r="O20" s="51"/>
      <c r="P20" s="52"/>
    </row>
    <row r="21" spans="2:16" ht="35.1" customHeight="1" x14ac:dyDescent="0.25">
      <c r="B21" s="331"/>
      <c r="C21" s="331" t="s">
        <v>331</v>
      </c>
      <c r="D21" s="4" t="s">
        <v>479</v>
      </c>
      <c r="E21" s="4" t="s">
        <v>74</v>
      </c>
      <c r="F21" s="5">
        <v>15</v>
      </c>
      <c r="G21" s="476">
        <v>10584</v>
      </c>
      <c r="H21" s="19">
        <v>10584</v>
      </c>
      <c r="I21" s="19">
        <v>7761.6</v>
      </c>
      <c r="J21" s="19">
        <f t="shared" si="0"/>
        <v>0</v>
      </c>
      <c r="K21" s="19">
        <f t="shared" ref="K21" si="4">IF(ROUND((((I21/G21*30.4)-VLOOKUP((I21/G21*30.4),TARIFA,1))*VLOOKUP((I21/G21*30.4),TARIFA,3)+VLOOKUP((I21/G21*30.4),TARIFA,2)-VLOOKUP((I21/G21*30.4),SUBSIDIO,2))/30.4*G21,2)&lt;0,ROUND(-(((I21/G21*30.4)-VLOOKUP((I21/G21*30.4),TARIFA,1))*VLOOKUP((I21/G21*30.4),TARIFA,3)+VLOOKUP((I21/G21*30.4),TARIFA,2)-VLOOKUP((I21/G21*30.4),SUBSIDIO,2))/30.4*G21,2),0)</f>
        <v>141558.26999999999</v>
      </c>
      <c r="L21" s="19">
        <f t="shared" si="1"/>
        <v>1549.64</v>
      </c>
      <c r="M21" s="19">
        <f t="shared" si="3"/>
        <v>9034.36</v>
      </c>
      <c r="N21" s="19"/>
      <c r="O21" s="51"/>
      <c r="P21" s="52"/>
    </row>
    <row r="22" spans="2:16" ht="35.1" customHeight="1" x14ac:dyDescent="0.25">
      <c r="B22" s="331" t="s">
        <v>321</v>
      </c>
      <c r="C22" s="331" t="s">
        <v>323</v>
      </c>
      <c r="D22" s="4" t="s">
        <v>191</v>
      </c>
      <c r="E22" s="4" t="s">
        <v>74</v>
      </c>
      <c r="F22" s="5">
        <v>15</v>
      </c>
      <c r="G22" s="19">
        <v>10584</v>
      </c>
      <c r="H22" s="19">
        <f t="shared" si="2"/>
        <v>10584</v>
      </c>
      <c r="I22" s="19"/>
      <c r="J22" s="19">
        <f t="shared" si="0"/>
        <v>0</v>
      </c>
      <c r="K22" s="323"/>
      <c r="L22" s="19">
        <f t="shared" si="1"/>
        <v>1549.64</v>
      </c>
      <c r="M22" s="19">
        <f t="shared" si="3"/>
        <v>9034.36</v>
      </c>
      <c r="N22" s="53"/>
      <c r="O22" s="51"/>
      <c r="P22" s="52"/>
    </row>
    <row r="23" spans="2:16" ht="35.1" customHeight="1" x14ac:dyDescent="0.25">
      <c r="B23" s="472" t="s">
        <v>322</v>
      </c>
      <c r="C23" s="472" t="s">
        <v>323</v>
      </c>
      <c r="D23" s="4" t="s">
        <v>192</v>
      </c>
      <c r="E23" s="4" t="s">
        <v>75</v>
      </c>
      <c r="F23" s="5">
        <v>0</v>
      </c>
      <c r="G23" s="19">
        <v>0</v>
      </c>
      <c r="H23" s="19">
        <f t="shared" si="2"/>
        <v>0</v>
      </c>
      <c r="I23" s="19"/>
      <c r="J23" s="19">
        <v>0</v>
      </c>
      <c r="K23" s="323"/>
      <c r="L23" s="19">
        <f t="shared" si="1"/>
        <v>0</v>
      </c>
      <c r="M23" s="19">
        <f t="shared" si="3"/>
        <v>0</v>
      </c>
      <c r="N23" s="53"/>
      <c r="O23" s="51"/>
      <c r="P23" s="52"/>
    </row>
    <row r="24" spans="2:16" ht="35.1" customHeight="1" x14ac:dyDescent="0.25">
      <c r="B24" s="473" t="s">
        <v>376</v>
      </c>
      <c r="C24" s="473" t="s">
        <v>331</v>
      </c>
      <c r="D24" s="4" t="s">
        <v>480</v>
      </c>
      <c r="E24" s="4" t="s">
        <v>75</v>
      </c>
      <c r="F24" s="5">
        <v>15</v>
      </c>
      <c r="G24" s="19">
        <v>17366.96</v>
      </c>
      <c r="H24" s="19">
        <f t="shared" si="2"/>
        <v>17366.96</v>
      </c>
      <c r="I24" s="19"/>
      <c r="J24" s="19">
        <f t="shared" ref="J24" si="5">IF(ROUND((((H24/F24*30.4)-VLOOKUP((H24/F24*30.4),TARIFA,1))*VLOOKUP((H24/F24*30.4),TARIFA,3)+VLOOKUP((H24/F24*30.4),TARIFA,2)-VLOOKUP((H24/F24*30.4),SUBSIDIO,2))/30.4*F24,2)&lt;0,ROUND(-(((H24/F24*30.4)-VLOOKUP((H24/F24*30.4),TARIFA,1))*VLOOKUP((H24/F24*30.4),TARIFA,3)+VLOOKUP((H24/F24*30.4),TARIFA,2)-VLOOKUP((H24/F24*30.4),SUBSIDIO,2))/30.4*F24,2),0)</f>
        <v>0</v>
      </c>
      <c r="K24" s="323"/>
      <c r="L24" s="19">
        <f t="shared" ref="L24" si="6">IFERROR(IF(ROUND((((H24/F24*30.4)-VLOOKUP((H24/F24*30.4),TARIFA,1))*VLOOKUP((H24/F24*30.4),TARIFA,3)+VLOOKUP((H24/F24*30.4),TARIFA,2)-VLOOKUP((H24/F24*30.4),SUBSIDIO,2))/30.4*F24,2)&gt;0,ROUND((((H24/F24*30.4)-VLOOKUP((H24/F24*30.4),TARIFA,1))*VLOOKUP((H24/F24*30.4),TARIFA,3)+VLOOKUP((H24/F24*30.4),TARIFA,2)-VLOOKUP((H24/F24*30.4),SUBSIDIO,2))/30.4*F24,2),0),0)</f>
        <v>3085.97</v>
      </c>
      <c r="M24" s="19">
        <f t="shared" si="3"/>
        <v>14280.99</v>
      </c>
      <c r="N24" s="53"/>
      <c r="O24" s="51"/>
      <c r="P24" s="52"/>
    </row>
    <row r="25" spans="2:16" x14ac:dyDescent="0.25">
      <c r="B25" s="332"/>
      <c r="C25" s="332"/>
      <c r="D25" s="22"/>
      <c r="E25" s="22"/>
      <c r="F25" s="23"/>
      <c r="G25" s="25"/>
      <c r="H25" s="26"/>
      <c r="I25" s="26"/>
      <c r="J25" s="26"/>
      <c r="K25" s="26"/>
      <c r="L25" s="26"/>
      <c r="M25" s="26"/>
      <c r="N25" s="37"/>
    </row>
    <row r="26" spans="2:16" ht="14.4" thickBot="1" x14ac:dyDescent="0.3">
      <c r="B26" s="491" t="s">
        <v>68</v>
      </c>
      <c r="C26" s="492"/>
      <c r="D26" s="492"/>
      <c r="E26" s="492"/>
      <c r="F26" s="492"/>
      <c r="G26" s="102">
        <f t="shared" ref="G26:L26" si="7">SUM(G12:G24)</f>
        <v>123206.95999999999</v>
      </c>
      <c r="H26" s="102">
        <f t="shared" si="7"/>
        <v>112622.95999999999</v>
      </c>
      <c r="I26" s="102">
        <f t="shared" si="7"/>
        <v>7761.6</v>
      </c>
      <c r="J26" s="102">
        <f t="shared" si="7"/>
        <v>0</v>
      </c>
      <c r="K26" s="102">
        <f t="shared" si="7"/>
        <v>141558.26999999999</v>
      </c>
      <c r="L26" s="102">
        <f t="shared" si="7"/>
        <v>17032.73</v>
      </c>
      <c r="M26" s="102">
        <f>SUM(M12:M24)</f>
        <v>95590.23000000001</v>
      </c>
      <c r="N26" s="27"/>
    </row>
    <row r="27" spans="2:16" ht="14.4" thickTop="1" x14ac:dyDescent="0.25">
      <c r="B27" s="333"/>
      <c r="C27" s="333"/>
      <c r="D27" s="124"/>
      <c r="E27" s="124"/>
      <c r="F27" s="124"/>
      <c r="G27" s="126"/>
      <c r="H27" s="126"/>
      <c r="I27" s="126"/>
      <c r="J27" s="126"/>
      <c r="K27" s="126"/>
      <c r="L27" s="126"/>
      <c r="M27" s="126"/>
      <c r="N27" s="125"/>
    </row>
    <row r="28" spans="2:16" ht="13.8" x14ac:dyDescent="0.25">
      <c r="B28" s="333"/>
      <c r="C28" s="333"/>
      <c r="D28" s="124"/>
      <c r="E28" s="124"/>
      <c r="F28" s="124"/>
      <c r="G28" s="126"/>
      <c r="H28" s="126"/>
      <c r="I28" s="126"/>
      <c r="J28" s="126"/>
      <c r="K28" s="126"/>
      <c r="L28" s="126"/>
      <c r="M28" s="126"/>
      <c r="N28" s="125"/>
    </row>
    <row r="29" spans="2:16" ht="13.8" x14ac:dyDescent="0.25">
      <c r="B29" s="333"/>
      <c r="C29" s="333"/>
      <c r="D29" s="124"/>
      <c r="E29" s="124"/>
      <c r="F29" s="124"/>
      <c r="G29" s="126"/>
      <c r="H29" s="126"/>
      <c r="I29" s="126"/>
      <c r="J29" s="126"/>
      <c r="K29" s="126"/>
      <c r="L29" s="126"/>
      <c r="M29" s="126"/>
      <c r="N29" s="125"/>
    </row>
    <row r="30" spans="2:16" ht="13.8" x14ac:dyDescent="0.25">
      <c r="B30" s="333"/>
      <c r="C30" s="333"/>
      <c r="D30" s="124"/>
      <c r="E30" s="124"/>
      <c r="F30" s="124"/>
      <c r="G30" s="126"/>
      <c r="H30" s="126"/>
      <c r="I30" s="126"/>
      <c r="J30" s="126"/>
      <c r="K30" s="126"/>
      <c r="L30" s="126"/>
      <c r="M30" s="126"/>
      <c r="N30" s="125"/>
    </row>
    <row r="31" spans="2:16" ht="13.8" x14ac:dyDescent="0.25">
      <c r="B31" s="333"/>
      <c r="C31" s="333"/>
      <c r="D31" s="124"/>
      <c r="E31" s="124"/>
      <c r="F31" s="124"/>
      <c r="G31" s="126"/>
      <c r="H31" s="126"/>
      <c r="I31" s="126"/>
      <c r="J31" s="126"/>
      <c r="K31" s="126"/>
      <c r="L31" s="126"/>
      <c r="M31" s="126"/>
      <c r="N31" s="125"/>
    </row>
    <row r="34" spans="2:13" x14ac:dyDescent="0.25">
      <c r="D34" s="29" t="s">
        <v>121</v>
      </c>
      <c r="M34" s="29" t="s">
        <v>121</v>
      </c>
    </row>
    <row r="35" spans="2:13" x14ac:dyDescent="0.25">
      <c r="D35" s="29" t="s">
        <v>485</v>
      </c>
      <c r="M35" s="15" t="s">
        <v>193</v>
      </c>
    </row>
    <row r="36" spans="2:13" x14ac:dyDescent="0.25">
      <c r="D36" s="30" t="s">
        <v>11</v>
      </c>
      <c r="G36" s="30"/>
      <c r="H36" s="30"/>
      <c r="I36" s="30"/>
      <c r="J36" s="30"/>
      <c r="K36" s="30"/>
      <c r="L36" s="30"/>
      <c r="M36" s="30" t="s">
        <v>181</v>
      </c>
    </row>
    <row r="38" spans="2:13" x14ac:dyDescent="0.25">
      <c r="D38" s="33"/>
      <c r="F38" s="29"/>
    </row>
    <row r="39" spans="2:13" x14ac:dyDescent="0.25">
      <c r="B39" s="334"/>
      <c r="C39" s="334"/>
      <c r="D39" s="34"/>
      <c r="E39" s="30"/>
      <c r="F39" s="30"/>
      <c r="G39" s="30"/>
      <c r="H39" s="30"/>
      <c r="I39" s="30"/>
      <c r="J39" s="30"/>
      <c r="K39" s="30"/>
      <c r="L39" s="30"/>
      <c r="M39" s="30"/>
    </row>
    <row r="43" spans="2:13" x14ac:dyDescent="0.25">
      <c r="D43" s="29"/>
    </row>
    <row r="44" spans="2:13" x14ac:dyDescent="0.25">
      <c r="D44" s="30"/>
      <c r="E44" s="30"/>
      <c r="F44" s="30"/>
      <c r="G44" s="30"/>
      <c r="H44" s="30"/>
      <c r="I44" s="30"/>
      <c r="J44" s="30"/>
      <c r="K44" s="30"/>
      <c r="L44" s="30"/>
      <c r="M44" s="30"/>
    </row>
  </sheetData>
  <sheetProtection selectLockedCells="1" selectUnlockedCells="1"/>
  <mergeCells count="6">
    <mergeCell ref="B26:F26"/>
    <mergeCell ref="B6:M6"/>
    <mergeCell ref="I7:M7"/>
    <mergeCell ref="B3:N3"/>
    <mergeCell ref="B5:N5"/>
    <mergeCell ref="B4:N4"/>
  </mergeCells>
  <phoneticPr fontId="8" type="noConversion"/>
  <pageMargins left="0" right="0.15748031496062992" top="0.70866141732283472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S141"/>
  <sheetViews>
    <sheetView topLeftCell="A101" zoomScaleNormal="100" workbookViewId="0">
      <selection activeCell="D83" sqref="D83:O114"/>
    </sheetView>
  </sheetViews>
  <sheetFormatPr baseColWidth="10" defaultColWidth="11.44140625" defaultRowHeight="13.2" x14ac:dyDescent="0.25"/>
  <cols>
    <col min="1" max="1" width="10.33203125" style="15" customWidth="1"/>
    <col min="2" max="2" width="5.33203125" style="15" customWidth="1"/>
    <col min="3" max="3" width="3.88671875" style="15" hidden="1" customWidth="1"/>
    <col min="4" max="5" width="4.6640625" style="351" customWidth="1"/>
    <col min="6" max="6" width="50.109375" style="15" customWidth="1"/>
    <col min="7" max="7" width="32" style="15" customWidth="1"/>
    <col min="8" max="8" width="6.5546875" style="15" customWidth="1"/>
    <col min="9" max="9" width="13.33203125" style="15" bestFit="1" customWidth="1"/>
    <col min="10" max="10" width="14.6640625" style="15" bestFit="1" customWidth="1"/>
    <col min="11" max="11" width="12" style="51" bestFit="1" customWidth="1"/>
    <col min="12" max="12" width="12" style="15" bestFit="1" customWidth="1"/>
    <col min="13" max="13" width="11.33203125" style="15" hidden="1" customWidth="1"/>
    <col min="14" max="14" width="14.6640625" style="15" bestFit="1" customWidth="1"/>
    <col min="15" max="15" width="57.33203125" style="15" customWidth="1"/>
    <col min="16" max="17" width="11.44140625" style="15"/>
    <col min="18" max="18" width="12.88671875" style="15" bestFit="1" customWidth="1"/>
    <col min="19" max="16384" width="11.44140625" style="15"/>
  </cols>
  <sheetData>
    <row r="2" spans="4:19" x14ac:dyDescent="0.25">
      <c r="D2" s="335"/>
      <c r="E2" s="352"/>
      <c r="F2" s="46"/>
      <c r="G2" s="46"/>
      <c r="H2" s="46"/>
      <c r="I2" s="46"/>
      <c r="J2" s="46"/>
      <c r="K2" s="356"/>
      <c r="L2" s="46"/>
      <c r="M2" s="46"/>
      <c r="N2" s="46"/>
      <c r="O2" s="47"/>
      <c r="R2" s="51"/>
    </row>
    <row r="3" spans="4:19" ht="18" customHeight="1" x14ac:dyDescent="0.3">
      <c r="D3" s="507" t="s">
        <v>12</v>
      </c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9"/>
      <c r="R3" s="51"/>
    </row>
    <row r="4" spans="4:19" ht="18" customHeight="1" x14ac:dyDescent="0.3">
      <c r="D4" s="507" t="s">
        <v>167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9"/>
      <c r="R4" s="51"/>
    </row>
    <row r="5" spans="4:19" ht="18" customHeight="1" x14ac:dyDescent="0.3">
      <c r="D5" s="507" t="s">
        <v>494</v>
      </c>
      <c r="E5" s="508"/>
      <c r="F5" s="508"/>
      <c r="G5" s="508"/>
      <c r="H5" s="508"/>
      <c r="I5" s="508"/>
      <c r="J5" s="508"/>
      <c r="K5" s="508"/>
      <c r="L5" s="508"/>
      <c r="M5" s="508"/>
      <c r="N5" s="508"/>
      <c r="O5" s="509"/>
      <c r="R5" s="51"/>
    </row>
    <row r="6" spans="4:19" ht="18" customHeight="1" x14ac:dyDescent="0.3">
      <c r="D6" s="507" t="s">
        <v>151</v>
      </c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9"/>
    </row>
    <row r="7" spans="4:19" x14ac:dyDescent="0.25">
      <c r="D7" s="336"/>
      <c r="E7" s="336" t="s">
        <v>311</v>
      </c>
      <c r="F7" s="99"/>
      <c r="G7" s="99"/>
      <c r="H7" s="93" t="s">
        <v>4</v>
      </c>
      <c r="I7" s="100"/>
      <c r="J7" s="511" t="s">
        <v>150</v>
      </c>
      <c r="K7" s="513"/>
      <c r="L7" s="511"/>
      <c r="M7" s="512"/>
      <c r="N7" s="512"/>
      <c r="O7" s="93"/>
    </row>
    <row r="8" spans="4:19" ht="12.75" customHeight="1" x14ac:dyDescent="0.25">
      <c r="D8" s="337" t="s">
        <v>3</v>
      </c>
      <c r="E8" s="337" t="s">
        <v>312</v>
      </c>
      <c r="F8" s="89"/>
      <c r="G8" s="89"/>
      <c r="H8" s="92" t="s">
        <v>5</v>
      </c>
      <c r="I8" s="93" t="s">
        <v>1</v>
      </c>
      <c r="J8" s="93" t="s">
        <v>153</v>
      </c>
      <c r="K8" s="357" t="s">
        <v>157</v>
      </c>
      <c r="L8" s="94"/>
      <c r="M8" s="94" t="s">
        <v>173</v>
      </c>
      <c r="N8" s="94" t="s">
        <v>156</v>
      </c>
      <c r="O8" s="89" t="s">
        <v>161</v>
      </c>
    </row>
    <row r="9" spans="4:19" ht="13.8" x14ac:dyDescent="0.25">
      <c r="D9" s="338"/>
      <c r="E9" s="337"/>
      <c r="F9" s="95"/>
      <c r="G9" s="95" t="s">
        <v>10</v>
      </c>
      <c r="H9" s="89"/>
      <c r="I9" s="89" t="s">
        <v>7</v>
      </c>
      <c r="J9" s="89" t="s">
        <v>156</v>
      </c>
      <c r="K9" s="358" t="s">
        <v>158</v>
      </c>
      <c r="L9" s="93" t="s">
        <v>159</v>
      </c>
      <c r="M9" s="93" t="s">
        <v>174</v>
      </c>
      <c r="N9" s="93" t="s">
        <v>162</v>
      </c>
      <c r="O9" s="89"/>
    </row>
    <row r="10" spans="4:19" ht="13.8" x14ac:dyDescent="0.25">
      <c r="D10" s="339"/>
      <c r="E10" s="339"/>
      <c r="F10" s="96" t="s">
        <v>14</v>
      </c>
      <c r="G10" s="96" t="s">
        <v>9</v>
      </c>
      <c r="H10" s="94"/>
      <c r="I10" s="94"/>
      <c r="J10" s="94"/>
      <c r="K10" s="359"/>
      <c r="L10" s="94"/>
      <c r="M10" s="94"/>
      <c r="N10" s="94"/>
      <c r="O10" s="94"/>
    </row>
    <row r="11" spans="4:19" s="18" customFormat="1" ht="15.6" x14ac:dyDescent="0.3">
      <c r="D11" s="340"/>
      <c r="E11" s="340"/>
      <c r="F11" s="136" t="s">
        <v>20</v>
      </c>
      <c r="G11" s="136"/>
      <c r="H11" s="136"/>
      <c r="I11" s="136"/>
      <c r="J11" s="136"/>
      <c r="K11" s="360"/>
      <c r="L11" s="136"/>
      <c r="M11" s="136"/>
      <c r="N11" s="136"/>
      <c r="O11" s="16"/>
    </row>
    <row r="12" spans="4:19" ht="32.1" customHeight="1" x14ac:dyDescent="0.25">
      <c r="D12" s="341" t="s">
        <v>325</v>
      </c>
      <c r="E12" s="341" t="s">
        <v>323</v>
      </c>
      <c r="F12" s="143" t="s">
        <v>207</v>
      </c>
      <c r="G12" s="143" t="s">
        <v>13</v>
      </c>
      <c r="H12" s="138">
        <v>15</v>
      </c>
      <c r="I12" s="141">
        <v>21811</v>
      </c>
      <c r="J12" s="141">
        <v>21811</v>
      </c>
      <c r="K12" s="361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1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4184.4799999999996</v>
      </c>
      <c r="M12" s="141">
        <v>0</v>
      </c>
      <c r="N12" s="141">
        <f>J12+K12-L12</f>
        <v>17626.52</v>
      </c>
      <c r="O12" s="19"/>
      <c r="R12" s="51"/>
      <c r="S12" s="52"/>
    </row>
    <row r="13" spans="4:19" ht="32.1" hidden="1" customHeight="1" x14ac:dyDescent="0.25">
      <c r="D13" s="341"/>
      <c r="E13" s="341"/>
      <c r="F13" s="153"/>
      <c r="G13" s="475"/>
      <c r="H13" s="152"/>
      <c r="I13" s="141"/>
      <c r="J13" s="141"/>
      <c r="K13" s="361"/>
      <c r="L13" s="141"/>
      <c r="M13" s="141"/>
      <c r="N13" s="141"/>
      <c r="O13" s="19"/>
      <c r="R13" s="51"/>
      <c r="S13" s="52"/>
    </row>
    <row r="14" spans="4:19" ht="32.1" customHeight="1" x14ac:dyDescent="0.25">
      <c r="D14" s="341"/>
      <c r="E14" s="341"/>
      <c r="F14" s="143"/>
      <c r="G14" s="143" t="s">
        <v>208</v>
      </c>
      <c r="H14" s="145">
        <v>15</v>
      </c>
      <c r="I14" s="146">
        <v>0</v>
      </c>
      <c r="J14" s="147">
        <v>0</v>
      </c>
      <c r="K14" s="361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1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41"/>
      <c r="N14" s="141">
        <f t="shared" ref="N14:N33" si="0">J14+K14-L14</f>
        <v>0</v>
      </c>
      <c r="O14" s="19"/>
      <c r="R14" s="51"/>
      <c r="S14" s="52"/>
    </row>
    <row r="15" spans="4:19" ht="32.1" customHeight="1" x14ac:dyDescent="0.3">
      <c r="D15" s="341"/>
      <c r="E15" s="341"/>
      <c r="F15" s="137" t="s">
        <v>142</v>
      </c>
      <c r="G15" s="148"/>
      <c r="H15" s="149"/>
      <c r="I15" s="150"/>
      <c r="J15" s="151"/>
      <c r="K15" s="362"/>
      <c r="L15" s="142"/>
      <c r="M15" s="141"/>
      <c r="N15" s="141"/>
      <c r="O15" s="19"/>
      <c r="R15" s="51"/>
      <c r="S15" s="52"/>
    </row>
    <row r="16" spans="4:19" ht="32.1" customHeight="1" x14ac:dyDescent="0.25">
      <c r="D16" s="341" t="s">
        <v>326</v>
      </c>
      <c r="E16" s="341" t="s">
        <v>323</v>
      </c>
      <c r="F16" s="143" t="s">
        <v>206</v>
      </c>
      <c r="G16" s="143" t="s">
        <v>19</v>
      </c>
      <c r="H16" s="138">
        <v>15</v>
      </c>
      <c r="I16" s="141">
        <v>9742</v>
      </c>
      <c r="J16" s="141">
        <v>9742</v>
      </c>
      <c r="K16" s="361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1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1369.79</v>
      </c>
      <c r="M16" s="141">
        <v>0</v>
      </c>
      <c r="N16" s="141">
        <f t="shared" si="0"/>
        <v>8372.2099999999991</v>
      </c>
      <c r="O16" s="19"/>
      <c r="R16" s="51"/>
      <c r="S16" s="52"/>
    </row>
    <row r="17" spans="4:19" ht="32.1" customHeight="1" x14ac:dyDescent="0.25">
      <c r="D17" s="341" t="s">
        <v>327</v>
      </c>
      <c r="E17" s="341" t="s">
        <v>323</v>
      </c>
      <c r="F17" s="153" t="s">
        <v>15</v>
      </c>
      <c r="G17" s="153" t="s">
        <v>16</v>
      </c>
      <c r="H17" s="152">
        <v>15</v>
      </c>
      <c r="I17" s="141">
        <v>4144</v>
      </c>
      <c r="J17" s="141">
        <v>4144</v>
      </c>
      <c r="K17" s="361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1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315.68</v>
      </c>
      <c r="M17" s="141">
        <v>0</v>
      </c>
      <c r="N17" s="141">
        <f t="shared" si="0"/>
        <v>3828.32</v>
      </c>
      <c r="O17" s="19"/>
      <c r="R17" s="51"/>
      <c r="S17" s="52"/>
    </row>
    <row r="18" spans="4:19" ht="32.1" customHeight="1" x14ac:dyDescent="0.3">
      <c r="D18" s="341"/>
      <c r="E18" s="341"/>
      <c r="F18" s="137" t="s">
        <v>98</v>
      </c>
      <c r="G18" s="143"/>
      <c r="H18" s="138"/>
      <c r="I18" s="141"/>
      <c r="J18" s="141"/>
      <c r="K18" s="361"/>
      <c r="L18" s="141"/>
      <c r="M18" s="141"/>
      <c r="N18" s="141"/>
      <c r="O18" s="19"/>
      <c r="R18" s="51"/>
      <c r="S18" s="52"/>
    </row>
    <row r="19" spans="4:19" ht="32.1" customHeight="1" x14ac:dyDescent="0.25">
      <c r="D19" s="341" t="s">
        <v>328</v>
      </c>
      <c r="E19" s="341" t="s">
        <v>323</v>
      </c>
      <c r="F19" s="143" t="s">
        <v>55</v>
      </c>
      <c r="G19" s="143" t="s">
        <v>69</v>
      </c>
      <c r="H19" s="138">
        <v>15</v>
      </c>
      <c r="I19" s="141">
        <v>3690</v>
      </c>
      <c r="J19" s="141">
        <v>3690</v>
      </c>
      <c r="K19" s="361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1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266.29000000000002</v>
      </c>
      <c r="M19" s="141">
        <v>0</v>
      </c>
      <c r="N19" s="141">
        <f t="shared" si="0"/>
        <v>3423.71</v>
      </c>
      <c r="O19" s="19"/>
      <c r="R19" s="51"/>
      <c r="S19" s="52"/>
    </row>
    <row r="20" spans="4:19" ht="32.1" customHeight="1" x14ac:dyDescent="0.3">
      <c r="D20" s="341"/>
      <c r="E20" s="341"/>
      <c r="F20" s="137" t="s">
        <v>21</v>
      </c>
      <c r="G20" s="143"/>
      <c r="H20" s="138"/>
      <c r="I20" s="141"/>
      <c r="J20" s="141"/>
      <c r="K20" s="361"/>
      <c r="L20" s="141"/>
      <c r="M20" s="141"/>
      <c r="N20" s="141"/>
      <c r="O20" s="19"/>
      <c r="R20" s="51"/>
      <c r="S20" s="52"/>
    </row>
    <row r="21" spans="4:19" ht="32.1" customHeight="1" x14ac:dyDescent="0.25">
      <c r="D21" s="341" t="s">
        <v>329</v>
      </c>
      <c r="E21" s="341" t="s">
        <v>323</v>
      </c>
      <c r="F21" s="143" t="s">
        <v>140</v>
      </c>
      <c r="G21" s="143" t="s">
        <v>237</v>
      </c>
      <c r="H21" s="152">
        <v>15</v>
      </c>
      <c r="I21" s="141">
        <v>2982</v>
      </c>
      <c r="J21" s="141">
        <v>2982</v>
      </c>
      <c r="K21" s="361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1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43.88</v>
      </c>
      <c r="M21" s="141"/>
      <c r="N21" s="141">
        <f t="shared" si="0"/>
        <v>2938.12</v>
      </c>
      <c r="O21" s="19"/>
      <c r="R21" s="51"/>
      <c r="S21" s="52"/>
    </row>
    <row r="22" spans="4:19" ht="32.1" customHeight="1" x14ac:dyDescent="0.3">
      <c r="D22" s="341"/>
      <c r="E22" s="341"/>
      <c r="F22" s="137" t="s">
        <v>99</v>
      </c>
      <c r="G22" s="143"/>
      <c r="H22" s="138"/>
      <c r="I22" s="141"/>
      <c r="J22" s="141"/>
      <c r="K22" s="361"/>
      <c r="L22" s="141"/>
      <c r="M22" s="141"/>
      <c r="N22" s="141"/>
      <c r="O22" s="19"/>
      <c r="R22" s="51"/>
      <c r="S22" s="52"/>
    </row>
    <row r="23" spans="4:19" ht="32.1" customHeight="1" x14ac:dyDescent="0.25">
      <c r="D23" s="341" t="s">
        <v>330</v>
      </c>
      <c r="E23" s="341" t="s">
        <v>323</v>
      </c>
      <c r="F23" s="143" t="s">
        <v>132</v>
      </c>
      <c r="G23" s="143" t="s">
        <v>100</v>
      </c>
      <c r="H23" s="138">
        <v>15</v>
      </c>
      <c r="I23" s="141">
        <v>3908</v>
      </c>
      <c r="J23" s="141">
        <v>3908</v>
      </c>
      <c r="K23" s="361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1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290</v>
      </c>
      <c r="M23" s="141">
        <v>0</v>
      </c>
      <c r="N23" s="141">
        <f t="shared" si="0"/>
        <v>3618</v>
      </c>
      <c r="O23" s="19"/>
      <c r="R23" s="51"/>
      <c r="S23" s="52"/>
    </row>
    <row r="24" spans="4:19" ht="32.1" customHeight="1" x14ac:dyDescent="0.3">
      <c r="D24" s="341"/>
      <c r="E24" s="341"/>
      <c r="F24" s="137" t="s">
        <v>91</v>
      </c>
      <c r="G24" s="143"/>
      <c r="H24" s="138"/>
      <c r="I24" s="141"/>
      <c r="J24" s="141"/>
      <c r="K24" s="361"/>
      <c r="L24" s="141"/>
      <c r="M24" s="141"/>
      <c r="N24" s="141"/>
      <c r="O24" s="19"/>
      <c r="R24" s="51"/>
      <c r="S24" s="52"/>
    </row>
    <row r="25" spans="4:19" ht="32.1" customHeight="1" x14ac:dyDescent="0.25">
      <c r="D25" s="341" t="s">
        <v>332</v>
      </c>
      <c r="E25" s="341" t="s">
        <v>323</v>
      </c>
      <c r="F25" s="143" t="s">
        <v>144</v>
      </c>
      <c r="G25" s="143" t="s">
        <v>70</v>
      </c>
      <c r="H25" s="138">
        <v>15</v>
      </c>
      <c r="I25" s="141">
        <v>3908</v>
      </c>
      <c r="J25" s="141">
        <v>3908</v>
      </c>
      <c r="K25" s="361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1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290</v>
      </c>
      <c r="M25" s="141">
        <v>0</v>
      </c>
      <c r="N25" s="141">
        <f t="shared" si="0"/>
        <v>3618</v>
      </c>
      <c r="O25" s="19"/>
      <c r="R25" s="51"/>
      <c r="S25" s="52"/>
    </row>
    <row r="26" spans="4:19" ht="32.1" customHeight="1" x14ac:dyDescent="0.25">
      <c r="D26" s="341" t="s">
        <v>333</v>
      </c>
      <c r="E26" s="341" t="s">
        <v>323</v>
      </c>
      <c r="F26" s="153" t="s">
        <v>133</v>
      </c>
      <c r="G26" s="143" t="s">
        <v>134</v>
      </c>
      <c r="H26" s="138">
        <v>15</v>
      </c>
      <c r="I26" s="140">
        <v>2375</v>
      </c>
      <c r="J26" s="148">
        <v>2375</v>
      </c>
      <c r="K26" s="361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22.54</v>
      </c>
      <c r="L26" s="141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0">
        <v>0</v>
      </c>
      <c r="N26" s="141">
        <f t="shared" si="0"/>
        <v>2397.54</v>
      </c>
      <c r="O26" s="19"/>
      <c r="R26" s="51"/>
      <c r="S26" s="52"/>
    </row>
    <row r="27" spans="4:19" ht="32.1" customHeight="1" x14ac:dyDescent="0.25">
      <c r="D27" s="341" t="s">
        <v>334</v>
      </c>
      <c r="E27" s="341" t="s">
        <v>331</v>
      </c>
      <c r="F27" s="153" t="s">
        <v>17</v>
      </c>
      <c r="G27" s="143" t="s">
        <v>18</v>
      </c>
      <c r="H27" s="138">
        <v>15</v>
      </c>
      <c r="I27" s="141">
        <v>2227</v>
      </c>
      <c r="J27" s="141">
        <v>2227</v>
      </c>
      <c r="K27" s="361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46.5</v>
      </c>
      <c r="L27" s="141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1">
        <v>0</v>
      </c>
      <c r="N27" s="141">
        <f t="shared" si="0"/>
        <v>2273.5</v>
      </c>
      <c r="O27" s="19"/>
      <c r="R27" s="51"/>
      <c r="S27" s="52"/>
    </row>
    <row r="28" spans="4:19" ht="32.1" customHeight="1" x14ac:dyDescent="0.3">
      <c r="D28" s="341"/>
      <c r="E28" s="341"/>
      <c r="F28" s="137" t="s">
        <v>77</v>
      </c>
      <c r="G28" s="143"/>
      <c r="H28" s="138"/>
      <c r="I28" s="141"/>
      <c r="J28" s="141"/>
      <c r="K28" s="361"/>
      <c r="L28" s="141"/>
      <c r="M28" s="141"/>
      <c r="N28" s="141"/>
      <c r="O28" s="19"/>
      <c r="R28" s="51"/>
      <c r="S28" s="52"/>
    </row>
    <row r="29" spans="4:19" ht="32.1" customHeight="1" x14ac:dyDescent="0.25">
      <c r="D29" s="341" t="s">
        <v>335</v>
      </c>
      <c r="E29" s="341" t="s">
        <v>323</v>
      </c>
      <c r="F29" s="143" t="s">
        <v>101</v>
      </c>
      <c r="G29" s="143" t="s">
        <v>23</v>
      </c>
      <c r="H29" s="138">
        <v>15</v>
      </c>
      <c r="I29" s="141">
        <v>3582</v>
      </c>
      <c r="J29" s="141">
        <v>3582</v>
      </c>
      <c r="K29" s="361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1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147.16</v>
      </c>
      <c r="M29" s="141">
        <v>0</v>
      </c>
      <c r="N29" s="141">
        <f t="shared" si="0"/>
        <v>3434.84</v>
      </c>
      <c r="O29" s="19"/>
      <c r="R29" s="51"/>
      <c r="S29" s="52"/>
    </row>
    <row r="30" spans="4:19" ht="32.1" customHeight="1" x14ac:dyDescent="0.3">
      <c r="D30" s="341"/>
      <c r="E30" s="341"/>
      <c r="F30" s="137" t="s">
        <v>24</v>
      </c>
      <c r="G30" s="143"/>
      <c r="H30" s="138"/>
      <c r="I30" s="141"/>
      <c r="J30" s="141"/>
      <c r="K30" s="361"/>
      <c r="L30" s="141"/>
      <c r="M30" s="141"/>
      <c r="N30" s="141"/>
      <c r="O30" s="19"/>
      <c r="R30" s="51"/>
      <c r="S30" s="52"/>
    </row>
    <row r="31" spans="4:19" ht="32.1" customHeight="1" x14ac:dyDescent="0.25">
      <c r="D31" s="341" t="s">
        <v>336</v>
      </c>
      <c r="E31" s="341" t="s">
        <v>323</v>
      </c>
      <c r="F31" s="153" t="s">
        <v>22</v>
      </c>
      <c r="G31" s="144" t="s">
        <v>78</v>
      </c>
      <c r="H31" s="138">
        <v>15</v>
      </c>
      <c r="I31" s="141">
        <v>4383</v>
      </c>
      <c r="J31" s="141">
        <v>4383</v>
      </c>
      <c r="K31" s="361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1">
        <v>339.88</v>
      </c>
      <c r="M31" s="141">
        <v>0</v>
      </c>
      <c r="N31" s="141">
        <f t="shared" si="0"/>
        <v>4043.12</v>
      </c>
      <c r="O31" s="19"/>
      <c r="P31" s="15">
        <v>339.88</v>
      </c>
      <c r="R31" s="51"/>
      <c r="S31" s="52"/>
    </row>
    <row r="32" spans="4:19" ht="32.1" customHeight="1" x14ac:dyDescent="0.3">
      <c r="D32" s="341"/>
      <c r="E32" s="341"/>
      <c r="F32" s="137" t="s">
        <v>259</v>
      </c>
      <c r="G32" s="143"/>
      <c r="H32" s="138"/>
      <c r="I32" s="141"/>
      <c r="J32" s="141"/>
      <c r="K32" s="361"/>
      <c r="L32" s="141"/>
      <c r="M32" s="141"/>
      <c r="N32" s="141"/>
      <c r="O32" s="19"/>
      <c r="R32" s="51"/>
      <c r="S32" s="52"/>
    </row>
    <row r="33" spans="2:19" ht="43.5" customHeight="1" x14ac:dyDescent="0.25">
      <c r="D33" s="341" t="s">
        <v>337</v>
      </c>
      <c r="E33" s="341" t="s">
        <v>323</v>
      </c>
      <c r="F33" s="143" t="s">
        <v>79</v>
      </c>
      <c r="G33" s="144" t="s">
        <v>260</v>
      </c>
      <c r="H33" s="138">
        <v>15</v>
      </c>
      <c r="I33" s="141">
        <v>3908</v>
      </c>
      <c r="J33" s="141">
        <v>3908</v>
      </c>
      <c r="K33" s="361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1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290</v>
      </c>
      <c r="M33" s="141">
        <v>0</v>
      </c>
      <c r="N33" s="141">
        <f t="shared" si="0"/>
        <v>3618</v>
      </c>
      <c r="O33" s="19"/>
      <c r="R33" s="51"/>
      <c r="S33" s="52"/>
    </row>
    <row r="34" spans="2:19" ht="24.9" customHeight="1" x14ac:dyDescent="0.25">
      <c r="D34" s="342"/>
      <c r="E34" s="353"/>
      <c r="F34" s="81"/>
      <c r="G34" s="81"/>
      <c r="H34" s="80"/>
      <c r="I34" s="82">
        <f>SUM(I12:I33)</f>
        <v>66660</v>
      </c>
      <c r="J34" s="82">
        <f t="shared" ref="J34:N34" si="1">SUM(J12:J33)</f>
        <v>66660</v>
      </c>
      <c r="K34" s="82">
        <f t="shared" si="1"/>
        <v>69.039999999999992</v>
      </c>
      <c r="L34" s="82">
        <f t="shared" si="1"/>
        <v>7537.16</v>
      </c>
      <c r="M34" s="82">
        <f t="shared" si="1"/>
        <v>0</v>
      </c>
      <c r="N34" s="82">
        <f t="shared" si="1"/>
        <v>59191.880000000012</v>
      </c>
      <c r="O34" s="83"/>
      <c r="R34" s="51"/>
      <c r="S34" s="52"/>
    </row>
    <row r="35" spans="2:19" ht="21.9" customHeight="1" x14ac:dyDescent="0.3">
      <c r="B35" s="37"/>
      <c r="C35" s="37"/>
      <c r="D35" s="508" t="s">
        <v>12</v>
      </c>
      <c r="E35" s="508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R35" s="51"/>
      <c r="S35" s="52"/>
    </row>
    <row r="36" spans="2:19" ht="21.9" customHeight="1" x14ac:dyDescent="0.3">
      <c r="B36" s="37"/>
      <c r="C36" s="37"/>
      <c r="D36" s="508" t="s">
        <v>167</v>
      </c>
      <c r="E36" s="508"/>
      <c r="F36" s="508"/>
      <c r="G36" s="508"/>
      <c r="H36" s="508"/>
      <c r="I36" s="508"/>
      <c r="J36" s="508"/>
      <c r="K36" s="508"/>
      <c r="L36" s="508"/>
      <c r="M36" s="508"/>
      <c r="N36" s="508"/>
      <c r="O36" s="508"/>
      <c r="R36" s="51"/>
      <c r="S36" s="52"/>
    </row>
    <row r="37" spans="2:19" ht="21.9" customHeight="1" x14ac:dyDescent="0.3">
      <c r="B37" s="37"/>
      <c r="C37" s="37"/>
      <c r="D37" s="508" t="str">
        <f>D5</f>
        <v>NOMINA 1RA QUINCENA DE JUNIO DE 2021</v>
      </c>
      <c r="E37" s="508"/>
      <c r="F37" s="508"/>
      <c r="G37" s="508"/>
      <c r="H37" s="508"/>
      <c r="I37" s="508"/>
      <c r="J37" s="508"/>
      <c r="K37" s="508"/>
      <c r="L37" s="508"/>
      <c r="M37" s="508"/>
      <c r="N37" s="508"/>
      <c r="O37" s="508"/>
      <c r="R37" s="51"/>
      <c r="S37" s="52"/>
    </row>
    <row r="38" spans="2:19" ht="21.9" customHeight="1" x14ac:dyDescent="0.3">
      <c r="B38" s="37"/>
      <c r="C38" s="37"/>
      <c r="D38" s="508" t="s">
        <v>151</v>
      </c>
      <c r="E38" s="508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R38" s="51"/>
      <c r="S38" s="52"/>
    </row>
    <row r="39" spans="2:19" ht="18.75" customHeight="1" x14ac:dyDescent="0.25">
      <c r="B39" s="37"/>
      <c r="C39" s="37"/>
      <c r="D39" s="336"/>
      <c r="E39" s="336" t="s">
        <v>311</v>
      </c>
      <c r="F39" s="99"/>
      <c r="G39" s="99"/>
      <c r="H39" s="93" t="s">
        <v>4</v>
      </c>
      <c r="I39" s="100"/>
      <c r="J39" s="511" t="s">
        <v>150</v>
      </c>
      <c r="K39" s="513"/>
      <c r="L39" s="511"/>
      <c r="M39" s="512"/>
      <c r="N39" s="512"/>
      <c r="O39" s="93"/>
      <c r="R39" s="51"/>
      <c r="S39" s="52"/>
    </row>
    <row r="40" spans="2:19" ht="12" customHeight="1" x14ac:dyDescent="0.25">
      <c r="B40" s="37"/>
      <c r="C40" s="37"/>
      <c r="D40" s="337" t="s">
        <v>3</v>
      </c>
      <c r="E40" s="337" t="s">
        <v>312</v>
      </c>
      <c r="F40" s="89"/>
      <c r="G40" s="89"/>
      <c r="H40" s="92" t="s">
        <v>5</v>
      </c>
      <c r="I40" s="93" t="s">
        <v>1</v>
      </c>
      <c r="J40" s="93" t="s">
        <v>153</v>
      </c>
      <c r="K40" s="357" t="s">
        <v>157</v>
      </c>
      <c r="L40" s="94"/>
      <c r="M40" s="94" t="s">
        <v>173</v>
      </c>
      <c r="N40" s="94" t="s">
        <v>156</v>
      </c>
      <c r="O40" s="89" t="s">
        <v>161</v>
      </c>
      <c r="R40" s="51"/>
      <c r="S40" s="52"/>
    </row>
    <row r="41" spans="2:19" ht="18.75" customHeight="1" x14ac:dyDescent="0.25">
      <c r="B41" s="37"/>
      <c r="C41" s="37"/>
      <c r="D41" s="338"/>
      <c r="E41" s="337"/>
      <c r="F41" s="95"/>
      <c r="G41" s="95" t="s">
        <v>10</v>
      </c>
      <c r="H41" s="89"/>
      <c r="I41" s="89" t="s">
        <v>7</v>
      </c>
      <c r="J41" s="89" t="s">
        <v>156</v>
      </c>
      <c r="K41" s="358" t="s">
        <v>158</v>
      </c>
      <c r="L41" s="93" t="s">
        <v>159</v>
      </c>
      <c r="M41" s="93" t="s">
        <v>174</v>
      </c>
      <c r="N41" s="93" t="s">
        <v>162</v>
      </c>
      <c r="O41" s="89"/>
      <c r="R41" s="51"/>
      <c r="S41" s="52"/>
    </row>
    <row r="42" spans="2:19" ht="14.25" customHeight="1" x14ac:dyDescent="0.25">
      <c r="B42" s="37"/>
      <c r="C42" s="37"/>
      <c r="D42" s="338"/>
      <c r="E42" s="337"/>
      <c r="F42" s="96" t="s">
        <v>14</v>
      </c>
      <c r="G42" s="96" t="s">
        <v>9</v>
      </c>
      <c r="H42" s="94"/>
      <c r="I42" s="94"/>
      <c r="J42" s="94"/>
      <c r="K42" s="359"/>
      <c r="L42" s="94"/>
      <c r="M42" s="94"/>
      <c r="N42" s="94"/>
      <c r="O42" s="94"/>
      <c r="R42" s="51"/>
      <c r="S42" s="52"/>
    </row>
    <row r="43" spans="2:19" ht="14.25" customHeight="1" x14ac:dyDescent="0.25">
      <c r="B43" s="37"/>
      <c r="C43" s="37"/>
      <c r="D43" s="338"/>
      <c r="E43" s="337"/>
      <c r="F43" s="101"/>
      <c r="G43" s="101"/>
      <c r="H43" s="89"/>
      <c r="I43" s="89"/>
      <c r="J43" s="89"/>
      <c r="K43" s="92"/>
      <c r="L43" s="89"/>
      <c r="M43" s="89"/>
      <c r="N43" s="89"/>
      <c r="O43" s="89"/>
      <c r="R43" s="51"/>
      <c r="S43" s="52"/>
    </row>
    <row r="44" spans="2:19" ht="36.9" customHeight="1" x14ac:dyDescent="0.3">
      <c r="B44" s="37"/>
      <c r="C44" s="37"/>
      <c r="D44" s="343"/>
      <c r="E44" s="343"/>
      <c r="F44" s="136" t="s">
        <v>216</v>
      </c>
      <c r="G44" s="136"/>
      <c r="H44" s="136"/>
      <c r="I44" s="136"/>
      <c r="J44" s="136"/>
      <c r="K44" s="360"/>
      <c r="L44" s="136"/>
      <c r="M44" s="136"/>
      <c r="N44" s="136"/>
      <c r="O44" s="16"/>
      <c r="R44" s="51"/>
      <c r="S44" s="52"/>
    </row>
    <row r="45" spans="2:19" ht="36.75" hidden="1" customHeight="1" x14ac:dyDescent="0.25">
      <c r="B45" s="37"/>
      <c r="C45" s="37"/>
      <c r="D45" s="344"/>
      <c r="E45" s="344"/>
      <c r="F45" s="237"/>
      <c r="G45" s="238"/>
      <c r="H45" s="239"/>
      <c r="I45" s="156"/>
      <c r="J45" s="141"/>
      <c r="K45" s="361"/>
      <c r="L45" s="141"/>
      <c r="M45" s="142"/>
      <c r="N45" s="141"/>
      <c r="O45" s="16"/>
      <c r="R45" s="51"/>
      <c r="S45" s="52"/>
    </row>
    <row r="46" spans="2:19" ht="36.75" customHeight="1" x14ac:dyDescent="0.25">
      <c r="B46" s="37"/>
      <c r="C46" s="37"/>
      <c r="D46" s="341" t="s">
        <v>324</v>
      </c>
      <c r="E46" s="341" t="s">
        <v>331</v>
      </c>
      <c r="F46" s="153" t="s">
        <v>195</v>
      </c>
      <c r="G46" s="475" t="s">
        <v>483</v>
      </c>
      <c r="H46" s="152">
        <v>15</v>
      </c>
      <c r="I46" s="141">
        <v>6249</v>
      </c>
      <c r="J46" s="141">
        <v>6249</v>
      </c>
      <c r="K46" s="361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1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635.85</v>
      </c>
      <c r="M46" s="141">
        <v>0</v>
      </c>
      <c r="N46" s="141">
        <f t="shared" ref="N46" si="2">J46+K46-L46</f>
        <v>5613.15</v>
      </c>
      <c r="O46" s="16"/>
      <c r="R46" s="51"/>
      <c r="S46" s="52"/>
    </row>
    <row r="47" spans="2:19" ht="44.25" customHeight="1" x14ac:dyDescent="0.25">
      <c r="D47" s="341" t="s">
        <v>338</v>
      </c>
      <c r="E47" s="341" t="s">
        <v>323</v>
      </c>
      <c r="F47" s="139" t="s">
        <v>128</v>
      </c>
      <c r="G47" s="235" t="s">
        <v>129</v>
      </c>
      <c r="H47" s="236">
        <v>15</v>
      </c>
      <c r="I47" s="140">
        <v>3690</v>
      </c>
      <c r="J47" s="140">
        <v>3690</v>
      </c>
      <c r="K47" s="361">
        <f>IFERROR(IF(ROUND((((J47/H47*30.4)-VLOOKUP((J47/H47*30.4),TARIFA,1))*VLOOKUP((J47/H47*30.4),TARIFA,3)+VLOOKUP((J47/H47*30.4),TARIFA,2)-VLOOKUP((J47/H47*30.4),SUBSIDIO,2))/30.4*H47,2)&lt;0,ROUND(-(((J47/H47*30.4)-VLOOKUP((J47/H47*30.4),TARIFA,1))*VLOOKUP((J47/H47*30.4),TARIFA,3)+VLOOKUP((J47/H47*30.4),TARIFA,2)-VLOOKUP((J47/H47*30.4),SUBSIDIO,2))/30.4*H47,2),0),0)</f>
        <v>0</v>
      </c>
      <c r="L47" s="141">
        <f>IFERROR(IF(ROUND((((J47/H47*30.4)-VLOOKUP((J47/H47*30.4),TARIFA,1))*VLOOKUP((J47/H47*30.4),TARIFA,3)+VLOOKUP((J47/H47*30.4),TARIFA,2)-VLOOKUP((J47/H47*30.4),SUBSIDIO,2))/30.4*H47,2)&gt;0,ROUND((((J47/H47*30.4)-VLOOKUP((J47/H47*30.4),TARIFA,1))*VLOOKUP((J47/H47*30.4),TARIFA,3)+VLOOKUP((J47/H47*30.4),TARIFA,2)-VLOOKUP((J47/H47*30.4),SUBSIDIO,2))/30.4*H47,2),0),0)</f>
        <v>266.29000000000002</v>
      </c>
      <c r="M47" s="141">
        <v>0</v>
      </c>
      <c r="N47" s="141">
        <f t="shared" ref="N47:N58" si="3">J47+K47-L47</f>
        <v>3423.71</v>
      </c>
      <c r="O47" s="19"/>
      <c r="R47" s="51"/>
      <c r="S47" s="52"/>
    </row>
    <row r="48" spans="2:19" ht="36.9" customHeight="1" x14ac:dyDescent="0.3">
      <c r="D48" s="341"/>
      <c r="E48" s="341"/>
      <c r="F48" s="137" t="s">
        <v>25</v>
      </c>
      <c r="G48" s="143"/>
      <c r="H48" s="138"/>
      <c r="I48" s="141"/>
      <c r="J48" s="141"/>
      <c r="K48" s="361"/>
      <c r="L48" s="141"/>
      <c r="M48" s="141"/>
      <c r="N48" s="141"/>
      <c r="O48" s="19"/>
      <c r="R48" s="51"/>
      <c r="S48" s="52"/>
    </row>
    <row r="49" spans="2:19" ht="36.9" customHeight="1" x14ac:dyDescent="0.25">
      <c r="D49" s="341" t="s">
        <v>339</v>
      </c>
      <c r="E49" s="341" t="s">
        <v>323</v>
      </c>
      <c r="F49" s="143" t="s">
        <v>209</v>
      </c>
      <c r="G49" s="143" t="s">
        <v>26</v>
      </c>
      <c r="H49" s="138">
        <v>15</v>
      </c>
      <c r="I49" s="141">
        <v>14457</v>
      </c>
      <c r="J49" s="141">
        <v>14457</v>
      </c>
      <c r="K49" s="361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1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2401.54</v>
      </c>
      <c r="M49" s="141">
        <v>0</v>
      </c>
      <c r="N49" s="141">
        <f t="shared" si="3"/>
        <v>12055.46</v>
      </c>
      <c r="O49" s="19"/>
      <c r="R49" s="51"/>
      <c r="S49" s="52"/>
    </row>
    <row r="50" spans="2:19" ht="36.9" customHeight="1" x14ac:dyDescent="0.25">
      <c r="D50" s="341" t="s">
        <v>340</v>
      </c>
      <c r="E50" s="341" t="s">
        <v>323</v>
      </c>
      <c r="F50" s="143" t="s">
        <v>27</v>
      </c>
      <c r="G50" s="143" t="s">
        <v>16</v>
      </c>
      <c r="H50" s="138">
        <v>15</v>
      </c>
      <c r="I50" s="141">
        <v>4410</v>
      </c>
      <c r="J50" s="141">
        <v>4410</v>
      </c>
      <c r="K50" s="361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1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344.62</v>
      </c>
      <c r="M50" s="141">
        <v>0</v>
      </c>
      <c r="N50" s="141">
        <f t="shared" si="3"/>
        <v>4065.38</v>
      </c>
      <c r="O50" s="19"/>
      <c r="R50" s="51"/>
      <c r="S50" s="52"/>
    </row>
    <row r="51" spans="2:19" ht="36.9" customHeight="1" x14ac:dyDescent="0.25">
      <c r="D51" s="341" t="s">
        <v>341</v>
      </c>
      <c r="E51" s="341" t="s">
        <v>331</v>
      </c>
      <c r="F51" s="143" t="s">
        <v>102</v>
      </c>
      <c r="G51" s="143" t="s">
        <v>16</v>
      </c>
      <c r="H51" s="138">
        <v>15</v>
      </c>
      <c r="I51" s="140">
        <v>4410</v>
      </c>
      <c r="J51" s="140">
        <v>4410</v>
      </c>
      <c r="K51" s="361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1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344.62</v>
      </c>
      <c r="M51" s="141">
        <v>0</v>
      </c>
      <c r="N51" s="141">
        <f t="shared" si="3"/>
        <v>4065.38</v>
      </c>
      <c r="O51" s="19"/>
      <c r="R51" s="51"/>
      <c r="S51" s="52"/>
    </row>
    <row r="52" spans="2:19" ht="36.9" customHeight="1" x14ac:dyDescent="0.25">
      <c r="D52" s="341" t="s">
        <v>342</v>
      </c>
      <c r="E52" s="341" t="s">
        <v>323</v>
      </c>
      <c r="F52" s="143" t="s">
        <v>28</v>
      </c>
      <c r="G52" s="143" t="s">
        <v>16</v>
      </c>
      <c r="H52" s="138">
        <v>15</v>
      </c>
      <c r="I52" s="141">
        <v>4410</v>
      </c>
      <c r="J52" s="141">
        <v>4410</v>
      </c>
      <c r="K52" s="361">
        <f>IFERROR(IF(ROUND((((J52/H52*30.4)-VLOOKUP((J52/H52*30.4),TARIFA,1))*VLOOKUP((J52/H52*30.4),TARIFA,3)+VLOOKUP((J52/H52*30.4),TARIFA,2)-VLOOKUP((J52/H52*30.4),SUBSIDIO,2))/30.4*H52,2)&lt;0,ROUND(-(((J52/H52*30.4)-VLOOKUP((J52/H52*30.4),TARIFA,1))*VLOOKUP((J52/H52*30.4),TARIFA,3)+VLOOKUP((J52/H52*30.4),TARIFA,2)-VLOOKUP((J52/H52*30.4),SUBSIDIO,2))/30.4*H52,2),0),0)</f>
        <v>0</v>
      </c>
      <c r="L52" s="141">
        <f>IFERROR(IF(ROUND((((J52/H52*30.4)-VLOOKUP((J52/H52*30.4),TARIFA,1))*VLOOKUP((J52/H52*30.4),TARIFA,3)+VLOOKUP((J52/H52*30.4),TARIFA,2)-VLOOKUP((J52/H52*30.4),SUBSIDIO,2))/30.4*H52,2)&gt;0,ROUND((((J52/H52*30.4)-VLOOKUP((J52/H52*30.4),TARIFA,1))*VLOOKUP((J52/H52*30.4),TARIFA,3)+VLOOKUP((J52/H52*30.4),TARIFA,2)-VLOOKUP((J52/H52*30.4),SUBSIDIO,2))/30.4*H52,2),0),0)</f>
        <v>344.62</v>
      </c>
      <c r="M52" s="141">
        <v>0</v>
      </c>
      <c r="N52" s="141">
        <f t="shared" si="3"/>
        <v>4065.38</v>
      </c>
      <c r="O52" s="19"/>
      <c r="R52" s="51"/>
      <c r="S52" s="52"/>
    </row>
    <row r="53" spans="2:19" ht="36.9" customHeight="1" x14ac:dyDescent="0.3">
      <c r="D53" s="341"/>
      <c r="E53" s="341"/>
      <c r="F53" s="137" t="s">
        <v>88</v>
      </c>
      <c r="G53" s="143"/>
      <c r="H53" s="138"/>
      <c r="I53" s="141"/>
      <c r="J53" s="141"/>
      <c r="K53" s="361"/>
      <c r="L53" s="141"/>
      <c r="M53" s="141"/>
      <c r="N53" s="141"/>
      <c r="O53" s="19"/>
      <c r="R53" s="51"/>
      <c r="S53" s="52"/>
    </row>
    <row r="54" spans="2:19" ht="43.5" customHeight="1" x14ac:dyDescent="0.25">
      <c r="D54" s="341" t="s">
        <v>343</v>
      </c>
      <c r="E54" s="341" t="s">
        <v>323</v>
      </c>
      <c r="F54" s="143" t="s">
        <v>56</v>
      </c>
      <c r="G54" s="144" t="s">
        <v>210</v>
      </c>
      <c r="H54" s="138">
        <v>15</v>
      </c>
      <c r="I54" s="141">
        <v>3908</v>
      </c>
      <c r="J54" s="141">
        <v>3908</v>
      </c>
      <c r="K54" s="361">
        <f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0</v>
      </c>
      <c r="L54" s="141">
        <f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290</v>
      </c>
      <c r="M54" s="141">
        <v>0</v>
      </c>
      <c r="N54" s="141">
        <f t="shared" si="3"/>
        <v>3618</v>
      </c>
      <c r="O54" s="19"/>
      <c r="R54" s="51"/>
      <c r="S54" s="52"/>
    </row>
    <row r="55" spans="2:19" ht="36.9" customHeight="1" x14ac:dyDescent="0.3">
      <c r="D55" s="341"/>
      <c r="E55" s="341"/>
      <c r="F55" s="137" t="s">
        <v>29</v>
      </c>
      <c r="G55" s="143"/>
      <c r="H55" s="138"/>
      <c r="I55" s="141"/>
      <c r="J55" s="141"/>
      <c r="K55" s="361"/>
      <c r="L55" s="141"/>
      <c r="M55" s="141"/>
      <c r="N55" s="141"/>
      <c r="O55" s="19"/>
      <c r="R55" s="51"/>
      <c r="S55" s="52"/>
    </row>
    <row r="56" spans="2:19" ht="36.9" customHeight="1" x14ac:dyDescent="0.25">
      <c r="D56" s="341" t="s">
        <v>344</v>
      </c>
      <c r="E56" s="341" t="s">
        <v>323</v>
      </c>
      <c r="F56" s="143" t="s">
        <v>171</v>
      </c>
      <c r="G56" s="143" t="s">
        <v>30</v>
      </c>
      <c r="H56" s="138">
        <v>15</v>
      </c>
      <c r="I56" s="141">
        <v>8534</v>
      </c>
      <c r="J56" s="141">
        <v>8534</v>
      </c>
      <c r="K56" s="361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1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1111.76</v>
      </c>
      <c r="M56" s="141">
        <v>0</v>
      </c>
      <c r="N56" s="141">
        <f t="shared" si="3"/>
        <v>7422.24</v>
      </c>
      <c r="O56" s="19"/>
      <c r="R56" s="51"/>
      <c r="S56" s="52"/>
    </row>
    <row r="57" spans="2:19" ht="36.9" customHeight="1" x14ac:dyDescent="0.25">
      <c r="D57" s="341" t="s">
        <v>345</v>
      </c>
      <c r="E57" s="341" t="s">
        <v>323</v>
      </c>
      <c r="F57" s="143" t="s">
        <v>80</v>
      </c>
      <c r="G57" s="143" t="s">
        <v>71</v>
      </c>
      <c r="H57" s="138">
        <v>15</v>
      </c>
      <c r="I57" s="141">
        <v>4696</v>
      </c>
      <c r="J57" s="141">
        <v>4696</v>
      </c>
      <c r="K57" s="361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1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375.74</v>
      </c>
      <c r="M57" s="141">
        <v>0</v>
      </c>
      <c r="N57" s="141">
        <f t="shared" si="3"/>
        <v>4320.26</v>
      </c>
      <c r="O57" s="19"/>
      <c r="R57" s="51"/>
      <c r="S57" s="52"/>
    </row>
    <row r="58" spans="2:19" ht="36.9" customHeight="1" x14ac:dyDescent="0.25">
      <c r="D58" s="341" t="s">
        <v>346</v>
      </c>
      <c r="E58" s="341" t="s">
        <v>323</v>
      </c>
      <c r="F58" s="143" t="s">
        <v>204</v>
      </c>
      <c r="G58" s="143" t="s">
        <v>71</v>
      </c>
      <c r="H58" s="138">
        <v>15</v>
      </c>
      <c r="I58" s="141">
        <v>6256</v>
      </c>
      <c r="J58" s="141">
        <v>6256</v>
      </c>
      <c r="K58" s="361">
        <f>IFERROR(IF(ROUND((((J58/H58*30.4)-VLOOKUP((J58/H58*30.4),TARIFA,1))*VLOOKUP((J58/H58*30.4),TARIFA,3)+VLOOKUP((J58/H58*30.4),TARIFA,2)-VLOOKUP((J58/H58*30.4),SUBSIDIO,2))/30.4*H58,2)&lt;0,ROUND(-(((J58/H58*30.4)-VLOOKUP((J58/H58*30.4),TARIFA,1))*VLOOKUP((J58/H58*30.4),TARIFA,3)+VLOOKUP((J58/H58*30.4),TARIFA,2)-VLOOKUP((J58/H58*30.4),SUBSIDIO,2))/30.4*H58,2),0),0)</f>
        <v>0</v>
      </c>
      <c r="L58" s="141">
        <f>IFERROR(IF(ROUND((((J58/H58*30.4)-VLOOKUP((J58/H58*30.4),TARIFA,1))*VLOOKUP((J58/H58*30.4),TARIFA,3)+VLOOKUP((J58/H58*30.4),TARIFA,2)-VLOOKUP((J58/H58*30.4),SUBSIDIO,2))/30.4*H58,2)&gt;0,ROUND((((J58/H58*30.4)-VLOOKUP((J58/H58*30.4),TARIFA,1))*VLOOKUP((J58/H58*30.4),TARIFA,3)+VLOOKUP((J58/H58*30.4),TARIFA,2)-VLOOKUP((J58/H58*30.4),SUBSIDIO,2))/30.4*H58,2),0),0)</f>
        <v>637.11</v>
      </c>
      <c r="M58" s="141">
        <v>0</v>
      </c>
      <c r="N58" s="141">
        <f t="shared" si="3"/>
        <v>5618.89</v>
      </c>
      <c r="O58" s="19"/>
      <c r="R58" s="51"/>
      <c r="S58" s="52"/>
    </row>
    <row r="59" spans="2:19" ht="36.9" customHeight="1" x14ac:dyDescent="0.25">
      <c r="D59" s="341"/>
      <c r="E59" s="341"/>
      <c r="F59" s="8"/>
      <c r="G59" s="4"/>
      <c r="H59" s="5"/>
      <c r="I59" s="19">
        <f>SUM(I46:I58)</f>
        <v>61020</v>
      </c>
      <c r="J59" s="19">
        <f t="shared" ref="J59:N59" si="4">SUM(J46:J58)</f>
        <v>61020</v>
      </c>
      <c r="K59" s="19">
        <f t="shared" si="4"/>
        <v>0</v>
      </c>
      <c r="L59" s="19">
        <f t="shared" si="4"/>
        <v>6752.15</v>
      </c>
      <c r="M59" s="19">
        <f t="shared" si="4"/>
        <v>0</v>
      </c>
      <c r="N59" s="19">
        <f t="shared" si="4"/>
        <v>54267.85</v>
      </c>
      <c r="O59" s="19"/>
      <c r="R59" s="51"/>
      <c r="S59" s="52"/>
    </row>
    <row r="60" spans="2:19" ht="21.9" customHeight="1" x14ac:dyDescent="0.35">
      <c r="B60" s="37"/>
      <c r="C60" s="37"/>
      <c r="D60" s="510" t="s">
        <v>12</v>
      </c>
      <c r="E60" s="510"/>
      <c r="F60" s="510"/>
      <c r="G60" s="510"/>
      <c r="H60" s="510"/>
      <c r="I60" s="510"/>
      <c r="J60" s="510"/>
      <c r="K60" s="510"/>
      <c r="L60" s="510"/>
      <c r="M60" s="510"/>
      <c r="N60" s="510"/>
      <c r="O60" s="510"/>
      <c r="R60" s="51"/>
      <c r="S60" s="52"/>
    </row>
    <row r="61" spans="2:19" ht="21.9" customHeight="1" x14ac:dyDescent="0.35">
      <c r="B61" s="37"/>
      <c r="C61" s="37"/>
      <c r="D61" s="510" t="s">
        <v>167</v>
      </c>
      <c r="E61" s="510"/>
      <c r="F61" s="510"/>
      <c r="G61" s="510"/>
      <c r="H61" s="510"/>
      <c r="I61" s="510"/>
      <c r="J61" s="510"/>
      <c r="K61" s="510"/>
      <c r="L61" s="510"/>
      <c r="M61" s="510"/>
      <c r="N61" s="510"/>
      <c r="O61" s="510"/>
      <c r="R61" s="51"/>
      <c r="S61" s="52"/>
    </row>
    <row r="62" spans="2:19" ht="21.9" customHeight="1" x14ac:dyDescent="0.35">
      <c r="B62" s="37"/>
      <c r="C62" s="37"/>
      <c r="D62" s="510" t="str">
        <f>D37</f>
        <v>NOMINA 1RA QUINCENA DE JUNIO DE 2021</v>
      </c>
      <c r="E62" s="510"/>
      <c r="F62" s="510"/>
      <c r="G62" s="510"/>
      <c r="H62" s="510"/>
      <c r="I62" s="510"/>
      <c r="J62" s="510"/>
      <c r="K62" s="510"/>
      <c r="L62" s="510"/>
      <c r="M62" s="510"/>
      <c r="N62" s="510"/>
      <c r="O62" s="510"/>
      <c r="R62" s="51"/>
      <c r="S62" s="52"/>
    </row>
    <row r="63" spans="2:19" ht="21.9" customHeight="1" x14ac:dyDescent="0.35">
      <c r="B63" s="37"/>
      <c r="C63" s="37"/>
      <c r="D63" s="510" t="s">
        <v>151</v>
      </c>
      <c r="E63" s="510"/>
      <c r="F63" s="510"/>
      <c r="G63" s="510"/>
      <c r="H63" s="510"/>
      <c r="I63" s="510"/>
      <c r="J63" s="510"/>
      <c r="K63" s="510"/>
      <c r="L63" s="510"/>
      <c r="M63" s="510"/>
      <c r="N63" s="510"/>
      <c r="O63" s="510"/>
      <c r="R63" s="51"/>
      <c r="S63" s="52"/>
    </row>
    <row r="64" spans="2:19" ht="21.9" customHeight="1" x14ac:dyDescent="0.25">
      <c r="B64" s="37"/>
      <c r="C64" s="37"/>
      <c r="D64" s="336"/>
      <c r="E64" s="336" t="s">
        <v>311</v>
      </c>
      <c r="F64" s="99"/>
      <c r="G64" s="99"/>
      <c r="H64" s="93" t="s">
        <v>4</v>
      </c>
      <c r="I64" s="100"/>
      <c r="J64" s="511" t="s">
        <v>150</v>
      </c>
      <c r="K64" s="513"/>
      <c r="L64" s="511"/>
      <c r="M64" s="512"/>
      <c r="N64" s="512"/>
      <c r="O64" s="93"/>
      <c r="R64" s="51"/>
      <c r="S64" s="52"/>
    </row>
    <row r="65" spans="2:19" ht="18.75" customHeight="1" x14ac:dyDescent="0.25">
      <c r="B65" s="37"/>
      <c r="C65" s="37"/>
      <c r="D65" s="337" t="s">
        <v>3</v>
      </c>
      <c r="E65" s="337" t="s">
        <v>312</v>
      </c>
      <c r="F65" s="89"/>
      <c r="G65" s="89"/>
      <c r="H65" s="92" t="s">
        <v>5</v>
      </c>
      <c r="I65" s="93" t="s">
        <v>1</v>
      </c>
      <c r="J65" s="93" t="s">
        <v>153</v>
      </c>
      <c r="K65" s="357" t="s">
        <v>157</v>
      </c>
      <c r="L65" s="94"/>
      <c r="M65" s="94" t="s">
        <v>172</v>
      </c>
      <c r="N65" s="94" t="s">
        <v>156</v>
      </c>
      <c r="O65" s="89" t="s">
        <v>161</v>
      </c>
      <c r="R65" s="51"/>
      <c r="S65" s="52"/>
    </row>
    <row r="66" spans="2:19" ht="21.9" customHeight="1" x14ac:dyDescent="0.25">
      <c r="B66" s="37"/>
      <c r="C66" s="37"/>
      <c r="D66" s="338"/>
      <c r="E66" s="337"/>
      <c r="F66" s="95"/>
      <c r="G66" s="95" t="s">
        <v>10</v>
      </c>
      <c r="H66" s="89"/>
      <c r="I66" s="89" t="s">
        <v>7</v>
      </c>
      <c r="J66" s="89" t="s">
        <v>156</v>
      </c>
      <c r="K66" s="358" t="s">
        <v>158</v>
      </c>
      <c r="L66" s="93" t="s">
        <v>159</v>
      </c>
      <c r="M66" s="93" t="s">
        <v>174</v>
      </c>
      <c r="N66" s="93" t="s">
        <v>162</v>
      </c>
      <c r="O66" s="89"/>
      <c r="R66" s="51"/>
      <c r="S66" s="52"/>
    </row>
    <row r="67" spans="2:19" ht="21.75" customHeight="1" x14ac:dyDescent="0.25">
      <c r="B67" s="37"/>
      <c r="C67" s="37"/>
      <c r="D67" s="339"/>
      <c r="E67" s="339"/>
      <c r="F67" s="96" t="s">
        <v>14</v>
      </c>
      <c r="G67" s="96" t="s">
        <v>9</v>
      </c>
      <c r="H67" s="94"/>
      <c r="I67" s="94"/>
      <c r="J67" s="94"/>
      <c r="K67" s="359"/>
      <c r="L67" s="94"/>
      <c r="M67" s="94"/>
      <c r="N67" s="94"/>
      <c r="O67" s="94"/>
      <c r="R67" s="51"/>
      <c r="S67" s="52"/>
    </row>
    <row r="68" spans="2:19" ht="36.9" customHeight="1" x14ac:dyDescent="0.3">
      <c r="B68" s="37"/>
      <c r="C68" s="37"/>
      <c r="D68" s="341"/>
      <c r="E68" s="341"/>
      <c r="F68" s="137" t="s">
        <v>31</v>
      </c>
      <c r="G68" s="143"/>
      <c r="H68" s="138"/>
      <c r="I68" s="141"/>
      <c r="J68" s="141"/>
      <c r="K68" s="361"/>
      <c r="L68" s="141"/>
      <c r="M68" s="141"/>
      <c r="N68" s="142"/>
      <c r="O68" s="127"/>
      <c r="R68" s="51"/>
      <c r="S68" s="52"/>
    </row>
    <row r="69" spans="2:19" ht="36.9" customHeight="1" x14ac:dyDescent="0.25">
      <c r="B69" s="37"/>
      <c r="C69" s="37"/>
      <c r="D69" s="341" t="s">
        <v>347</v>
      </c>
      <c r="E69" s="341" t="s">
        <v>323</v>
      </c>
      <c r="F69" s="153" t="s">
        <v>33</v>
      </c>
      <c r="G69" s="143" t="s">
        <v>32</v>
      </c>
      <c r="H69" s="138">
        <v>15</v>
      </c>
      <c r="I69" s="141">
        <v>4172</v>
      </c>
      <c r="J69" s="141">
        <v>4172</v>
      </c>
      <c r="K69" s="361">
        <f t="shared" ref="K69:K74" si="5">IFERROR(IF(ROUND((((J69/H69*30.4)-VLOOKUP((J69/H69*30.4),TARIFA,1))*VLOOKUP((J69/H69*30.4),TARIFA,3)+VLOOKUP((J69/H69*30.4),TARIFA,2)-VLOOKUP((J69/H69*30.4),SUBSIDIO,2))/30.4*H69,2)&lt;0,ROUND(-(((J69/H69*30.4)-VLOOKUP((J69/H69*30.4),TARIFA,1))*VLOOKUP((J69/H69*30.4),TARIFA,3)+VLOOKUP((J69/H69*30.4),TARIFA,2)-VLOOKUP((J69/H69*30.4),SUBSIDIO,2))/30.4*H69,2),0),0)</f>
        <v>0</v>
      </c>
      <c r="L69" s="141">
        <f t="shared" ref="L69:L74" si="6">IFERROR(IF(ROUND((((J69/H69*30.4)-VLOOKUP((J69/H69*30.4),TARIFA,1))*VLOOKUP((J69/H69*30.4),TARIFA,3)+VLOOKUP((J69/H69*30.4),TARIFA,2)-VLOOKUP((J69/H69*30.4),SUBSIDIO,2))/30.4*H69,2)&gt;0,ROUND((((J69/H69*30.4)-VLOOKUP((J69/H69*30.4),TARIFA,1))*VLOOKUP((J69/H69*30.4),TARIFA,3)+VLOOKUP((J69/H69*30.4),TARIFA,2)-VLOOKUP((J69/H69*30.4),SUBSIDIO,2))/30.4*H69,2),0),0)</f>
        <v>318.73</v>
      </c>
      <c r="M69" s="141">
        <v>0</v>
      </c>
      <c r="N69" s="141">
        <f t="shared" ref="N69:N78" si="7">J69+K69-L69</f>
        <v>3853.27</v>
      </c>
      <c r="O69" s="128"/>
      <c r="R69" s="51"/>
      <c r="S69" s="52"/>
    </row>
    <row r="70" spans="2:19" ht="36.9" customHeight="1" x14ac:dyDescent="0.25">
      <c r="B70" s="37"/>
      <c r="C70" s="37"/>
      <c r="D70" s="341" t="s">
        <v>348</v>
      </c>
      <c r="E70" s="341" t="s">
        <v>331</v>
      </c>
      <c r="F70" s="153" t="s">
        <v>81</v>
      </c>
      <c r="G70" s="143" t="s">
        <v>32</v>
      </c>
      <c r="H70" s="138">
        <v>15</v>
      </c>
      <c r="I70" s="141">
        <v>3210</v>
      </c>
      <c r="J70" s="141">
        <v>3210</v>
      </c>
      <c r="K70" s="361">
        <f t="shared" si="5"/>
        <v>0</v>
      </c>
      <c r="L70" s="141">
        <f t="shared" si="6"/>
        <v>88.96</v>
      </c>
      <c r="M70" s="141">
        <v>0</v>
      </c>
      <c r="N70" s="141">
        <f t="shared" si="7"/>
        <v>3121.04</v>
      </c>
      <c r="O70" s="128"/>
      <c r="R70" s="51"/>
      <c r="S70" s="52"/>
    </row>
    <row r="71" spans="2:19" ht="36.9" customHeight="1" x14ac:dyDescent="0.25">
      <c r="B71" s="37"/>
      <c r="C71" s="37"/>
      <c r="D71" s="341" t="s">
        <v>349</v>
      </c>
      <c r="E71" s="341" t="s">
        <v>331</v>
      </c>
      <c r="F71" s="153" t="s">
        <v>35</v>
      </c>
      <c r="G71" s="143" t="s">
        <v>32</v>
      </c>
      <c r="H71" s="138">
        <v>15</v>
      </c>
      <c r="I71" s="141">
        <v>2537</v>
      </c>
      <c r="J71" s="141">
        <v>2537</v>
      </c>
      <c r="K71" s="361">
        <f t="shared" si="5"/>
        <v>12.18</v>
      </c>
      <c r="L71" s="141">
        <f t="shared" si="6"/>
        <v>0</v>
      </c>
      <c r="M71" s="141">
        <v>0</v>
      </c>
      <c r="N71" s="141">
        <f t="shared" si="7"/>
        <v>2549.1799999999998</v>
      </c>
      <c r="O71" s="128"/>
      <c r="R71" s="51"/>
      <c r="S71" s="52"/>
    </row>
    <row r="72" spans="2:19" ht="36.9" customHeight="1" x14ac:dyDescent="0.25">
      <c r="B72" s="37"/>
      <c r="C72" s="37"/>
      <c r="D72" s="341" t="s">
        <v>350</v>
      </c>
      <c r="E72" s="341" t="s">
        <v>323</v>
      </c>
      <c r="F72" s="153" t="s">
        <v>37</v>
      </c>
      <c r="G72" s="143" t="s">
        <v>38</v>
      </c>
      <c r="H72" s="138">
        <v>15</v>
      </c>
      <c r="I72" s="141">
        <v>3151</v>
      </c>
      <c r="J72" s="141">
        <v>3151</v>
      </c>
      <c r="K72" s="361">
        <f t="shared" si="5"/>
        <v>0</v>
      </c>
      <c r="L72" s="141">
        <f t="shared" si="6"/>
        <v>82.54</v>
      </c>
      <c r="M72" s="141">
        <v>0</v>
      </c>
      <c r="N72" s="141">
        <f t="shared" si="7"/>
        <v>3068.46</v>
      </c>
      <c r="O72" s="128"/>
      <c r="R72" s="51"/>
      <c r="S72" s="52"/>
    </row>
    <row r="73" spans="2:19" ht="36.9" customHeight="1" x14ac:dyDescent="0.25">
      <c r="B73" s="37"/>
      <c r="C73" s="37"/>
      <c r="D73" s="341" t="s">
        <v>351</v>
      </c>
      <c r="E73" s="341" t="s">
        <v>323</v>
      </c>
      <c r="F73" s="153" t="s">
        <v>73</v>
      </c>
      <c r="G73" s="143" t="s">
        <v>38</v>
      </c>
      <c r="H73" s="138">
        <v>15</v>
      </c>
      <c r="I73" s="141">
        <v>3151</v>
      </c>
      <c r="J73" s="141">
        <v>3151</v>
      </c>
      <c r="K73" s="361">
        <f t="shared" si="5"/>
        <v>0</v>
      </c>
      <c r="L73" s="141">
        <f t="shared" si="6"/>
        <v>82.54</v>
      </c>
      <c r="M73" s="141">
        <v>0</v>
      </c>
      <c r="N73" s="141">
        <f t="shared" si="7"/>
        <v>3068.46</v>
      </c>
      <c r="O73" s="128"/>
      <c r="R73" s="51"/>
      <c r="S73" s="52"/>
    </row>
    <row r="74" spans="2:19" ht="38.25" customHeight="1" x14ac:dyDescent="0.25">
      <c r="B74" s="37"/>
      <c r="C74" s="37"/>
      <c r="D74" s="345" t="s">
        <v>352</v>
      </c>
      <c r="E74" s="345" t="s">
        <v>323</v>
      </c>
      <c r="F74" s="154" t="s">
        <v>139</v>
      </c>
      <c r="G74" s="153" t="s">
        <v>32</v>
      </c>
      <c r="H74" s="152">
        <v>15</v>
      </c>
      <c r="I74" s="140">
        <v>3824</v>
      </c>
      <c r="J74" s="140">
        <v>3824</v>
      </c>
      <c r="K74" s="361">
        <f t="shared" si="5"/>
        <v>0</v>
      </c>
      <c r="L74" s="141">
        <f t="shared" si="6"/>
        <v>280.87</v>
      </c>
      <c r="M74" s="141">
        <v>0</v>
      </c>
      <c r="N74" s="141">
        <f t="shared" si="7"/>
        <v>3543.13</v>
      </c>
      <c r="O74" s="128"/>
      <c r="R74" s="51"/>
      <c r="S74" s="52"/>
    </row>
    <row r="75" spans="2:19" ht="36.9" customHeight="1" x14ac:dyDescent="0.3">
      <c r="D75" s="341"/>
      <c r="E75" s="341"/>
      <c r="F75" s="155" t="s">
        <v>175</v>
      </c>
      <c r="G75" s="143"/>
      <c r="H75" s="138"/>
      <c r="I75" s="141"/>
      <c r="J75" s="141"/>
      <c r="K75" s="361"/>
      <c r="L75" s="141"/>
      <c r="M75" s="141"/>
      <c r="N75" s="141"/>
      <c r="O75" s="19"/>
      <c r="R75" s="51"/>
      <c r="S75" s="52"/>
    </row>
    <row r="76" spans="2:19" ht="34.5" customHeight="1" x14ac:dyDescent="0.25">
      <c r="D76" s="341" t="s">
        <v>353</v>
      </c>
      <c r="E76" s="341" t="s">
        <v>323</v>
      </c>
      <c r="F76" s="153" t="s">
        <v>135</v>
      </c>
      <c r="G76" s="143" t="s">
        <v>16</v>
      </c>
      <c r="H76" s="138">
        <v>15</v>
      </c>
      <c r="I76" s="141">
        <v>4009</v>
      </c>
      <c r="J76" s="141">
        <v>4009</v>
      </c>
      <c r="K76" s="361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1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300.99</v>
      </c>
      <c r="M76" s="141">
        <v>0</v>
      </c>
      <c r="N76" s="141">
        <f t="shared" si="7"/>
        <v>3708.01</v>
      </c>
      <c r="O76" s="19"/>
      <c r="R76" s="51"/>
      <c r="S76" s="52"/>
    </row>
    <row r="77" spans="2:19" ht="1.5" hidden="1" customHeight="1" x14ac:dyDescent="0.25">
      <c r="D77" s="341"/>
      <c r="E77" s="341"/>
      <c r="F77" s="153"/>
      <c r="G77" s="143"/>
      <c r="H77" s="138"/>
      <c r="I77" s="141"/>
      <c r="J77" s="141"/>
      <c r="K77" s="361"/>
      <c r="L77" s="141"/>
      <c r="M77" s="141"/>
      <c r="N77" s="141"/>
      <c r="O77" s="19"/>
      <c r="R77" s="51"/>
      <c r="S77" s="52"/>
    </row>
    <row r="78" spans="2:19" ht="36.9" hidden="1" customHeight="1" x14ac:dyDescent="0.25">
      <c r="D78" s="346">
        <v>35</v>
      </c>
      <c r="E78" s="346"/>
      <c r="F78" s="242"/>
      <c r="G78" s="143"/>
      <c r="H78" s="138"/>
      <c r="I78" s="141"/>
      <c r="J78" s="141"/>
      <c r="K78" s="361"/>
      <c r="L78" s="141"/>
      <c r="M78" s="141">
        <v>0</v>
      </c>
      <c r="N78" s="141">
        <f t="shared" si="7"/>
        <v>0</v>
      </c>
      <c r="O78" s="19"/>
      <c r="R78" s="51"/>
      <c r="S78" s="52"/>
    </row>
    <row r="79" spans="2:19" ht="3" hidden="1" customHeight="1" x14ac:dyDescent="0.25">
      <c r="D79" s="346"/>
      <c r="E79" s="346"/>
      <c r="F79" s="153"/>
      <c r="G79" s="143"/>
      <c r="H79" s="138"/>
      <c r="I79" s="141"/>
      <c r="J79" s="141"/>
      <c r="K79" s="361"/>
      <c r="L79" s="141"/>
      <c r="M79" s="141"/>
      <c r="N79" s="141"/>
      <c r="O79" s="19"/>
      <c r="R79" s="51"/>
      <c r="S79" s="52"/>
    </row>
    <row r="80" spans="2:19" ht="36.9" customHeight="1" x14ac:dyDescent="0.3">
      <c r="D80" s="341"/>
      <c r="E80" s="341"/>
      <c r="F80" s="155"/>
      <c r="G80" s="143"/>
      <c r="H80" s="138"/>
      <c r="I80" s="141"/>
      <c r="J80" s="141"/>
      <c r="K80" s="361"/>
      <c r="L80" s="141"/>
      <c r="M80" s="141"/>
      <c r="N80" s="141"/>
      <c r="O80" s="19"/>
      <c r="R80" s="51"/>
      <c r="S80" s="52"/>
    </row>
    <row r="81" spans="4:19" ht="7.5" customHeight="1" x14ac:dyDescent="0.25">
      <c r="D81" s="341"/>
      <c r="E81" s="341"/>
      <c r="F81" s="153"/>
      <c r="G81" s="144"/>
      <c r="H81" s="138"/>
      <c r="I81" s="156"/>
      <c r="J81" s="141"/>
      <c r="K81" s="361"/>
      <c r="L81" s="141"/>
      <c r="M81" s="141"/>
      <c r="N81" s="141"/>
      <c r="O81" s="19"/>
      <c r="R81" s="51"/>
      <c r="S81" s="52"/>
    </row>
    <row r="82" spans="4:19" ht="36.9" customHeight="1" x14ac:dyDescent="0.25">
      <c r="D82" s="347"/>
      <c r="E82" s="354"/>
      <c r="F82" s="84"/>
      <c r="G82" s="84"/>
      <c r="H82" s="76"/>
      <c r="I82" s="85">
        <f>SUM(I69:I81)</f>
        <v>24054</v>
      </c>
      <c r="J82" s="85">
        <f t="shared" ref="J82:N82" si="8">SUM(J69:J81)</f>
        <v>24054</v>
      </c>
      <c r="K82" s="85">
        <f t="shared" si="8"/>
        <v>12.18</v>
      </c>
      <c r="L82" s="85">
        <f t="shared" si="8"/>
        <v>1154.6300000000001</v>
      </c>
      <c r="M82" s="85">
        <f t="shared" si="8"/>
        <v>0</v>
      </c>
      <c r="N82" s="85">
        <f t="shared" si="8"/>
        <v>22911.550000000003</v>
      </c>
      <c r="O82" s="77"/>
      <c r="P82" s="86"/>
      <c r="R82" s="51"/>
      <c r="S82" s="52"/>
    </row>
    <row r="83" spans="4:19" ht="21.9" customHeight="1" x14ac:dyDescent="0.35">
      <c r="D83" s="510" t="s">
        <v>151</v>
      </c>
      <c r="E83" s="510"/>
      <c r="F83" s="510"/>
      <c r="G83" s="510"/>
      <c r="H83" s="510"/>
      <c r="I83" s="510"/>
      <c r="J83" s="510"/>
      <c r="K83" s="510"/>
      <c r="L83" s="510"/>
      <c r="M83" s="510"/>
      <c r="N83" s="510"/>
      <c r="O83" s="510"/>
      <c r="R83" s="51"/>
      <c r="S83" s="52"/>
    </row>
    <row r="84" spans="4:19" ht="21.9" customHeight="1" x14ac:dyDescent="0.35">
      <c r="D84" s="510" t="s">
        <v>167</v>
      </c>
      <c r="E84" s="510"/>
      <c r="F84" s="510"/>
      <c r="G84" s="510"/>
      <c r="H84" s="510"/>
      <c r="I84" s="510"/>
      <c r="J84" s="510"/>
      <c r="K84" s="510"/>
      <c r="L84" s="510"/>
      <c r="M84" s="510"/>
      <c r="N84" s="510"/>
      <c r="O84" s="510"/>
      <c r="R84" s="51"/>
      <c r="S84" s="52"/>
    </row>
    <row r="85" spans="4:19" ht="21.9" customHeight="1" x14ac:dyDescent="0.35">
      <c r="D85" s="510" t="str">
        <f>D62</f>
        <v>NOMINA 1RA QUINCENA DE JUNIO DE 2021</v>
      </c>
      <c r="E85" s="510"/>
      <c r="F85" s="510"/>
      <c r="G85" s="510"/>
      <c r="H85" s="510"/>
      <c r="I85" s="510"/>
      <c r="J85" s="510"/>
      <c r="K85" s="510"/>
      <c r="L85" s="510"/>
      <c r="M85" s="510"/>
      <c r="N85" s="510"/>
      <c r="O85" s="510"/>
      <c r="R85" s="51"/>
      <c r="S85" s="52"/>
    </row>
    <row r="86" spans="4:19" ht="21.9" customHeight="1" x14ac:dyDescent="0.35">
      <c r="D86" s="510" t="s">
        <v>151</v>
      </c>
      <c r="E86" s="510"/>
      <c r="F86" s="510"/>
      <c r="G86" s="510"/>
      <c r="H86" s="510"/>
      <c r="I86" s="510"/>
      <c r="J86" s="510"/>
      <c r="K86" s="510"/>
      <c r="L86" s="510"/>
      <c r="M86" s="510"/>
      <c r="N86" s="510"/>
      <c r="O86" s="510"/>
      <c r="R86" s="51"/>
      <c r="S86" s="52"/>
    </row>
    <row r="87" spans="4:19" ht="21.9" customHeight="1" x14ac:dyDescent="0.25">
      <c r="D87" s="336"/>
      <c r="E87" s="336" t="s">
        <v>311</v>
      </c>
      <c r="F87" s="99"/>
      <c r="G87" s="99"/>
      <c r="H87" s="93" t="s">
        <v>4</v>
      </c>
      <c r="I87" s="100"/>
      <c r="J87" s="511" t="s">
        <v>150</v>
      </c>
      <c r="K87" s="513"/>
      <c r="L87" s="511"/>
      <c r="M87" s="512"/>
      <c r="N87" s="512"/>
      <c r="O87" s="93"/>
      <c r="R87" s="51"/>
      <c r="S87" s="52"/>
    </row>
    <row r="88" spans="4:19" ht="13.5" customHeight="1" x14ac:dyDescent="0.25">
      <c r="D88" s="337" t="s">
        <v>3</v>
      </c>
      <c r="E88" s="337" t="s">
        <v>312</v>
      </c>
      <c r="F88" s="89"/>
      <c r="G88" s="89"/>
      <c r="H88" s="92" t="s">
        <v>5</v>
      </c>
      <c r="I88" s="93" t="s">
        <v>1</v>
      </c>
      <c r="J88" s="93" t="s">
        <v>153</v>
      </c>
      <c r="K88" s="357" t="s">
        <v>157</v>
      </c>
      <c r="L88" s="94"/>
      <c r="M88" s="94" t="s">
        <v>173</v>
      </c>
      <c r="N88" s="94" t="s">
        <v>156</v>
      </c>
      <c r="O88" s="89" t="s">
        <v>161</v>
      </c>
      <c r="R88" s="51"/>
      <c r="S88" s="52"/>
    </row>
    <row r="89" spans="4:19" ht="21.9" customHeight="1" x14ac:dyDescent="0.25">
      <c r="D89" s="338"/>
      <c r="E89" s="337"/>
      <c r="F89" s="95"/>
      <c r="G89" s="95" t="s">
        <v>10</v>
      </c>
      <c r="H89" s="89"/>
      <c r="I89" s="89" t="s">
        <v>7</v>
      </c>
      <c r="J89" s="89" t="s">
        <v>156</v>
      </c>
      <c r="K89" s="358" t="s">
        <v>158</v>
      </c>
      <c r="L89" s="93" t="s">
        <v>159</v>
      </c>
      <c r="M89" s="93" t="s">
        <v>174</v>
      </c>
      <c r="N89" s="93" t="s">
        <v>162</v>
      </c>
      <c r="O89" s="89"/>
      <c r="R89" s="51"/>
      <c r="S89" s="52"/>
    </row>
    <row r="90" spans="4:19" ht="21.9" customHeight="1" x14ac:dyDescent="0.25">
      <c r="D90" s="339"/>
      <c r="E90" s="339"/>
      <c r="F90" s="96" t="s">
        <v>14</v>
      </c>
      <c r="G90" s="96" t="s">
        <v>9</v>
      </c>
      <c r="H90" s="94"/>
      <c r="I90" s="94"/>
      <c r="J90" s="94"/>
      <c r="K90" s="359"/>
      <c r="L90" s="94"/>
      <c r="M90" s="94"/>
      <c r="N90" s="94"/>
      <c r="O90" s="94"/>
      <c r="R90" s="51"/>
      <c r="S90" s="52"/>
    </row>
    <row r="91" spans="4:19" ht="36.9" customHeight="1" x14ac:dyDescent="0.3">
      <c r="D91" s="348"/>
      <c r="E91" s="355"/>
      <c r="F91" s="157" t="s">
        <v>48</v>
      </c>
      <c r="G91" s="158"/>
      <c r="H91" s="159"/>
      <c r="I91" s="160"/>
      <c r="J91" s="160"/>
      <c r="K91" s="364"/>
      <c r="L91" s="142"/>
      <c r="M91" s="142"/>
      <c r="N91" s="142"/>
      <c r="O91" s="63"/>
      <c r="R91" s="51"/>
      <c r="S91" s="52"/>
    </row>
    <row r="92" spans="4:19" ht="36.9" customHeight="1" x14ac:dyDescent="0.25">
      <c r="D92" s="341" t="s">
        <v>355</v>
      </c>
      <c r="E92" s="341" t="s">
        <v>323</v>
      </c>
      <c r="F92" s="143" t="s">
        <v>233</v>
      </c>
      <c r="G92" s="144" t="s">
        <v>115</v>
      </c>
      <c r="H92" s="138">
        <v>15</v>
      </c>
      <c r="I92" s="141">
        <v>1384</v>
      </c>
      <c r="J92" s="141">
        <v>1384</v>
      </c>
      <c r="K92" s="361">
        <f t="shared" ref="K92:K98" si="9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126.31</v>
      </c>
      <c r="L92" s="141">
        <f t="shared" ref="L92:L101" si="10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1">
        <v>0</v>
      </c>
      <c r="N92" s="141">
        <f t="shared" ref="N92:N101" si="11">J92+K92-L92</f>
        <v>1510.31</v>
      </c>
      <c r="O92" s="19"/>
      <c r="R92" s="51"/>
      <c r="S92" s="52"/>
    </row>
    <row r="93" spans="4:19" ht="36.9" customHeight="1" x14ac:dyDescent="0.25">
      <c r="D93" s="341" t="s">
        <v>356</v>
      </c>
      <c r="E93" s="341" t="s">
        <v>331</v>
      </c>
      <c r="F93" s="143" t="s">
        <v>461</v>
      </c>
      <c r="G93" s="144" t="s">
        <v>86</v>
      </c>
      <c r="H93" s="138">
        <v>15</v>
      </c>
      <c r="I93" s="141">
        <v>1384</v>
      </c>
      <c r="J93" s="141">
        <v>1384</v>
      </c>
      <c r="K93" s="361">
        <f t="shared" si="9"/>
        <v>126.31</v>
      </c>
      <c r="L93" s="141">
        <f t="shared" si="10"/>
        <v>0</v>
      </c>
      <c r="M93" s="141">
        <v>0</v>
      </c>
      <c r="N93" s="141">
        <f t="shared" si="11"/>
        <v>1510.31</v>
      </c>
      <c r="O93" s="19"/>
      <c r="R93" s="51"/>
      <c r="S93" s="52"/>
    </row>
    <row r="94" spans="4:19" ht="36.9" customHeight="1" x14ac:dyDescent="0.25">
      <c r="D94" s="341" t="s">
        <v>357</v>
      </c>
      <c r="E94" s="341" t="s">
        <v>331</v>
      </c>
      <c r="F94" s="143" t="s">
        <v>486</v>
      </c>
      <c r="G94" s="144" t="s">
        <v>89</v>
      </c>
      <c r="H94" s="138">
        <v>15</v>
      </c>
      <c r="I94" s="141">
        <v>1384</v>
      </c>
      <c r="J94" s="141">
        <v>1384</v>
      </c>
      <c r="K94" s="361">
        <v>126.31</v>
      </c>
      <c r="L94" s="141">
        <f t="shared" si="10"/>
        <v>0</v>
      </c>
      <c r="M94" s="141">
        <v>0</v>
      </c>
      <c r="N94" s="141">
        <f t="shared" si="11"/>
        <v>1510.31</v>
      </c>
      <c r="O94" s="19"/>
      <c r="R94" s="51"/>
      <c r="S94" s="52"/>
    </row>
    <row r="95" spans="4:19" ht="36.9" customHeight="1" x14ac:dyDescent="0.25">
      <c r="D95" s="341" t="s">
        <v>358</v>
      </c>
      <c r="E95" s="341" t="s">
        <v>331</v>
      </c>
      <c r="F95" s="143" t="s">
        <v>234</v>
      </c>
      <c r="G95" s="144" t="s">
        <v>90</v>
      </c>
      <c r="H95" s="138">
        <v>15</v>
      </c>
      <c r="I95" s="141">
        <v>1384</v>
      </c>
      <c r="J95" s="141">
        <v>1384</v>
      </c>
      <c r="K95" s="361">
        <f t="shared" si="9"/>
        <v>126.31</v>
      </c>
      <c r="L95" s="141">
        <f t="shared" si="10"/>
        <v>0</v>
      </c>
      <c r="M95" s="141">
        <v>0</v>
      </c>
      <c r="N95" s="141">
        <f t="shared" si="11"/>
        <v>1510.31</v>
      </c>
      <c r="O95" s="19"/>
      <c r="R95" s="51"/>
      <c r="S95" s="52"/>
    </row>
    <row r="96" spans="4:19" ht="36.9" customHeight="1" x14ac:dyDescent="0.25">
      <c r="D96" s="341" t="s">
        <v>359</v>
      </c>
      <c r="E96" s="341" t="s">
        <v>331</v>
      </c>
      <c r="F96" s="143" t="s">
        <v>487</v>
      </c>
      <c r="G96" s="144" t="s">
        <v>116</v>
      </c>
      <c r="H96" s="138">
        <v>15</v>
      </c>
      <c r="I96" s="141">
        <v>1384</v>
      </c>
      <c r="J96" s="141">
        <v>1384</v>
      </c>
      <c r="K96" s="361">
        <v>126.31</v>
      </c>
      <c r="L96" s="141">
        <f t="shared" ref="L96" si="12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141">
        <v>0</v>
      </c>
      <c r="N96" s="141">
        <f t="shared" si="11"/>
        <v>1510.31</v>
      </c>
      <c r="O96" s="19"/>
      <c r="R96" s="51"/>
      <c r="S96" s="52"/>
    </row>
    <row r="97" spans="4:19" ht="36.9" customHeight="1" x14ac:dyDescent="0.25">
      <c r="D97" s="341" t="s">
        <v>360</v>
      </c>
      <c r="E97" s="341" t="s">
        <v>323</v>
      </c>
      <c r="F97" s="143" t="s">
        <v>235</v>
      </c>
      <c r="G97" s="144" t="s">
        <v>117</v>
      </c>
      <c r="H97" s="138">
        <v>15</v>
      </c>
      <c r="I97" s="141">
        <v>1384</v>
      </c>
      <c r="J97" s="141">
        <v>1384</v>
      </c>
      <c r="K97" s="361">
        <f t="shared" si="9"/>
        <v>126.31</v>
      </c>
      <c r="L97" s="141">
        <f t="shared" si="10"/>
        <v>0</v>
      </c>
      <c r="M97" s="141">
        <v>0</v>
      </c>
      <c r="N97" s="141">
        <f t="shared" si="11"/>
        <v>1510.31</v>
      </c>
      <c r="O97" s="19"/>
      <c r="R97" s="51"/>
      <c r="S97" s="52"/>
    </row>
    <row r="98" spans="4:19" ht="47.25" customHeight="1" x14ac:dyDescent="0.25">
      <c r="D98" s="341" t="s">
        <v>361</v>
      </c>
      <c r="E98" s="341" t="s">
        <v>331</v>
      </c>
      <c r="F98" s="143" t="s">
        <v>236</v>
      </c>
      <c r="G98" s="144" t="s">
        <v>118</v>
      </c>
      <c r="H98" s="138">
        <v>15</v>
      </c>
      <c r="I98" s="141">
        <v>1384</v>
      </c>
      <c r="J98" s="141">
        <v>1384</v>
      </c>
      <c r="K98" s="361">
        <f t="shared" si="9"/>
        <v>126.31</v>
      </c>
      <c r="L98" s="141">
        <f t="shared" si="10"/>
        <v>0</v>
      </c>
      <c r="M98" s="141">
        <v>0</v>
      </c>
      <c r="N98" s="141">
        <f t="shared" si="11"/>
        <v>1510.31</v>
      </c>
      <c r="O98" s="19"/>
      <c r="R98" s="51"/>
      <c r="S98" s="52"/>
    </row>
    <row r="99" spans="4:19" ht="36.9" customHeight="1" x14ac:dyDescent="0.3">
      <c r="D99" s="341"/>
      <c r="E99" s="341"/>
      <c r="F99" s="137" t="s">
        <v>49</v>
      </c>
      <c r="G99" s="143"/>
      <c r="H99" s="138"/>
      <c r="I99" s="141"/>
      <c r="J99" s="141"/>
      <c r="K99" s="361"/>
      <c r="L99" s="141"/>
      <c r="M99" s="141"/>
      <c r="N99" s="141"/>
      <c r="O99" s="19"/>
      <c r="R99" s="51"/>
      <c r="S99" s="52"/>
    </row>
    <row r="100" spans="4:19" ht="36.9" customHeight="1" x14ac:dyDescent="0.25">
      <c r="D100" s="341" t="s">
        <v>362</v>
      </c>
      <c r="E100" s="341" t="s">
        <v>323</v>
      </c>
      <c r="F100" s="153" t="s">
        <v>51</v>
      </c>
      <c r="G100" s="143" t="s">
        <v>52</v>
      </c>
      <c r="H100" s="138">
        <v>15</v>
      </c>
      <c r="I100" s="141">
        <v>4137</v>
      </c>
      <c r="J100" s="141">
        <v>4137</v>
      </c>
      <c r="K100" s="361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1">
        <f t="shared" si="10"/>
        <v>314.92</v>
      </c>
      <c r="M100" s="141">
        <v>0</v>
      </c>
      <c r="N100" s="141">
        <f t="shared" si="11"/>
        <v>3822.08</v>
      </c>
      <c r="O100" s="19"/>
      <c r="R100" s="51"/>
      <c r="S100" s="52"/>
    </row>
    <row r="101" spans="4:19" ht="36.9" customHeight="1" x14ac:dyDescent="0.25">
      <c r="D101" s="341" t="s">
        <v>363</v>
      </c>
      <c r="E101" s="341" t="s">
        <v>323</v>
      </c>
      <c r="F101" s="153" t="s">
        <v>53</v>
      </c>
      <c r="G101" s="144" t="s">
        <v>54</v>
      </c>
      <c r="H101" s="152">
        <v>15</v>
      </c>
      <c r="I101" s="141">
        <v>3355</v>
      </c>
      <c r="J101" s="141">
        <v>3355</v>
      </c>
      <c r="K101" s="361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1">
        <f t="shared" si="10"/>
        <v>104.74</v>
      </c>
      <c r="M101" s="141">
        <v>0</v>
      </c>
      <c r="N101" s="141">
        <f t="shared" si="11"/>
        <v>3250.26</v>
      </c>
      <c r="O101" s="19"/>
      <c r="R101" s="51"/>
      <c r="S101" s="52"/>
    </row>
    <row r="102" spans="4:19" ht="36.9" customHeight="1" x14ac:dyDescent="0.25">
      <c r="D102" s="349"/>
      <c r="E102" s="345"/>
      <c r="F102" s="4"/>
      <c r="G102" s="4"/>
      <c r="H102" s="5"/>
      <c r="I102" s="19"/>
      <c r="J102" s="19"/>
      <c r="K102" s="363"/>
      <c r="L102" s="19"/>
      <c r="M102" s="19"/>
      <c r="N102" s="19"/>
      <c r="O102" s="19"/>
      <c r="R102" s="51"/>
      <c r="S102" s="52"/>
    </row>
    <row r="103" spans="4:19" ht="36.9" customHeight="1" x14ac:dyDescent="0.25">
      <c r="D103" s="350"/>
      <c r="E103" s="350"/>
      <c r="F103" s="20"/>
      <c r="G103" s="20"/>
      <c r="H103" s="71"/>
      <c r="I103" s="24"/>
      <c r="J103" s="25"/>
      <c r="K103" s="365"/>
      <c r="L103" s="26"/>
      <c r="M103" s="26"/>
      <c r="N103" s="26"/>
      <c r="O103" s="26"/>
    </row>
    <row r="104" spans="4:19" ht="36.9" customHeight="1" thickBot="1" x14ac:dyDescent="0.35">
      <c r="D104" s="491" t="s">
        <v>6</v>
      </c>
      <c r="E104" s="492"/>
      <c r="F104" s="492"/>
      <c r="G104" s="492"/>
      <c r="H104" s="492"/>
      <c r="I104" s="161">
        <f>I105+I82+I59+I34</f>
        <v>168914</v>
      </c>
      <c r="J104" s="161">
        <f>J105+J82+J59+J34</f>
        <v>168914</v>
      </c>
      <c r="K104" s="366">
        <f>K105+K82+K59+K34</f>
        <v>965.38999999999976</v>
      </c>
      <c r="L104" s="161">
        <f>L105+L82+L59+L34</f>
        <v>15863.6</v>
      </c>
      <c r="M104" s="161" t="e">
        <f>M101+M100+M98+M97+M96+M95+M94+M93+M92+M81+M79+M78+M77+M76+#REF!+M74+M73+M72+M71+M70+M69+M58+M57+M56+M54+M52+M51+M50+M49+M47+M45+M33+M31+M29+M27+M26+M25+M23+M21+M19+M17+M16+M14+#REF!+M13+M12</f>
        <v>#REF!</v>
      </c>
      <c r="N104" s="161">
        <f>N105+N82+N59+N34</f>
        <v>154015.79</v>
      </c>
      <c r="O104" s="28"/>
      <c r="R104" s="52"/>
      <c r="S104" s="52"/>
    </row>
    <row r="105" spans="4:19" ht="13.8" thickTop="1" x14ac:dyDescent="0.25">
      <c r="I105" s="480">
        <f>SUM(I92:I101)</f>
        <v>17180</v>
      </c>
      <c r="J105" s="480">
        <f t="shared" ref="J105:M105" si="13">SUM(J92:J101)</f>
        <v>17180</v>
      </c>
      <c r="K105" s="480">
        <f t="shared" si="13"/>
        <v>884.16999999999985</v>
      </c>
      <c r="L105" s="480">
        <f t="shared" si="13"/>
        <v>419.66</v>
      </c>
      <c r="M105" s="480">
        <f t="shared" si="13"/>
        <v>0</v>
      </c>
      <c r="N105" s="480">
        <f>N101+N100+N98+N97+N96+N95+N94+N93+N92</f>
        <v>17644.509999999998</v>
      </c>
    </row>
    <row r="106" spans="4:19" x14ac:dyDescent="0.25">
      <c r="I106" s="480"/>
      <c r="J106" s="480"/>
      <c r="K106" s="481"/>
      <c r="L106" s="480"/>
      <c r="M106" s="480"/>
      <c r="N106" s="480"/>
    </row>
    <row r="107" spans="4:19" x14ac:dyDescent="0.25">
      <c r="I107" s="482"/>
      <c r="J107" s="482"/>
      <c r="K107" s="483"/>
      <c r="L107" s="482"/>
      <c r="M107" s="484"/>
      <c r="N107" s="484"/>
    </row>
    <row r="108" spans="4:19" x14ac:dyDescent="0.25">
      <c r="I108" s="482"/>
      <c r="J108" s="482"/>
      <c r="K108" s="483"/>
      <c r="L108" s="482"/>
      <c r="M108" s="484"/>
      <c r="N108" s="484"/>
    </row>
    <row r="109" spans="4:19" x14ac:dyDescent="0.25">
      <c r="I109" s="477"/>
      <c r="J109" s="477"/>
      <c r="K109" s="478"/>
      <c r="L109" s="477"/>
      <c r="M109" s="70"/>
      <c r="N109" s="70"/>
    </row>
    <row r="110" spans="4:19" x14ac:dyDescent="0.25">
      <c r="I110" s="479"/>
      <c r="J110" s="479"/>
      <c r="K110" s="478"/>
      <c r="L110" s="479"/>
    </row>
    <row r="111" spans="4:19" x14ac:dyDescent="0.25">
      <c r="I111" s="479"/>
      <c r="J111" s="477"/>
      <c r="K111" s="478"/>
      <c r="L111" s="479"/>
    </row>
    <row r="112" spans="4:19" x14ac:dyDescent="0.25">
      <c r="F112" s="15" t="s">
        <v>119</v>
      </c>
      <c r="I112" s="479"/>
      <c r="J112" s="479"/>
      <c r="K112" s="478"/>
      <c r="L112" s="479"/>
      <c r="N112" s="60"/>
      <c r="O112" s="60"/>
    </row>
    <row r="113" spans="6:15" x14ac:dyDescent="0.25">
      <c r="F113" s="29" t="s">
        <v>485</v>
      </c>
      <c r="I113" s="479"/>
      <c r="J113" s="479"/>
      <c r="K113" s="478"/>
      <c r="L113" s="479"/>
      <c r="N113" s="514" t="s">
        <v>193</v>
      </c>
      <c r="O113" s="514"/>
    </row>
    <row r="114" spans="6:15" x14ac:dyDescent="0.25">
      <c r="F114" s="30" t="s">
        <v>11</v>
      </c>
      <c r="G114" s="30"/>
      <c r="I114" s="479"/>
      <c r="J114" s="479"/>
      <c r="K114" s="478"/>
      <c r="L114" s="479"/>
      <c r="N114" s="515" t="s">
        <v>164</v>
      </c>
      <c r="O114" s="515"/>
    </row>
    <row r="115" spans="6:15" x14ac:dyDescent="0.25">
      <c r="I115" s="479"/>
      <c r="J115" s="479"/>
      <c r="K115" s="478"/>
      <c r="L115" s="478"/>
      <c r="M115" s="51"/>
    </row>
    <row r="116" spans="6:15" x14ac:dyDescent="0.25">
      <c r="I116" s="479"/>
      <c r="J116" s="479"/>
      <c r="K116" s="478"/>
      <c r="L116" s="478"/>
      <c r="M116" s="51"/>
    </row>
    <row r="117" spans="6:15" x14ac:dyDescent="0.25">
      <c r="I117" s="479"/>
      <c r="J117" s="479"/>
      <c r="K117" s="478"/>
      <c r="L117" s="478"/>
      <c r="M117" s="51"/>
    </row>
    <row r="118" spans="6:15" x14ac:dyDescent="0.25">
      <c r="I118" s="479"/>
      <c r="J118" s="479"/>
      <c r="K118" s="478"/>
      <c r="L118" s="478"/>
      <c r="M118" s="51"/>
    </row>
    <row r="119" spans="6:15" x14ac:dyDescent="0.25">
      <c r="F119" s="31"/>
      <c r="I119" s="479"/>
      <c r="J119" s="479"/>
      <c r="K119" s="478"/>
      <c r="L119" s="479"/>
    </row>
    <row r="120" spans="6:15" x14ac:dyDescent="0.25">
      <c r="F120" s="32"/>
      <c r="G120" s="30"/>
      <c r="H120" s="30"/>
      <c r="I120" s="30"/>
      <c r="J120" s="30"/>
      <c r="K120" s="367"/>
      <c r="L120" s="30"/>
      <c r="M120" s="30"/>
      <c r="N120" s="30"/>
      <c r="O120" s="30"/>
    </row>
    <row r="125" spans="6:15" x14ac:dyDescent="0.25">
      <c r="F125" s="29"/>
      <c r="I125" s="29"/>
      <c r="O125" s="70">
        <f>N105+N82+N59+N34</f>
        <v>154015.79</v>
      </c>
    </row>
    <row r="140" spans="6:15" x14ac:dyDescent="0.25">
      <c r="F140" s="29"/>
      <c r="I140" s="29"/>
    </row>
    <row r="141" spans="6:15" x14ac:dyDescent="0.25">
      <c r="F141" s="30"/>
      <c r="G141" s="30"/>
      <c r="H141" s="30"/>
      <c r="I141" s="30"/>
      <c r="J141" s="30"/>
      <c r="K141" s="367"/>
      <c r="L141" s="30"/>
      <c r="M141" s="30"/>
      <c r="N141" s="30"/>
      <c r="O141" s="30"/>
    </row>
  </sheetData>
  <sheetProtection selectLockedCells="1" selectUnlockedCells="1"/>
  <mergeCells count="27">
    <mergeCell ref="D104:H104"/>
    <mergeCell ref="N113:O113"/>
    <mergeCell ref="N114:O114"/>
    <mergeCell ref="D35:O35"/>
    <mergeCell ref="J39:K39"/>
    <mergeCell ref="L39:N39"/>
    <mergeCell ref="D60:O60"/>
    <mergeCell ref="J64:K64"/>
    <mergeCell ref="L64:N64"/>
    <mergeCell ref="D36:O36"/>
    <mergeCell ref="J87:K87"/>
    <mergeCell ref="L87:N87"/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1:O61"/>
    <mergeCell ref="D62:O62"/>
    <mergeCell ref="D83:O83"/>
    <mergeCell ref="D63:O63"/>
  </mergeCells>
  <phoneticPr fontId="0" type="noConversion"/>
  <pageMargins left="0.39370078740157483" right="0.39370078740157483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8"/>
  <sheetViews>
    <sheetView topLeftCell="A139" zoomScale="68" zoomScaleNormal="68" workbookViewId="0">
      <selection activeCell="F150" sqref="F150"/>
    </sheetView>
  </sheetViews>
  <sheetFormatPr baseColWidth="10" defaultColWidth="11.44140625" defaultRowHeight="13.2" x14ac:dyDescent="0.25"/>
  <cols>
    <col min="1" max="1" width="11.44140625" style="1"/>
    <col min="2" max="2" width="6.44140625" style="1" customWidth="1"/>
    <col min="3" max="3" width="5.109375" style="1" hidden="1" customWidth="1"/>
    <col min="4" max="5" width="4.5546875" style="387" customWidth="1"/>
    <col min="6" max="6" width="62.5546875" style="1" customWidth="1"/>
    <col min="7" max="7" width="70" style="1" customWidth="1"/>
    <col min="8" max="8" width="5.6640625" style="1" customWidth="1"/>
    <col min="9" max="9" width="22.6640625" style="1" customWidth="1"/>
    <col min="10" max="10" width="21.44140625" style="1" customWidth="1"/>
    <col min="11" max="11" width="16" style="54" bestFit="1" customWidth="1"/>
    <col min="12" max="12" width="15.44140625" style="54" bestFit="1" customWidth="1"/>
    <col min="13" max="13" width="19.44140625" style="1" hidden="1" customWidth="1"/>
    <col min="14" max="14" width="19.33203125" style="1" customWidth="1"/>
    <col min="15" max="15" width="80.109375" style="1" customWidth="1"/>
    <col min="16" max="17" width="11.44140625" style="1"/>
    <col min="18" max="18" width="12.109375" style="1" bestFit="1" customWidth="1"/>
    <col min="19" max="16384" width="11.44140625" style="1"/>
  </cols>
  <sheetData>
    <row r="2" spans="4:19" x14ac:dyDescent="0.25">
      <c r="D2" s="372"/>
      <c r="E2" s="372"/>
      <c r="F2" s="12"/>
      <c r="G2" s="12"/>
      <c r="H2" s="12"/>
      <c r="I2" s="12"/>
      <c r="J2" s="12"/>
      <c r="K2" s="400"/>
      <c r="L2" s="400"/>
      <c r="M2" s="12"/>
      <c r="N2" s="12"/>
      <c r="O2" s="12"/>
    </row>
    <row r="3" spans="4:19" ht="35.1" customHeight="1" x14ac:dyDescent="0.35">
      <c r="D3" s="526" t="s">
        <v>268</v>
      </c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8"/>
    </row>
    <row r="4" spans="4:19" ht="35.1" customHeight="1" x14ac:dyDescent="0.35">
      <c r="D4" s="534" t="s">
        <v>167</v>
      </c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35"/>
    </row>
    <row r="5" spans="4:19" ht="35.1" customHeight="1" x14ac:dyDescent="0.35">
      <c r="D5" s="529" t="str">
        <f>PERMANENTES!D37</f>
        <v>NOMINA 1RA QUINCENA DE JUNIO DE 2021</v>
      </c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30"/>
    </row>
    <row r="6" spans="4:19" ht="35.1" customHeight="1" x14ac:dyDescent="0.35">
      <c r="D6" s="531" t="s">
        <v>154</v>
      </c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3"/>
    </row>
    <row r="7" spans="4:19" ht="35.1" customHeight="1" x14ac:dyDescent="0.25">
      <c r="D7" s="523" t="s">
        <v>364</v>
      </c>
      <c r="E7" s="388" t="s">
        <v>311</v>
      </c>
      <c r="F7" s="104"/>
      <c r="G7" s="103"/>
      <c r="H7" s="109" t="s">
        <v>4</v>
      </c>
      <c r="I7" s="517" t="s">
        <v>0</v>
      </c>
      <c r="J7" s="518"/>
      <c r="K7" s="519"/>
      <c r="L7" s="401"/>
      <c r="M7" s="106"/>
      <c r="N7" s="105"/>
      <c r="O7" s="107"/>
    </row>
    <row r="8" spans="4:19" ht="35.1" customHeight="1" x14ac:dyDescent="0.25">
      <c r="D8" s="524"/>
      <c r="E8" s="389" t="s">
        <v>312</v>
      </c>
      <c r="F8" s="107"/>
      <c r="G8" s="107"/>
      <c r="H8" s="108" t="s">
        <v>5</v>
      </c>
      <c r="I8" s="109" t="s">
        <v>1</v>
      </c>
      <c r="J8" s="109" t="s">
        <v>153</v>
      </c>
      <c r="K8" s="402" t="s">
        <v>157</v>
      </c>
      <c r="L8" s="402"/>
      <c r="M8" s="105" t="s">
        <v>172</v>
      </c>
      <c r="N8" s="105" t="s">
        <v>156</v>
      </c>
      <c r="O8" s="110"/>
    </row>
    <row r="9" spans="4:19" ht="35.1" customHeight="1" x14ac:dyDescent="0.25">
      <c r="D9" s="524"/>
      <c r="E9" s="389"/>
      <c r="F9" s="111"/>
      <c r="G9" s="112" t="s">
        <v>10</v>
      </c>
      <c r="H9" s="105"/>
      <c r="I9" s="105" t="s">
        <v>7</v>
      </c>
      <c r="J9" s="105" t="s">
        <v>156</v>
      </c>
      <c r="K9" s="108" t="s">
        <v>158</v>
      </c>
      <c r="L9" s="108" t="s">
        <v>159</v>
      </c>
      <c r="M9" s="105" t="s">
        <v>174</v>
      </c>
      <c r="N9" s="105" t="s">
        <v>162</v>
      </c>
      <c r="O9" s="109" t="s">
        <v>165</v>
      </c>
    </row>
    <row r="10" spans="4:19" ht="35.1" customHeight="1" x14ac:dyDescent="0.25">
      <c r="D10" s="525"/>
      <c r="E10" s="390"/>
      <c r="F10" s="111" t="s">
        <v>76</v>
      </c>
      <c r="G10" s="111" t="s">
        <v>9</v>
      </c>
      <c r="H10" s="109"/>
      <c r="I10" s="109"/>
      <c r="J10" s="109"/>
      <c r="K10" s="402"/>
      <c r="L10" s="403"/>
      <c r="M10" s="113"/>
      <c r="N10" s="109"/>
      <c r="O10" s="109"/>
    </row>
    <row r="11" spans="4:19" s="9" customFormat="1" ht="35.1" customHeight="1" x14ac:dyDescent="0.4">
      <c r="D11" s="373"/>
      <c r="E11" s="391"/>
      <c r="F11" s="189" t="s">
        <v>20</v>
      </c>
      <c r="G11" s="190"/>
      <c r="H11" s="191"/>
      <c r="I11" s="192"/>
      <c r="J11" s="192"/>
      <c r="K11" s="404"/>
      <c r="L11" s="405"/>
      <c r="M11" s="193"/>
      <c r="N11" s="192"/>
      <c r="O11" s="44"/>
    </row>
    <row r="12" spans="4:19" ht="45" customHeight="1" x14ac:dyDescent="0.35">
      <c r="D12" s="374" t="s">
        <v>365</v>
      </c>
      <c r="E12" s="376" t="s">
        <v>323</v>
      </c>
      <c r="F12" s="194" t="s">
        <v>97</v>
      </c>
      <c r="G12" s="195" t="s">
        <v>82</v>
      </c>
      <c r="H12" s="196">
        <v>15</v>
      </c>
      <c r="I12" s="197">
        <v>1980</v>
      </c>
      <c r="J12" s="198">
        <f>I12</f>
        <v>1980</v>
      </c>
      <c r="K12" s="197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76.239999999999995</v>
      </c>
      <c r="L12" s="19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198">
        <v>0</v>
      </c>
      <c r="N12" s="198">
        <f>J12+K12-L12-M12</f>
        <v>2056.2399999999998</v>
      </c>
      <c r="O12" s="19"/>
      <c r="R12" s="54"/>
      <c r="S12" s="56"/>
    </row>
    <row r="13" spans="4:19" ht="45" customHeight="1" x14ac:dyDescent="0.35">
      <c r="D13" s="374" t="s">
        <v>366</v>
      </c>
      <c r="E13" s="376" t="s">
        <v>331</v>
      </c>
      <c r="F13" s="194" t="s">
        <v>238</v>
      </c>
      <c r="G13" s="195" t="s">
        <v>18</v>
      </c>
      <c r="H13" s="196">
        <v>15</v>
      </c>
      <c r="I13" s="197">
        <v>2400</v>
      </c>
      <c r="J13" s="198">
        <v>2400</v>
      </c>
      <c r="K13" s="197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20.94</v>
      </c>
      <c r="L13" s="197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98"/>
      <c r="N13" s="198">
        <f>J13+K13-L13-M13</f>
        <v>2420.94</v>
      </c>
      <c r="O13" s="19"/>
      <c r="R13" s="54"/>
      <c r="S13" s="56"/>
    </row>
    <row r="14" spans="4:19" ht="45" customHeight="1" x14ac:dyDescent="0.35">
      <c r="D14" s="374" t="s">
        <v>367</v>
      </c>
      <c r="E14" s="376" t="s">
        <v>323</v>
      </c>
      <c r="F14" s="199" t="s">
        <v>196</v>
      </c>
      <c r="G14" s="200" t="s">
        <v>484</v>
      </c>
      <c r="H14" s="201">
        <v>15</v>
      </c>
      <c r="I14" s="198">
        <v>2321</v>
      </c>
      <c r="J14" s="198">
        <v>2321</v>
      </c>
      <c r="K14" s="197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40.49</v>
      </c>
      <c r="L14" s="197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98">
        <v>0</v>
      </c>
      <c r="N14" s="198">
        <f>J14+K14</f>
        <v>2361.4899999999998</v>
      </c>
      <c r="O14" s="19"/>
      <c r="R14" s="54"/>
      <c r="S14" s="56"/>
    </row>
    <row r="15" spans="4:19" ht="45" customHeight="1" x14ac:dyDescent="0.4">
      <c r="D15" s="374"/>
      <c r="E15" s="376"/>
      <c r="F15" s="202" t="s">
        <v>224</v>
      </c>
      <c r="G15" s="195"/>
      <c r="H15" s="196"/>
      <c r="I15" s="203"/>
      <c r="J15" s="198"/>
      <c r="K15" s="197"/>
      <c r="L15" s="197"/>
      <c r="M15" s="198"/>
      <c r="N15" s="198"/>
      <c r="O15" s="19"/>
      <c r="R15" s="54"/>
      <c r="S15" s="56"/>
    </row>
    <row r="16" spans="4:19" ht="45" customHeight="1" x14ac:dyDescent="0.35">
      <c r="D16" s="374" t="s">
        <v>368</v>
      </c>
      <c r="E16" s="376" t="s">
        <v>323</v>
      </c>
      <c r="F16" s="194" t="s">
        <v>197</v>
      </c>
      <c r="G16" s="195" t="s">
        <v>143</v>
      </c>
      <c r="H16" s="196">
        <v>15</v>
      </c>
      <c r="I16" s="203">
        <v>7720</v>
      </c>
      <c r="J16" s="198">
        <v>7720</v>
      </c>
      <c r="K16" s="197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97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937.89</v>
      </c>
      <c r="M16" s="198">
        <v>0</v>
      </c>
      <c r="N16" s="198">
        <f>J16+K16-L16-M16</f>
        <v>6782.11</v>
      </c>
      <c r="O16" s="19"/>
      <c r="R16" s="54"/>
      <c r="S16" s="56"/>
    </row>
    <row r="17" spans="4:19" ht="45" hidden="1" customHeight="1" x14ac:dyDescent="0.4">
      <c r="D17" s="374"/>
      <c r="E17" s="376"/>
      <c r="F17" s="202"/>
      <c r="G17" s="195"/>
      <c r="H17" s="196"/>
      <c r="I17" s="203"/>
      <c r="J17" s="198"/>
      <c r="K17" s="197"/>
      <c r="L17" s="197"/>
      <c r="M17" s="198"/>
      <c r="N17" s="198"/>
      <c r="O17" s="19"/>
      <c r="R17" s="54"/>
      <c r="S17" s="56"/>
    </row>
    <row r="18" spans="4:19" ht="45" customHeight="1" x14ac:dyDescent="0.4">
      <c r="D18" s="374"/>
      <c r="E18" s="376"/>
      <c r="F18" s="202" t="s">
        <v>136</v>
      </c>
      <c r="G18" s="195" t="s">
        <v>223</v>
      </c>
      <c r="H18" s="196"/>
      <c r="I18" s="203"/>
      <c r="J18" s="198"/>
      <c r="K18" s="197"/>
      <c r="L18" s="197"/>
      <c r="M18" s="198"/>
      <c r="N18" s="198"/>
      <c r="O18" s="19"/>
      <c r="R18" s="54"/>
      <c r="S18" s="56"/>
    </row>
    <row r="19" spans="4:19" ht="45" hidden="1" customHeight="1" x14ac:dyDescent="0.35">
      <c r="D19" s="374"/>
      <c r="E19" s="376"/>
      <c r="F19" s="199"/>
      <c r="G19" s="195"/>
      <c r="H19" s="196"/>
      <c r="I19" s="203"/>
      <c r="J19" s="203"/>
      <c r="K19" s="197"/>
      <c r="L19" s="197"/>
      <c r="M19" s="203"/>
      <c r="N19" s="203"/>
      <c r="O19" s="19"/>
      <c r="R19" s="54"/>
      <c r="S19" s="56"/>
    </row>
    <row r="20" spans="4:19" ht="45" customHeight="1" x14ac:dyDescent="0.35">
      <c r="D20" s="375" t="s">
        <v>369</v>
      </c>
      <c r="E20" s="392" t="s">
        <v>323</v>
      </c>
      <c r="F20" s="199" t="s">
        <v>198</v>
      </c>
      <c r="G20" s="241" t="s">
        <v>199</v>
      </c>
      <c r="H20" s="201">
        <v>15</v>
      </c>
      <c r="I20" s="203">
        <v>2983</v>
      </c>
      <c r="J20" s="203">
        <v>2983</v>
      </c>
      <c r="K20" s="197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197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43.99</v>
      </c>
      <c r="M20" s="203"/>
      <c r="N20" s="203">
        <f>J20+K20-L20-M20</f>
        <v>2939.01</v>
      </c>
      <c r="O20" s="19"/>
      <c r="R20" s="54"/>
      <c r="S20" s="56"/>
    </row>
    <row r="21" spans="4:19" ht="45" customHeight="1" x14ac:dyDescent="0.4">
      <c r="D21" s="374"/>
      <c r="E21" s="376"/>
      <c r="F21" s="202" t="s">
        <v>122</v>
      </c>
      <c r="G21" s="195"/>
      <c r="H21" s="196"/>
      <c r="I21" s="203"/>
      <c r="J21" s="198"/>
      <c r="K21" s="197"/>
      <c r="L21" s="197"/>
      <c r="M21" s="198"/>
      <c r="N21" s="198"/>
      <c r="O21" s="19"/>
      <c r="R21" s="54"/>
      <c r="S21" s="56"/>
    </row>
    <row r="22" spans="4:19" ht="45" hidden="1" customHeight="1" x14ac:dyDescent="0.35">
      <c r="D22" s="374"/>
      <c r="E22" s="376"/>
      <c r="F22" s="194"/>
      <c r="G22" s="195"/>
      <c r="H22" s="196"/>
      <c r="I22" s="203"/>
      <c r="J22" s="198"/>
      <c r="K22" s="197"/>
      <c r="L22" s="197"/>
      <c r="M22" s="198"/>
      <c r="N22" s="198"/>
      <c r="O22" s="19"/>
      <c r="R22" s="54"/>
      <c r="S22" s="56"/>
    </row>
    <row r="23" spans="4:19" ht="45" hidden="1" customHeight="1" x14ac:dyDescent="0.35">
      <c r="D23" s="374"/>
      <c r="E23" s="376"/>
      <c r="F23" s="194"/>
      <c r="G23" s="195"/>
      <c r="H23" s="196"/>
      <c r="I23" s="203">
        <v>0</v>
      </c>
      <c r="J23" s="198">
        <v>0</v>
      </c>
      <c r="K23" s="197"/>
      <c r="L23" s="197">
        <v>0</v>
      </c>
      <c r="M23" s="198"/>
      <c r="N23" s="198">
        <f>J23-L23</f>
        <v>0</v>
      </c>
      <c r="O23" s="19"/>
      <c r="R23" s="54"/>
      <c r="S23" s="56"/>
    </row>
    <row r="24" spans="4:19" ht="45" customHeight="1" x14ac:dyDescent="0.35">
      <c r="D24" s="374" t="s">
        <v>370</v>
      </c>
      <c r="E24" s="376" t="s">
        <v>323</v>
      </c>
      <c r="F24" s="199" t="s">
        <v>227</v>
      </c>
      <c r="G24" s="195" t="s">
        <v>228</v>
      </c>
      <c r="H24" s="196">
        <v>15</v>
      </c>
      <c r="I24" s="198">
        <v>3183</v>
      </c>
      <c r="J24" s="198">
        <v>3183</v>
      </c>
      <c r="K24" s="197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197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86.02</v>
      </c>
      <c r="M24" s="198"/>
      <c r="N24" s="203">
        <f>J24+K24-L24-M24</f>
        <v>3096.98</v>
      </c>
      <c r="O24" s="19"/>
      <c r="R24" s="54"/>
      <c r="S24" s="56"/>
    </row>
    <row r="25" spans="4:19" ht="45" customHeight="1" x14ac:dyDescent="0.35">
      <c r="D25" s="374" t="s">
        <v>371</v>
      </c>
      <c r="E25" s="376" t="s">
        <v>323</v>
      </c>
      <c r="F25" s="199" t="s">
        <v>242</v>
      </c>
      <c r="G25" s="195" t="s">
        <v>71</v>
      </c>
      <c r="H25" s="196">
        <v>15</v>
      </c>
      <c r="I25" s="198">
        <v>2983</v>
      </c>
      <c r="J25" s="198">
        <v>2983</v>
      </c>
      <c r="K25" s="197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97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43.99</v>
      </c>
      <c r="M25" s="198"/>
      <c r="N25" s="203">
        <f>J25+K25-L25-M25</f>
        <v>2939.01</v>
      </c>
      <c r="O25" s="19"/>
      <c r="R25" s="54"/>
      <c r="S25" s="56"/>
    </row>
    <row r="26" spans="4:19" ht="45" customHeight="1" x14ac:dyDescent="0.4">
      <c r="D26" s="374"/>
      <c r="E26" s="376"/>
      <c r="F26" s="202" t="s">
        <v>99</v>
      </c>
      <c r="G26" s="195"/>
      <c r="H26" s="196"/>
      <c r="I26" s="203"/>
      <c r="J26" s="198"/>
      <c r="K26" s="197"/>
      <c r="L26" s="197"/>
      <c r="M26" s="198"/>
      <c r="N26" s="198"/>
      <c r="O26" s="19"/>
      <c r="R26" s="54"/>
      <c r="S26" s="56"/>
    </row>
    <row r="27" spans="4:19" ht="45" customHeight="1" x14ac:dyDescent="0.35">
      <c r="D27" s="374" t="s">
        <v>372</v>
      </c>
      <c r="E27" s="376" t="s">
        <v>323</v>
      </c>
      <c r="F27" s="194" t="s">
        <v>176</v>
      </c>
      <c r="G27" s="195" t="s">
        <v>215</v>
      </c>
      <c r="H27" s="196">
        <v>15</v>
      </c>
      <c r="I27" s="203">
        <v>3557</v>
      </c>
      <c r="J27" s="198">
        <v>3557</v>
      </c>
      <c r="K27" s="197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97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144.44</v>
      </c>
      <c r="M27" s="198">
        <v>0</v>
      </c>
      <c r="N27" s="198">
        <f>J27+K27-L27-M27</f>
        <v>3412.56</v>
      </c>
      <c r="O27" s="19"/>
      <c r="R27" s="54"/>
      <c r="S27" s="56"/>
    </row>
    <row r="28" spans="4:19" ht="45" hidden="1" customHeight="1" x14ac:dyDescent="0.35">
      <c r="D28" s="376"/>
      <c r="E28" s="393"/>
      <c r="F28" s="228"/>
      <c r="G28" s="195"/>
      <c r="H28" s="196"/>
      <c r="I28" s="203"/>
      <c r="J28" s="203"/>
      <c r="K28" s="203"/>
      <c r="L28" s="203"/>
      <c r="M28" s="203"/>
      <c r="N28" s="203"/>
      <c r="O28" s="19"/>
      <c r="R28" s="54"/>
      <c r="S28" s="56"/>
    </row>
    <row r="29" spans="4:19" ht="45" customHeight="1" x14ac:dyDescent="0.4">
      <c r="D29" s="376"/>
      <c r="E29" s="393"/>
      <c r="F29" s="204" t="s">
        <v>200</v>
      </c>
      <c r="G29" s="195"/>
      <c r="H29" s="196"/>
      <c r="I29" s="203"/>
      <c r="J29" s="198"/>
      <c r="K29" s="197"/>
      <c r="L29" s="197"/>
      <c r="M29" s="198"/>
      <c r="N29" s="198"/>
      <c r="O29" s="19"/>
      <c r="R29" s="54"/>
      <c r="S29" s="56"/>
    </row>
    <row r="30" spans="4:19" ht="45" customHeight="1" x14ac:dyDescent="0.35">
      <c r="D30" s="376" t="s">
        <v>373</v>
      </c>
      <c r="E30" s="393" t="s">
        <v>323</v>
      </c>
      <c r="F30" s="205" t="s">
        <v>202</v>
      </c>
      <c r="G30" s="206" t="s">
        <v>201</v>
      </c>
      <c r="H30" s="196">
        <v>15</v>
      </c>
      <c r="I30" s="203">
        <v>3915</v>
      </c>
      <c r="J30" s="198">
        <v>3915</v>
      </c>
      <c r="K30" s="197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197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290.77</v>
      </c>
      <c r="M30" s="198">
        <v>0</v>
      </c>
      <c r="N30" s="198">
        <f>J30+K30-L30-M30</f>
        <v>3624.23</v>
      </c>
      <c r="O30" s="19"/>
      <c r="R30" s="54"/>
      <c r="S30" s="56"/>
    </row>
    <row r="31" spans="4:19" ht="45" customHeight="1" x14ac:dyDescent="0.35">
      <c r="D31" s="376" t="s">
        <v>374</v>
      </c>
      <c r="E31" s="393" t="s">
        <v>323</v>
      </c>
      <c r="F31" s="205" t="s">
        <v>203</v>
      </c>
      <c r="G31" s="195" t="s">
        <v>16</v>
      </c>
      <c r="H31" s="196">
        <v>15</v>
      </c>
      <c r="I31" s="203">
        <v>2233</v>
      </c>
      <c r="J31" s="198">
        <v>2233</v>
      </c>
      <c r="K31" s="197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46.12</v>
      </c>
      <c r="L31" s="197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98"/>
      <c r="N31" s="203">
        <f>J31+K31-L31-M31</f>
        <v>2279.12</v>
      </c>
      <c r="O31" s="19"/>
      <c r="R31" s="54"/>
      <c r="S31" s="56"/>
    </row>
    <row r="32" spans="4:19" ht="45" customHeight="1" x14ac:dyDescent="0.35">
      <c r="D32" s="376" t="s">
        <v>375</v>
      </c>
      <c r="E32" s="393" t="s">
        <v>323</v>
      </c>
      <c r="F32" s="205" t="s">
        <v>96</v>
      </c>
      <c r="G32" s="195" t="s">
        <v>16</v>
      </c>
      <c r="H32" s="196">
        <v>15</v>
      </c>
      <c r="I32" s="203">
        <v>3369</v>
      </c>
      <c r="J32" s="198">
        <v>3369</v>
      </c>
      <c r="K32" s="197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197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106.26</v>
      </c>
      <c r="M32" s="198"/>
      <c r="N32" s="203">
        <f>J32+K32-L32-M32</f>
        <v>3262.74</v>
      </c>
      <c r="O32" s="19"/>
      <c r="R32" s="54"/>
      <c r="S32" s="56"/>
    </row>
    <row r="33" spans="2:19" ht="45" customHeight="1" x14ac:dyDescent="0.4">
      <c r="D33" s="376"/>
      <c r="E33" s="393"/>
      <c r="F33" s="204" t="s">
        <v>211</v>
      </c>
      <c r="G33" s="195"/>
      <c r="H33" s="196"/>
      <c r="I33" s="203"/>
      <c r="J33" s="198"/>
      <c r="K33" s="197"/>
      <c r="L33" s="197"/>
      <c r="M33" s="198"/>
      <c r="N33" s="198"/>
      <c r="O33" s="19"/>
      <c r="R33" s="54"/>
      <c r="S33" s="56"/>
    </row>
    <row r="34" spans="2:19" ht="45" customHeight="1" x14ac:dyDescent="0.35">
      <c r="D34" s="376"/>
      <c r="E34" s="393"/>
      <c r="F34" s="205"/>
      <c r="G34" s="195" t="s">
        <v>213</v>
      </c>
      <c r="H34" s="196">
        <v>0</v>
      </c>
      <c r="I34" s="203">
        <v>6884</v>
      </c>
      <c r="J34" s="198">
        <v>0</v>
      </c>
      <c r="K34" s="197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197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198"/>
      <c r="N34" s="203">
        <f>J34+K34-L34-M34</f>
        <v>0</v>
      </c>
      <c r="O34" s="19"/>
      <c r="P34" s="1">
        <v>749.84</v>
      </c>
      <c r="R34" s="54"/>
      <c r="S34" s="56"/>
    </row>
    <row r="35" spans="2:19" ht="45" customHeight="1" x14ac:dyDescent="0.35">
      <c r="D35" s="376" t="s">
        <v>377</v>
      </c>
      <c r="E35" s="393" t="s">
        <v>323</v>
      </c>
      <c r="F35" s="205" t="s">
        <v>212</v>
      </c>
      <c r="G35" s="195" t="s">
        <v>214</v>
      </c>
      <c r="H35" s="196">
        <v>15</v>
      </c>
      <c r="I35" s="203">
        <v>4235</v>
      </c>
      <c r="J35" s="198">
        <v>4235</v>
      </c>
      <c r="K35" s="197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197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325.58</v>
      </c>
      <c r="M35" s="198"/>
      <c r="N35" s="203">
        <f>J35+K35-L35-M35</f>
        <v>3909.42</v>
      </c>
      <c r="O35" s="19"/>
      <c r="R35" s="54"/>
      <c r="S35" s="56"/>
    </row>
    <row r="36" spans="2:19" ht="45" customHeight="1" x14ac:dyDescent="0.4">
      <c r="D36" s="341"/>
      <c r="E36" s="377"/>
      <c r="F36" s="207" t="s">
        <v>39</v>
      </c>
      <c r="G36" s="206"/>
      <c r="H36" s="208"/>
      <c r="I36" s="209"/>
      <c r="J36" s="209"/>
      <c r="K36" s="406"/>
      <c r="L36" s="406"/>
      <c r="M36" s="209"/>
      <c r="N36" s="209"/>
      <c r="O36" s="19"/>
      <c r="R36" s="54"/>
      <c r="S36" s="56"/>
    </row>
    <row r="37" spans="2:19" ht="45" customHeight="1" x14ac:dyDescent="0.35">
      <c r="D37" s="341" t="s">
        <v>378</v>
      </c>
      <c r="E37" s="377" t="s">
        <v>331</v>
      </c>
      <c r="F37" s="199" t="s">
        <v>278</v>
      </c>
      <c r="G37" s="195" t="s">
        <v>40</v>
      </c>
      <c r="H37" s="196">
        <v>15</v>
      </c>
      <c r="I37" s="198">
        <v>2415</v>
      </c>
      <c r="J37" s="198">
        <v>2415</v>
      </c>
      <c r="K37" s="197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19.98</v>
      </c>
      <c r="L37" s="197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198">
        <v>0</v>
      </c>
      <c r="N37" s="203">
        <f>J37+K37-L37-M37</f>
        <v>2434.98</v>
      </c>
      <c r="O37" s="19"/>
      <c r="R37" s="54"/>
      <c r="S37" s="56"/>
    </row>
    <row r="38" spans="2:19" ht="45" customHeight="1" x14ac:dyDescent="0.35">
      <c r="D38" s="377" t="s">
        <v>379</v>
      </c>
      <c r="E38" s="394" t="s">
        <v>331</v>
      </c>
      <c r="F38" s="247" t="s">
        <v>266</v>
      </c>
      <c r="G38" s="195" t="s">
        <v>36</v>
      </c>
      <c r="H38" s="196">
        <v>15</v>
      </c>
      <c r="I38" s="203">
        <v>1932</v>
      </c>
      <c r="J38" s="198">
        <v>1932</v>
      </c>
      <c r="K38" s="197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79.31</v>
      </c>
      <c r="L38" s="197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198">
        <v>0</v>
      </c>
      <c r="N38" s="203">
        <f>J38+K38-L38-M38</f>
        <v>2011.31</v>
      </c>
      <c r="O38" s="19"/>
      <c r="R38" s="54"/>
      <c r="S38" s="56"/>
    </row>
    <row r="39" spans="2:19" ht="45" customHeight="1" x14ac:dyDescent="0.4">
      <c r="D39" s="377"/>
      <c r="E39" s="394"/>
      <c r="F39" s="210" t="s">
        <v>175</v>
      </c>
      <c r="G39" s="195"/>
      <c r="H39" s="196"/>
      <c r="I39" s="198"/>
      <c r="J39" s="198"/>
      <c r="K39" s="197"/>
      <c r="L39" s="197"/>
      <c r="M39" s="198"/>
      <c r="N39" s="198"/>
      <c r="O39" s="19"/>
      <c r="R39" s="54"/>
      <c r="S39" s="56"/>
    </row>
    <row r="40" spans="2:19" ht="45" hidden="1" customHeight="1" x14ac:dyDescent="0.35">
      <c r="D40" s="377"/>
      <c r="E40" s="377"/>
      <c r="F40" s="194"/>
      <c r="G40" s="240"/>
      <c r="H40" s="196"/>
      <c r="I40" s="198"/>
      <c r="J40" s="198"/>
      <c r="K40" s="197"/>
      <c r="L40" s="197"/>
      <c r="M40" s="198"/>
      <c r="N40" s="198"/>
      <c r="O40" s="19"/>
      <c r="R40" s="54"/>
      <c r="S40" s="56"/>
    </row>
    <row r="41" spans="2:19" ht="45" customHeight="1" x14ac:dyDescent="0.35">
      <c r="D41" s="377" t="s">
        <v>380</v>
      </c>
      <c r="E41" s="394" t="s">
        <v>331</v>
      </c>
      <c r="F41" s="228" t="s">
        <v>267</v>
      </c>
      <c r="G41" s="195" t="s">
        <v>43</v>
      </c>
      <c r="H41" s="196">
        <v>15</v>
      </c>
      <c r="I41" s="203">
        <v>3257</v>
      </c>
      <c r="J41" s="198">
        <v>3257</v>
      </c>
      <c r="K41" s="197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197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94.07</v>
      </c>
      <c r="M41" s="198">
        <v>0</v>
      </c>
      <c r="N41" s="203">
        <f>J41+K41-L41-M41</f>
        <v>3162.93</v>
      </c>
      <c r="O41" s="19"/>
      <c r="R41" s="54"/>
      <c r="S41" s="56"/>
    </row>
    <row r="42" spans="2:19" ht="38.1" customHeight="1" x14ac:dyDescent="0.35">
      <c r="D42" s="376"/>
      <c r="E42" s="393"/>
      <c r="F42" s="164"/>
      <c r="G42" s="162"/>
      <c r="H42" s="163"/>
      <c r="I42" s="156"/>
      <c r="J42" s="141"/>
      <c r="K42" s="361"/>
      <c r="L42" s="361"/>
      <c r="M42" s="141"/>
      <c r="N42" s="203"/>
      <c r="O42" s="19"/>
      <c r="R42" s="54"/>
      <c r="S42" s="56"/>
    </row>
    <row r="43" spans="2:19" ht="38.1" customHeight="1" x14ac:dyDescent="0.25">
      <c r="D43" s="378"/>
      <c r="E43" s="382"/>
      <c r="F43" s="64"/>
      <c r="G43" s="72"/>
      <c r="H43" s="73"/>
      <c r="I43" s="74">
        <f>SUM(I12:I41)</f>
        <v>55367</v>
      </c>
      <c r="J43" s="74">
        <f>SUM(J12:J41)</f>
        <v>48483</v>
      </c>
      <c r="K43" s="74">
        <f>SUM(K12:K42)</f>
        <v>283.08</v>
      </c>
      <c r="L43" s="74">
        <f>SUM(L12:L42)</f>
        <v>2073.0100000000002</v>
      </c>
      <c r="M43" s="74" t="e">
        <f>M41+M40+M38+M37+M35+M34+M32+M31+M30+M27+M25+M24+M23+M20+M19+#REF!+M16+M14+M13+M12</f>
        <v>#REF!</v>
      </c>
      <c r="N43" s="74">
        <f>SUM(N12:N42)</f>
        <v>46693.07</v>
      </c>
      <c r="O43" s="75"/>
      <c r="R43" s="54"/>
      <c r="S43" s="56"/>
    </row>
    <row r="44" spans="2:19" ht="32.1" customHeight="1" x14ac:dyDescent="0.35">
      <c r="B44" s="65"/>
      <c r="C44" s="65"/>
      <c r="D44" s="520" t="s">
        <v>12</v>
      </c>
      <c r="E44" s="520"/>
      <c r="F44" s="520"/>
      <c r="G44" s="520"/>
      <c r="H44" s="520"/>
      <c r="I44" s="520"/>
      <c r="J44" s="520"/>
      <c r="K44" s="520"/>
      <c r="L44" s="520"/>
      <c r="M44" s="520"/>
      <c r="N44" s="520"/>
      <c r="O44" s="520"/>
      <c r="R44" s="54"/>
      <c r="S44" s="56"/>
    </row>
    <row r="45" spans="2:19" ht="32.1" customHeight="1" x14ac:dyDescent="0.35">
      <c r="B45" s="65"/>
      <c r="C45" s="65"/>
      <c r="D45" s="520" t="s">
        <v>167</v>
      </c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R45" s="54"/>
      <c r="S45" s="56"/>
    </row>
    <row r="46" spans="2:19" ht="32.1" customHeight="1" x14ac:dyDescent="0.35">
      <c r="B46" s="65"/>
      <c r="C46" s="65"/>
      <c r="D46" s="522" t="str">
        <f>D5</f>
        <v>NOMINA 1RA QUINCENA DE JUNIO DE 2021</v>
      </c>
      <c r="E46" s="522"/>
      <c r="F46" s="522"/>
      <c r="G46" s="522"/>
      <c r="H46" s="522"/>
      <c r="I46" s="522"/>
      <c r="J46" s="522"/>
      <c r="K46" s="522"/>
      <c r="L46" s="522"/>
      <c r="M46" s="522"/>
      <c r="N46" s="522"/>
      <c r="O46" s="522"/>
      <c r="R46" s="54"/>
      <c r="S46" s="56"/>
    </row>
    <row r="47" spans="2:19" ht="32.1" customHeight="1" x14ac:dyDescent="0.35">
      <c r="B47" s="65"/>
      <c r="C47" s="65"/>
      <c r="D47" s="522" t="s">
        <v>154</v>
      </c>
      <c r="E47" s="522"/>
      <c r="F47" s="522"/>
      <c r="G47" s="522"/>
      <c r="H47" s="522"/>
      <c r="I47" s="522"/>
      <c r="J47" s="522"/>
      <c r="K47" s="522"/>
      <c r="L47" s="522"/>
      <c r="M47" s="522"/>
      <c r="N47" s="522"/>
      <c r="O47" s="522"/>
      <c r="R47" s="54"/>
      <c r="S47" s="56"/>
    </row>
    <row r="48" spans="2:19" ht="32.1" customHeight="1" x14ac:dyDescent="0.25">
      <c r="B48" s="65"/>
      <c r="C48" s="65"/>
      <c r="D48" s="523" t="s">
        <v>364</v>
      </c>
      <c r="E48" s="398" t="s">
        <v>311</v>
      </c>
      <c r="F48" s="104"/>
      <c r="G48" s="104"/>
      <c r="H48" s="105" t="s">
        <v>4</v>
      </c>
      <c r="I48" s="517" t="s">
        <v>0</v>
      </c>
      <c r="J48" s="518"/>
      <c r="K48" s="519"/>
      <c r="L48" s="401"/>
      <c r="M48" s="106"/>
      <c r="N48" s="105"/>
      <c r="O48" s="107"/>
      <c r="R48" s="54"/>
      <c r="S48" s="56"/>
    </row>
    <row r="49" spans="2:19" ht="32.1" customHeight="1" x14ac:dyDescent="0.25">
      <c r="B49" s="65"/>
      <c r="C49" s="65"/>
      <c r="D49" s="524"/>
      <c r="E49" s="399" t="s">
        <v>312</v>
      </c>
      <c r="F49" s="107"/>
      <c r="G49" s="105"/>
      <c r="H49" s="108" t="s">
        <v>5</v>
      </c>
      <c r="I49" s="109" t="s">
        <v>1</v>
      </c>
      <c r="J49" s="109" t="s">
        <v>153</v>
      </c>
      <c r="K49" s="402" t="s">
        <v>157</v>
      </c>
      <c r="L49" s="402"/>
      <c r="M49" s="105" t="s">
        <v>172</v>
      </c>
      <c r="N49" s="105" t="s">
        <v>156</v>
      </c>
      <c r="O49" s="110"/>
      <c r="R49" s="54"/>
      <c r="S49" s="56"/>
    </row>
    <row r="50" spans="2:19" ht="32.1" customHeight="1" x14ac:dyDescent="0.25">
      <c r="B50" s="65"/>
      <c r="C50" s="65"/>
      <c r="D50" s="524"/>
      <c r="E50" s="399"/>
      <c r="F50" s="111"/>
      <c r="G50" s="112" t="s">
        <v>10</v>
      </c>
      <c r="H50" s="105"/>
      <c r="I50" s="105" t="s">
        <v>7</v>
      </c>
      <c r="J50" s="105" t="s">
        <v>156</v>
      </c>
      <c r="K50" s="108" t="s">
        <v>158</v>
      </c>
      <c r="L50" s="108" t="s">
        <v>159</v>
      </c>
      <c r="M50" s="105" t="s">
        <v>174</v>
      </c>
      <c r="N50" s="105" t="s">
        <v>162</v>
      </c>
      <c r="O50" s="109" t="s">
        <v>165</v>
      </c>
      <c r="R50" s="54"/>
      <c r="S50" s="56"/>
    </row>
    <row r="51" spans="2:19" ht="32.1" customHeight="1" x14ac:dyDescent="0.25">
      <c r="B51" s="65"/>
      <c r="C51" s="65"/>
      <c r="D51" s="525"/>
      <c r="E51" s="390"/>
      <c r="F51" s="111" t="s">
        <v>76</v>
      </c>
      <c r="G51" s="111" t="s">
        <v>9</v>
      </c>
      <c r="H51" s="109"/>
      <c r="I51" s="109"/>
      <c r="J51" s="109"/>
      <c r="K51" s="402"/>
      <c r="L51" s="403"/>
      <c r="M51" s="113"/>
      <c r="N51" s="109"/>
      <c r="O51" s="109"/>
      <c r="R51" s="54"/>
      <c r="S51" s="56"/>
    </row>
    <row r="52" spans="2:19" ht="32.1" customHeight="1" x14ac:dyDescent="0.4">
      <c r="D52" s="379"/>
      <c r="E52" s="395"/>
      <c r="F52" s="212" t="s">
        <v>220</v>
      </c>
      <c r="G52" s="213"/>
      <c r="H52" s="214"/>
      <c r="I52" s="215"/>
      <c r="J52" s="216"/>
      <c r="K52" s="407"/>
      <c r="L52" s="407"/>
      <c r="M52" s="216"/>
      <c r="N52" s="209"/>
      <c r="O52" s="63"/>
      <c r="R52" s="54"/>
      <c r="S52" s="56"/>
    </row>
    <row r="53" spans="2:19" ht="32.1" hidden="1" customHeight="1" x14ac:dyDescent="0.35">
      <c r="D53" s="377"/>
      <c r="E53" s="394"/>
      <c r="F53" s="211"/>
      <c r="G53" s="195"/>
      <c r="H53" s="196"/>
      <c r="I53" s="198"/>
      <c r="J53" s="198"/>
      <c r="K53" s="197"/>
      <c r="L53" s="197"/>
      <c r="M53" s="198"/>
      <c r="N53" s="203"/>
      <c r="O53" s="19"/>
      <c r="R53" s="54"/>
      <c r="S53" s="56"/>
    </row>
    <row r="54" spans="2:19" ht="45" customHeight="1" x14ac:dyDescent="0.35">
      <c r="D54" s="377" t="s">
        <v>381</v>
      </c>
      <c r="E54" s="394" t="s">
        <v>331</v>
      </c>
      <c r="F54" s="211" t="s">
        <v>240</v>
      </c>
      <c r="G54" s="195" t="s">
        <v>32</v>
      </c>
      <c r="H54" s="196">
        <v>15</v>
      </c>
      <c r="I54" s="198">
        <v>2309</v>
      </c>
      <c r="J54" s="198">
        <v>2309</v>
      </c>
      <c r="K54" s="197">
        <f t="shared" ref="K54:K74" si="0"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41.26</v>
      </c>
      <c r="L54" s="197">
        <f t="shared" ref="L54:L74" si="1"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0</v>
      </c>
      <c r="M54" s="198"/>
      <c r="N54" s="203">
        <f t="shared" ref="N54:N74" si="2">J54+K54-L54-M54</f>
        <v>2350.2600000000002</v>
      </c>
      <c r="O54" s="19"/>
      <c r="R54" s="54"/>
      <c r="S54" s="56"/>
    </row>
    <row r="55" spans="2:19" ht="45" customHeight="1" x14ac:dyDescent="0.35">
      <c r="D55" s="377" t="s">
        <v>382</v>
      </c>
      <c r="E55" s="394" t="s">
        <v>331</v>
      </c>
      <c r="F55" s="211" t="s">
        <v>241</v>
      </c>
      <c r="G55" s="195" t="s">
        <v>32</v>
      </c>
      <c r="H55" s="196">
        <v>15</v>
      </c>
      <c r="I55" s="198">
        <v>2309</v>
      </c>
      <c r="J55" s="198">
        <v>2309</v>
      </c>
      <c r="K55" s="197">
        <f t="shared" si="0"/>
        <v>41.26</v>
      </c>
      <c r="L55" s="197">
        <f t="shared" si="1"/>
        <v>0</v>
      </c>
      <c r="M55" s="198"/>
      <c r="N55" s="203">
        <f t="shared" si="2"/>
        <v>2350.2600000000002</v>
      </c>
      <c r="O55" s="19"/>
      <c r="R55" s="54"/>
      <c r="S55" s="56"/>
    </row>
    <row r="56" spans="2:19" ht="45" customHeight="1" x14ac:dyDescent="0.35">
      <c r="D56" s="377" t="s">
        <v>383</v>
      </c>
      <c r="E56" s="394" t="s">
        <v>331</v>
      </c>
      <c r="F56" s="211" t="s">
        <v>239</v>
      </c>
      <c r="G56" s="195" t="s">
        <v>40</v>
      </c>
      <c r="H56" s="196">
        <v>15</v>
      </c>
      <c r="I56" s="198">
        <v>2494</v>
      </c>
      <c r="J56" s="198">
        <v>2494</v>
      </c>
      <c r="K56" s="197">
        <f t="shared" si="0"/>
        <v>14.93</v>
      </c>
      <c r="L56" s="197">
        <f t="shared" si="1"/>
        <v>0</v>
      </c>
      <c r="M56" s="198"/>
      <c r="N56" s="203">
        <f t="shared" si="2"/>
        <v>2508.9299999999998</v>
      </c>
      <c r="O56" s="19"/>
      <c r="R56" s="54"/>
      <c r="S56" s="56"/>
    </row>
    <row r="57" spans="2:19" ht="45" customHeight="1" x14ac:dyDescent="0.35">
      <c r="D57" s="377" t="s">
        <v>384</v>
      </c>
      <c r="E57" s="394" t="s">
        <v>323</v>
      </c>
      <c r="F57" s="211" t="s">
        <v>221</v>
      </c>
      <c r="G57" s="195" t="s">
        <v>38</v>
      </c>
      <c r="H57" s="196">
        <v>15</v>
      </c>
      <c r="I57" s="203">
        <v>2896</v>
      </c>
      <c r="J57" s="198">
        <v>2896</v>
      </c>
      <c r="K57" s="197">
        <f t="shared" si="0"/>
        <v>0</v>
      </c>
      <c r="L57" s="197">
        <f t="shared" si="1"/>
        <v>34.520000000000003</v>
      </c>
      <c r="M57" s="198"/>
      <c r="N57" s="203">
        <f t="shared" si="2"/>
        <v>2861.48</v>
      </c>
      <c r="O57" s="19"/>
      <c r="R57" s="54"/>
      <c r="S57" s="56"/>
    </row>
    <row r="58" spans="2:19" ht="45" hidden="1" customHeight="1" x14ac:dyDescent="0.35">
      <c r="D58" s="377"/>
      <c r="E58" s="377"/>
      <c r="F58" s="217"/>
      <c r="G58" s="218"/>
      <c r="H58" s="219"/>
      <c r="I58" s="198"/>
      <c r="J58" s="198"/>
      <c r="K58" s="197">
        <f t="shared" si="0"/>
        <v>0</v>
      </c>
      <c r="L58" s="197">
        <f t="shared" si="1"/>
        <v>0</v>
      </c>
      <c r="M58" s="198">
        <v>0</v>
      </c>
      <c r="N58" s="203">
        <f t="shared" si="2"/>
        <v>0</v>
      </c>
      <c r="O58" s="19"/>
      <c r="R58" s="54"/>
      <c r="S58" s="56"/>
    </row>
    <row r="59" spans="2:19" ht="45" customHeight="1" x14ac:dyDescent="0.35">
      <c r="D59" s="377" t="s">
        <v>385</v>
      </c>
      <c r="E59" s="394" t="s">
        <v>323</v>
      </c>
      <c r="F59" s="220" t="s">
        <v>58</v>
      </c>
      <c r="G59" s="221" t="s">
        <v>32</v>
      </c>
      <c r="H59" s="219">
        <v>15</v>
      </c>
      <c r="I59" s="203">
        <v>2289</v>
      </c>
      <c r="J59" s="198">
        <v>2289</v>
      </c>
      <c r="K59" s="197">
        <f t="shared" si="0"/>
        <v>42.54</v>
      </c>
      <c r="L59" s="197">
        <f t="shared" si="1"/>
        <v>0</v>
      </c>
      <c r="M59" s="198">
        <v>0</v>
      </c>
      <c r="N59" s="203">
        <f t="shared" si="2"/>
        <v>2331.54</v>
      </c>
      <c r="O59" s="19"/>
      <c r="R59" s="54"/>
      <c r="S59" s="56"/>
    </row>
    <row r="60" spans="2:19" ht="45" customHeight="1" x14ac:dyDescent="0.35">
      <c r="D60" s="377" t="s">
        <v>386</v>
      </c>
      <c r="E60" s="394" t="s">
        <v>323</v>
      </c>
      <c r="F60" s="220" t="s">
        <v>103</v>
      </c>
      <c r="G60" s="221" t="s">
        <v>32</v>
      </c>
      <c r="H60" s="219">
        <v>15</v>
      </c>
      <c r="I60" s="203">
        <v>2896</v>
      </c>
      <c r="J60" s="198">
        <v>2896</v>
      </c>
      <c r="K60" s="197">
        <f t="shared" si="0"/>
        <v>0</v>
      </c>
      <c r="L60" s="197">
        <f t="shared" si="1"/>
        <v>34.520000000000003</v>
      </c>
      <c r="M60" s="198"/>
      <c r="N60" s="203">
        <f t="shared" si="2"/>
        <v>2861.48</v>
      </c>
      <c r="O60" s="19"/>
      <c r="R60" s="54"/>
      <c r="S60" s="56"/>
    </row>
    <row r="61" spans="2:19" ht="45" customHeight="1" x14ac:dyDescent="0.35">
      <c r="D61" s="377" t="s">
        <v>387</v>
      </c>
      <c r="E61" s="377" t="s">
        <v>323</v>
      </c>
      <c r="F61" s="217" t="s">
        <v>107</v>
      </c>
      <c r="G61" s="218" t="s">
        <v>106</v>
      </c>
      <c r="H61" s="219">
        <v>15</v>
      </c>
      <c r="I61" s="203">
        <v>3355</v>
      </c>
      <c r="J61" s="198">
        <f>I61</f>
        <v>3355</v>
      </c>
      <c r="K61" s="197">
        <f t="shared" si="0"/>
        <v>0</v>
      </c>
      <c r="L61" s="197">
        <f t="shared" si="1"/>
        <v>104.74</v>
      </c>
      <c r="M61" s="198">
        <v>0</v>
      </c>
      <c r="N61" s="203">
        <f t="shared" si="2"/>
        <v>3250.26</v>
      </c>
      <c r="O61" s="19"/>
      <c r="R61" s="54"/>
      <c r="S61" s="56"/>
    </row>
    <row r="62" spans="2:19" ht="45" customHeight="1" x14ac:dyDescent="0.35">
      <c r="D62" s="377" t="s">
        <v>388</v>
      </c>
      <c r="E62" s="377" t="s">
        <v>323</v>
      </c>
      <c r="F62" s="217" t="s">
        <v>131</v>
      </c>
      <c r="G62" s="222" t="s">
        <v>130</v>
      </c>
      <c r="H62" s="219">
        <v>15</v>
      </c>
      <c r="I62" s="203">
        <v>2415</v>
      </c>
      <c r="J62" s="198">
        <v>2415</v>
      </c>
      <c r="K62" s="197">
        <f t="shared" si="0"/>
        <v>19.98</v>
      </c>
      <c r="L62" s="197">
        <f t="shared" si="1"/>
        <v>0</v>
      </c>
      <c r="M62" s="198">
        <v>0</v>
      </c>
      <c r="N62" s="203">
        <f t="shared" si="2"/>
        <v>2434.98</v>
      </c>
      <c r="O62" s="19"/>
      <c r="R62" s="54"/>
      <c r="S62" s="56"/>
    </row>
    <row r="63" spans="2:19" ht="45" customHeight="1" x14ac:dyDescent="0.35">
      <c r="D63" s="377" t="s">
        <v>389</v>
      </c>
      <c r="E63" s="377" t="s">
        <v>323</v>
      </c>
      <c r="F63" s="217" t="s">
        <v>178</v>
      </c>
      <c r="G63" s="222" t="s">
        <v>38</v>
      </c>
      <c r="H63" s="219">
        <v>15</v>
      </c>
      <c r="I63" s="203">
        <v>2896</v>
      </c>
      <c r="J63" s="198">
        <v>2896</v>
      </c>
      <c r="K63" s="197">
        <f t="shared" si="0"/>
        <v>0</v>
      </c>
      <c r="L63" s="197">
        <f t="shared" si="1"/>
        <v>34.520000000000003</v>
      </c>
      <c r="M63" s="198">
        <v>0</v>
      </c>
      <c r="N63" s="203">
        <f t="shared" si="2"/>
        <v>2861.48</v>
      </c>
      <c r="O63" s="19"/>
      <c r="R63" s="54"/>
      <c r="S63" s="56"/>
    </row>
    <row r="64" spans="2:19" ht="45" customHeight="1" x14ac:dyDescent="0.35">
      <c r="D64" s="377" t="s">
        <v>390</v>
      </c>
      <c r="E64" s="377" t="s">
        <v>323</v>
      </c>
      <c r="F64" s="217" t="s">
        <v>92</v>
      </c>
      <c r="G64" s="222" t="s">
        <v>32</v>
      </c>
      <c r="H64" s="219">
        <v>15</v>
      </c>
      <c r="I64" s="203">
        <v>3257</v>
      </c>
      <c r="J64" s="198">
        <v>3257</v>
      </c>
      <c r="K64" s="197">
        <f t="shared" si="0"/>
        <v>0</v>
      </c>
      <c r="L64" s="197">
        <f t="shared" si="1"/>
        <v>94.07</v>
      </c>
      <c r="M64" s="198">
        <v>0</v>
      </c>
      <c r="N64" s="203">
        <f t="shared" si="2"/>
        <v>3162.93</v>
      </c>
      <c r="O64" s="19"/>
      <c r="R64" s="54"/>
      <c r="S64" s="56"/>
    </row>
    <row r="65" spans="2:241" ht="45" customHeight="1" x14ac:dyDescent="0.35">
      <c r="D65" s="377" t="s">
        <v>391</v>
      </c>
      <c r="E65" s="377" t="s">
        <v>331</v>
      </c>
      <c r="F65" s="217" t="s">
        <v>83</v>
      </c>
      <c r="G65" s="222" t="s">
        <v>57</v>
      </c>
      <c r="H65" s="219">
        <v>15</v>
      </c>
      <c r="I65" s="203">
        <v>2415</v>
      </c>
      <c r="J65" s="198">
        <v>2415</v>
      </c>
      <c r="K65" s="197">
        <f t="shared" si="0"/>
        <v>19.98</v>
      </c>
      <c r="L65" s="197">
        <f t="shared" si="1"/>
        <v>0</v>
      </c>
      <c r="M65" s="198">
        <v>0</v>
      </c>
      <c r="N65" s="203">
        <f t="shared" si="2"/>
        <v>2434.98</v>
      </c>
      <c r="O65" s="19"/>
      <c r="R65" s="54"/>
      <c r="S65" s="56"/>
    </row>
    <row r="66" spans="2:241" ht="45" customHeight="1" x14ac:dyDescent="0.35">
      <c r="D66" s="377" t="s">
        <v>392</v>
      </c>
      <c r="E66" s="377" t="s">
        <v>323</v>
      </c>
      <c r="F66" s="217" t="s">
        <v>108</v>
      </c>
      <c r="G66" s="222" t="s">
        <v>32</v>
      </c>
      <c r="H66" s="219">
        <v>15</v>
      </c>
      <c r="I66" s="203">
        <v>2415</v>
      </c>
      <c r="J66" s="198">
        <v>2415</v>
      </c>
      <c r="K66" s="197">
        <f t="shared" si="0"/>
        <v>19.98</v>
      </c>
      <c r="L66" s="197">
        <f t="shared" si="1"/>
        <v>0</v>
      </c>
      <c r="M66" s="198">
        <v>0</v>
      </c>
      <c r="N66" s="203">
        <f t="shared" si="2"/>
        <v>2434.98</v>
      </c>
      <c r="O66" s="19"/>
      <c r="R66" s="54"/>
      <c r="S66" s="56"/>
    </row>
    <row r="67" spans="2:241" ht="45" customHeight="1" x14ac:dyDescent="0.35">
      <c r="D67" s="377" t="s">
        <v>393</v>
      </c>
      <c r="E67" s="377" t="s">
        <v>323</v>
      </c>
      <c r="F67" s="217" t="s">
        <v>94</v>
      </c>
      <c r="G67" s="217" t="s">
        <v>32</v>
      </c>
      <c r="H67" s="448">
        <v>15</v>
      </c>
      <c r="I67" s="203">
        <v>4253</v>
      </c>
      <c r="J67" s="198">
        <v>4253</v>
      </c>
      <c r="K67" s="197">
        <f t="shared" si="0"/>
        <v>0</v>
      </c>
      <c r="L67" s="197">
        <f t="shared" si="1"/>
        <v>327.54000000000002</v>
      </c>
      <c r="M67" s="198">
        <v>0</v>
      </c>
      <c r="N67" s="203">
        <f t="shared" si="2"/>
        <v>3925.46</v>
      </c>
      <c r="O67" s="19"/>
      <c r="R67" s="54"/>
      <c r="S67" s="56"/>
    </row>
    <row r="68" spans="2:241" ht="45" customHeight="1" x14ac:dyDescent="0.35">
      <c r="D68" s="377" t="s">
        <v>394</v>
      </c>
      <c r="E68" s="377" t="s">
        <v>323</v>
      </c>
      <c r="F68" s="217" t="s">
        <v>109</v>
      </c>
      <c r="G68" s="222" t="s">
        <v>32</v>
      </c>
      <c r="H68" s="219">
        <v>15</v>
      </c>
      <c r="I68" s="203">
        <v>2201</v>
      </c>
      <c r="J68" s="198">
        <v>2201</v>
      </c>
      <c r="K68" s="197">
        <f t="shared" si="0"/>
        <v>48.17</v>
      </c>
      <c r="L68" s="197">
        <f t="shared" si="1"/>
        <v>0</v>
      </c>
      <c r="M68" s="198">
        <v>0</v>
      </c>
      <c r="N68" s="203">
        <f t="shared" si="2"/>
        <v>2249.17</v>
      </c>
      <c r="O68" s="19"/>
      <c r="R68" s="54"/>
      <c r="S68" s="56"/>
    </row>
    <row r="69" spans="2:241" ht="45" customHeight="1" x14ac:dyDescent="0.35">
      <c r="D69" s="377" t="s">
        <v>395</v>
      </c>
      <c r="E69" s="377" t="s">
        <v>323</v>
      </c>
      <c r="F69" s="217" t="s">
        <v>105</v>
      </c>
      <c r="G69" s="222" t="s">
        <v>32</v>
      </c>
      <c r="H69" s="219">
        <v>15</v>
      </c>
      <c r="I69" s="203">
        <v>2517</v>
      </c>
      <c r="J69" s="198">
        <v>2517</v>
      </c>
      <c r="K69" s="197">
        <f t="shared" si="0"/>
        <v>13.46</v>
      </c>
      <c r="L69" s="197">
        <f t="shared" si="1"/>
        <v>0</v>
      </c>
      <c r="M69" s="198">
        <v>0</v>
      </c>
      <c r="N69" s="203">
        <f t="shared" si="2"/>
        <v>2530.46</v>
      </c>
      <c r="O69" s="19"/>
      <c r="R69" s="54"/>
      <c r="S69" s="56"/>
    </row>
    <row r="70" spans="2:241" ht="45" customHeight="1" x14ac:dyDescent="0.35">
      <c r="D70" s="377" t="s">
        <v>396</v>
      </c>
      <c r="E70" s="377" t="s">
        <v>331</v>
      </c>
      <c r="F70" s="217" t="s">
        <v>141</v>
      </c>
      <c r="G70" s="222" t="s">
        <v>32</v>
      </c>
      <c r="H70" s="219">
        <v>15</v>
      </c>
      <c r="I70" s="203">
        <v>2276</v>
      </c>
      <c r="J70" s="198">
        <v>2276</v>
      </c>
      <c r="K70" s="197">
        <f t="shared" si="0"/>
        <v>43.37</v>
      </c>
      <c r="L70" s="197">
        <f t="shared" si="1"/>
        <v>0</v>
      </c>
      <c r="M70" s="198">
        <v>0</v>
      </c>
      <c r="N70" s="203">
        <f t="shared" si="2"/>
        <v>2319.37</v>
      </c>
      <c r="O70" s="19"/>
      <c r="R70" s="54"/>
      <c r="S70" s="56"/>
    </row>
    <row r="71" spans="2:241" ht="45" customHeight="1" x14ac:dyDescent="0.35">
      <c r="D71" s="377" t="s">
        <v>397</v>
      </c>
      <c r="E71" s="377" t="s">
        <v>331</v>
      </c>
      <c r="F71" s="217" t="s">
        <v>104</v>
      </c>
      <c r="G71" s="222" t="s">
        <v>32</v>
      </c>
      <c r="H71" s="219">
        <v>15</v>
      </c>
      <c r="I71" s="203">
        <v>3257</v>
      </c>
      <c r="J71" s="198">
        <f>I71</f>
        <v>3257</v>
      </c>
      <c r="K71" s="197">
        <f t="shared" si="0"/>
        <v>0</v>
      </c>
      <c r="L71" s="197">
        <f t="shared" si="1"/>
        <v>94.07</v>
      </c>
      <c r="M71" s="198">
        <v>0</v>
      </c>
      <c r="N71" s="203">
        <f t="shared" si="2"/>
        <v>3162.93</v>
      </c>
      <c r="O71" s="19"/>
      <c r="R71" s="54"/>
      <c r="S71" s="56"/>
    </row>
    <row r="72" spans="2:241" ht="45" customHeight="1" x14ac:dyDescent="0.35">
      <c r="B72" s="14"/>
      <c r="C72" s="42"/>
      <c r="D72" s="377" t="s">
        <v>398</v>
      </c>
      <c r="E72" s="377" t="s">
        <v>323</v>
      </c>
      <c r="F72" s="217" t="s">
        <v>112</v>
      </c>
      <c r="G72" s="222" t="s">
        <v>38</v>
      </c>
      <c r="H72" s="219">
        <v>15</v>
      </c>
      <c r="I72" s="203">
        <v>3359</v>
      </c>
      <c r="J72" s="198">
        <v>3359</v>
      </c>
      <c r="K72" s="197">
        <f t="shared" si="0"/>
        <v>0</v>
      </c>
      <c r="L72" s="197">
        <f t="shared" si="1"/>
        <v>105.17</v>
      </c>
      <c r="M72" s="198">
        <v>0</v>
      </c>
      <c r="N72" s="203">
        <f t="shared" si="2"/>
        <v>3253.83</v>
      </c>
      <c r="O72" s="19"/>
      <c r="P72" s="59"/>
      <c r="Q72" s="57"/>
      <c r="R72" s="58"/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43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45" customHeight="1" x14ac:dyDescent="0.35">
      <c r="D73" s="377" t="s">
        <v>399</v>
      </c>
      <c r="E73" s="377" t="s">
        <v>323</v>
      </c>
      <c r="F73" s="199" t="s">
        <v>219</v>
      </c>
      <c r="G73" s="206" t="s">
        <v>36</v>
      </c>
      <c r="H73" s="196">
        <v>15</v>
      </c>
      <c r="I73" s="203">
        <v>1630</v>
      </c>
      <c r="J73" s="198">
        <f>I73</f>
        <v>1630</v>
      </c>
      <c r="K73" s="197">
        <f t="shared" si="0"/>
        <v>110.56</v>
      </c>
      <c r="L73" s="197">
        <f t="shared" si="1"/>
        <v>0</v>
      </c>
      <c r="M73" s="198">
        <v>0</v>
      </c>
      <c r="N73" s="203">
        <f t="shared" si="2"/>
        <v>1740.56</v>
      </c>
      <c r="O73" s="19"/>
      <c r="Q73" s="41"/>
      <c r="R73" s="55"/>
      <c r="S73" s="56"/>
    </row>
    <row r="74" spans="2:241" ht="45" customHeight="1" x14ac:dyDescent="0.35">
      <c r="D74" s="377" t="s">
        <v>400</v>
      </c>
      <c r="E74" s="377" t="s">
        <v>323</v>
      </c>
      <c r="F74" s="217" t="s">
        <v>273</v>
      </c>
      <c r="G74" s="222" t="s">
        <v>36</v>
      </c>
      <c r="H74" s="219">
        <v>15</v>
      </c>
      <c r="I74" s="203">
        <v>1630</v>
      </c>
      <c r="J74" s="198">
        <f>I74</f>
        <v>1630</v>
      </c>
      <c r="K74" s="197">
        <f t="shared" si="0"/>
        <v>110.56</v>
      </c>
      <c r="L74" s="197">
        <f t="shared" si="1"/>
        <v>0</v>
      </c>
      <c r="M74" s="198">
        <v>0</v>
      </c>
      <c r="N74" s="203">
        <f t="shared" si="2"/>
        <v>1740.56</v>
      </c>
      <c r="O74" s="19"/>
      <c r="R74" s="54"/>
      <c r="S74" s="56"/>
    </row>
    <row r="75" spans="2:241" ht="45" hidden="1" customHeight="1" x14ac:dyDescent="0.35">
      <c r="D75" s="380"/>
      <c r="E75" s="396"/>
      <c r="F75" s="217"/>
      <c r="G75" s="222"/>
      <c r="H75" s="219"/>
      <c r="I75" s="203"/>
      <c r="J75" s="198"/>
      <c r="K75" s="197"/>
      <c r="L75" s="197"/>
      <c r="M75" s="198"/>
      <c r="N75" s="198"/>
      <c r="O75" s="19"/>
      <c r="R75" s="54"/>
      <c r="S75" s="56"/>
    </row>
    <row r="76" spans="2:241" ht="45" hidden="1" customHeight="1" x14ac:dyDescent="0.35">
      <c r="D76" s="380"/>
      <c r="E76" s="396"/>
      <c r="F76" s="217"/>
      <c r="G76" s="222"/>
      <c r="H76" s="219"/>
      <c r="I76" s="223"/>
      <c r="J76" s="198"/>
      <c r="K76" s="197"/>
      <c r="L76" s="197"/>
      <c r="M76" s="198">
        <v>0</v>
      </c>
      <c r="N76" s="198"/>
      <c r="O76" s="19"/>
      <c r="R76" s="54"/>
      <c r="S76" s="56"/>
    </row>
    <row r="77" spans="2:241" ht="45" customHeight="1" x14ac:dyDescent="0.4">
      <c r="D77" s="381"/>
      <c r="E77" s="381"/>
      <c r="F77" s="224" t="s">
        <v>49</v>
      </c>
      <c r="G77" s="205"/>
      <c r="H77" s="225"/>
      <c r="I77" s="226"/>
      <c r="J77" s="209"/>
      <c r="K77" s="408"/>
      <c r="L77" s="409"/>
      <c r="M77" s="227"/>
      <c r="N77" s="209"/>
      <c r="O77" s="129"/>
      <c r="R77" s="54"/>
      <c r="S77" s="56"/>
    </row>
    <row r="78" spans="2:241" ht="45" customHeight="1" x14ac:dyDescent="0.35">
      <c r="D78" s="381" t="s">
        <v>401</v>
      </c>
      <c r="E78" s="381" t="s">
        <v>323</v>
      </c>
      <c r="F78" s="220" t="s">
        <v>217</v>
      </c>
      <c r="G78" s="228" t="s">
        <v>50</v>
      </c>
      <c r="H78" s="219">
        <v>15</v>
      </c>
      <c r="I78" s="203">
        <v>3355</v>
      </c>
      <c r="J78" s="198">
        <f>I78</f>
        <v>3355</v>
      </c>
      <c r="K78" s="197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197">
        <f t="shared" ref="L78" si="3"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104.74</v>
      </c>
      <c r="M78" s="198">
        <v>0</v>
      </c>
      <c r="N78" s="198">
        <f>J78+K78-L78-M78</f>
        <v>3250.26</v>
      </c>
      <c r="O78" s="78"/>
      <c r="R78" s="54"/>
      <c r="S78" s="56"/>
    </row>
    <row r="79" spans="2:241" ht="38.1" customHeight="1" x14ac:dyDescent="0.25">
      <c r="D79" s="382"/>
      <c r="E79" s="382"/>
      <c r="F79" s="185"/>
      <c r="G79" s="186"/>
      <c r="H79" s="187"/>
      <c r="I79" s="188">
        <f>I78+I74+I73+I72+I71+I70+I69+I68+I67+I66+I65+I64+I63+I62+I61+I60+I59+I58+I57+I56+I55+I54+I53</f>
        <v>56424</v>
      </c>
      <c r="J79" s="188">
        <f>J78+J76+J74+J73+J72+J71+J70+J69+J68+J67+J66+J65+J64+J63+J62+J61+J60+J59+J58+J57+J56+J55+J54+J53</f>
        <v>56424</v>
      </c>
      <c r="K79" s="410">
        <f>K76+K74+K73+K70+K69+K68+K66+K65+K62+K59+K56+K55+K54+K53</f>
        <v>526.05000000000007</v>
      </c>
      <c r="L79" s="410">
        <f>L78+L72+L71+L67+L64+L63+L61+L60+L58+L57</f>
        <v>933.88999999999987</v>
      </c>
      <c r="M79" s="188"/>
      <c r="N79" s="188">
        <f>N78+N76+N74+N73+N72+N71+N70+N69+N68+N67+N66+N65+N64+N63+N62+N61+N60+N59+N58+N57+N56+N55+N54+N53</f>
        <v>56016.160000000018</v>
      </c>
      <c r="O79" s="82"/>
      <c r="R79" s="54"/>
      <c r="S79" s="56"/>
    </row>
    <row r="80" spans="2:241" ht="38.1" customHeight="1" x14ac:dyDescent="0.35">
      <c r="D80" s="520" t="s">
        <v>12</v>
      </c>
      <c r="E80" s="520"/>
      <c r="F80" s="520"/>
      <c r="G80" s="520"/>
      <c r="H80" s="520"/>
      <c r="I80" s="520"/>
      <c r="J80" s="520"/>
      <c r="K80" s="520"/>
      <c r="L80" s="520"/>
      <c r="M80" s="520"/>
      <c r="N80" s="520"/>
      <c r="O80" s="520"/>
      <c r="R80" s="54"/>
      <c r="S80" s="56"/>
    </row>
    <row r="81" spans="4:19" ht="38.1" customHeight="1" x14ac:dyDescent="0.35">
      <c r="D81" s="520" t="s">
        <v>167</v>
      </c>
      <c r="E81" s="520"/>
      <c r="F81" s="520"/>
      <c r="G81" s="520"/>
      <c r="H81" s="520"/>
      <c r="I81" s="520"/>
      <c r="J81" s="520"/>
      <c r="K81" s="520"/>
      <c r="L81" s="520"/>
      <c r="M81" s="520"/>
      <c r="N81" s="520"/>
      <c r="O81" s="520"/>
      <c r="R81" s="54"/>
      <c r="S81" s="56"/>
    </row>
    <row r="82" spans="4:19" ht="38.1" customHeight="1" x14ac:dyDescent="0.35">
      <c r="D82" s="522" t="str">
        <f>D5</f>
        <v>NOMINA 1RA QUINCENA DE JUNIO DE 2021</v>
      </c>
      <c r="E82" s="522"/>
      <c r="F82" s="522"/>
      <c r="G82" s="522"/>
      <c r="H82" s="522"/>
      <c r="I82" s="522"/>
      <c r="J82" s="522"/>
      <c r="K82" s="522"/>
      <c r="L82" s="522"/>
      <c r="M82" s="522"/>
      <c r="N82" s="522"/>
      <c r="O82" s="522"/>
      <c r="R82" s="54"/>
      <c r="S82" s="56"/>
    </row>
    <row r="83" spans="4:19" ht="38.1" customHeight="1" x14ac:dyDescent="0.35">
      <c r="D83" s="522" t="s">
        <v>154</v>
      </c>
      <c r="E83" s="522"/>
      <c r="F83" s="522"/>
      <c r="G83" s="522"/>
      <c r="H83" s="522"/>
      <c r="I83" s="522"/>
      <c r="J83" s="522"/>
      <c r="K83" s="522"/>
      <c r="L83" s="522"/>
      <c r="M83" s="522"/>
      <c r="N83" s="522"/>
      <c r="O83" s="522"/>
      <c r="R83" s="54"/>
      <c r="S83" s="56"/>
    </row>
    <row r="84" spans="4:19" ht="38.1" customHeight="1" x14ac:dyDescent="0.25">
      <c r="D84" s="523" t="s">
        <v>364</v>
      </c>
      <c r="E84" s="398" t="s">
        <v>311</v>
      </c>
      <c r="F84" s="104"/>
      <c r="G84" s="104"/>
      <c r="H84" s="105" t="s">
        <v>4</v>
      </c>
      <c r="I84" s="517" t="s">
        <v>0</v>
      </c>
      <c r="J84" s="518"/>
      <c r="K84" s="519"/>
      <c r="L84" s="401"/>
      <c r="M84" s="106"/>
      <c r="N84" s="105"/>
      <c r="O84" s="107"/>
      <c r="R84" s="54"/>
      <c r="S84" s="56"/>
    </row>
    <row r="85" spans="4:19" ht="38.1" customHeight="1" x14ac:dyDescent="0.25">
      <c r="D85" s="524"/>
      <c r="E85" s="399" t="s">
        <v>312</v>
      </c>
      <c r="F85" s="107"/>
      <c r="G85" s="105"/>
      <c r="H85" s="108" t="s">
        <v>5</v>
      </c>
      <c r="I85" s="109" t="s">
        <v>1</v>
      </c>
      <c r="J85" s="109" t="s">
        <v>153</v>
      </c>
      <c r="K85" s="402" t="s">
        <v>157</v>
      </c>
      <c r="L85" s="402"/>
      <c r="M85" s="105" t="s">
        <v>172</v>
      </c>
      <c r="N85" s="105" t="s">
        <v>156</v>
      </c>
      <c r="O85" s="110"/>
      <c r="R85" s="54"/>
      <c r="S85" s="56"/>
    </row>
    <row r="86" spans="4:19" ht="38.1" customHeight="1" x14ac:dyDescent="0.25">
      <c r="D86" s="524"/>
      <c r="E86" s="399"/>
      <c r="F86" s="111"/>
      <c r="G86" s="112" t="s">
        <v>10</v>
      </c>
      <c r="H86" s="105"/>
      <c r="I86" s="105" t="s">
        <v>7</v>
      </c>
      <c r="J86" s="105" t="s">
        <v>156</v>
      </c>
      <c r="K86" s="108" t="s">
        <v>158</v>
      </c>
      <c r="L86" s="108" t="s">
        <v>159</v>
      </c>
      <c r="M86" s="105" t="s">
        <v>174</v>
      </c>
      <c r="N86" s="105" t="s">
        <v>162</v>
      </c>
      <c r="O86" s="109" t="s">
        <v>165</v>
      </c>
      <c r="R86" s="54"/>
      <c r="S86" s="56"/>
    </row>
    <row r="87" spans="4:19" ht="38.1" customHeight="1" x14ac:dyDescent="0.25">
      <c r="D87" s="525"/>
      <c r="E87" s="390"/>
      <c r="F87" s="111" t="s">
        <v>76</v>
      </c>
      <c r="G87" s="111" t="s">
        <v>9</v>
      </c>
      <c r="H87" s="109"/>
      <c r="I87" s="109"/>
      <c r="J87" s="109"/>
      <c r="K87" s="402"/>
      <c r="L87" s="403"/>
      <c r="M87" s="113"/>
      <c r="N87" s="109"/>
      <c r="O87" s="109"/>
      <c r="R87" s="54"/>
      <c r="S87" s="56"/>
    </row>
    <row r="88" spans="4:19" ht="39.9" customHeight="1" x14ac:dyDescent="0.4">
      <c r="D88" s="379"/>
      <c r="E88" s="395"/>
      <c r="F88" s="212" t="s">
        <v>243</v>
      </c>
      <c r="G88" s="213"/>
      <c r="H88" s="214"/>
      <c r="I88" s="215"/>
      <c r="J88" s="216"/>
      <c r="K88" s="407"/>
      <c r="L88" s="407"/>
      <c r="M88" s="216"/>
      <c r="N88" s="209"/>
      <c r="O88" s="63"/>
      <c r="R88" s="54"/>
      <c r="S88" s="56"/>
    </row>
    <row r="89" spans="4:19" ht="39.9" customHeight="1" x14ac:dyDescent="0.35">
      <c r="D89" s="380" t="s">
        <v>402</v>
      </c>
      <c r="E89" s="396" t="s">
        <v>331</v>
      </c>
      <c r="F89" s="217" t="s">
        <v>244</v>
      </c>
      <c r="G89" s="218" t="s">
        <v>245</v>
      </c>
      <c r="H89" s="219">
        <v>15</v>
      </c>
      <c r="I89" s="198">
        <v>2309</v>
      </c>
      <c r="J89" s="198">
        <v>2309</v>
      </c>
      <c r="K89" s="197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41.26</v>
      </c>
      <c r="L89" s="197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198"/>
      <c r="N89" s="198">
        <f t="shared" ref="N89:N91" si="4">J89+K89-L89-M89</f>
        <v>2350.2600000000002</v>
      </c>
      <c r="O89" s="19"/>
      <c r="R89" s="54"/>
      <c r="S89" s="56"/>
    </row>
    <row r="90" spans="4:19" ht="39.9" customHeight="1" x14ac:dyDescent="0.4">
      <c r="D90" s="380"/>
      <c r="E90" s="381"/>
      <c r="F90" s="229" t="s">
        <v>246</v>
      </c>
      <c r="G90" s="230"/>
      <c r="H90" s="219"/>
      <c r="I90" s="203"/>
      <c r="J90" s="198"/>
      <c r="K90" s="197"/>
      <c r="L90" s="197"/>
      <c r="M90" s="198"/>
      <c r="N90" s="198"/>
      <c r="O90" s="19"/>
      <c r="R90" s="54"/>
      <c r="S90" s="56"/>
    </row>
    <row r="91" spans="4:19" ht="39.9" customHeight="1" x14ac:dyDescent="0.35">
      <c r="D91" s="380" t="s">
        <v>403</v>
      </c>
      <c r="E91" s="381" t="s">
        <v>323</v>
      </c>
      <c r="F91" s="220" t="s">
        <v>462</v>
      </c>
      <c r="G91" s="230" t="s">
        <v>247</v>
      </c>
      <c r="H91" s="219">
        <v>15</v>
      </c>
      <c r="I91" s="198">
        <v>2983</v>
      </c>
      <c r="J91" s="198">
        <v>2983</v>
      </c>
      <c r="K91" s="197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197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43.99</v>
      </c>
      <c r="M91" s="198"/>
      <c r="N91" s="198">
        <f t="shared" si="4"/>
        <v>2939.01</v>
      </c>
      <c r="O91" s="19"/>
      <c r="R91" s="54"/>
      <c r="S91" s="56"/>
    </row>
    <row r="92" spans="4:19" ht="39.9" customHeight="1" x14ac:dyDescent="0.4">
      <c r="D92" s="380"/>
      <c r="E92" s="396"/>
      <c r="F92" s="231" t="s">
        <v>249</v>
      </c>
      <c r="G92" s="218"/>
      <c r="H92" s="219"/>
      <c r="I92" s="203"/>
      <c r="J92" s="198"/>
      <c r="K92" s="197"/>
      <c r="L92" s="197"/>
      <c r="M92" s="198"/>
      <c r="N92" s="198"/>
      <c r="O92" s="19"/>
      <c r="R92" s="54"/>
      <c r="S92" s="56"/>
    </row>
    <row r="93" spans="4:19" ht="39.9" hidden="1" customHeight="1" x14ac:dyDescent="0.35">
      <c r="D93" s="380"/>
      <c r="E93" s="396"/>
      <c r="F93" s="217"/>
      <c r="G93" s="222"/>
      <c r="H93" s="219">
        <v>0</v>
      </c>
      <c r="I93" s="198">
        <v>0</v>
      </c>
      <c r="J93" s="198">
        <v>0</v>
      </c>
      <c r="K93" s="197">
        <v>0</v>
      </c>
      <c r="L93" s="197"/>
      <c r="M93" s="198"/>
      <c r="N93" s="198">
        <v>0</v>
      </c>
      <c r="O93" s="19"/>
      <c r="R93" s="54"/>
      <c r="S93" s="56"/>
    </row>
    <row r="94" spans="4:19" ht="39.9" customHeight="1" x14ac:dyDescent="0.35">
      <c r="D94" s="380" t="s">
        <v>404</v>
      </c>
      <c r="E94" s="396" t="s">
        <v>331</v>
      </c>
      <c r="F94" s="217" t="s">
        <v>265</v>
      </c>
      <c r="G94" s="222" t="s">
        <v>250</v>
      </c>
      <c r="H94" s="219">
        <v>15</v>
      </c>
      <c r="I94" s="198">
        <v>2309</v>
      </c>
      <c r="J94" s="198">
        <v>2309</v>
      </c>
      <c r="K94" s="197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41.26</v>
      </c>
      <c r="L94" s="197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198"/>
      <c r="N94" s="198">
        <f t="shared" ref="N94" si="5">J94+K94-L94-M94</f>
        <v>2350.2600000000002</v>
      </c>
      <c r="O94" s="19"/>
      <c r="R94" s="54"/>
      <c r="S94" s="56"/>
    </row>
    <row r="95" spans="4:19" ht="39.9" customHeight="1" x14ac:dyDescent="0.4">
      <c r="D95" s="380"/>
      <c r="E95" s="396"/>
      <c r="F95" s="231" t="s">
        <v>251</v>
      </c>
      <c r="G95" s="222"/>
      <c r="H95" s="219"/>
      <c r="I95" s="203"/>
      <c r="J95" s="198"/>
      <c r="K95" s="197"/>
      <c r="L95" s="197"/>
      <c r="M95" s="198"/>
      <c r="N95" s="198"/>
      <c r="O95" s="19"/>
      <c r="R95" s="54"/>
      <c r="S95" s="56"/>
    </row>
    <row r="96" spans="4:19" ht="39.9" customHeight="1" x14ac:dyDescent="0.35">
      <c r="D96" s="380" t="s">
        <v>405</v>
      </c>
      <c r="E96" s="396" t="s">
        <v>331</v>
      </c>
      <c r="F96" s="217" t="s">
        <v>274</v>
      </c>
      <c r="G96" s="222" t="s">
        <v>32</v>
      </c>
      <c r="H96" s="219">
        <v>15</v>
      </c>
      <c r="I96" s="198">
        <v>2309</v>
      </c>
      <c r="J96" s="198">
        <v>2309</v>
      </c>
      <c r="K96" s="197">
        <f t="shared" ref="K96:K109" si="6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41.26</v>
      </c>
      <c r="L96" s="197">
        <f t="shared" ref="L96:L109" si="7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198"/>
      <c r="N96" s="198">
        <f t="shared" ref="N96:N109" si="8">J96+K96-L96-M96</f>
        <v>2350.2600000000002</v>
      </c>
      <c r="O96" s="19"/>
      <c r="R96" s="54"/>
      <c r="S96" s="56"/>
    </row>
    <row r="97" spans="4:19" ht="39.9" customHeight="1" x14ac:dyDescent="0.35">
      <c r="D97" s="380" t="s">
        <v>406</v>
      </c>
      <c r="E97" s="396" t="s">
        <v>331</v>
      </c>
      <c r="F97" s="217" t="s">
        <v>275</v>
      </c>
      <c r="G97" s="222" t="s">
        <v>32</v>
      </c>
      <c r="H97" s="219">
        <v>15</v>
      </c>
      <c r="I97" s="198">
        <v>2309</v>
      </c>
      <c r="J97" s="198">
        <v>2309</v>
      </c>
      <c r="K97" s="197">
        <f t="shared" si="6"/>
        <v>41.26</v>
      </c>
      <c r="L97" s="197">
        <f t="shared" si="7"/>
        <v>0</v>
      </c>
      <c r="M97" s="198"/>
      <c r="N97" s="198">
        <f t="shared" si="8"/>
        <v>2350.2600000000002</v>
      </c>
      <c r="O97" s="19"/>
      <c r="R97" s="54"/>
      <c r="S97" s="56"/>
    </row>
    <row r="98" spans="4:19" ht="39.9" customHeight="1" x14ac:dyDescent="0.35">
      <c r="D98" s="380" t="s">
        <v>407</v>
      </c>
      <c r="E98" s="396" t="s">
        <v>323</v>
      </c>
      <c r="F98" s="217" t="s">
        <v>276</v>
      </c>
      <c r="G98" s="222" t="s">
        <v>277</v>
      </c>
      <c r="H98" s="219">
        <v>15</v>
      </c>
      <c r="I98" s="223">
        <v>2537</v>
      </c>
      <c r="J98" s="198">
        <v>2537</v>
      </c>
      <c r="K98" s="197">
        <f t="shared" si="6"/>
        <v>12.18</v>
      </c>
      <c r="L98" s="197">
        <f t="shared" si="7"/>
        <v>0</v>
      </c>
      <c r="M98" s="198">
        <v>0</v>
      </c>
      <c r="N98" s="198">
        <f t="shared" si="8"/>
        <v>2549.1799999999998</v>
      </c>
      <c r="O98" s="19"/>
      <c r="R98" s="54"/>
      <c r="S98" s="56"/>
    </row>
    <row r="99" spans="4:19" ht="39.9" customHeight="1" x14ac:dyDescent="0.35">
      <c r="D99" s="380" t="s">
        <v>408</v>
      </c>
      <c r="E99" s="396" t="s">
        <v>323</v>
      </c>
      <c r="F99" s="217" t="s">
        <v>252</v>
      </c>
      <c r="G99" s="222" t="s">
        <v>32</v>
      </c>
      <c r="H99" s="219">
        <v>15</v>
      </c>
      <c r="I99" s="203">
        <v>2415</v>
      </c>
      <c r="J99" s="198">
        <v>2415</v>
      </c>
      <c r="K99" s="197">
        <f t="shared" si="6"/>
        <v>19.98</v>
      </c>
      <c r="L99" s="197">
        <f t="shared" si="7"/>
        <v>0</v>
      </c>
      <c r="M99" s="198">
        <v>0</v>
      </c>
      <c r="N99" s="198">
        <f t="shared" si="8"/>
        <v>2434.98</v>
      </c>
      <c r="O99" s="19"/>
      <c r="R99" s="54"/>
      <c r="S99" s="56"/>
    </row>
    <row r="100" spans="4:19" ht="39.9" customHeight="1" x14ac:dyDescent="0.35">
      <c r="D100" s="380" t="s">
        <v>409</v>
      </c>
      <c r="E100" s="396" t="s">
        <v>331</v>
      </c>
      <c r="F100" s="217" t="s">
        <v>253</v>
      </c>
      <c r="G100" s="222" t="s">
        <v>32</v>
      </c>
      <c r="H100" s="219">
        <v>15</v>
      </c>
      <c r="I100" s="203">
        <v>2415</v>
      </c>
      <c r="J100" s="198">
        <v>2415</v>
      </c>
      <c r="K100" s="197">
        <f t="shared" si="6"/>
        <v>19.98</v>
      </c>
      <c r="L100" s="197">
        <f t="shared" si="7"/>
        <v>0</v>
      </c>
      <c r="M100" s="198">
        <v>0</v>
      </c>
      <c r="N100" s="198">
        <f t="shared" si="8"/>
        <v>2434.98</v>
      </c>
      <c r="O100" s="19"/>
      <c r="R100" s="54"/>
      <c r="S100" s="56"/>
    </row>
    <row r="101" spans="4:19" ht="39.9" customHeight="1" x14ac:dyDescent="0.35">
      <c r="D101" s="380" t="s">
        <v>410</v>
      </c>
      <c r="E101" s="396" t="s">
        <v>331</v>
      </c>
      <c r="F101" s="217" t="s">
        <v>261</v>
      </c>
      <c r="G101" s="222" t="s">
        <v>43</v>
      </c>
      <c r="H101" s="219">
        <v>15</v>
      </c>
      <c r="I101" s="203">
        <v>2493</v>
      </c>
      <c r="J101" s="198">
        <v>2493</v>
      </c>
      <c r="K101" s="197">
        <f t="shared" si="6"/>
        <v>14.99</v>
      </c>
      <c r="L101" s="197">
        <f t="shared" si="7"/>
        <v>0</v>
      </c>
      <c r="M101" s="198"/>
      <c r="N101" s="198">
        <f t="shared" si="8"/>
        <v>2507.9899999999998</v>
      </c>
      <c r="O101" s="19"/>
      <c r="R101" s="54"/>
      <c r="S101" s="56"/>
    </row>
    <row r="102" spans="4:19" ht="39.9" hidden="1" customHeight="1" x14ac:dyDescent="0.35">
      <c r="D102" s="380">
        <v>53</v>
      </c>
      <c r="E102" s="396"/>
      <c r="F102" s="217"/>
      <c r="G102" s="222"/>
      <c r="H102" s="219"/>
      <c r="I102" s="203"/>
      <c r="J102" s="198"/>
      <c r="K102" s="197">
        <f t="shared" si="6"/>
        <v>0</v>
      </c>
      <c r="L102" s="197">
        <f t="shared" si="7"/>
        <v>0</v>
      </c>
      <c r="M102" s="198"/>
      <c r="N102" s="198">
        <f t="shared" si="8"/>
        <v>0</v>
      </c>
      <c r="O102" s="19"/>
      <c r="R102" s="54"/>
      <c r="S102" s="56"/>
    </row>
    <row r="103" spans="4:19" ht="39.9" hidden="1" customHeight="1" x14ac:dyDescent="0.35">
      <c r="D103" s="380"/>
      <c r="E103" s="396"/>
      <c r="F103" s="165"/>
      <c r="G103" s="222"/>
      <c r="H103" s="219"/>
      <c r="I103" s="203"/>
      <c r="J103" s="198"/>
      <c r="K103" s="197">
        <f t="shared" si="6"/>
        <v>0</v>
      </c>
      <c r="L103" s="197">
        <f t="shared" si="7"/>
        <v>0</v>
      </c>
      <c r="M103" s="198"/>
      <c r="N103" s="198">
        <f t="shared" si="8"/>
        <v>0</v>
      </c>
      <c r="O103" s="19"/>
      <c r="R103" s="54"/>
      <c r="S103" s="56"/>
    </row>
    <row r="104" spans="4:19" ht="39.9" hidden="1" customHeight="1" x14ac:dyDescent="0.35">
      <c r="D104" s="380"/>
      <c r="E104" s="396"/>
      <c r="F104" s="165"/>
      <c r="G104" s="222"/>
      <c r="H104" s="219"/>
      <c r="I104" s="203"/>
      <c r="J104" s="198"/>
      <c r="K104" s="197">
        <f t="shared" si="6"/>
        <v>0</v>
      </c>
      <c r="L104" s="197">
        <f t="shared" si="7"/>
        <v>0</v>
      </c>
      <c r="M104" s="198"/>
      <c r="N104" s="198">
        <f t="shared" si="8"/>
        <v>0</v>
      </c>
      <c r="O104" s="19"/>
      <c r="R104" s="54"/>
      <c r="S104" s="56"/>
    </row>
    <row r="105" spans="4:19" ht="39.9" customHeight="1" x14ac:dyDescent="0.35">
      <c r="D105" s="380" t="s">
        <v>411</v>
      </c>
      <c r="E105" s="396" t="s">
        <v>331</v>
      </c>
      <c r="F105" s="165" t="s">
        <v>269</v>
      </c>
      <c r="G105" s="222" t="s">
        <v>38</v>
      </c>
      <c r="H105" s="219">
        <v>15</v>
      </c>
      <c r="I105" s="203">
        <v>2896</v>
      </c>
      <c r="J105" s="198">
        <v>2896</v>
      </c>
      <c r="K105" s="197">
        <f t="shared" si="6"/>
        <v>0</v>
      </c>
      <c r="L105" s="197">
        <f t="shared" si="7"/>
        <v>34.520000000000003</v>
      </c>
      <c r="M105" s="198"/>
      <c r="N105" s="198">
        <f t="shared" si="8"/>
        <v>2861.48</v>
      </c>
      <c r="O105" s="19"/>
      <c r="R105" s="54"/>
      <c r="S105" s="56"/>
    </row>
    <row r="106" spans="4:19" ht="39.9" customHeight="1" x14ac:dyDescent="0.35">
      <c r="D106" s="380" t="s">
        <v>412</v>
      </c>
      <c r="E106" s="396" t="s">
        <v>331</v>
      </c>
      <c r="F106" s="165" t="s">
        <v>270</v>
      </c>
      <c r="G106" s="222" t="s">
        <v>459</v>
      </c>
      <c r="H106" s="219">
        <v>15</v>
      </c>
      <c r="I106" s="203">
        <v>4101</v>
      </c>
      <c r="J106" s="198">
        <v>4101</v>
      </c>
      <c r="K106" s="197">
        <f t="shared" si="6"/>
        <v>0</v>
      </c>
      <c r="L106" s="197">
        <f t="shared" si="7"/>
        <v>311</v>
      </c>
      <c r="M106" s="198"/>
      <c r="N106" s="198">
        <f t="shared" si="8"/>
        <v>3790</v>
      </c>
      <c r="O106" s="19"/>
      <c r="R106" s="54"/>
      <c r="S106" s="56"/>
    </row>
    <row r="107" spans="4:19" ht="39.9" customHeight="1" x14ac:dyDescent="0.35">
      <c r="D107" s="380" t="s">
        <v>477</v>
      </c>
      <c r="E107" s="396" t="s">
        <v>331</v>
      </c>
      <c r="F107" s="489" t="s">
        <v>457</v>
      </c>
      <c r="G107" s="490" t="s">
        <v>458</v>
      </c>
      <c r="H107" s="219">
        <v>15</v>
      </c>
      <c r="I107" s="203">
        <v>5153</v>
      </c>
      <c r="J107" s="198">
        <v>5153</v>
      </c>
      <c r="K107" s="197">
        <f t="shared" si="6"/>
        <v>0</v>
      </c>
      <c r="L107" s="197">
        <f t="shared" si="7"/>
        <v>446.4</v>
      </c>
      <c r="M107" s="198"/>
      <c r="N107" s="198">
        <f t="shared" si="8"/>
        <v>4706.6000000000004</v>
      </c>
      <c r="O107" s="19"/>
      <c r="R107" s="54"/>
      <c r="S107" s="56"/>
    </row>
    <row r="108" spans="4:19" ht="39.9" customHeight="1" x14ac:dyDescent="0.35">
      <c r="D108" s="380" t="s">
        <v>413</v>
      </c>
      <c r="E108" s="396" t="s">
        <v>323</v>
      </c>
      <c r="F108" s="165" t="s">
        <v>271</v>
      </c>
      <c r="G108" s="222" t="s">
        <v>38</v>
      </c>
      <c r="H108" s="219">
        <v>15</v>
      </c>
      <c r="I108" s="203">
        <v>2896</v>
      </c>
      <c r="J108" s="198">
        <v>2896</v>
      </c>
      <c r="K108" s="197">
        <f t="shared" si="6"/>
        <v>0</v>
      </c>
      <c r="L108" s="197">
        <f t="shared" si="7"/>
        <v>34.520000000000003</v>
      </c>
      <c r="M108" s="198"/>
      <c r="N108" s="198">
        <f t="shared" si="8"/>
        <v>2861.48</v>
      </c>
      <c r="O108" s="19"/>
      <c r="R108" s="54"/>
      <c r="S108" s="56"/>
    </row>
    <row r="109" spans="4:19" ht="39.9" customHeight="1" x14ac:dyDescent="0.35">
      <c r="D109" s="380" t="s">
        <v>414</v>
      </c>
      <c r="E109" s="396" t="s">
        <v>331</v>
      </c>
      <c r="F109" s="165" t="s">
        <v>272</v>
      </c>
      <c r="G109" s="222" t="s">
        <v>38</v>
      </c>
      <c r="H109" s="219">
        <v>15</v>
      </c>
      <c r="I109" s="203">
        <v>2896</v>
      </c>
      <c r="J109" s="198">
        <v>2896</v>
      </c>
      <c r="K109" s="197">
        <f t="shared" si="6"/>
        <v>0</v>
      </c>
      <c r="L109" s="197">
        <f t="shared" si="7"/>
        <v>34.520000000000003</v>
      </c>
      <c r="M109" s="198"/>
      <c r="N109" s="198">
        <f t="shared" si="8"/>
        <v>2861.48</v>
      </c>
      <c r="O109" s="19"/>
      <c r="R109" s="54"/>
      <c r="S109" s="56"/>
    </row>
    <row r="110" spans="4:19" ht="39.9" hidden="1" customHeight="1" x14ac:dyDescent="0.35">
      <c r="D110" s="380"/>
      <c r="E110" s="396"/>
      <c r="F110" s="165"/>
      <c r="G110" s="217"/>
      <c r="H110" s="448"/>
      <c r="I110" s="198"/>
      <c r="J110" s="198"/>
      <c r="K110" s="197"/>
      <c r="L110" s="197"/>
      <c r="M110" s="198"/>
      <c r="N110" s="198"/>
      <c r="O110" s="19"/>
      <c r="R110" s="54"/>
      <c r="S110" s="56"/>
    </row>
    <row r="111" spans="4:19" ht="39.9" customHeight="1" x14ac:dyDescent="0.4">
      <c r="D111" s="380"/>
      <c r="E111" s="396"/>
      <c r="F111" s="231" t="s">
        <v>224</v>
      </c>
      <c r="G111" s="222"/>
      <c r="H111" s="219"/>
      <c r="I111" s="203"/>
      <c r="J111" s="198"/>
      <c r="K111" s="197"/>
      <c r="L111" s="197"/>
      <c r="M111" s="198"/>
      <c r="N111" s="198"/>
      <c r="O111" s="19"/>
      <c r="R111" s="54"/>
      <c r="S111" s="56"/>
    </row>
    <row r="112" spans="4:19" ht="39.9" customHeight="1" x14ac:dyDescent="0.35">
      <c r="D112" s="380" t="s">
        <v>415</v>
      </c>
      <c r="E112" s="396" t="s">
        <v>331</v>
      </c>
      <c r="F112" s="217" t="s">
        <v>255</v>
      </c>
      <c r="G112" s="218" t="s">
        <v>256</v>
      </c>
      <c r="H112" s="219">
        <v>15</v>
      </c>
      <c r="I112" s="198">
        <v>2309</v>
      </c>
      <c r="J112" s="198">
        <v>2309</v>
      </c>
      <c r="K112" s="197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41.26</v>
      </c>
      <c r="L112" s="197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198"/>
      <c r="N112" s="198">
        <f t="shared" ref="N112" si="9">J112+K112-L112-M112</f>
        <v>2350.2600000000002</v>
      </c>
      <c r="O112" s="19"/>
      <c r="R112" s="54"/>
      <c r="S112" s="56"/>
    </row>
    <row r="113" spans="2:19" ht="0.75" customHeight="1" x14ac:dyDescent="0.4">
      <c r="D113" s="380"/>
      <c r="E113" s="396"/>
      <c r="F113" s="231"/>
      <c r="G113" s="143"/>
      <c r="H113" s="138"/>
      <c r="I113" s="156"/>
      <c r="J113" s="141"/>
      <c r="K113" s="361"/>
      <c r="L113" s="361"/>
      <c r="M113" s="141"/>
      <c r="N113" s="141"/>
      <c r="O113" s="19"/>
      <c r="R113" s="54"/>
      <c r="S113" s="56"/>
    </row>
    <row r="114" spans="2:19" ht="39.75" hidden="1" customHeight="1" x14ac:dyDescent="0.35">
      <c r="D114" s="380"/>
      <c r="E114" s="396"/>
      <c r="F114" s="217"/>
      <c r="G114" s="218"/>
      <c r="H114" s="219"/>
      <c r="I114" s="198"/>
      <c r="J114" s="198"/>
      <c r="K114" s="197"/>
      <c r="L114" s="197"/>
      <c r="M114" s="198"/>
      <c r="N114" s="198"/>
      <c r="O114" s="19"/>
      <c r="R114" s="54"/>
      <c r="S114" s="56"/>
    </row>
    <row r="115" spans="2:19" ht="38.1" customHeight="1" x14ac:dyDescent="0.25">
      <c r="D115" s="382"/>
      <c r="E115" s="382"/>
      <c r="F115" s="185"/>
      <c r="G115" s="186"/>
      <c r="H115" s="187"/>
      <c r="I115" s="188">
        <f>SUM(I89:I114)</f>
        <v>42330</v>
      </c>
      <c r="J115" s="188">
        <f>SUM(J89:J114)</f>
        <v>42330</v>
      </c>
      <c r="K115" s="410">
        <f>SUM(K89:K114)</f>
        <v>273.43</v>
      </c>
      <c r="L115" s="410">
        <f>SUM(L89:L114)</f>
        <v>904.94999999999993</v>
      </c>
      <c r="M115" s="188"/>
      <c r="N115" s="188">
        <f>SUM(N89:N114)</f>
        <v>41698.48000000001</v>
      </c>
      <c r="O115" s="82"/>
      <c r="R115" s="54"/>
      <c r="S115" s="56"/>
    </row>
    <row r="116" spans="2:19" ht="38.1" customHeight="1" x14ac:dyDescent="0.25">
      <c r="D116" s="382"/>
      <c r="E116" s="382"/>
      <c r="F116" s="185"/>
      <c r="G116" s="186"/>
      <c r="H116" s="187"/>
      <c r="I116" s="188"/>
      <c r="J116" s="188"/>
      <c r="K116" s="410"/>
      <c r="L116" s="410"/>
      <c r="M116" s="188"/>
      <c r="N116" s="188"/>
      <c r="O116" s="82"/>
      <c r="R116" s="54"/>
      <c r="S116" s="56"/>
    </row>
    <row r="117" spans="2:19" ht="38.1" customHeight="1" x14ac:dyDescent="0.25">
      <c r="D117" s="382"/>
      <c r="E117" s="382"/>
      <c r="F117" s="185"/>
      <c r="G117" s="186"/>
      <c r="H117" s="187"/>
      <c r="I117" s="188"/>
      <c r="J117" s="188"/>
      <c r="K117" s="410"/>
      <c r="L117" s="410"/>
      <c r="M117" s="188"/>
      <c r="N117" s="188"/>
      <c r="O117" s="82"/>
      <c r="R117" s="54"/>
      <c r="S117" s="56"/>
    </row>
    <row r="118" spans="2:19" ht="38.1" customHeight="1" x14ac:dyDescent="0.25">
      <c r="D118" s="382"/>
      <c r="E118" s="382"/>
      <c r="F118" s="185"/>
      <c r="G118" s="186"/>
      <c r="H118" s="187"/>
      <c r="I118" s="188"/>
      <c r="J118" s="188"/>
      <c r="K118" s="410"/>
      <c r="L118" s="410"/>
      <c r="M118" s="188"/>
      <c r="N118" s="188"/>
      <c r="O118" s="82"/>
      <c r="R118" s="54"/>
      <c r="S118" s="56"/>
    </row>
    <row r="119" spans="2:19" ht="38.1" customHeight="1" x14ac:dyDescent="0.25">
      <c r="D119" s="382"/>
      <c r="E119" s="382"/>
      <c r="F119" s="185"/>
      <c r="G119" s="186"/>
      <c r="H119" s="187"/>
      <c r="I119" s="188"/>
      <c r="J119" s="188"/>
      <c r="K119" s="410"/>
      <c r="L119" s="410"/>
      <c r="M119" s="188"/>
      <c r="N119" s="188"/>
      <c r="O119" s="82"/>
      <c r="R119" s="54"/>
      <c r="S119" s="56"/>
    </row>
    <row r="120" spans="2:19" ht="20.100000000000001" customHeight="1" x14ac:dyDescent="0.35">
      <c r="D120" s="520" t="s">
        <v>12</v>
      </c>
      <c r="E120" s="520"/>
      <c r="F120" s="520"/>
      <c r="G120" s="520"/>
      <c r="H120" s="520"/>
      <c r="I120" s="520"/>
      <c r="J120" s="520"/>
      <c r="K120" s="520"/>
      <c r="L120" s="520"/>
      <c r="M120" s="520"/>
      <c r="N120" s="520"/>
      <c r="O120" s="520"/>
      <c r="R120" s="54"/>
      <c r="S120" s="56"/>
    </row>
    <row r="121" spans="2:19" ht="20.100000000000001" customHeight="1" x14ac:dyDescent="0.35">
      <c r="D121" s="520" t="s">
        <v>167</v>
      </c>
      <c r="E121" s="520"/>
      <c r="F121" s="520"/>
      <c r="G121" s="520"/>
      <c r="H121" s="520"/>
      <c r="I121" s="520"/>
      <c r="J121" s="520"/>
      <c r="K121" s="520"/>
      <c r="L121" s="520"/>
      <c r="M121" s="520"/>
      <c r="N121" s="520"/>
      <c r="O121" s="520"/>
      <c r="R121" s="54"/>
      <c r="S121" s="56"/>
    </row>
    <row r="122" spans="2:19" ht="20.100000000000001" customHeight="1" x14ac:dyDescent="0.35">
      <c r="D122" s="522" t="str">
        <f>D5</f>
        <v>NOMINA 1RA QUINCENA DE JUNIO DE 2021</v>
      </c>
      <c r="E122" s="522"/>
      <c r="F122" s="522"/>
      <c r="G122" s="522"/>
      <c r="H122" s="522"/>
      <c r="I122" s="522"/>
      <c r="J122" s="522"/>
      <c r="K122" s="522"/>
      <c r="L122" s="522"/>
      <c r="M122" s="522"/>
      <c r="N122" s="522"/>
      <c r="O122" s="522"/>
      <c r="R122" s="54"/>
      <c r="S122" s="56"/>
    </row>
    <row r="123" spans="2:19" ht="20.100000000000001" customHeight="1" x14ac:dyDescent="0.35">
      <c r="D123" s="522" t="s">
        <v>154</v>
      </c>
      <c r="E123" s="522"/>
      <c r="F123" s="522"/>
      <c r="G123" s="522"/>
      <c r="H123" s="522"/>
      <c r="I123" s="522"/>
      <c r="J123" s="522"/>
      <c r="K123" s="522"/>
      <c r="L123" s="522"/>
      <c r="M123" s="522"/>
      <c r="N123" s="522"/>
      <c r="O123" s="522"/>
      <c r="R123" s="54"/>
      <c r="S123" s="56"/>
    </row>
    <row r="124" spans="2:19" ht="33" customHeight="1" x14ac:dyDescent="0.25">
      <c r="D124" s="523" t="s">
        <v>364</v>
      </c>
      <c r="E124" s="398" t="s">
        <v>311</v>
      </c>
      <c r="F124" s="104"/>
      <c r="G124" s="104"/>
      <c r="H124" s="105" t="s">
        <v>4</v>
      </c>
      <c r="I124" s="517" t="s">
        <v>0</v>
      </c>
      <c r="J124" s="518"/>
      <c r="K124" s="519"/>
      <c r="L124" s="401"/>
      <c r="M124" s="106"/>
      <c r="N124" s="105"/>
      <c r="O124" s="107"/>
      <c r="R124" s="54"/>
      <c r="S124" s="56"/>
    </row>
    <row r="125" spans="2:19" ht="33" customHeight="1" x14ac:dyDescent="0.25">
      <c r="D125" s="524"/>
      <c r="E125" s="399" t="s">
        <v>312</v>
      </c>
      <c r="F125" s="105"/>
      <c r="G125" s="114"/>
      <c r="H125" s="108" t="s">
        <v>5</v>
      </c>
      <c r="I125" s="109" t="s">
        <v>1</v>
      </c>
      <c r="J125" s="109" t="s">
        <v>153</v>
      </c>
      <c r="K125" s="402" t="s">
        <v>157</v>
      </c>
      <c r="L125" s="402"/>
      <c r="M125" s="105" t="s">
        <v>172</v>
      </c>
      <c r="N125" s="105" t="s">
        <v>156</v>
      </c>
      <c r="O125" s="110"/>
      <c r="R125" s="54"/>
      <c r="S125" s="56"/>
    </row>
    <row r="126" spans="2:19" ht="33" customHeight="1" x14ac:dyDescent="0.25">
      <c r="D126" s="524"/>
      <c r="E126" s="399"/>
      <c r="F126" s="111"/>
      <c r="G126" s="111" t="s">
        <v>10</v>
      </c>
      <c r="H126" s="105"/>
      <c r="I126" s="105" t="s">
        <v>7</v>
      </c>
      <c r="J126" s="105" t="s">
        <v>156</v>
      </c>
      <c r="K126" s="108" t="s">
        <v>158</v>
      </c>
      <c r="L126" s="108" t="s">
        <v>159</v>
      </c>
      <c r="M126" s="105" t="s">
        <v>174</v>
      </c>
      <c r="N126" s="105" t="s">
        <v>162</v>
      </c>
      <c r="O126" s="109" t="s">
        <v>165</v>
      </c>
      <c r="R126" s="54"/>
      <c r="S126" s="56"/>
    </row>
    <row r="127" spans="2:19" ht="33" customHeight="1" x14ac:dyDescent="0.25">
      <c r="D127" s="525"/>
      <c r="E127" s="390"/>
      <c r="F127" s="111" t="s">
        <v>76</v>
      </c>
      <c r="G127" s="111" t="s">
        <v>9</v>
      </c>
      <c r="H127" s="109"/>
      <c r="I127" s="109"/>
      <c r="J127" s="109"/>
      <c r="K127" s="402"/>
      <c r="L127" s="403"/>
      <c r="M127" s="113"/>
      <c r="N127" s="109"/>
      <c r="O127" s="109"/>
      <c r="R127" s="54"/>
      <c r="S127" s="56"/>
    </row>
    <row r="128" spans="2:19" ht="39.9" customHeight="1" x14ac:dyDescent="0.4">
      <c r="B128" s="79"/>
      <c r="D128" s="439"/>
      <c r="E128" s="440"/>
      <c r="F128" s="441" t="s">
        <v>60</v>
      </c>
      <c r="G128" s="222"/>
      <c r="H128" s="219"/>
      <c r="I128" s="203"/>
      <c r="J128" s="442"/>
      <c r="K128" s="443"/>
      <c r="L128" s="443"/>
      <c r="M128" s="442"/>
      <c r="N128" s="198"/>
      <c r="O128" s="19"/>
      <c r="R128" s="54"/>
      <c r="S128" s="56"/>
    </row>
    <row r="129" spans="4:19" ht="39.9" customHeight="1" x14ac:dyDescent="0.35">
      <c r="D129" s="383" t="s">
        <v>416</v>
      </c>
      <c r="E129" s="383" t="s">
        <v>323</v>
      </c>
      <c r="F129" s="444" t="s">
        <v>84</v>
      </c>
      <c r="G129" s="445" t="s">
        <v>85</v>
      </c>
      <c r="H129" s="446">
        <v>15</v>
      </c>
      <c r="I129" s="447">
        <v>2281</v>
      </c>
      <c r="J129" s="198">
        <v>2281</v>
      </c>
      <c r="K129" s="197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43.05</v>
      </c>
      <c r="L129" s="197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198">
        <v>0</v>
      </c>
      <c r="N129" s="198">
        <f>J129+K129-L129-M129</f>
        <v>2324.0500000000002</v>
      </c>
      <c r="O129" s="19"/>
      <c r="R129" s="54"/>
      <c r="S129" s="56"/>
    </row>
    <row r="130" spans="4:19" ht="39.9" customHeight="1" x14ac:dyDescent="0.4">
      <c r="D130" s="374"/>
      <c r="E130" s="374"/>
      <c r="F130" s="231" t="s">
        <v>46</v>
      </c>
      <c r="G130" s="222"/>
      <c r="H130" s="219"/>
      <c r="I130" s="203"/>
      <c r="J130" s="198"/>
      <c r="K130" s="197"/>
      <c r="L130" s="197"/>
      <c r="M130" s="198"/>
      <c r="N130" s="198"/>
      <c r="O130" s="19"/>
      <c r="R130" s="54"/>
      <c r="S130" s="56"/>
    </row>
    <row r="131" spans="4:19" ht="39.9" customHeight="1" x14ac:dyDescent="0.35">
      <c r="D131" s="374" t="s">
        <v>417</v>
      </c>
      <c r="E131" s="374" t="s">
        <v>331</v>
      </c>
      <c r="F131" s="217" t="s">
        <v>218</v>
      </c>
      <c r="G131" s="222" t="s">
        <v>36</v>
      </c>
      <c r="H131" s="219">
        <v>15</v>
      </c>
      <c r="I131" s="203">
        <v>819</v>
      </c>
      <c r="J131" s="198">
        <f t="shared" ref="J131:J141" si="10">I131</f>
        <v>819</v>
      </c>
      <c r="K131" s="197">
        <f t="shared" ref="K131:K141" si="11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162.66</v>
      </c>
      <c r="L131" s="197">
        <f t="shared" ref="L131:L141" si="12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198">
        <v>0</v>
      </c>
      <c r="N131" s="198">
        <f t="shared" ref="N131:N156" si="13">J131+K131-L131-M131</f>
        <v>981.66</v>
      </c>
      <c r="O131" s="19"/>
      <c r="R131" s="54"/>
      <c r="S131" s="56"/>
    </row>
    <row r="132" spans="4:19" ht="39.9" customHeight="1" x14ac:dyDescent="0.35">
      <c r="D132" s="374" t="s">
        <v>418</v>
      </c>
      <c r="E132" s="374" t="s">
        <v>323</v>
      </c>
      <c r="F132" s="217" t="s">
        <v>281</v>
      </c>
      <c r="G132" s="222" t="s">
        <v>36</v>
      </c>
      <c r="H132" s="219">
        <v>15</v>
      </c>
      <c r="I132" s="203">
        <v>819</v>
      </c>
      <c r="J132" s="198">
        <f t="shared" si="10"/>
        <v>819</v>
      </c>
      <c r="K132" s="197">
        <f t="shared" si="11"/>
        <v>162.66</v>
      </c>
      <c r="L132" s="197">
        <f t="shared" si="12"/>
        <v>0</v>
      </c>
      <c r="M132" s="198">
        <v>0</v>
      </c>
      <c r="N132" s="198">
        <f t="shared" si="13"/>
        <v>981.66</v>
      </c>
      <c r="O132" s="19"/>
      <c r="R132" s="54"/>
      <c r="S132" s="56"/>
    </row>
    <row r="133" spans="4:19" ht="39.9" customHeight="1" x14ac:dyDescent="0.35">
      <c r="D133" s="374" t="s">
        <v>419</v>
      </c>
      <c r="E133" s="374" t="s">
        <v>331</v>
      </c>
      <c r="F133" s="217" t="s">
        <v>231</v>
      </c>
      <c r="G133" s="222" t="s">
        <v>36</v>
      </c>
      <c r="H133" s="219">
        <v>15</v>
      </c>
      <c r="I133" s="203">
        <v>819</v>
      </c>
      <c r="J133" s="198">
        <f t="shared" si="10"/>
        <v>819</v>
      </c>
      <c r="K133" s="197">
        <f t="shared" si="11"/>
        <v>162.66</v>
      </c>
      <c r="L133" s="197">
        <f t="shared" si="12"/>
        <v>0</v>
      </c>
      <c r="M133" s="198">
        <v>0</v>
      </c>
      <c r="N133" s="198">
        <f t="shared" si="13"/>
        <v>981.66</v>
      </c>
      <c r="O133" s="19"/>
      <c r="R133" s="54"/>
      <c r="S133" s="56"/>
    </row>
    <row r="134" spans="4:19" ht="39.9" customHeight="1" x14ac:dyDescent="0.35">
      <c r="D134" s="374" t="s">
        <v>420</v>
      </c>
      <c r="E134" s="374" t="s">
        <v>323</v>
      </c>
      <c r="F134" s="217" t="s">
        <v>110</v>
      </c>
      <c r="G134" s="222" t="s">
        <v>36</v>
      </c>
      <c r="H134" s="219">
        <v>15</v>
      </c>
      <c r="I134" s="203">
        <v>819</v>
      </c>
      <c r="J134" s="198">
        <f t="shared" si="10"/>
        <v>819</v>
      </c>
      <c r="K134" s="197">
        <f t="shared" si="11"/>
        <v>162.66</v>
      </c>
      <c r="L134" s="197">
        <f t="shared" si="12"/>
        <v>0</v>
      </c>
      <c r="M134" s="198">
        <v>0</v>
      </c>
      <c r="N134" s="198">
        <f t="shared" si="13"/>
        <v>981.66</v>
      </c>
      <c r="O134" s="19"/>
      <c r="R134" s="54"/>
      <c r="S134" s="56"/>
    </row>
    <row r="135" spans="4:19" ht="39.9" customHeight="1" x14ac:dyDescent="0.35">
      <c r="D135" s="374" t="s">
        <v>421</v>
      </c>
      <c r="E135" s="374" t="s">
        <v>331</v>
      </c>
      <c r="F135" s="217" t="s">
        <v>280</v>
      </c>
      <c r="G135" s="222" t="s">
        <v>40</v>
      </c>
      <c r="H135" s="219">
        <v>15</v>
      </c>
      <c r="I135" s="203">
        <v>819</v>
      </c>
      <c r="J135" s="198">
        <f t="shared" si="10"/>
        <v>819</v>
      </c>
      <c r="K135" s="197">
        <f t="shared" si="11"/>
        <v>162.66</v>
      </c>
      <c r="L135" s="197">
        <f t="shared" si="12"/>
        <v>0</v>
      </c>
      <c r="M135" s="198">
        <v>0</v>
      </c>
      <c r="N135" s="198">
        <f t="shared" si="13"/>
        <v>981.66</v>
      </c>
      <c r="O135" s="19"/>
      <c r="R135" s="54"/>
      <c r="S135" s="56"/>
    </row>
    <row r="136" spans="4:19" ht="39.9" customHeight="1" x14ac:dyDescent="0.35">
      <c r="D136" s="374" t="s">
        <v>422</v>
      </c>
      <c r="E136" s="374" t="s">
        <v>331</v>
      </c>
      <c r="F136" s="217" t="s">
        <v>226</v>
      </c>
      <c r="G136" s="222" t="s">
        <v>36</v>
      </c>
      <c r="H136" s="219">
        <v>15</v>
      </c>
      <c r="I136" s="203">
        <v>819</v>
      </c>
      <c r="J136" s="198">
        <f t="shared" si="10"/>
        <v>819</v>
      </c>
      <c r="K136" s="197">
        <f t="shared" si="11"/>
        <v>162.66</v>
      </c>
      <c r="L136" s="197">
        <f t="shared" si="12"/>
        <v>0</v>
      </c>
      <c r="M136" s="198">
        <v>0</v>
      </c>
      <c r="N136" s="198">
        <f t="shared" si="13"/>
        <v>981.66</v>
      </c>
      <c r="O136" s="19"/>
      <c r="R136" s="54"/>
      <c r="S136" s="56"/>
    </row>
    <row r="137" spans="4:19" ht="39.9" customHeight="1" x14ac:dyDescent="0.35">
      <c r="D137" s="374" t="s">
        <v>423</v>
      </c>
      <c r="E137" s="374" t="s">
        <v>331</v>
      </c>
      <c r="F137" s="217" t="s">
        <v>232</v>
      </c>
      <c r="G137" s="222" t="s">
        <v>111</v>
      </c>
      <c r="H137" s="219">
        <v>15</v>
      </c>
      <c r="I137" s="203">
        <v>819</v>
      </c>
      <c r="J137" s="198">
        <f t="shared" si="10"/>
        <v>819</v>
      </c>
      <c r="K137" s="197">
        <f t="shared" si="11"/>
        <v>162.66</v>
      </c>
      <c r="L137" s="197">
        <f t="shared" si="12"/>
        <v>0</v>
      </c>
      <c r="M137" s="198">
        <v>0</v>
      </c>
      <c r="N137" s="198">
        <f t="shared" si="13"/>
        <v>981.66</v>
      </c>
      <c r="O137" s="19"/>
      <c r="R137" s="54"/>
      <c r="S137" s="56"/>
    </row>
    <row r="138" spans="4:19" ht="39.9" customHeight="1" x14ac:dyDescent="0.35">
      <c r="D138" s="374"/>
      <c r="E138" s="374" t="s">
        <v>331</v>
      </c>
      <c r="F138" s="217" t="s">
        <v>490</v>
      </c>
      <c r="G138" s="222" t="s">
        <v>491</v>
      </c>
      <c r="H138" s="219">
        <v>15</v>
      </c>
      <c r="I138" s="203">
        <v>2828</v>
      </c>
      <c r="J138" s="198">
        <v>2828</v>
      </c>
      <c r="K138" s="197">
        <f t="shared" si="11"/>
        <v>0</v>
      </c>
      <c r="L138" s="197">
        <f t="shared" si="12"/>
        <v>27.12</v>
      </c>
      <c r="M138" s="198"/>
      <c r="N138" s="198">
        <f t="shared" si="13"/>
        <v>2800.88</v>
      </c>
      <c r="O138" s="19"/>
      <c r="R138" s="54"/>
      <c r="S138" s="56"/>
    </row>
    <row r="139" spans="4:19" ht="39.9" customHeight="1" x14ac:dyDescent="0.35">
      <c r="D139" s="374" t="s">
        <v>424</v>
      </c>
      <c r="E139" s="374" t="s">
        <v>331</v>
      </c>
      <c r="F139" s="217" t="s">
        <v>257</v>
      </c>
      <c r="G139" s="218" t="s">
        <v>61</v>
      </c>
      <c r="H139" s="219">
        <v>15</v>
      </c>
      <c r="I139" s="203">
        <v>819</v>
      </c>
      <c r="J139" s="198">
        <f t="shared" si="10"/>
        <v>819</v>
      </c>
      <c r="K139" s="197">
        <f t="shared" si="11"/>
        <v>162.66</v>
      </c>
      <c r="L139" s="197">
        <f t="shared" si="12"/>
        <v>0</v>
      </c>
      <c r="M139" s="198">
        <v>0</v>
      </c>
      <c r="N139" s="198">
        <f t="shared" si="13"/>
        <v>981.66</v>
      </c>
      <c r="O139" s="19"/>
      <c r="R139" s="54"/>
      <c r="S139" s="56"/>
    </row>
    <row r="140" spans="4:19" ht="39.9" customHeight="1" x14ac:dyDescent="0.35">
      <c r="D140" s="374" t="s">
        <v>425</v>
      </c>
      <c r="E140" s="374" t="s">
        <v>331</v>
      </c>
      <c r="F140" s="217" t="s">
        <v>254</v>
      </c>
      <c r="G140" s="218" t="s">
        <v>138</v>
      </c>
      <c r="H140" s="219">
        <v>15</v>
      </c>
      <c r="I140" s="203">
        <v>819</v>
      </c>
      <c r="J140" s="198">
        <f t="shared" si="10"/>
        <v>819</v>
      </c>
      <c r="K140" s="197">
        <f t="shared" si="11"/>
        <v>162.66</v>
      </c>
      <c r="L140" s="197">
        <f t="shared" si="12"/>
        <v>0</v>
      </c>
      <c r="M140" s="198">
        <v>0</v>
      </c>
      <c r="N140" s="198">
        <f t="shared" si="13"/>
        <v>981.66</v>
      </c>
      <c r="O140" s="19"/>
      <c r="R140" s="54"/>
      <c r="S140" s="56"/>
    </row>
    <row r="141" spans="4:19" ht="39.9" customHeight="1" x14ac:dyDescent="0.35">
      <c r="D141" s="374" t="s">
        <v>426</v>
      </c>
      <c r="E141" s="374" t="s">
        <v>331</v>
      </c>
      <c r="F141" s="217" t="s">
        <v>279</v>
      </c>
      <c r="G141" s="222" t="s">
        <v>36</v>
      </c>
      <c r="H141" s="219">
        <v>15</v>
      </c>
      <c r="I141" s="203">
        <v>819</v>
      </c>
      <c r="J141" s="198">
        <f t="shared" si="10"/>
        <v>819</v>
      </c>
      <c r="K141" s="197">
        <f t="shared" si="11"/>
        <v>162.66</v>
      </c>
      <c r="L141" s="197">
        <f t="shared" si="12"/>
        <v>0</v>
      </c>
      <c r="M141" s="198">
        <v>0</v>
      </c>
      <c r="N141" s="198">
        <f t="shared" si="13"/>
        <v>981.66</v>
      </c>
      <c r="O141" s="19"/>
      <c r="R141" s="54"/>
      <c r="S141" s="56"/>
    </row>
    <row r="142" spans="4:19" ht="39.9" customHeight="1" x14ac:dyDescent="0.4">
      <c r="D142" s="374"/>
      <c r="E142" s="374"/>
      <c r="F142" s="441" t="s">
        <v>465</v>
      </c>
      <c r="G142" s="222"/>
      <c r="H142" s="219"/>
      <c r="I142" s="203"/>
      <c r="J142" s="198"/>
      <c r="K142" s="197"/>
      <c r="L142" s="197"/>
      <c r="M142" s="198"/>
      <c r="N142" s="198"/>
      <c r="O142" s="19"/>
      <c r="R142" s="54"/>
      <c r="S142" s="56"/>
    </row>
    <row r="143" spans="4:19" ht="39.9" customHeight="1" x14ac:dyDescent="0.35">
      <c r="D143" s="374" t="s">
        <v>476</v>
      </c>
      <c r="E143" s="374" t="s">
        <v>331</v>
      </c>
      <c r="F143" s="217" t="s">
        <v>463</v>
      </c>
      <c r="G143" s="218" t="s">
        <v>464</v>
      </c>
      <c r="H143" s="219">
        <v>15</v>
      </c>
      <c r="I143" s="203">
        <v>3214</v>
      </c>
      <c r="J143" s="198">
        <v>3214</v>
      </c>
      <c r="K143" s="197">
        <f>IFERROR(IF(ROUND((((J143/H143*30.4)-VLOOKUP((J143/H143*30.4),TARIFA,1))*VLOOKUP((J143/H143*30.4),TARIFA,3)+VLOOKUP((J143/H143*30.4),TARIFA,2)-VLOOKUP((J143/H143*30.4),SUBSIDIO,2))/30.4*H143,2)&lt;0,ROUND(-(((J143/H143*30.4)-VLOOKUP((J143/H143*30.4),TARIFA,1))*VLOOKUP((J143/H143*30.4),TARIFA,3)+VLOOKUP((J143/H143*30.4),TARIFA,2)-VLOOKUP((J143/H143*30.4),SUBSIDIO,2))/30.4*H143,2),0),0)</f>
        <v>0</v>
      </c>
      <c r="L143" s="197">
        <f>IFERROR(IF(ROUND((((J143/H143*30.4)-VLOOKUP((J143/H143*30.4),TARIFA,1))*VLOOKUP((J143/H143*30.4),TARIFA,3)+VLOOKUP((J143/H143*30.4),TARIFA,2)-VLOOKUP((J143/H143*30.4),SUBSIDIO,2))/30.4*H143,2)&gt;0,ROUND((((J143/H143*30.4)-VLOOKUP((J143/H143*30.4),TARIFA,1))*VLOOKUP((J143/H143*30.4),TARIFA,3)+VLOOKUP((J143/H143*30.4),TARIFA,2)-VLOOKUP((J143/H143*30.4),SUBSIDIO,2))/30.4*H143,2),0),0)</f>
        <v>89.4</v>
      </c>
      <c r="M143" s="198"/>
      <c r="N143" s="198">
        <f t="shared" si="13"/>
        <v>3124.6</v>
      </c>
      <c r="O143" s="19"/>
      <c r="R143" s="54"/>
      <c r="S143" s="56"/>
    </row>
    <row r="144" spans="4:19" ht="39.9" customHeight="1" x14ac:dyDescent="0.4">
      <c r="D144" s="346"/>
      <c r="E144" s="346"/>
      <c r="F144" s="231" t="s">
        <v>501</v>
      </c>
      <c r="G144" s="217"/>
      <c r="H144" s="448"/>
      <c r="I144" s="198"/>
      <c r="J144" s="198"/>
      <c r="K144" s="197"/>
      <c r="L144" s="197"/>
      <c r="M144" s="198"/>
      <c r="N144" s="198"/>
      <c r="O144" s="19"/>
      <c r="R144" s="54"/>
      <c r="S144" s="56"/>
    </row>
    <row r="145" spans="4:19" ht="39.9" hidden="1" customHeight="1" x14ac:dyDescent="0.35">
      <c r="D145" s="346"/>
      <c r="E145" s="346"/>
      <c r="F145" s="217"/>
      <c r="G145" s="449"/>
      <c r="H145" s="448"/>
      <c r="I145" s="198"/>
      <c r="J145" s="198"/>
      <c r="K145" s="197"/>
      <c r="L145" s="197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0</v>
      </c>
      <c r="M145" s="198"/>
      <c r="N145" s="198">
        <f t="shared" si="13"/>
        <v>0</v>
      </c>
      <c r="O145" s="19"/>
      <c r="R145" s="54"/>
      <c r="S145" s="56"/>
    </row>
    <row r="146" spans="4:19" ht="39.9" customHeight="1" x14ac:dyDescent="0.35">
      <c r="D146" s="384"/>
      <c r="E146" s="384" t="s">
        <v>331</v>
      </c>
      <c r="F146" s="444" t="s">
        <v>500</v>
      </c>
      <c r="G146" s="450" t="s">
        <v>502</v>
      </c>
      <c r="H146" s="451">
        <v>15</v>
      </c>
      <c r="I146" s="198">
        <v>3908</v>
      </c>
      <c r="J146" s="198">
        <v>3908</v>
      </c>
      <c r="K146" s="197"/>
      <c r="L146" s="197">
        <f>IFERROR(IF(ROUND((((J146/H146*30.4)-VLOOKUP((J146/H146*30.4),TARIFA,1))*VLOOKUP((J146/H146*30.4),TARIFA,3)+VLOOKUP((J146/H146*30.4),TARIFA,2)-VLOOKUP((J146/H146*30.4),SUBSIDIO,2))/30.4*H146,2)&gt;0,ROUND((((J146/H146*30.4)-VLOOKUP((J146/H146*30.4),TARIFA,1))*VLOOKUP((J146/H146*30.4),TARIFA,3)+VLOOKUP((J146/H146*30.4),TARIFA,2)-VLOOKUP((J146/H146*30.4),SUBSIDIO,2))/30.4*H146,2),0),0)</f>
        <v>290</v>
      </c>
      <c r="M146" s="198"/>
      <c r="N146" s="198">
        <f t="shared" si="13"/>
        <v>3618</v>
      </c>
      <c r="O146" s="19"/>
      <c r="R146" s="54"/>
      <c r="S146" s="56"/>
    </row>
    <row r="147" spans="4:19" ht="39.9" customHeight="1" x14ac:dyDescent="0.35">
      <c r="D147" s="384" t="s">
        <v>428</v>
      </c>
      <c r="E147" s="384" t="s">
        <v>323</v>
      </c>
      <c r="F147" s="486" t="s">
        <v>248</v>
      </c>
      <c r="G147" s="487" t="s">
        <v>503</v>
      </c>
      <c r="H147" s="451">
        <v>15</v>
      </c>
      <c r="I147" s="198">
        <v>2983</v>
      </c>
      <c r="J147" s="198">
        <v>2983</v>
      </c>
      <c r="K147" s="197">
        <f>IFERROR(IF(ROUND((((J147/H147*30.4)-VLOOKUP((J147/H147*30.4),TARIFA,1))*VLOOKUP((J147/H147*30.4),TARIFA,3)+VLOOKUP((J147/H147*30.4),TARIFA,2)-VLOOKUP((J147/H147*30.4),SUBSIDIO,2))/30.4*H147,2)&lt;0,ROUND(-(((J147/H147*30.4)-VLOOKUP((J147/H147*30.4),TARIFA,1))*VLOOKUP((J147/H147*30.4),TARIFA,3)+VLOOKUP((J147/H147*30.4),TARIFA,2)-VLOOKUP((J147/H147*30.4),SUBSIDIO,2))/30.4*H147,2),0),0)</f>
        <v>0</v>
      </c>
      <c r="L147" s="197">
        <f>IFERROR(IF(ROUND((((J147/H147*30.4)-VLOOKUP((J147/H147*30.4),TARIFA,1))*VLOOKUP((J147/H147*30.4),TARIFA,3)+VLOOKUP((J147/H147*30.4),TARIFA,2)-VLOOKUP((J147/H147*30.4),SUBSIDIO,2))/30.4*H147,2)&gt;0,ROUND((((J147/H147*30.4)-VLOOKUP((J147/H147*30.4),TARIFA,1))*VLOOKUP((J147/H147*30.4),TARIFA,3)+VLOOKUP((J147/H147*30.4),TARIFA,2)-VLOOKUP((J147/H147*30.4),SUBSIDIO,2))/30.4*H147,2),0),0)</f>
        <v>43.99</v>
      </c>
      <c r="M147" s="198"/>
      <c r="N147" s="198">
        <f t="shared" si="13"/>
        <v>2939.01</v>
      </c>
      <c r="O147" s="19"/>
      <c r="R147" s="54"/>
      <c r="S147" s="56"/>
    </row>
    <row r="148" spans="4:19" ht="39.9" hidden="1" customHeight="1" x14ac:dyDescent="0.4">
      <c r="D148" s="340"/>
      <c r="E148" s="340"/>
      <c r="F148" s="452"/>
      <c r="G148" s="453"/>
      <c r="H148" s="453"/>
      <c r="I148" s="454"/>
      <c r="J148" s="454"/>
      <c r="K148" s="455"/>
      <c r="L148" s="455"/>
      <c r="M148" s="453"/>
      <c r="N148" s="453"/>
      <c r="O148" s="19"/>
      <c r="R148" s="54"/>
      <c r="S148" s="56"/>
    </row>
    <row r="149" spans="4:19" ht="39.9" hidden="1" customHeight="1" x14ac:dyDescent="0.35">
      <c r="D149" s="385"/>
      <c r="E149" s="346"/>
      <c r="F149" s="456"/>
      <c r="G149" s="457"/>
      <c r="H149" s="458"/>
      <c r="I149" s="203"/>
      <c r="J149" s="198"/>
      <c r="K149" s="406"/>
      <c r="L149" s="406"/>
      <c r="M149" s="209">
        <v>0</v>
      </c>
      <c r="N149" s="209"/>
      <c r="O149" s="19"/>
      <c r="R149" s="54"/>
      <c r="S149" s="56"/>
    </row>
    <row r="150" spans="4:19" ht="39.9" customHeight="1" x14ac:dyDescent="0.4">
      <c r="D150" s="346"/>
      <c r="E150" s="346"/>
      <c r="F150" s="488" t="s">
        <v>21</v>
      </c>
      <c r="G150" s="217"/>
      <c r="H150" s="448"/>
      <c r="I150" s="198"/>
      <c r="J150" s="198"/>
      <c r="K150" s="197"/>
      <c r="L150" s="197"/>
      <c r="M150" s="198"/>
      <c r="N150" s="198"/>
      <c r="O150" s="19"/>
      <c r="R150" s="54"/>
      <c r="S150" s="56"/>
    </row>
    <row r="151" spans="4:19" ht="39.9" customHeight="1" x14ac:dyDescent="0.35">
      <c r="D151" s="346" t="s">
        <v>429</v>
      </c>
      <c r="E151" s="346" t="s">
        <v>323</v>
      </c>
      <c r="F151" s="217" t="s">
        <v>205</v>
      </c>
      <c r="G151" s="459" t="s">
        <v>180</v>
      </c>
      <c r="H151" s="448">
        <v>15</v>
      </c>
      <c r="I151" s="198">
        <v>3908</v>
      </c>
      <c r="J151" s="198">
        <v>3908</v>
      </c>
      <c r="K151" s="197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0</v>
      </c>
      <c r="L151" s="197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290</v>
      </c>
      <c r="M151" s="198">
        <v>0</v>
      </c>
      <c r="N151" s="198">
        <f t="shared" si="13"/>
        <v>3618</v>
      </c>
      <c r="O151" s="19"/>
      <c r="R151" s="54"/>
      <c r="S151" s="56"/>
    </row>
    <row r="152" spans="4:19" ht="39.9" customHeight="1" x14ac:dyDescent="0.4">
      <c r="D152" s="374"/>
      <c r="E152" s="374"/>
      <c r="F152" s="441" t="s">
        <v>93</v>
      </c>
      <c r="G152" s="222"/>
      <c r="H152" s="219"/>
      <c r="I152" s="203"/>
      <c r="J152" s="198"/>
      <c r="K152" s="197"/>
      <c r="L152" s="197"/>
      <c r="M152" s="198"/>
      <c r="N152" s="198"/>
      <c r="O152" s="19"/>
      <c r="R152" s="54"/>
      <c r="S152" s="56"/>
    </row>
    <row r="153" spans="4:19" ht="39.9" customHeight="1" x14ac:dyDescent="0.35">
      <c r="D153" s="374" t="s">
        <v>430</v>
      </c>
      <c r="E153" s="374" t="s">
        <v>331</v>
      </c>
      <c r="F153" s="217" t="s">
        <v>263</v>
      </c>
      <c r="G153" s="218" t="s">
        <v>264</v>
      </c>
      <c r="H153" s="219">
        <v>15</v>
      </c>
      <c r="I153" s="203">
        <v>2097</v>
      </c>
      <c r="J153" s="198">
        <v>2097</v>
      </c>
      <c r="K153" s="197">
        <f>IFERROR(IF(ROUND((((J153/H153*30.4)-VLOOKUP((J153/H153*30.4),TARIFA,1))*VLOOKUP((J153/H153*30.4),TARIFA,3)+VLOOKUP((J153/H153*30.4),TARIFA,2)-VLOOKUP((J153/H153*30.4),SUBSIDIO,2))/30.4*H153,2)&lt;0,ROUND(-(((J153/H153*30.4)-VLOOKUP((J153/H153*30.4),TARIFA,1))*VLOOKUP((J153/H153*30.4),TARIFA,3)+VLOOKUP((J153/H153*30.4),TARIFA,2)-VLOOKUP((J153/H153*30.4),SUBSIDIO,2))/30.4*H153,2),0),0)</f>
        <v>68.75</v>
      </c>
      <c r="L153" s="197">
        <f>IFERROR(IF(ROUND((((J153/H153*30.4)-VLOOKUP((J153/H153*30.4),TARIFA,1))*VLOOKUP((J153/H153*30.4),TARIFA,3)+VLOOKUP((J153/H153*30.4),TARIFA,2)-VLOOKUP((J153/H153*30.4),SUBSIDIO,2))/30.4*H153,2)&gt;0,ROUND((((J153/H153*30.4)-VLOOKUP((J153/H153*30.4),TARIFA,1))*VLOOKUP((J153/H153*30.4),TARIFA,3)+VLOOKUP((J153/H153*30.4),TARIFA,2)-VLOOKUP((J153/H153*30.4),SUBSIDIO,2))/30.4*H153,2),0),0)</f>
        <v>0</v>
      </c>
      <c r="M153" s="198"/>
      <c r="N153" s="198">
        <f t="shared" si="13"/>
        <v>2165.75</v>
      </c>
      <c r="O153" s="19"/>
      <c r="R153" s="54"/>
      <c r="S153" s="56"/>
    </row>
    <row r="154" spans="4:19" ht="39.9" customHeight="1" x14ac:dyDescent="0.35">
      <c r="D154" s="374" t="s">
        <v>431</v>
      </c>
      <c r="E154" s="374" t="s">
        <v>323</v>
      </c>
      <c r="F154" s="222" t="s">
        <v>137</v>
      </c>
      <c r="G154" s="222" t="s">
        <v>18</v>
      </c>
      <c r="H154" s="219">
        <v>15</v>
      </c>
      <c r="I154" s="203">
        <v>1981</v>
      </c>
      <c r="J154" s="198">
        <v>1981</v>
      </c>
      <c r="K154" s="197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76.180000000000007</v>
      </c>
      <c r="L154" s="197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0</v>
      </c>
      <c r="M154" s="198">
        <v>0</v>
      </c>
      <c r="N154" s="198">
        <f t="shared" si="13"/>
        <v>2057.1799999999998</v>
      </c>
      <c r="O154" s="19"/>
      <c r="R154" s="54"/>
      <c r="S154" s="56"/>
    </row>
    <row r="155" spans="4:19" ht="39.9" customHeight="1" x14ac:dyDescent="0.4">
      <c r="D155" s="374"/>
      <c r="E155" s="374"/>
      <c r="F155" s="441" t="s">
        <v>182</v>
      </c>
      <c r="G155" s="222"/>
      <c r="H155" s="219"/>
      <c r="I155" s="203"/>
      <c r="J155" s="198"/>
      <c r="K155" s="197"/>
      <c r="L155" s="197"/>
      <c r="M155" s="198"/>
      <c r="N155" s="198"/>
      <c r="O155" s="19"/>
      <c r="R155" s="54"/>
      <c r="S155" s="56"/>
    </row>
    <row r="156" spans="4:19" ht="39.9" customHeight="1" x14ac:dyDescent="0.35">
      <c r="D156" s="374" t="s">
        <v>432</v>
      </c>
      <c r="E156" s="374" t="s">
        <v>323</v>
      </c>
      <c r="F156" s="222" t="s">
        <v>222</v>
      </c>
      <c r="G156" s="218" t="s">
        <v>183</v>
      </c>
      <c r="H156" s="219">
        <v>15</v>
      </c>
      <c r="I156" s="198">
        <v>3795</v>
      </c>
      <c r="J156" s="198">
        <v>3795</v>
      </c>
      <c r="K156" s="197">
        <f>IFERROR(IF(ROUND((((J156/H156*30.4)-VLOOKUP((J156/H156*30.4),TARIFA,1))*VLOOKUP((J156/H156*30.4),TARIFA,3)+VLOOKUP((J156/H156*30.4),TARIFA,2)-VLOOKUP((J156/H156*30.4),SUBSIDIO,2))/30.4*H156,2)&lt;0,ROUND(-(((J156/H156*30.4)-VLOOKUP((J156/H156*30.4),TARIFA,1))*VLOOKUP((J156/H156*30.4),TARIFA,3)+VLOOKUP((J156/H156*30.4),TARIFA,2)-VLOOKUP((J156/H156*30.4),SUBSIDIO,2))/30.4*H156,2),0),0)</f>
        <v>0</v>
      </c>
      <c r="L156" s="197">
        <f>IFERROR(IF(ROUND((((J156/H156*30.4)-VLOOKUP((J156/H156*30.4),TARIFA,1))*VLOOKUP((J156/H156*30.4),TARIFA,3)+VLOOKUP((J156/H156*30.4),TARIFA,2)-VLOOKUP((J156/H156*30.4),SUBSIDIO,2))/30.4*H156,2)&gt;0,ROUND((((J156/H156*30.4)-VLOOKUP((J156/H156*30.4),TARIFA,1))*VLOOKUP((J156/H156*30.4),TARIFA,3)+VLOOKUP((J156/H156*30.4),TARIFA,2)-VLOOKUP((J156/H156*30.4),SUBSIDIO,2))/30.4*H156,2),0),0)</f>
        <v>277.70999999999998</v>
      </c>
      <c r="M156" s="198">
        <v>0</v>
      </c>
      <c r="N156" s="198">
        <f t="shared" si="13"/>
        <v>3517.29</v>
      </c>
      <c r="O156" s="19"/>
      <c r="R156" s="54"/>
      <c r="S156" s="56"/>
    </row>
    <row r="157" spans="4:19" ht="39.9" customHeight="1" thickBot="1" x14ac:dyDescent="0.4">
      <c r="D157" s="386"/>
      <c r="E157" s="397"/>
      <c r="F157" s="166"/>
      <c r="G157" s="167"/>
      <c r="H157" s="168" t="s">
        <v>6</v>
      </c>
      <c r="I157" s="169">
        <f>I159+I115+I79+I43</f>
        <v>189306</v>
      </c>
      <c r="J157" s="169">
        <f>J159+J115+J79+J43</f>
        <v>182422</v>
      </c>
      <c r="K157" s="411">
        <f>K159+K115+K79+K43</f>
        <v>2897.1400000000003</v>
      </c>
      <c r="L157" s="411">
        <f>L159+L115+L79+L43</f>
        <v>4930.07</v>
      </c>
      <c r="M157" s="169" t="e">
        <f>M156+M154+#REF!+M153+M151+M149+M147+M145+M143+M141+M140+M139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7" s="169">
        <f>N169+N115+N79+N43</f>
        <v>180389.07000000004</v>
      </c>
      <c r="O157" s="3"/>
      <c r="R157" s="56"/>
      <c r="S157" s="56"/>
    </row>
    <row r="158" spans="4:19" ht="13.8" thickTop="1" x14ac:dyDescent="0.25">
      <c r="I158" s="255"/>
      <c r="J158" s="255"/>
      <c r="K158" s="412"/>
      <c r="L158" s="412"/>
      <c r="N158" s="11"/>
    </row>
    <row r="159" spans="4:19" x14ac:dyDescent="0.25">
      <c r="G159" s="2"/>
      <c r="H159" s="2"/>
      <c r="I159" s="252">
        <f>SUM(I129:I156)</f>
        <v>35185</v>
      </c>
      <c r="J159" s="253">
        <f>SUM(J129:J156)</f>
        <v>35185</v>
      </c>
      <c r="K159" s="413">
        <f>SUM(K129:K156)</f>
        <v>1814.5800000000002</v>
      </c>
      <c r="L159" s="413">
        <f>SUM(L128:L156)</f>
        <v>1018.22</v>
      </c>
      <c r="M159" s="234"/>
      <c r="N159" s="233">
        <f>SUM(N129:N156)</f>
        <v>35981.360000000001</v>
      </c>
    </row>
    <row r="160" spans="4:19" x14ac:dyDescent="0.25">
      <c r="G160" s="2"/>
      <c r="H160" s="2"/>
      <c r="I160" s="252">
        <f>I159+I115+I79+I43</f>
        <v>189306</v>
      </c>
      <c r="J160" s="253">
        <f>J159+J115+J79+J43</f>
        <v>182422</v>
      </c>
      <c r="K160" s="413">
        <f>K159+K115+K79+K43</f>
        <v>2897.1400000000003</v>
      </c>
      <c r="L160" s="413">
        <f>L159+L115+L79+L43</f>
        <v>4930.07</v>
      </c>
      <c r="M160" s="234"/>
      <c r="N160" s="233"/>
      <c r="O160" s="11"/>
    </row>
    <row r="161" spans="4:15" x14ac:dyDescent="0.25">
      <c r="G161" s="2"/>
      <c r="H161" s="2"/>
      <c r="I161" s="254"/>
      <c r="J161" s="254"/>
      <c r="K161" s="413">
        <f>K159+K115+K79+K43</f>
        <v>2897.1400000000003</v>
      </c>
      <c r="L161" s="413">
        <f>L159+L115+L79+L43</f>
        <v>4930.07</v>
      </c>
      <c r="M161" s="234"/>
      <c r="N161" s="234"/>
    </row>
    <row r="162" spans="4:15" x14ac:dyDescent="0.25">
      <c r="F162" s="1" t="s">
        <v>120</v>
      </c>
      <c r="G162" s="2"/>
      <c r="H162" s="2"/>
      <c r="I162" s="253"/>
      <c r="J162" s="256"/>
      <c r="K162" s="413"/>
      <c r="L162" s="413"/>
      <c r="N162" s="61"/>
      <c r="O162" s="61"/>
    </row>
    <row r="163" spans="4:15" ht="13.8" x14ac:dyDescent="0.25">
      <c r="F163" s="39" t="s">
        <v>485</v>
      </c>
      <c r="G163" s="29"/>
      <c r="H163" s="29"/>
      <c r="I163" s="246"/>
      <c r="J163" s="246"/>
      <c r="K163" s="414"/>
      <c r="L163" s="414"/>
      <c r="M163" s="15"/>
      <c r="N163" s="521" t="s">
        <v>193</v>
      </c>
      <c r="O163" s="521"/>
    </row>
    <row r="164" spans="4:15" ht="13.8" x14ac:dyDescent="0.25">
      <c r="F164" s="40" t="s">
        <v>11</v>
      </c>
      <c r="G164" s="30"/>
      <c r="H164" s="30"/>
      <c r="I164" s="246"/>
      <c r="J164" s="246"/>
      <c r="K164" s="414"/>
      <c r="L164" s="414"/>
      <c r="M164" s="30"/>
      <c r="N164" s="516" t="s">
        <v>166</v>
      </c>
      <c r="O164" s="516"/>
    </row>
    <row r="165" spans="4:15" s="15" customFormat="1" x14ac:dyDescent="0.25">
      <c r="D165" s="351"/>
      <c r="E165" s="351"/>
      <c r="F165" s="1"/>
      <c r="G165" s="1"/>
      <c r="H165" s="2"/>
      <c r="I165" s="7"/>
      <c r="J165" s="7"/>
      <c r="K165" s="415"/>
      <c r="L165" s="415"/>
      <c r="M165" s="1"/>
      <c r="N165" s="1"/>
      <c r="O165" s="1"/>
    </row>
    <row r="166" spans="4:15" s="15" customFormat="1" x14ac:dyDescent="0.25">
      <c r="D166" s="351"/>
      <c r="E166" s="351"/>
      <c r="F166" s="32"/>
      <c r="G166" s="30"/>
      <c r="H166" s="30"/>
      <c r="I166" s="30"/>
      <c r="J166" s="30"/>
      <c r="K166" s="367"/>
      <c r="L166" s="367"/>
      <c r="M166" s="30"/>
      <c r="N166" s="232"/>
      <c r="O166" s="30"/>
    </row>
    <row r="167" spans="4:15" x14ac:dyDescent="0.25">
      <c r="H167" s="2"/>
      <c r="I167" s="2"/>
      <c r="J167" s="2"/>
      <c r="K167" s="416"/>
      <c r="L167" s="416"/>
      <c r="N167" s="56"/>
    </row>
    <row r="168" spans="4:15" x14ac:dyDescent="0.25">
      <c r="I168" s="2"/>
      <c r="J168" s="245"/>
      <c r="K168" s="416"/>
      <c r="L168" s="416"/>
      <c r="N168" s="56"/>
    </row>
    <row r="169" spans="4:15" x14ac:dyDescent="0.25">
      <c r="I169" s="2"/>
      <c r="J169" s="2"/>
      <c r="K169" s="416"/>
      <c r="L169" s="416"/>
      <c r="N169" s="11">
        <f>SUM(N129:N156)</f>
        <v>35981.360000000001</v>
      </c>
    </row>
    <row r="170" spans="4:15" x14ac:dyDescent="0.25">
      <c r="I170" s="2"/>
      <c r="J170" s="2"/>
      <c r="K170" s="416"/>
      <c r="L170" s="416"/>
    </row>
    <row r="172" spans="4:15" x14ac:dyDescent="0.25">
      <c r="L172" s="54">
        <f>N169+N115+N79+N43</f>
        <v>180389.07000000004</v>
      </c>
      <c r="N172" s="11"/>
    </row>
    <row r="173" spans="4:15" x14ac:dyDescent="0.25">
      <c r="N173" s="11"/>
    </row>
    <row r="176" spans="4:15" x14ac:dyDescent="0.25">
      <c r="N176" s="11"/>
    </row>
    <row r="178" spans="14:14" x14ac:dyDescent="0.25">
      <c r="N178" s="56"/>
    </row>
  </sheetData>
  <sheetProtection selectLockedCells="1" selectUnlockedCells="1"/>
  <mergeCells count="26"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  <mergeCell ref="N164:O164"/>
    <mergeCell ref="I48:K48"/>
    <mergeCell ref="D120:O120"/>
    <mergeCell ref="I124:K124"/>
    <mergeCell ref="N163:O163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3"/>
  <sheetViews>
    <sheetView topLeftCell="A61" zoomScale="82" zoomScaleNormal="82" workbookViewId="0">
      <selection activeCell="J10" sqref="J10"/>
    </sheetView>
  </sheetViews>
  <sheetFormatPr baseColWidth="10" defaultColWidth="11.44140625" defaultRowHeight="13.2" x14ac:dyDescent="0.25"/>
  <cols>
    <col min="1" max="1" width="4.6640625" style="15" customWidth="1"/>
    <col min="2" max="3" width="5.109375" style="15" customWidth="1"/>
    <col min="4" max="4" width="4.5546875" style="351" customWidth="1"/>
    <col min="5" max="5" width="4.44140625" style="351" customWidth="1"/>
    <col min="6" max="6" width="48.44140625" style="15" customWidth="1"/>
    <col min="7" max="7" width="33.5546875" style="15" customWidth="1"/>
    <col min="8" max="8" width="5.88671875" style="15" customWidth="1"/>
    <col min="9" max="10" width="14.44140625" style="15" bestFit="1" customWidth="1"/>
    <col min="11" max="11" width="13.88671875" style="15" bestFit="1" customWidth="1"/>
    <col min="12" max="12" width="13" style="15" bestFit="1" customWidth="1"/>
    <col min="13" max="13" width="15.44140625" style="15" customWidth="1"/>
    <col min="14" max="14" width="58.88671875" style="15" customWidth="1"/>
    <col min="15" max="15" width="5.6640625" style="15" customWidth="1"/>
    <col min="16" max="16" width="11.44140625" style="15"/>
    <col min="17" max="17" width="12.88671875" style="15" bestFit="1" customWidth="1"/>
    <col min="18" max="16384" width="11.44140625" style="15"/>
  </cols>
  <sheetData>
    <row r="1" spans="2:19" ht="5.25" customHeight="1" x14ac:dyDescent="0.25">
      <c r="B1" s="35"/>
      <c r="C1" s="35"/>
      <c r="D1" s="417"/>
      <c r="E1" s="417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5">
      <c r="B2" s="35"/>
      <c r="C2" s="35"/>
      <c r="D2" s="418"/>
      <c r="E2" s="419"/>
      <c r="F2" s="48"/>
      <c r="G2" s="48"/>
      <c r="H2" s="48"/>
      <c r="I2" s="48"/>
      <c r="J2" s="48"/>
      <c r="K2" s="48"/>
      <c r="L2" s="48"/>
      <c r="M2" s="48"/>
      <c r="N2" s="49"/>
    </row>
    <row r="3" spans="2:19" ht="20.100000000000001" customHeight="1" x14ac:dyDescent="0.6">
      <c r="B3" s="35"/>
      <c r="C3" s="35"/>
      <c r="D3" s="539" t="s">
        <v>12</v>
      </c>
      <c r="E3" s="540"/>
      <c r="F3" s="540"/>
      <c r="G3" s="540"/>
      <c r="H3" s="540"/>
      <c r="I3" s="540"/>
      <c r="J3" s="540"/>
      <c r="K3" s="540"/>
      <c r="L3" s="540"/>
      <c r="M3" s="540"/>
      <c r="N3" s="541"/>
    </row>
    <row r="4" spans="2:19" ht="20.100000000000001" customHeight="1" x14ac:dyDescent="0.6">
      <c r="B4" s="35"/>
      <c r="C4" s="35"/>
      <c r="D4" s="539" t="s">
        <v>167</v>
      </c>
      <c r="E4" s="540"/>
      <c r="F4" s="540"/>
      <c r="G4" s="540"/>
      <c r="H4" s="540"/>
      <c r="I4" s="540"/>
      <c r="J4" s="540"/>
      <c r="K4" s="540"/>
      <c r="L4" s="540"/>
      <c r="M4" s="540"/>
      <c r="N4" s="541"/>
    </row>
    <row r="5" spans="2:19" ht="20.100000000000001" customHeight="1" x14ac:dyDescent="0.6">
      <c r="B5" s="35"/>
      <c r="C5" s="35"/>
      <c r="D5" s="539" t="s">
        <v>499</v>
      </c>
      <c r="E5" s="540"/>
      <c r="F5" s="540"/>
      <c r="G5" s="540"/>
      <c r="H5" s="540"/>
      <c r="I5" s="540"/>
      <c r="J5" s="540"/>
      <c r="K5" s="540"/>
      <c r="L5" s="540"/>
      <c r="M5" s="540"/>
      <c r="N5" s="541"/>
    </row>
    <row r="6" spans="2:19" ht="21.75" customHeight="1" x14ac:dyDescent="0.6">
      <c r="B6" s="35"/>
      <c r="C6" s="35"/>
      <c r="D6" s="539" t="s">
        <v>152</v>
      </c>
      <c r="E6" s="540"/>
      <c r="F6" s="540"/>
      <c r="G6" s="540"/>
      <c r="H6" s="540"/>
      <c r="I6" s="540"/>
      <c r="J6" s="540"/>
      <c r="K6" s="540"/>
      <c r="L6" s="540"/>
      <c r="M6" s="540"/>
      <c r="N6" s="541"/>
    </row>
    <row r="7" spans="2:19" x14ac:dyDescent="0.25">
      <c r="D7" s="336"/>
      <c r="E7" s="429" t="s">
        <v>311</v>
      </c>
      <c r="F7" s="115"/>
      <c r="G7" s="115"/>
      <c r="H7" s="134"/>
      <c r="I7" s="116"/>
      <c r="J7" s="536"/>
      <c r="K7" s="537"/>
      <c r="L7" s="537"/>
      <c r="M7" s="537"/>
      <c r="N7" s="538"/>
    </row>
    <row r="8" spans="2:19" x14ac:dyDescent="0.25">
      <c r="D8" s="337" t="s">
        <v>3</v>
      </c>
      <c r="E8" s="337" t="s">
        <v>312</v>
      </c>
      <c r="F8" s="117"/>
      <c r="G8" s="117"/>
      <c r="H8" s="117"/>
      <c r="I8" s="118" t="s">
        <v>1</v>
      </c>
      <c r="J8" s="119" t="s">
        <v>153</v>
      </c>
      <c r="K8" s="119" t="s">
        <v>157</v>
      </c>
      <c r="L8" s="119"/>
      <c r="M8" s="117" t="s">
        <v>163</v>
      </c>
      <c r="N8" s="117"/>
    </row>
    <row r="9" spans="2:19" ht="24" x14ac:dyDescent="0.25">
      <c r="D9" s="338"/>
      <c r="E9" s="337"/>
      <c r="F9" s="118"/>
      <c r="G9" s="118" t="s">
        <v>10</v>
      </c>
      <c r="H9" s="135" t="s">
        <v>230</v>
      </c>
      <c r="I9" s="117" t="s">
        <v>155</v>
      </c>
      <c r="J9" s="118" t="s">
        <v>156</v>
      </c>
      <c r="K9" s="118" t="s">
        <v>158</v>
      </c>
      <c r="L9" s="118" t="s">
        <v>159</v>
      </c>
      <c r="M9" s="117" t="s">
        <v>162</v>
      </c>
      <c r="N9" s="117" t="s">
        <v>161</v>
      </c>
    </row>
    <row r="10" spans="2:19" x14ac:dyDescent="0.25">
      <c r="D10" s="337"/>
      <c r="E10" s="337"/>
      <c r="F10" s="119" t="s">
        <v>62</v>
      </c>
      <c r="G10" s="119" t="s">
        <v>9</v>
      </c>
      <c r="H10" s="119"/>
      <c r="I10" s="119"/>
      <c r="J10" s="119"/>
      <c r="K10" s="119"/>
      <c r="L10" s="119"/>
      <c r="M10" s="119"/>
      <c r="N10" s="119"/>
    </row>
    <row r="11" spans="2:19" ht="27.9" customHeight="1" x14ac:dyDescent="0.3">
      <c r="D11" s="420" t="s">
        <v>433</v>
      </c>
      <c r="E11" s="341" t="s">
        <v>331</v>
      </c>
      <c r="F11" s="170" t="s">
        <v>62</v>
      </c>
      <c r="G11" s="171" t="s">
        <v>63</v>
      </c>
      <c r="H11" s="171">
        <v>15</v>
      </c>
      <c r="I11" s="173">
        <v>8368</v>
      </c>
      <c r="J11" s="173">
        <f>I11</f>
        <v>8368</v>
      </c>
      <c r="K11" s="430">
        <f t="shared" ref="K11:K20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30">
        <f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1076.3</v>
      </c>
      <c r="M11" s="141">
        <f>J11+K11-L11</f>
        <v>7291.7</v>
      </c>
      <c r="N11" s="173"/>
      <c r="Q11" s="51">
        <v>13600</v>
      </c>
      <c r="R11" s="52">
        <f>Q11/2</f>
        <v>6800</v>
      </c>
      <c r="S11" s="15">
        <f>M11/15</f>
        <v>486.11333333333334</v>
      </c>
    </row>
    <row r="12" spans="2:19" ht="27.9" customHeight="1" x14ac:dyDescent="0.3">
      <c r="D12" s="341" t="s">
        <v>434</v>
      </c>
      <c r="E12" s="341" t="s">
        <v>323</v>
      </c>
      <c r="F12" s="175" t="s">
        <v>62</v>
      </c>
      <c r="G12" s="179" t="s">
        <v>194</v>
      </c>
      <c r="H12" s="174">
        <v>15</v>
      </c>
      <c r="I12" s="173">
        <v>5156</v>
      </c>
      <c r="J12" s="173">
        <v>5156</v>
      </c>
      <c r="K12" s="430">
        <f t="shared" si="0"/>
        <v>0</v>
      </c>
      <c r="L12" s="430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446.88</v>
      </c>
      <c r="M12" s="141">
        <f t="shared" ref="M12:M32" si="1">J12+K12-L12</f>
        <v>4709.12</v>
      </c>
      <c r="N12" s="173"/>
      <c r="Q12" s="51"/>
      <c r="R12" s="52"/>
    </row>
    <row r="13" spans="2:19" ht="27.9" customHeight="1" x14ac:dyDescent="0.3">
      <c r="D13" s="341" t="s">
        <v>444</v>
      </c>
      <c r="E13" s="341" t="s">
        <v>323</v>
      </c>
      <c r="F13" s="170" t="s">
        <v>62</v>
      </c>
      <c r="G13" s="174" t="s">
        <v>194</v>
      </c>
      <c r="H13" s="174">
        <v>15</v>
      </c>
      <c r="I13" s="173">
        <v>5156</v>
      </c>
      <c r="J13" s="173">
        <v>5156</v>
      </c>
      <c r="K13" s="430">
        <v>0</v>
      </c>
      <c r="L13" s="430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446.88</v>
      </c>
      <c r="M13" s="141">
        <f t="shared" si="1"/>
        <v>4709.12</v>
      </c>
      <c r="N13" s="173"/>
      <c r="Q13" s="51"/>
      <c r="R13" s="52"/>
    </row>
    <row r="14" spans="2:19" ht="27.9" customHeight="1" x14ac:dyDescent="0.3">
      <c r="D14" s="341" t="s">
        <v>460</v>
      </c>
      <c r="E14" s="341" t="s">
        <v>323</v>
      </c>
      <c r="F14" s="175" t="s">
        <v>62</v>
      </c>
      <c r="G14" s="174" t="s">
        <v>64</v>
      </c>
      <c r="H14" s="171">
        <v>15</v>
      </c>
      <c r="I14" s="173">
        <v>4760</v>
      </c>
      <c r="J14" s="173">
        <v>4760</v>
      </c>
      <c r="K14" s="430">
        <f t="shared" si="0"/>
        <v>0</v>
      </c>
      <c r="L14" s="430">
        <f t="shared" ref="L14:L20" si="2"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383.52</v>
      </c>
      <c r="M14" s="141">
        <f t="shared" si="1"/>
        <v>4376.4799999999996</v>
      </c>
      <c r="N14" s="173"/>
      <c r="Q14" s="51"/>
      <c r="R14" s="52"/>
    </row>
    <row r="15" spans="2:19" ht="32.25" customHeight="1" x14ac:dyDescent="0.3">
      <c r="D15" s="341" t="s">
        <v>435</v>
      </c>
      <c r="E15" s="341" t="s">
        <v>323</v>
      </c>
      <c r="F15" s="170" t="s">
        <v>62</v>
      </c>
      <c r="G15" s="144" t="s">
        <v>145</v>
      </c>
      <c r="H15" s="171">
        <v>15</v>
      </c>
      <c r="I15" s="173">
        <v>4385</v>
      </c>
      <c r="J15" s="173">
        <f>I15</f>
        <v>4385</v>
      </c>
      <c r="K15" s="430">
        <f t="shared" si="0"/>
        <v>0</v>
      </c>
      <c r="L15" s="430">
        <f t="shared" si="2"/>
        <v>341.9</v>
      </c>
      <c r="M15" s="141">
        <f t="shared" si="1"/>
        <v>4043.1</v>
      </c>
      <c r="N15" s="173"/>
      <c r="Q15" s="51">
        <v>7508</v>
      </c>
      <c r="R15" s="52">
        <f t="shared" ref="R15:R20" si="3">Q15/2</f>
        <v>3754</v>
      </c>
    </row>
    <row r="16" spans="2:19" ht="27.9" customHeight="1" x14ac:dyDescent="0.3">
      <c r="D16" s="341" t="s">
        <v>436</v>
      </c>
      <c r="E16" s="341" t="s">
        <v>331</v>
      </c>
      <c r="F16" s="175" t="s">
        <v>62</v>
      </c>
      <c r="G16" s="177" t="s">
        <v>64</v>
      </c>
      <c r="H16" s="171">
        <v>15</v>
      </c>
      <c r="I16" s="173">
        <v>4760</v>
      </c>
      <c r="J16" s="173">
        <v>4760</v>
      </c>
      <c r="K16" s="430">
        <f t="shared" si="0"/>
        <v>0</v>
      </c>
      <c r="L16" s="430">
        <f t="shared" si="2"/>
        <v>383.52</v>
      </c>
      <c r="M16" s="141">
        <f t="shared" si="1"/>
        <v>4376.4799999999996</v>
      </c>
      <c r="N16" s="173"/>
      <c r="Q16" s="51"/>
      <c r="R16" s="52"/>
    </row>
    <row r="17" spans="3:18" ht="27.9" hidden="1" customHeight="1" x14ac:dyDescent="0.3">
      <c r="D17" s="341"/>
      <c r="E17" s="341"/>
      <c r="F17" s="170" t="s">
        <v>62</v>
      </c>
      <c r="G17" s="171"/>
      <c r="H17" s="171"/>
      <c r="I17" s="173"/>
      <c r="J17" s="173"/>
      <c r="K17" s="430"/>
      <c r="L17" s="430"/>
      <c r="M17" s="141"/>
      <c r="N17" s="173"/>
      <c r="Q17" s="51">
        <v>7800</v>
      </c>
      <c r="R17" s="52">
        <f t="shared" si="3"/>
        <v>3900</v>
      </c>
    </row>
    <row r="18" spans="3:18" ht="27.9" customHeight="1" x14ac:dyDescent="0.3">
      <c r="D18" s="341" t="s">
        <v>437</v>
      </c>
      <c r="E18" s="345" t="s">
        <v>331</v>
      </c>
      <c r="F18" s="175" t="s">
        <v>62</v>
      </c>
      <c r="G18" s="177" t="s">
        <v>64</v>
      </c>
      <c r="H18" s="174">
        <v>15</v>
      </c>
      <c r="I18" s="173">
        <v>4760</v>
      </c>
      <c r="J18" s="173">
        <v>4760</v>
      </c>
      <c r="K18" s="430">
        <f t="shared" si="0"/>
        <v>0</v>
      </c>
      <c r="L18" s="430">
        <f t="shared" si="2"/>
        <v>383.52</v>
      </c>
      <c r="M18" s="141">
        <f t="shared" si="1"/>
        <v>4376.4799999999996</v>
      </c>
      <c r="N18" s="173"/>
      <c r="Q18" s="51">
        <v>7800</v>
      </c>
      <c r="R18" s="52">
        <f t="shared" si="3"/>
        <v>3900</v>
      </c>
    </row>
    <row r="19" spans="3:18" ht="27.9" customHeight="1" x14ac:dyDescent="0.3">
      <c r="D19" s="341" t="s">
        <v>438</v>
      </c>
      <c r="E19" s="345" t="s">
        <v>323</v>
      </c>
      <c r="F19" s="170" t="s">
        <v>62</v>
      </c>
      <c r="G19" s="177" t="s">
        <v>64</v>
      </c>
      <c r="H19" s="171">
        <v>15</v>
      </c>
      <c r="I19" s="173">
        <v>3908</v>
      </c>
      <c r="J19" s="173">
        <v>3908</v>
      </c>
      <c r="K19" s="430">
        <f t="shared" si="0"/>
        <v>0</v>
      </c>
      <c r="L19" s="430">
        <f t="shared" si="2"/>
        <v>290</v>
      </c>
      <c r="M19" s="141">
        <f t="shared" si="1"/>
        <v>3618</v>
      </c>
      <c r="N19" s="173"/>
      <c r="Q19" s="51">
        <v>7800</v>
      </c>
      <c r="R19" s="52">
        <f t="shared" si="3"/>
        <v>3900</v>
      </c>
    </row>
    <row r="20" spans="3:18" ht="27.9" customHeight="1" x14ac:dyDescent="0.3">
      <c r="D20" s="341" t="s">
        <v>439</v>
      </c>
      <c r="E20" s="341" t="s">
        <v>323</v>
      </c>
      <c r="F20" s="175" t="s">
        <v>62</v>
      </c>
      <c r="G20" s="177" t="s">
        <v>64</v>
      </c>
      <c r="H20" s="171">
        <v>15</v>
      </c>
      <c r="I20" s="173">
        <v>3908</v>
      </c>
      <c r="J20" s="173">
        <v>3908</v>
      </c>
      <c r="K20" s="430">
        <f t="shared" si="0"/>
        <v>0</v>
      </c>
      <c r="L20" s="430">
        <f t="shared" si="2"/>
        <v>290</v>
      </c>
      <c r="M20" s="141">
        <f t="shared" si="1"/>
        <v>3618</v>
      </c>
      <c r="N20" s="173"/>
      <c r="Q20" s="51">
        <v>7800</v>
      </c>
      <c r="R20" s="52">
        <f t="shared" si="3"/>
        <v>3900</v>
      </c>
    </row>
    <row r="21" spans="3:18" ht="27.9" hidden="1" customHeight="1" x14ac:dyDescent="0.3">
      <c r="D21" s="341"/>
      <c r="E21" s="341"/>
      <c r="F21" s="170" t="s">
        <v>62</v>
      </c>
      <c r="G21" s="174"/>
      <c r="H21" s="171"/>
      <c r="I21" s="173"/>
      <c r="J21" s="173"/>
      <c r="K21" s="430"/>
      <c r="L21" s="430"/>
      <c r="M21" s="141"/>
      <c r="N21" s="178"/>
      <c r="P21" s="15">
        <v>4237.95</v>
      </c>
      <c r="Q21" s="51">
        <f>P21/15</f>
        <v>282.52999999999997</v>
      </c>
      <c r="R21" s="52"/>
    </row>
    <row r="22" spans="3:18" ht="27.9" customHeight="1" x14ac:dyDescent="0.3">
      <c r="D22" s="341" t="s">
        <v>440</v>
      </c>
      <c r="E22" s="341" t="s">
        <v>331</v>
      </c>
      <c r="F22" s="175" t="s">
        <v>62</v>
      </c>
      <c r="G22" s="174" t="s">
        <v>64</v>
      </c>
      <c r="H22" s="171">
        <v>15</v>
      </c>
      <c r="I22" s="173">
        <v>4760</v>
      </c>
      <c r="J22" s="173">
        <v>4760</v>
      </c>
      <c r="K22" s="430">
        <f t="shared" ref="K22:K32" si="4">IFERROR(IF(ROUND((((J22/H22*30.4)-VLOOKUP((J22/H22*30.4),TARIFA,1))*VLOOKUP((J22/H22*30.4),TARIFA,3)+VLOOKUP((J22/H22*30.4),TARIFA,2)-VLOOKUP((J22/H22*30.4),SUBSIDIO,2))/30.4*H22,2)&lt;0,ROUND(-(((J22/H22*30.4)-VLOOKUP((J22/H22*30.4),TARIFA,1))*VLOOKUP((J22/H22*30.4),TARIFA,3)+VLOOKUP((J22/H22*30.4),TARIFA,2)-VLOOKUP((J22/H22*30.4),SUBSIDIO,2))/30.4*H22,2),0),0)</f>
        <v>0</v>
      </c>
      <c r="L22" s="430">
        <f t="shared" ref="L22:L32" si="5">IFERROR(IF(ROUND((((J22/H22*30.4)-VLOOKUP((J22/H22*30.4),TARIFA,1))*VLOOKUP((J22/H22*30.4),TARIFA,3)+VLOOKUP((J22/H22*30.4),TARIFA,2)-VLOOKUP((J22/H22*30.4),SUBSIDIO,2))/30.4*H22,2)&gt;0,ROUND((((J22/H22*30.4)-VLOOKUP((J22/H22*30.4),TARIFA,1))*VLOOKUP((J22/H22*30.4),TARIFA,3)+VLOOKUP((J22/H22*30.4),TARIFA,2)-VLOOKUP((J22/H22*30.4),SUBSIDIO,2))/30.4*H22,2),0),0)</f>
        <v>383.52</v>
      </c>
      <c r="M22" s="141">
        <f t="shared" si="1"/>
        <v>4376.4799999999996</v>
      </c>
      <c r="N22" s="178"/>
      <c r="Q22" s="51">
        <f>Q21*13</f>
        <v>3672.8899999999994</v>
      </c>
      <c r="R22" s="52"/>
    </row>
    <row r="23" spans="3:18" ht="27.9" customHeight="1" x14ac:dyDescent="0.3">
      <c r="D23" s="341" t="s">
        <v>441</v>
      </c>
      <c r="E23" s="341" t="s">
        <v>331</v>
      </c>
      <c r="F23" s="170" t="s">
        <v>62</v>
      </c>
      <c r="G23" s="176" t="s">
        <v>64</v>
      </c>
      <c r="H23" s="171">
        <v>15</v>
      </c>
      <c r="I23" s="173">
        <v>4760</v>
      </c>
      <c r="J23" s="173">
        <v>4760</v>
      </c>
      <c r="K23" s="430">
        <f t="shared" si="4"/>
        <v>0</v>
      </c>
      <c r="L23" s="430">
        <f t="shared" si="5"/>
        <v>383.52</v>
      </c>
      <c r="M23" s="141">
        <f t="shared" si="1"/>
        <v>4376.4799999999996</v>
      </c>
      <c r="N23" s="178"/>
      <c r="Q23" s="51">
        <v>339.76</v>
      </c>
      <c r="R23" s="52"/>
    </row>
    <row r="24" spans="3:18" ht="27.9" hidden="1" customHeight="1" x14ac:dyDescent="0.3">
      <c r="C24" s="18"/>
      <c r="D24" s="341"/>
      <c r="E24" s="341"/>
      <c r="F24" s="175" t="s">
        <v>62</v>
      </c>
      <c r="G24" s="174"/>
      <c r="H24" s="171"/>
      <c r="I24" s="173"/>
      <c r="J24" s="173"/>
      <c r="K24" s="430"/>
      <c r="L24" s="430"/>
      <c r="M24" s="141"/>
      <c r="N24" s="178"/>
      <c r="Q24" s="51" t="e">
        <f>#REF!*13</f>
        <v>#REF!</v>
      </c>
      <c r="R24" s="52"/>
    </row>
    <row r="25" spans="3:18" ht="27.9" customHeight="1" x14ac:dyDescent="0.3">
      <c r="D25" s="341" t="s">
        <v>442</v>
      </c>
      <c r="E25" s="341" t="s">
        <v>331</v>
      </c>
      <c r="F25" s="170" t="s">
        <v>62</v>
      </c>
      <c r="G25" s="174" t="s">
        <v>64</v>
      </c>
      <c r="H25" s="171">
        <v>15</v>
      </c>
      <c r="I25" s="173">
        <v>4760</v>
      </c>
      <c r="J25" s="173">
        <v>4760</v>
      </c>
      <c r="K25" s="430">
        <f t="shared" si="4"/>
        <v>0</v>
      </c>
      <c r="L25" s="430">
        <f t="shared" si="5"/>
        <v>383.52</v>
      </c>
      <c r="M25" s="141">
        <f t="shared" si="1"/>
        <v>4376.4799999999996</v>
      </c>
      <c r="N25" s="178"/>
      <c r="Q25" s="51" t="e">
        <f>Q22-Q24</f>
        <v>#REF!</v>
      </c>
      <c r="R25" s="52"/>
    </row>
    <row r="26" spans="3:18" ht="27.9" customHeight="1" x14ac:dyDescent="0.3">
      <c r="D26" s="341" t="s">
        <v>443</v>
      </c>
      <c r="E26" s="341" t="s">
        <v>331</v>
      </c>
      <c r="F26" s="175" t="s">
        <v>62</v>
      </c>
      <c r="G26" s="174" t="s">
        <v>64</v>
      </c>
      <c r="H26" s="171">
        <v>15</v>
      </c>
      <c r="I26" s="173">
        <v>4760</v>
      </c>
      <c r="J26" s="173">
        <v>4760</v>
      </c>
      <c r="K26" s="430">
        <f t="shared" si="4"/>
        <v>0</v>
      </c>
      <c r="L26" s="430">
        <f t="shared" si="5"/>
        <v>383.52</v>
      </c>
      <c r="M26" s="141">
        <f t="shared" si="1"/>
        <v>4376.4799999999996</v>
      </c>
      <c r="N26" s="178"/>
      <c r="Q26" s="51"/>
      <c r="R26" s="52"/>
    </row>
    <row r="27" spans="3:18" ht="27.9" hidden="1" customHeight="1" x14ac:dyDescent="0.3">
      <c r="D27" s="341"/>
      <c r="E27" s="341"/>
      <c r="F27" s="170" t="s">
        <v>62</v>
      </c>
      <c r="G27" s="174"/>
      <c r="H27" s="171"/>
      <c r="I27" s="173"/>
      <c r="J27" s="173"/>
      <c r="K27" s="430"/>
      <c r="L27" s="430"/>
      <c r="M27" s="141"/>
      <c r="N27" s="178"/>
      <c r="Q27" s="51"/>
      <c r="R27" s="52"/>
    </row>
    <row r="28" spans="3:18" ht="27.9" customHeight="1" x14ac:dyDescent="0.3">
      <c r="D28" s="341" t="s">
        <v>445</v>
      </c>
      <c r="E28" s="341" t="s">
        <v>331</v>
      </c>
      <c r="F28" s="175" t="s">
        <v>62</v>
      </c>
      <c r="G28" s="174" t="s">
        <v>64</v>
      </c>
      <c r="H28" s="171">
        <v>15</v>
      </c>
      <c r="I28" s="173">
        <v>4760</v>
      </c>
      <c r="J28" s="173">
        <v>4760</v>
      </c>
      <c r="K28" s="430">
        <f t="shared" si="4"/>
        <v>0</v>
      </c>
      <c r="L28" s="430">
        <f t="shared" si="5"/>
        <v>383.52</v>
      </c>
      <c r="M28" s="141">
        <f t="shared" si="1"/>
        <v>4376.4799999999996</v>
      </c>
      <c r="N28" s="178"/>
      <c r="Q28" s="51"/>
      <c r="R28" s="52"/>
    </row>
    <row r="29" spans="3:18" ht="27.9" customHeight="1" x14ac:dyDescent="0.3">
      <c r="D29" s="341" t="s">
        <v>446</v>
      </c>
      <c r="E29" s="341" t="s">
        <v>331</v>
      </c>
      <c r="F29" s="170" t="s">
        <v>62</v>
      </c>
      <c r="G29" s="174" t="s">
        <v>64</v>
      </c>
      <c r="H29" s="171">
        <v>15</v>
      </c>
      <c r="I29" s="173">
        <v>4760</v>
      </c>
      <c r="J29" s="173">
        <v>4760</v>
      </c>
      <c r="K29" s="430">
        <f t="shared" si="4"/>
        <v>0</v>
      </c>
      <c r="L29" s="430">
        <f t="shared" si="5"/>
        <v>383.52</v>
      </c>
      <c r="M29" s="141">
        <f t="shared" si="1"/>
        <v>4376.4799999999996</v>
      </c>
      <c r="N29" s="178"/>
      <c r="Q29" s="51"/>
      <c r="R29" s="52"/>
    </row>
    <row r="30" spans="3:18" ht="27.9" customHeight="1" x14ac:dyDescent="0.3">
      <c r="D30" s="341" t="s">
        <v>473</v>
      </c>
      <c r="E30" s="341" t="s">
        <v>331</v>
      </c>
      <c r="F30" s="175" t="s">
        <v>62</v>
      </c>
      <c r="G30" s="174" t="s">
        <v>64</v>
      </c>
      <c r="H30" s="171">
        <v>15</v>
      </c>
      <c r="I30" s="173">
        <v>4760</v>
      </c>
      <c r="J30" s="173">
        <v>4760</v>
      </c>
      <c r="K30" s="430">
        <f t="shared" si="4"/>
        <v>0</v>
      </c>
      <c r="L30" s="430">
        <f t="shared" si="5"/>
        <v>383.52</v>
      </c>
      <c r="M30" s="141">
        <f t="shared" si="1"/>
        <v>4376.4799999999996</v>
      </c>
      <c r="N30" s="178"/>
      <c r="O30" s="29" t="s">
        <v>467</v>
      </c>
      <c r="Q30" s="51"/>
      <c r="R30" s="52"/>
    </row>
    <row r="31" spans="3:18" ht="27.9" customHeight="1" x14ac:dyDescent="0.3">
      <c r="D31" s="341" t="s">
        <v>474</v>
      </c>
      <c r="E31" s="341" t="s">
        <v>331</v>
      </c>
      <c r="F31" s="170" t="s">
        <v>62</v>
      </c>
      <c r="G31" s="174" t="s">
        <v>64</v>
      </c>
      <c r="H31" s="171">
        <v>15</v>
      </c>
      <c r="I31" s="173">
        <v>4760</v>
      </c>
      <c r="J31" s="173">
        <v>4760</v>
      </c>
      <c r="K31" s="430">
        <f t="shared" si="4"/>
        <v>0</v>
      </c>
      <c r="L31" s="430">
        <f t="shared" si="5"/>
        <v>383.52</v>
      </c>
      <c r="M31" s="141">
        <f t="shared" si="1"/>
        <v>4376.4799999999996</v>
      </c>
      <c r="N31" s="438"/>
      <c r="O31" s="29" t="s">
        <v>468</v>
      </c>
      <c r="Q31" s="51"/>
      <c r="R31" s="52"/>
    </row>
    <row r="32" spans="3:18" ht="27.9" customHeight="1" x14ac:dyDescent="0.3">
      <c r="D32" s="341" t="s">
        <v>475</v>
      </c>
      <c r="E32" s="341" t="s">
        <v>331</v>
      </c>
      <c r="F32" s="175" t="s">
        <v>62</v>
      </c>
      <c r="G32" s="174" t="s">
        <v>64</v>
      </c>
      <c r="H32" s="171">
        <v>15</v>
      </c>
      <c r="I32" s="173">
        <v>4760</v>
      </c>
      <c r="J32" s="173">
        <v>4760</v>
      </c>
      <c r="K32" s="430">
        <f t="shared" si="4"/>
        <v>0</v>
      </c>
      <c r="L32" s="430">
        <f t="shared" si="5"/>
        <v>383.52</v>
      </c>
      <c r="M32" s="141">
        <f t="shared" si="1"/>
        <v>4376.4799999999996</v>
      </c>
      <c r="N32" s="438"/>
      <c r="O32" s="29" t="s">
        <v>469</v>
      </c>
      <c r="Q32" s="51"/>
      <c r="R32" s="52"/>
    </row>
    <row r="33" spans="4:18" ht="27.9" customHeight="1" x14ac:dyDescent="0.3">
      <c r="D33" s="341"/>
      <c r="E33" s="341" t="s">
        <v>331</v>
      </c>
      <c r="F33" s="170" t="s">
        <v>62</v>
      </c>
      <c r="G33" s="174" t="s">
        <v>64</v>
      </c>
      <c r="H33" s="171">
        <v>15</v>
      </c>
      <c r="I33" s="173">
        <v>4760</v>
      </c>
      <c r="J33" s="173">
        <v>4760</v>
      </c>
      <c r="K33" s="430">
        <v>0</v>
      </c>
      <c r="L33" s="430">
        <f t="shared" ref="L33:L36" si="6"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383.52</v>
      </c>
      <c r="M33" s="141">
        <f t="shared" ref="M33:M36" si="7">J33+K33-L33</f>
        <v>4376.4799999999996</v>
      </c>
      <c r="N33" s="438"/>
      <c r="O33" s="29"/>
      <c r="Q33" s="51"/>
      <c r="R33" s="52"/>
    </row>
    <row r="34" spans="4:18" ht="27.9" customHeight="1" x14ac:dyDescent="0.3">
      <c r="D34" s="341"/>
      <c r="E34" s="341" t="s">
        <v>331</v>
      </c>
      <c r="F34" s="175" t="s">
        <v>62</v>
      </c>
      <c r="G34" s="174" t="s">
        <v>64</v>
      </c>
      <c r="H34" s="171">
        <v>15</v>
      </c>
      <c r="I34" s="173">
        <v>4760</v>
      </c>
      <c r="J34" s="173">
        <v>4760</v>
      </c>
      <c r="K34" s="430">
        <v>0</v>
      </c>
      <c r="L34" s="430">
        <f t="shared" si="6"/>
        <v>383.52</v>
      </c>
      <c r="M34" s="141">
        <f t="shared" si="7"/>
        <v>4376.4799999999996</v>
      </c>
      <c r="N34" s="438"/>
      <c r="O34" s="29" t="s">
        <v>481</v>
      </c>
      <c r="Q34" s="51"/>
      <c r="R34" s="52"/>
    </row>
    <row r="35" spans="4:18" ht="27.9" customHeight="1" x14ac:dyDescent="0.3">
      <c r="D35" s="341"/>
      <c r="E35" s="341" t="s">
        <v>331</v>
      </c>
      <c r="F35" s="170" t="s">
        <v>62</v>
      </c>
      <c r="G35" s="174" t="s">
        <v>64</v>
      </c>
      <c r="H35" s="171">
        <v>5</v>
      </c>
      <c r="I35" s="173">
        <v>4760</v>
      </c>
      <c r="J35" s="173">
        <v>1587</v>
      </c>
      <c r="K35" s="430"/>
      <c r="L35" s="430">
        <f t="shared" si="6"/>
        <v>127.89</v>
      </c>
      <c r="M35" s="141">
        <f t="shared" si="7"/>
        <v>1459.11</v>
      </c>
      <c r="N35" s="438"/>
      <c r="O35" s="29" t="s">
        <v>497</v>
      </c>
      <c r="Q35" s="51"/>
      <c r="R35" s="52"/>
    </row>
    <row r="36" spans="4:18" ht="27.9" customHeight="1" x14ac:dyDescent="0.3">
      <c r="D36" s="341"/>
      <c r="E36" s="341" t="s">
        <v>331</v>
      </c>
      <c r="F36" s="175" t="s">
        <v>62</v>
      </c>
      <c r="G36" s="174" t="s">
        <v>64</v>
      </c>
      <c r="H36" s="171">
        <v>3</v>
      </c>
      <c r="I36" s="173">
        <v>4760</v>
      </c>
      <c r="J36" s="173">
        <v>952</v>
      </c>
      <c r="K36" s="430"/>
      <c r="L36" s="430">
        <f t="shared" si="6"/>
        <v>76.7</v>
      </c>
      <c r="M36" s="141">
        <f t="shared" si="7"/>
        <v>875.3</v>
      </c>
      <c r="N36" s="261"/>
      <c r="O36" s="15" t="s">
        <v>498</v>
      </c>
      <c r="Q36" s="51"/>
      <c r="R36" s="52"/>
    </row>
    <row r="37" spans="4:18" ht="12" customHeight="1" x14ac:dyDescent="0.25">
      <c r="D37" s="421"/>
      <c r="E37" s="350"/>
      <c r="F37" s="20"/>
      <c r="G37" s="20"/>
      <c r="H37" s="20"/>
      <c r="I37" s="24"/>
      <c r="J37" s="26"/>
      <c r="K37" s="26"/>
      <c r="L37" s="26"/>
      <c r="M37" s="26"/>
      <c r="N37" s="26"/>
      <c r="Q37" s="51"/>
    </row>
    <row r="38" spans="4:18" ht="26.1" customHeight="1" thickBot="1" x14ac:dyDescent="0.35">
      <c r="D38" s="491" t="s">
        <v>68</v>
      </c>
      <c r="E38" s="492"/>
      <c r="F38" s="492"/>
      <c r="G38" s="492"/>
      <c r="H38" s="436"/>
      <c r="I38" s="437">
        <f>SUM(I11:I36)</f>
        <v>107041</v>
      </c>
      <c r="J38" s="184">
        <f>SUM(J11:J37)</f>
        <v>100060</v>
      </c>
      <c r="K38" s="184">
        <f>SUM(K11:K37)</f>
        <v>0</v>
      </c>
      <c r="L38" s="184">
        <f>SUM(L11:L37)</f>
        <v>8465.8300000000036</v>
      </c>
      <c r="M38" s="184">
        <f>SUM(M11:M37)</f>
        <v>91594.169999999955</v>
      </c>
      <c r="N38" s="45"/>
      <c r="Q38" s="51"/>
      <c r="R38" s="52">
        <f>SUM(R11:R37)</f>
        <v>26154</v>
      </c>
    </row>
    <row r="39" spans="4:18" ht="13.8" thickTop="1" x14ac:dyDescent="0.25">
      <c r="I39" s="46"/>
      <c r="Q39" s="51"/>
    </row>
    <row r="40" spans="4:18" x14ac:dyDescent="0.25">
      <c r="Q40" s="51"/>
    </row>
    <row r="41" spans="4:18" x14ac:dyDescent="0.25">
      <c r="Q41" s="51"/>
    </row>
    <row r="42" spans="4:18" x14ac:dyDescent="0.25">
      <c r="F42" s="30" t="s">
        <v>121</v>
      </c>
      <c r="I42" s="30"/>
      <c r="J42" s="30"/>
      <c r="K42" s="30"/>
      <c r="L42" s="30"/>
      <c r="M42" s="62"/>
      <c r="N42" s="62"/>
      <c r="Q42" s="51"/>
    </row>
    <row r="43" spans="4:18" x14ac:dyDescent="0.25">
      <c r="F43" s="29" t="s">
        <v>485</v>
      </c>
      <c r="M43" s="514" t="s">
        <v>193</v>
      </c>
      <c r="N43" s="514"/>
      <c r="Q43" s="51"/>
    </row>
    <row r="44" spans="4:18" x14ac:dyDescent="0.25">
      <c r="F44" s="30" t="s">
        <v>11</v>
      </c>
      <c r="G44" s="30"/>
      <c r="H44" s="30"/>
      <c r="I44" s="30"/>
      <c r="J44" s="30"/>
      <c r="K44" s="30"/>
      <c r="L44" s="30"/>
      <c r="M44" s="515" t="s">
        <v>164</v>
      </c>
      <c r="N44" s="515"/>
      <c r="Q44" s="51"/>
    </row>
    <row r="45" spans="4:18" x14ac:dyDescent="0.25">
      <c r="N45" s="51"/>
      <c r="Q45" s="51"/>
    </row>
    <row r="46" spans="4:18" x14ac:dyDescent="0.25">
      <c r="N46" s="51"/>
    </row>
    <row r="47" spans="4:18" x14ac:dyDescent="0.25">
      <c r="N47" s="51"/>
    </row>
    <row r="48" spans="4:18" x14ac:dyDescent="0.25">
      <c r="N48" s="51"/>
    </row>
    <row r="49" spans="4:18" ht="17.399999999999999" x14ac:dyDescent="0.3">
      <c r="D49" s="550"/>
      <c r="E49" s="550"/>
      <c r="F49" s="550"/>
      <c r="G49" s="550"/>
      <c r="H49" s="550"/>
      <c r="I49" s="550"/>
      <c r="J49" s="550"/>
      <c r="K49" s="550"/>
      <c r="L49" s="550"/>
      <c r="M49" s="550"/>
      <c r="N49" s="550"/>
    </row>
    <row r="50" spans="4:18" ht="35.1" customHeight="1" x14ac:dyDescent="0.6">
      <c r="D50" s="542" t="s">
        <v>12</v>
      </c>
      <c r="E50" s="543"/>
      <c r="F50" s="543"/>
      <c r="G50" s="543"/>
      <c r="H50" s="543"/>
      <c r="I50" s="543"/>
      <c r="J50" s="543"/>
      <c r="K50" s="543"/>
      <c r="L50" s="543"/>
      <c r="M50" s="543"/>
      <c r="N50" s="544"/>
    </row>
    <row r="51" spans="4:18" ht="24.75" customHeight="1" x14ac:dyDescent="0.6">
      <c r="D51" s="539" t="str">
        <f>D5</f>
        <v>NOMINA 1RA QUINCENA DE JUNIO DE  2021</v>
      </c>
      <c r="E51" s="540"/>
      <c r="F51" s="540"/>
      <c r="G51" s="540"/>
      <c r="H51" s="540"/>
      <c r="I51" s="540"/>
      <c r="J51" s="540"/>
      <c r="K51" s="540"/>
      <c r="L51" s="540"/>
      <c r="M51" s="540"/>
      <c r="N51" s="541"/>
    </row>
    <row r="52" spans="4:18" ht="28.5" customHeight="1" x14ac:dyDescent="0.6">
      <c r="D52" s="547" t="s">
        <v>258</v>
      </c>
      <c r="E52" s="548"/>
      <c r="F52" s="548"/>
      <c r="G52" s="548"/>
      <c r="H52" s="548"/>
      <c r="I52" s="548"/>
      <c r="J52" s="548"/>
      <c r="K52" s="548"/>
      <c r="L52" s="548"/>
      <c r="M52" s="548"/>
      <c r="N52" s="549"/>
    </row>
    <row r="53" spans="4:18" x14ac:dyDescent="0.25">
      <c r="D53" s="336"/>
      <c r="E53" s="429" t="s">
        <v>311</v>
      </c>
      <c r="F53" s="115"/>
      <c r="G53" s="115"/>
      <c r="H53" s="134"/>
      <c r="I53" s="116"/>
      <c r="J53" s="536"/>
      <c r="K53" s="537"/>
      <c r="L53" s="537"/>
      <c r="M53" s="537"/>
      <c r="N53" s="538"/>
    </row>
    <row r="54" spans="4:18" x14ac:dyDescent="0.25">
      <c r="D54" s="338" t="s">
        <v>3</v>
      </c>
      <c r="E54" s="337" t="s">
        <v>312</v>
      </c>
      <c r="F54" s="117"/>
      <c r="G54" s="117"/>
      <c r="H54" s="117"/>
      <c r="I54" s="118" t="s">
        <v>1</v>
      </c>
      <c r="J54" s="119" t="s">
        <v>153</v>
      </c>
      <c r="K54" s="119" t="s">
        <v>157</v>
      </c>
      <c r="L54" s="119"/>
      <c r="M54" s="117" t="s">
        <v>163</v>
      </c>
      <c r="N54" s="117"/>
    </row>
    <row r="55" spans="4:18" x14ac:dyDescent="0.25">
      <c r="D55" s="338"/>
      <c r="E55" s="337"/>
      <c r="F55" s="118"/>
      <c r="G55" s="118" t="s">
        <v>10</v>
      </c>
      <c r="H55" s="117"/>
      <c r="I55" s="117" t="s">
        <v>155</v>
      </c>
      <c r="J55" s="118" t="s">
        <v>156</v>
      </c>
      <c r="K55" s="118" t="s">
        <v>158</v>
      </c>
      <c r="L55" s="118" t="s">
        <v>159</v>
      </c>
      <c r="M55" s="117" t="s">
        <v>162</v>
      </c>
      <c r="N55" s="117" t="s">
        <v>161</v>
      </c>
    </row>
    <row r="56" spans="4:18" x14ac:dyDescent="0.25">
      <c r="D56" s="339"/>
      <c r="E56" s="339"/>
      <c r="F56" s="119" t="s">
        <v>258</v>
      </c>
      <c r="G56" s="119" t="s">
        <v>9</v>
      </c>
      <c r="H56" s="119" t="s">
        <v>168</v>
      </c>
      <c r="I56" s="119"/>
      <c r="J56" s="119"/>
      <c r="K56" s="119"/>
      <c r="L56" s="119"/>
      <c r="M56" s="119"/>
      <c r="N56" s="119"/>
    </row>
    <row r="57" spans="4:18" x14ac:dyDescent="0.25">
      <c r="G57" s="87"/>
      <c r="H57" s="87"/>
      <c r="I57" s="87"/>
      <c r="J57" s="87"/>
      <c r="K57" s="87"/>
      <c r="L57" s="87"/>
      <c r="M57" s="87"/>
      <c r="N57" s="87"/>
    </row>
    <row r="58" spans="4:18" ht="15" customHeight="1" x14ac:dyDescent="0.3">
      <c r="D58" s="420"/>
      <c r="E58" s="420"/>
      <c r="F58" s="180"/>
      <c r="G58" s="171"/>
      <c r="H58" s="171"/>
      <c r="I58" s="172"/>
      <c r="J58" s="173"/>
      <c r="K58" s="173"/>
      <c r="L58" s="173"/>
      <c r="M58" s="173"/>
      <c r="N58" s="19"/>
      <c r="Q58" s="51">
        <v>6770</v>
      </c>
      <c r="R58" s="52">
        <f>Q58/2</f>
        <v>3385</v>
      </c>
    </row>
    <row r="59" spans="4:18" ht="39.9" customHeight="1" x14ac:dyDescent="0.3">
      <c r="D59" s="422" t="s">
        <v>447</v>
      </c>
      <c r="E59" s="423" t="s">
        <v>323</v>
      </c>
      <c r="F59" s="171" t="s">
        <v>124</v>
      </c>
      <c r="G59" s="171" t="s">
        <v>125</v>
      </c>
      <c r="H59" s="171">
        <v>15</v>
      </c>
      <c r="I59" s="173">
        <v>3922</v>
      </c>
      <c r="J59" s="173">
        <v>3922</v>
      </c>
      <c r="K59" s="430">
        <f>IFERROR(IF(ROUND((((J59/H59*30.4)-VLOOKUP((J59/H59*30.4),TARIFA,1))*VLOOKUP((J59/H59*30.4),TARIFA,3)+VLOOKUP((J59/H59*30.4),TARIFA,2)-VLOOKUP((J59/H59*30.4),SUBSIDIO,2))/30.4*H59,2)&lt;0,ROUND(-(((J59/H59*30.4)-VLOOKUP((J59/H59*30.4),TARIFA,1))*VLOOKUP((J59/H59*30.4),TARIFA,3)+VLOOKUP((J59/H59*30.4),TARIFA,2)-VLOOKUP((J59/H59*30.4),SUBSIDIO,2))/30.4*H59,2),0),0)</f>
        <v>0</v>
      </c>
      <c r="L59" s="430">
        <f>IFERROR(IF(ROUND((((J59/H59*30.4)-VLOOKUP((J59/H59*30.4),TARIFA,1))*VLOOKUP((J59/H59*30.4),TARIFA,3)+VLOOKUP((J59/H59*30.4),TARIFA,2)-VLOOKUP((J59/H59*30.4),SUBSIDIO,2))/30.4*H59,2)&gt;0,ROUND((((J59/H59*30.4)-VLOOKUP((J59/H59*30.4),TARIFA,1))*VLOOKUP((J59/H59*30.4),TARIFA,3)+VLOOKUP((J59/H59*30.4),TARIFA,2)-VLOOKUP((J59/H59*30.4),SUBSIDIO,2))/30.4*H59,2),0),0)</f>
        <v>291.52999999999997</v>
      </c>
      <c r="M59" s="173">
        <f t="shared" ref="M59:M65" si="8">J59-L59</f>
        <v>3630.4700000000003</v>
      </c>
      <c r="N59" s="19"/>
      <c r="Q59" s="51"/>
      <c r="R59" s="52"/>
    </row>
    <row r="60" spans="4:18" ht="39.9" customHeight="1" x14ac:dyDescent="0.3">
      <c r="D60" s="344" t="s">
        <v>448</v>
      </c>
      <c r="E60" s="344" t="s">
        <v>323</v>
      </c>
      <c r="F60" s="174" t="s">
        <v>126</v>
      </c>
      <c r="G60" s="174" t="s">
        <v>127</v>
      </c>
      <c r="H60" s="174">
        <v>15</v>
      </c>
      <c r="I60" s="173">
        <v>4483</v>
      </c>
      <c r="J60" s="173">
        <v>4483</v>
      </c>
      <c r="K60" s="430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30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352.56</v>
      </c>
      <c r="M60" s="173">
        <f t="shared" si="8"/>
        <v>4130.4399999999996</v>
      </c>
      <c r="N60" s="19"/>
      <c r="Q60" s="51">
        <v>6770</v>
      </c>
      <c r="R60" s="52">
        <f>Q60/2</f>
        <v>3385</v>
      </c>
    </row>
    <row r="61" spans="4:18" ht="39.9" customHeight="1" x14ac:dyDescent="0.3">
      <c r="D61" s="424" t="s">
        <v>449</v>
      </c>
      <c r="E61" s="341" t="s">
        <v>323</v>
      </c>
      <c r="F61" s="171" t="s">
        <v>229</v>
      </c>
      <c r="G61" s="171" t="s">
        <v>127</v>
      </c>
      <c r="H61" s="171">
        <v>15</v>
      </c>
      <c r="I61" s="173">
        <v>3183</v>
      </c>
      <c r="J61" s="173">
        <f>I61</f>
        <v>3183</v>
      </c>
      <c r="K61" s="430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30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86.02</v>
      </c>
      <c r="M61" s="173">
        <f t="shared" si="8"/>
        <v>3096.98</v>
      </c>
      <c r="N61" s="19"/>
      <c r="Q61" s="51">
        <v>4170</v>
      </c>
      <c r="R61" s="52">
        <f>Q61/2</f>
        <v>2085</v>
      </c>
    </row>
    <row r="62" spans="4:18" ht="39.9" customHeight="1" x14ac:dyDescent="0.3">
      <c r="D62" s="425" t="s">
        <v>450</v>
      </c>
      <c r="E62" s="426" t="s">
        <v>323</v>
      </c>
      <c r="F62" s="171" t="s">
        <v>177</v>
      </c>
      <c r="G62" s="171" t="s">
        <v>38</v>
      </c>
      <c r="H62" s="171">
        <v>15</v>
      </c>
      <c r="I62" s="173">
        <v>3183</v>
      </c>
      <c r="J62" s="173">
        <f>I62</f>
        <v>3183</v>
      </c>
      <c r="K62" s="430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30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86.02</v>
      </c>
      <c r="M62" s="173">
        <f t="shared" si="8"/>
        <v>3096.98</v>
      </c>
      <c r="N62" s="19"/>
      <c r="Q62" s="51">
        <v>4170</v>
      </c>
      <c r="R62" s="52">
        <f>Q62/2</f>
        <v>2085</v>
      </c>
    </row>
    <row r="63" spans="4:18" ht="39.9" customHeight="1" x14ac:dyDescent="0.3">
      <c r="D63" s="427" t="s">
        <v>427</v>
      </c>
      <c r="E63" s="427" t="s">
        <v>323</v>
      </c>
      <c r="F63" s="263" t="s">
        <v>466</v>
      </c>
      <c r="G63" s="258" t="s">
        <v>127</v>
      </c>
      <c r="H63" s="259">
        <v>15</v>
      </c>
      <c r="I63" s="257">
        <v>3908</v>
      </c>
      <c r="J63" s="261">
        <v>3908</v>
      </c>
      <c r="K63" s="460">
        <v>0</v>
      </c>
      <c r="L63" s="430">
        <v>290</v>
      </c>
      <c r="M63" s="173">
        <f t="shared" si="8"/>
        <v>3618</v>
      </c>
      <c r="N63" s="485"/>
      <c r="Q63" s="51"/>
      <c r="R63" s="52"/>
    </row>
    <row r="64" spans="4:18" ht="39.9" customHeight="1" x14ac:dyDescent="0.3">
      <c r="D64" s="427"/>
      <c r="E64" s="427" t="s">
        <v>331</v>
      </c>
      <c r="F64" s="263" t="s">
        <v>495</v>
      </c>
      <c r="G64" s="258" t="s">
        <v>496</v>
      </c>
      <c r="H64" s="259">
        <v>15</v>
      </c>
      <c r="I64" s="257">
        <v>2933</v>
      </c>
      <c r="J64" s="261">
        <v>3933</v>
      </c>
      <c r="K64" s="460"/>
      <c r="L64" s="430">
        <v>292.72000000000003</v>
      </c>
      <c r="M64" s="173">
        <f t="shared" si="8"/>
        <v>3640.2799999999997</v>
      </c>
      <c r="N64" s="485"/>
      <c r="Q64" s="51"/>
      <c r="R64" s="52"/>
    </row>
    <row r="65" spans="4:18" ht="39.9" customHeight="1" x14ac:dyDescent="0.3">
      <c r="D65" s="427" t="s">
        <v>427</v>
      </c>
      <c r="E65" s="427" t="s">
        <v>331</v>
      </c>
      <c r="F65" s="263" t="s">
        <v>179</v>
      </c>
      <c r="G65" s="258" t="s">
        <v>38</v>
      </c>
      <c r="H65" s="259">
        <v>15</v>
      </c>
      <c r="I65" s="257">
        <v>4041</v>
      </c>
      <c r="J65" s="261">
        <v>4041</v>
      </c>
      <c r="K65" s="460">
        <v>0</v>
      </c>
      <c r="L65" s="430">
        <f>IFERROR(IF(ROUND((((J65/H65*30.4)-VLOOKUP((J65/H65*30.4),TARIFA,1))*VLOOKUP((J65/H65*30.4),TARIFA,3)+VLOOKUP((J65/H65*30.4),TARIFA,2)-VLOOKUP((J65/H65*30.4),SUBSIDIO,2))/30.4*H65,2)&gt;0,ROUND((((J65/H65*30.4)-VLOOKUP((J65/H65*30.4),TARIFA,1))*VLOOKUP((J65/H65*30.4),TARIFA,3)+VLOOKUP((J65/H65*30.4),TARIFA,2)-VLOOKUP((J65/H65*30.4),SUBSIDIO,2))/30.4*H65,2),0),0)</f>
        <v>304.47000000000003</v>
      </c>
      <c r="M65" s="173">
        <f t="shared" si="8"/>
        <v>3736.5299999999997</v>
      </c>
      <c r="N65" s="77"/>
      <c r="O65" s="86"/>
      <c r="Q65" s="51"/>
      <c r="R65" s="52"/>
    </row>
    <row r="66" spans="4:18" ht="50.1" customHeight="1" x14ac:dyDescent="0.3">
      <c r="D66" s="428"/>
      <c r="E66" s="428"/>
      <c r="F66" s="262"/>
      <c r="G66" s="262"/>
      <c r="H66" s="181"/>
      <c r="I66" s="260"/>
      <c r="J66" s="264"/>
      <c r="K66" s="265"/>
      <c r="L66" s="265"/>
      <c r="M66" s="265"/>
      <c r="O66" s="86"/>
    </row>
    <row r="67" spans="4:18" ht="33.75" customHeight="1" thickBot="1" x14ac:dyDescent="0.35">
      <c r="D67" s="545" t="s">
        <v>68</v>
      </c>
      <c r="E67" s="546"/>
      <c r="F67" s="546"/>
      <c r="G67" s="546"/>
      <c r="H67" s="182"/>
      <c r="I67" s="183">
        <f>SUM(I58:I66)</f>
        <v>25653</v>
      </c>
      <c r="J67" s="183">
        <f>SUM(J58:J66)</f>
        <v>26653</v>
      </c>
      <c r="K67" s="183">
        <f>SUM(K58:K66)</f>
        <v>0</v>
      </c>
      <c r="L67" s="183">
        <f>SUM(L58:L66)</f>
        <v>1703.32</v>
      </c>
      <c r="M67" s="183">
        <f>SUM(M58:M66)</f>
        <v>24949.679999999997</v>
      </c>
      <c r="N67" s="27"/>
    </row>
    <row r="68" spans="4:18" ht="13.8" thickTop="1" x14ac:dyDescent="0.25"/>
    <row r="75" spans="4:18" x14ac:dyDescent="0.25">
      <c r="F75" s="30" t="s">
        <v>121</v>
      </c>
      <c r="I75" s="30"/>
      <c r="J75" s="30"/>
      <c r="K75" s="30"/>
      <c r="L75" s="30"/>
      <c r="M75" s="62"/>
      <c r="N75" s="62"/>
    </row>
    <row r="76" spans="4:18" ht="24.9" customHeight="1" x14ac:dyDescent="0.25">
      <c r="F76" s="29" t="s">
        <v>485</v>
      </c>
      <c r="M76" s="514" t="s">
        <v>225</v>
      </c>
      <c r="N76" s="514"/>
    </row>
    <row r="77" spans="4:18" x14ac:dyDescent="0.25">
      <c r="F77" s="30" t="s">
        <v>11</v>
      </c>
      <c r="G77" s="30"/>
      <c r="H77" s="30"/>
      <c r="I77" s="30"/>
      <c r="J77" s="30"/>
      <c r="K77" s="30"/>
      <c r="L77" s="30"/>
      <c r="M77" s="515" t="s">
        <v>164</v>
      </c>
      <c r="N77" s="515"/>
    </row>
    <row r="80" spans="4:18" ht="24.9" customHeight="1" x14ac:dyDescent="0.25">
      <c r="F80" s="37"/>
      <c r="G80" s="37"/>
      <c r="H80" s="37"/>
      <c r="I80" s="37"/>
      <c r="J80" s="37"/>
      <c r="K80" s="37"/>
      <c r="L80" s="37"/>
      <c r="M80" s="37"/>
      <c r="N80" s="37"/>
    </row>
    <row r="81" spans="6:14" ht="24.9" customHeight="1" x14ac:dyDescent="0.25">
      <c r="F81" s="38"/>
      <c r="G81" s="37"/>
      <c r="H81" s="37"/>
      <c r="I81" s="38"/>
      <c r="J81" s="38"/>
      <c r="K81" s="38"/>
      <c r="L81" s="38"/>
      <c r="M81" s="38"/>
      <c r="N81" s="38"/>
    </row>
    <row r="82" spans="6:14" x14ac:dyDescent="0.25">
      <c r="F82" s="21"/>
      <c r="G82" s="37"/>
      <c r="H82" s="37"/>
      <c r="I82" s="37"/>
      <c r="J82" s="37"/>
      <c r="K82" s="37"/>
      <c r="L82" s="37"/>
      <c r="M82" s="37"/>
      <c r="N82" s="37"/>
    </row>
    <row r="83" spans="6:14" x14ac:dyDescent="0.25">
      <c r="F83" s="32"/>
      <c r="G83" s="30"/>
      <c r="H83" s="30"/>
      <c r="I83" s="30"/>
      <c r="J83" s="30"/>
      <c r="K83" s="30"/>
      <c r="L83" s="30"/>
      <c r="M83" s="30"/>
      <c r="N83" s="30"/>
    </row>
  </sheetData>
  <sheetProtection selectLockedCells="1" selectUnlockedCells="1"/>
  <mergeCells count="16">
    <mergeCell ref="D3:N3"/>
    <mergeCell ref="D5:N5"/>
    <mergeCell ref="J7:N7"/>
    <mergeCell ref="D6:N6"/>
    <mergeCell ref="D38:G38"/>
    <mergeCell ref="M43:N43"/>
    <mergeCell ref="J53:N53"/>
    <mergeCell ref="M77:N77"/>
    <mergeCell ref="M44:N44"/>
    <mergeCell ref="D4:N4"/>
    <mergeCell ref="D50:N50"/>
    <mergeCell ref="D51:N51"/>
    <mergeCell ref="D67:G67"/>
    <mergeCell ref="M76:N76"/>
    <mergeCell ref="D52:N52"/>
    <mergeCell ref="D49:N49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2" workbookViewId="0">
      <selection activeCell="C3" sqref="C3:K27"/>
    </sheetView>
  </sheetViews>
  <sheetFormatPr baseColWidth="10" defaultRowHeight="13.2" x14ac:dyDescent="0.25"/>
  <cols>
    <col min="1" max="2" width="0" hidden="1" customWidth="1"/>
    <col min="3" max="4" width="6.33203125" style="435" customWidth="1"/>
    <col min="5" max="5" width="42.88671875" customWidth="1"/>
    <col min="6" max="6" width="36.33203125" customWidth="1"/>
    <col min="7" max="7" width="7" customWidth="1"/>
    <col min="8" max="8" width="11.109375" customWidth="1"/>
    <col min="9" max="9" width="7.5546875" customWidth="1"/>
    <col min="10" max="10" width="11.44140625" customWidth="1"/>
    <col min="11" max="11" width="73.5546875" customWidth="1"/>
  </cols>
  <sheetData>
    <row r="2" spans="3:13" x14ac:dyDescent="0.25">
      <c r="C2" s="431"/>
      <c r="D2" s="431"/>
      <c r="E2" s="13"/>
      <c r="F2" s="13"/>
      <c r="G2" s="13"/>
      <c r="H2" s="13"/>
      <c r="I2" s="13"/>
      <c r="J2" s="13"/>
      <c r="K2" s="13"/>
    </row>
    <row r="3" spans="3:13" ht="19.8" x14ac:dyDescent="0.3">
      <c r="C3" s="552" t="s">
        <v>12</v>
      </c>
      <c r="D3" s="553"/>
      <c r="E3" s="553"/>
      <c r="F3" s="553"/>
      <c r="G3" s="553"/>
      <c r="H3" s="553"/>
      <c r="I3" s="553"/>
      <c r="J3" s="553"/>
      <c r="K3" s="554"/>
    </row>
    <row r="4" spans="3:13" ht="19.8" hidden="1" x14ac:dyDescent="0.3">
      <c r="C4" s="555" t="s">
        <v>8</v>
      </c>
      <c r="D4" s="556"/>
      <c r="E4" s="556"/>
      <c r="F4" s="556"/>
      <c r="G4" s="556"/>
      <c r="H4" s="556"/>
      <c r="I4" s="556"/>
      <c r="J4" s="556"/>
      <c r="K4" s="557"/>
    </row>
    <row r="5" spans="3:13" ht="19.8" x14ac:dyDescent="0.3">
      <c r="C5" s="555" t="s">
        <v>167</v>
      </c>
      <c r="D5" s="556"/>
      <c r="E5" s="556"/>
      <c r="F5" s="556"/>
      <c r="G5" s="556"/>
      <c r="H5" s="556"/>
      <c r="I5" s="556"/>
      <c r="J5" s="556"/>
      <c r="K5" s="557"/>
    </row>
    <row r="6" spans="3:13" ht="19.8" x14ac:dyDescent="0.3">
      <c r="C6" s="555" t="s">
        <v>492</v>
      </c>
      <c r="D6" s="556"/>
      <c r="E6" s="556"/>
      <c r="F6" s="556"/>
      <c r="G6" s="556"/>
      <c r="H6" s="556"/>
      <c r="I6" s="556"/>
      <c r="J6" s="556"/>
      <c r="K6" s="557"/>
    </row>
    <row r="7" spans="3:13" x14ac:dyDescent="0.25">
      <c r="C7" s="368"/>
      <c r="D7" s="432" t="s">
        <v>311</v>
      </c>
      <c r="E7" s="104"/>
      <c r="F7" s="104"/>
      <c r="G7" s="105"/>
      <c r="H7" s="517" t="s">
        <v>0</v>
      </c>
      <c r="I7" s="519"/>
      <c r="J7" s="106"/>
      <c r="K7" s="114"/>
    </row>
    <row r="8" spans="3:13" x14ac:dyDescent="0.25">
      <c r="C8" s="369" t="s">
        <v>3</v>
      </c>
      <c r="D8" s="369" t="s">
        <v>312</v>
      </c>
      <c r="E8" s="105"/>
      <c r="F8" s="105"/>
      <c r="G8" s="105"/>
      <c r="H8" s="109" t="s">
        <v>1</v>
      </c>
      <c r="I8" s="109"/>
      <c r="J8" s="106" t="s">
        <v>153</v>
      </c>
      <c r="K8" s="105" t="s">
        <v>165</v>
      </c>
    </row>
    <row r="9" spans="3:13" ht="13.8" x14ac:dyDescent="0.25">
      <c r="C9" s="370"/>
      <c r="D9" s="369"/>
      <c r="E9" s="111" t="s">
        <v>169</v>
      </c>
      <c r="F9" s="111" t="s">
        <v>170</v>
      </c>
      <c r="G9" s="105" t="s">
        <v>168</v>
      </c>
      <c r="H9" s="105" t="s">
        <v>7</v>
      </c>
      <c r="I9" s="105"/>
      <c r="J9" s="105" t="s">
        <v>156</v>
      </c>
      <c r="K9" s="105"/>
    </row>
    <row r="10" spans="3:13" ht="13.8" x14ac:dyDescent="0.25">
      <c r="C10" s="369"/>
      <c r="D10" s="369"/>
      <c r="E10" s="112" t="s">
        <v>72</v>
      </c>
      <c r="F10" s="120"/>
      <c r="G10" s="121"/>
      <c r="H10" s="121"/>
      <c r="I10" s="121"/>
      <c r="J10" s="122"/>
      <c r="K10" s="121"/>
    </row>
    <row r="11" spans="3:13" ht="35.1" customHeight="1" x14ac:dyDescent="0.25">
      <c r="C11" s="433"/>
      <c r="D11" s="433"/>
      <c r="E11" s="10"/>
      <c r="F11" s="250"/>
      <c r="G11" s="251"/>
      <c r="H11" s="249"/>
      <c r="I11" s="249"/>
      <c r="J11" s="249"/>
      <c r="K11" s="249"/>
      <c r="L11" s="244"/>
    </row>
    <row r="12" spans="3:13" ht="39.9" customHeight="1" x14ac:dyDescent="0.25">
      <c r="C12" s="462" t="s">
        <v>451</v>
      </c>
      <c r="D12" s="462" t="s">
        <v>331</v>
      </c>
      <c r="E12" s="463" t="s">
        <v>65</v>
      </c>
      <c r="F12" s="463" t="s">
        <v>41</v>
      </c>
      <c r="G12" s="464">
        <v>15</v>
      </c>
      <c r="H12" s="465">
        <v>1992</v>
      </c>
      <c r="I12" s="466"/>
      <c r="J12" s="467">
        <f t="shared" ref="J12:J18" si="0">H12</f>
        <v>1992</v>
      </c>
      <c r="K12" s="468"/>
      <c r="M12" s="6"/>
    </row>
    <row r="13" spans="3:13" ht="39.9" customHeight="1" x14ac:dyDescent="0.25">
      <c r="C13" s="462" t="s">
        <v>452</v>
      </c>
      <c r="D13" s="462" t="s">
        <v>323</v>
      </c>
      <c r="E13" s="463" t="s">
        <v>66</v>
      </c>
      <c r="F13" s="463" t="s">
        <v>67</v>
      </c>
      <c r="G13" s="464">
        <v>15</v>
      </c>
      <c r="H13" s="465">
        <v>2430</v>
      </c>
      <c r="I13" s="466"/>
      <c r="J13" s="467">
        <f t="shared" si="0"/>
        <v>2430</v>
      </c>
      <c r="K13" s="468"/>
      <c r="M13" s="6"/>
    </row>
    <row r="14" spans="3:13" ht="39.9" customHeight="1" x14ac:dyDescent="0.25">
      <c r="C14" s="462" t="s">
        <v>453</v>
      </c>
      <c r="D14" s="462" t="s">
        <v>323</v>
      </c>
      <c r="E14" s="463" t="s">
        <v>34</v>
      </c>
      <c r="F14" s="463" t="s">
        <v>32</v>
      </c>
      <c r="G14" s="464">
        <v>15</v>
      </c>
      <c r="H14" s="465">
        <v>3194</v>
      </c>
      <c r="I14" s="466"/>
      <c r="J14" s="467">
        <f t="shared" si="0"/>
        <v>3194</v>
      </c>
      <c r="K14" s="468"/>
      <c r="L14" s="461"/>
      <c r="M14" s="6"/>
    </row>
    <row r="15" spans="3:13" ht="39.9" customHeight="1" x14ac:dyDescent="0.25">
      <c r="C15" s="462" t="s">
        <v>454</v>
      </c>
      <c r="D15" s="462" t="s">
        <v>323</v>
      </c>
      <c r="E15" s="463" t="s">
        <v>42</v>
      </c>
      <c r="F15" s="463" t="s">
        <v>262</v>
      </c>
      <c r="G15" s="464">
        <v>15</v>
      </c>
      <c r="H15" s="465">
        <v>1918</v>
      </c>
      <c r="I15" s="466"/>
      <c r="J15" s="467">
        <f t="shared" si="0"/>
        <v>1918</v>
      </c>
      <c r="K15" s="468"/>
      <c r="L15" s="248"/>
      <c r="M15" s="243"/>
    </row>
    <row r="16" spans="3:13" ht="39.9" customHeight="1" x14ac:dyDescent="0.25">
      <c r="C16" s="462" t="s">
        <v>455</v>
      </c>
      <c r="D16" s="462" t="s">
        <v>323</v>
      </c>
      <c r="E16" s="469" t="s">
        <v>44</v>
      </c>
      <c r="F16" s="463" t="s">
        <v>45</v>
      </c>
      <c r="G16" s="470">
        <v>15</v>
      </c>
      <c r="H16" s="465">
        <v>2294</v>
      </c>
      <c r="I16" s="466"/>
      <c r="J16" s="467">
        <f t="shared" si="0"/>
        <v>2294</v>
      </c>
      <c r="K16" s="468"/>
      <c r="L16" s="248"/>
      <c r="M16" s="243"/>
    </row>
    <row r="17" spans="3:13" ht="39.9" customHeight="1" x14ac:dyDescent="0.25">
      <c r="C17" s="462" t="s">
        <v>456</v>
      </c>
      <c r="D17" s="462" t="s">
        <v>323</v>
      </c>
      <c r="E17" s="469" t="s">
        <v>59</v>
      </c>
      <c r="F17" s="463" t="s">
        <v>87</v>
      </c>
      <c r="G17" s="470">
        <v>15</v>
      </c>
      <c r="H17" s="465">
        <v>1487</v>
      </c>
      <c r="I17" s="466"/>
      <c r="J17" s="467">
        <f t="shared" si="0"/>
        <v>1487</v>
      </c>
      <c r="K17" s="468"/>
      <c r="L17" s="248"/>
      <c r="M17" s="243"/>
    </row>
    <row r="18" spans="3:13" ht="39.9" customHeight="1" x14ac:dyDescent="0.25">
      <c r="C18" s="462" t="s">
        <v>354</v>
      </c>
      <c r="D18" s="462" t="s">
        <v>323</v>
      </c>
      <c r="E18" s="463" t="s">
        <v>47</v>
      </c>
      <c r="F18" s="463" t="s">
        <v>488</v>
      </c>
      <c r="G18" s="464">
        <v>15</v>
      </c>
      <c r="H18" s="465">
        <v>1800</v>
      </c>
      <c r="I18" s="466"/>
      <c r="J18" s="467">
        <f t="shared" si="0"/>
        <v>1800</v>
      </c>
      <c r="K18" s="468"/>
      <c r="L18" s="248"/>
      <c r="M18" s="243"/>
    </row>
    <row r="19" spans="3:13" ht="35.1" customHeight="1" x14ac:dyDescent="0.25">
      <c r="C19" s="434"/>
      <c r="D19" s="434"/>
      <c r="E19" s="66"/>
      <c r="F19" s="471"/>
      <c r="G19" s="471"/>
      <c r="H19" s="471"/>
      <c r="I19" s="471"/>
      <c r="J19" s="471"/>
      <c r="K19" s="1"/>
    </row>
    <row r="20" spans="3:13" ht="35.1" customHeight="1" x14ac:dyDescent="0.25">
      <c r="C20" s="434"/>
      <c r="D20" s="434"/>
      <c r="E20" s="66"/>
      <c r="F20" s="67" t="s">
        <v>68</v>
      </c>
      <c r="G20" s="68"/>
      <c r="H20" s="69">
        <f>SUM(H12:H19)</f>
        <v>15115</v>
      </c>
      <c r="I20" s="69">
        <f>SUM(I12:I19)</f>
        <v>0</v>
      </c>
      <c r="J20" s="69">
        <f>SUM(J12:J19)</f>
        <v>15115</v>
      </c>
      <c r="K20" s="50"/>
    </row>
    <row r="21" spans="3:13" ht="35.1" customHeight="1" x14ac:dyDescent="0.25">
      <c r="C21" s="434"/>
      <c r="D21" s="434"/>
      <c r="E21" s="66"/>
      <c r="F21" s="130"/>
      <c r="G21" s="131"/>
      <c r="H21" s="132"/>
      <c r="I21" s="132"/>
      <c r="J21" s="132"/>
      <c r="K21" s="133"/>
    </row>
    <row r="22" spans="3:13" ht="35.1" customHeight="1" x14ac:dyDescent="0.25">
      <c r="C22" s="434"/>
      <c r="D22" s="434"/>
      <c r="E22" s="66"/>
      <c r="F22" s="130"/>
      <c r="G22" s="131"/>
      <c r="H22" s="132"/>
      <c r="I22" s="132"/>
      <c r="J22" s="132"/>
      <c r="K22" s="133"/>
    </row>
    <row r="23" spans="3:13" ht="35.1" customHeight="1" x14ac:dyDescent="0.25">
      <c r="C23" s="371"/>
      <c r="D23" s="371"/>
      <c r="E23" s="1"/>
      <c r="F23" s="1"/>
      <c r="G23" s="1"/>
      <c r="H23" s="1"/>
      <c r="I23" s="1"/>
      <c r="J23" s="1"/>
      <c r="K23" s="1"/>
    </row>
    <row r="24" spans="3:13" x14ac:dyDescent="0.25">
      <c r="C24" s="371"/>
      <c r="D24" s="371"/>
      <c r="E24" s="1"/>
      <c r="F24" s="1"/>
      <c r="G24" s="1"/>
      <c r="H24" s="1"/>
      <c r="I24" s="1"/>
      <c r="J24" s="1"/>
      <c r="K24" s="1"/>
    </row>
    <row r="25" spans="3:13" x14ac:dyDescent="0.25">
      <c r="C25" s="371"/>
      <c r="D25" s="371"/>
      <c r="E25" s="61"/>
      <c r="F25" s="1"/>
      <c r="G25" s="1"/>
      <c r="H25" s="1"/>
      <c r="I25" s="1"/>
      <c r="J25" s="61"/>
      <c r="K25" s="61"/>
    </row>
    <row r="26" spans="3:13" x14ac:dyDescent="0.25">
      <c r="C26" s="371"/>
      <c r="D26" s="371"/>
      <c r="E26" s="29" t="s">
        <v>485</v>
      </c>
      <c r="F26" s="1"/>
      <c r="G26" s="1"/>
      <c r="H26" s="1"/>
      <c r="I26" s="1"/>
      <c r="J26" s="551" t="s">
        <v>193</v>
      </c>
      <c r="K26" s="551"/>
    </row>
    <row r="27" spans="3:13" x14ac:dyDescent="0.25">
      <c r="C27" s="371"/>
      <c r="D27" s="371"/>
      <c r="E27" s="30" t="s">
        <v>11</v>
      </c>
      <c r="F27" s="7"/>
      <c r="G27" s="7"/>
      <c r="H27" s="7"/>
      <c r="I27" s="7"/>
      <c r="J27" s="515" t="s">
        <v>164</v>
      </c>
      <c r="K27" s="515"/>
    </row>
    <row r="28" spans="3:13" x14ac:dyDescent="0.25">
      <c r="C28" s="371"/>
      <c r="D28" s="371"/>
      <c r="E28" s="1"/>
      <c r="F28" s="1"/>
      <c r="G28" s="1"/>
      <c r="H28" s="1"/>
      <c r="I28" s="1"/>
      <c r="J28" s="1"/>
      <c r="K28" s="1"/>
    </row>
    <row r="29" spans="3:13" x14ac:dyDescent="0.25">
      <c r="C29" s="371"/>
      <c r="D29" s="371"/>
      <c r="E29" s="1"/>
      <c r="F29" s="1"/>
      <c r="G29" s="1"/>
      <c r="H29" s="1"/>
      <c r="I29" s="1"/>
      <c r="J29" s="1"/>
      <c r="K29" s="1"/>
    </row>
    <row r="30" spans="3:13" x14ac:dyDescent="0.25">
      <c r="C30" s="371"/>
      <c r="D30" s="371"/>
      <c r="E30" s="1"/>
      <c r="F30" s="1"/>
      <c r="G30" s="1"/>
      <c r="H30" s="1"/>
      <c r="I30" s="1"/>
      <c r="J30" s="1"/>
      <c r="K30" s="1"/>
    </row>
    <row r="31" spans="3:13" x14ac:dyDescent="0.25">
      <c r="C31" s="371"/>
      <c r="D31" s="371"/>
      <c r="E31" s="1"/>
      <c r="F31" s="1"/>
      <c r="G31" s="1"/>
      <c r="H31" s="1"/>
      <c r="I31" s="1"/>
      <c r="J31" s="1"/>
      <c r="K31" s="1"/>
    </row>
    <row r="32" spans="3:13" x14ac:dyDescent="0.25">
      <c r="C32" s="371"/>
      <c r="D32" s="371"/>
      <c r="E32" s="2"/>
      <c r="F32" s="1"/>
      <c r="G32" s="1"/>
      <c r="H32" s="2"/>
      <c r="I32" s="1"/>
      <c r="J32" s="1"/>
      <c r="K32" s="1"/>
    </row>
    <row r="33" spans="3:11" x14ac:dyDescent="0.25">
      <c r="C33" s="371"/>
      <c r="D33" s="371"/>
      <c r="E33" s="7"/>
      <c r="F33" s="7"/>
      <c r="G33" s="7"/>
      <c r="H33" s="7"/>
      <c r="I33" s="7"/>
      <c r="J33" s="7"/>
      <c r="K33" s="7"/>
    </row>
    <row r="34" spans="3:11" x14ac:dyDescent="0.25">
      <c r="C34" s="371"/>
      <c r="D34" s="371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workbookViewId="0">
      <selection activeCell="C12" sqref="C12"/>
    </sheetView>
  </sheetViews>
  <sheetFormatPr baseColWidth="10" defaultColWidth="11" defaultRowHeight="12" x14ac:dyDescent="0.2"/>
  <cols>
    <col min="1" max="1" width="11" style="266"/>
    <col min="2" max="2" width="49.5546875" style="266" customWidth="1"/>
    <col min="3" max="3" width="15.44140625" style="266" customWidth="1"/>
    <col min="4" max="4" width="4.33203125" style="266" customWidth="1"/>
    <col min="5" max="5" width="11.88671875" style="266" hidden="1" customWidth="1"/>
    <col min="6" max="6" width="43.5546875" style="266" customWidth="1"/>
    <col min="7" max="7" width="12" style="266" bestFit="1" customWidth="1"/>
    <col min="8" max="8" width="12.33203125" style="266" bestFit="1" customWidth="1"/>
    <col min="9" max="9" width="11.33203125" style="266" bestFit="1" customWidth="1"/>
    <col min="10" max="10" width="10.5546875" style="266" customWidth="1"/>
    <col min="11" max="11" width="11" style="266"/>
    <col min="12" max="12" width="12" style="266" hidden="1" customWidth="1"/>
    <col min="13" max="14" width="11.33203125" style="266" hidden="1" customWidth="1"/>
    <col min="15" max="15" width="11" style="266"/>
    <col min="16" max="17" width="11.109375" style="266" bestFit="1" customWidth="1"/>
    <col min="18" max="22" width="8.6640625" style="266" customWidth="1"/>
    <col min="23" max="24" width="11" style="266"/>
    <col min="25" max="25" width="12.33203125" style="266" bestFit="1" customWidth="1"/>
    <col min="26" max="26" width="11" style="266" bestFit="1" customWidth="1"/>
    <col min="27" max="27" width="10.5546875" style="266" customWidth="1"/>
    <col min="28" max="28" width="11" style="266"/>
    <col min="29" max="29" width="12" style="266" hidden="1" customWidth="1"/>
    <col min="30" max="31" width="11.33203125" style="266" hidden="1" customWidth="1"/>
    <col min="32" max="32" width="11" style="266"/>
    <col min="33" max="34" width="11.109375" style="266" bestFit="1" customWidth="1"/>
    <col min="35" max="16384" width="11" style="266"/>
  </cols>
  <sheetData>
    <row r="1" spans="2:34" ht="13.2" x14ac:dyDescent="0.25">
      <c r="B1" s="267"/>
      <c r="C1" s="267"/>
      <c r="D1" s="267"/>
      <c r="E1" s="267"/>
      <c r="F1" s="267"/>
    </row>
    <row r="2" spans="2:34" ht="25.5" customHeight="1" x14ac:dyDescent="0.4">
      <c r="B2" s="268" t="s">
        <v>309</v>
      </c>
      <c r="C2" s="269"/>
      <c r="D2" s="269"/>
      <c r="E2" s="269"/>
      <c r="F2" s="269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3">
      <c r="B3" s="270" t="s">
        <v>282</v>
      </c>
      <c r="C3" s="269"/>
      <c r="D3" s="269"/>
      <c r="E3" s="269"/>
      <c r="F3" s="269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3">
      <c r="B4" s="271" t="s">
        <v>310</v>
      </c>
      <c r="C4" s="272"/>
      <c r="D4" s="269"/>
      <c r="E4" s="269"/>
      <c r="F4" s="269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35">
      <c r="B5" s="273" t="s">
        <v>478</v>
      </c>
      <c r="C5" s="272"/>
      <c r="D5" s="269"/>
      <c r="E5" s="269"/>
      <c r="F5" s="269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5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3.2" x14ac:dyDescent="0.25">
      <c r="B7" s="274"/>
      <c r="C7" s="274"/>
      <c r="D7" s="274"/>
      <c r="E7" s="274"/>
      <c r="F7" s="274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3.2" x14ac:dyDescent="0.25">
      <c r="B8" s="274"/>
      <c r="C8" s="274"/>
      <c r="D8" s="274"/>
      <c r="E8" s="274"/>
      <c r="F8" s="274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7.399999999999999" x14ac:dyDescent="0.3">
      <c r="B9" s="275" t="s">
        <v>283</v>
      </c>
      <c r="C9" s="275"/>
      <c r="D9" s="276"/>
      <c r="E9" s="275"/>
      <c r="F9" s="277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7.399999999999999" x14ac:dyDescent="0.3">
      <c r="B10" s="276"/>
      <c r="C10" s="276"/>
      <c r="D10" s="276"/>
      <c r="E10" s="276"/>
      <c r="F10" s="276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6" x14ac:dyDescent="0.3">
      <c r="B11" s="278" t="s">
        <v>284</v>
      </c>
      <c r="C11" s="279">
        <v>3933</v>
      </c>
      <c r="D11" s="278"/>
      <c r="E11" s="278"/>
      <c r="F11" s="278"/>
      <c r="G11" s="280"/>
      <c r="H11" s="558" t="s">
        <v>470</v>
      </c>
      <c r="I11" s="558"/>
      <c r="J11" s="558"/>
      <c r="K11" s="558"/>
      <c r="L11" s="558"/>
      <c r="M11" s="558"/>
      <c r="N11" s="558"/>
      <c r="O11" s="558"/>
      <c r="R11" s="281"/>
      <c r="S11" s="281"/>
      <c r="T11" s="281"/>
      <c r="U11" s="281"/>
      <c r="V11" s="281"/>
      <c r="W11" s="281"/>
      <c r="X11" s="281"/>
      <c r="Y11" s="558" t="s">
        <v>285</v>
      </c>
      <c r="Z11" s="558"/>
      <c r="AA11" s="558"/>
      <c r="AB11" s="558"/>
      <c r="AC11" s="558"/>
      <c r="AD11" s="558"/>
      <c r="AE11" s="558"/>
      <c r="AF11" s="558"/>
    </row>
    <row r="12" spans="2:34" ht="20.25" customHeight="1" x14ac:dyDescent="0.25">
      <c r="B12" s="282" t="s">
        <v>286</v>
      </c>
      <c r="C12" s="283">
        <f>C11/15*30.4</f>
        <v>7970.8799999999992</v>
      </c>
      <c r="D12" s="284"/>
      <c r="E12" s="284"/>
      <c r="F12" s="284"/>
      <c r="G12" s="285"/>
      <c r="H12" s="281"/>
      <c r="J12" s="286"/>
      <c r="K12" s="286"/>
      <c r="R12" s="1"/>
      <c r="S12" s="1"/>
      <c r="T12" s="1"/>
      <c r="U12" s="1"/>
      <c r="V12" s="1"/>
      <c r="W12" s="285"/>
      <c r="X12" s="281"/>
      <c r="Y12" s="281"/>
      <c r="AA12" s="286"/>
      <c r="AB12" s="286"/>
    </row>
    <row r="13" spans="2:34" ht="22.5" customHeight="1" x14ac:dyDescent="0.3">
      <c r="B13" s="287" t="s">
        <v>287</v>
      </c>
      <c r="C13" s="283">
        <v>0</v>
      </c>
      <c r="D13" s="284"/>
      <c r="E13" s="284"/>
      <c r="F13" s="284"/>
      <c r="H13" s="474" t="s">
        <v>472</v>
      </c>
      <c r="I13" s="288"/>
      <c r="J13" s="281"/>
      <c r="K13" s="1"/>
      <c r="L13" s="288"/>
      <c r="M13" s="281"/>
      <c r="N13" s="281"/>
      <c r="P13" s="288" t="s">
        <v>157</v>
      </c>
      <c r="Q13" s="289"/>
      <c r="Y13" s="288" t="s">
        <v>288</v>
      </c>
      <c r="Z13" s="288"/>
      <c r="AA13" s="281"/>
      <c r="AB13" s="1"/>
      <c r="AC13" s="288"/>
      <c r="AD13" s="281"/>
      <c r="AE13" s="281"/>
      <c r="AG13" s="288" t="s">
        <v>157</v>
      </c>
      <c r="AH13" s="289"/>
    </row>
    <row r="14" spans="2:34" ht="13.5" customHeight="1" x14ac:dyDescent="0.3">
      <c r="B14" s="287" t="s">
        <v>289</v>
      </c>
      <c r="C14" s="290"/>
      <c r="D14" s="284"/>
      <c r="E14" s="284"/>
      <c r="F14" s="284"/>
      <c r="H14" s="280" t="s">
        <v>283</v>
      </c>
      <c r="I14" s="281"/>
      <c r="J14" s="288"/>
      <c r="K14" s="291"/>
      <c r="L14" s="280"/>
      <c r="M14" s="288"/>
      <c r="N14" s="292"/>
      <c r="O14" s="293"/>
      <c r="P14" s="280" t="s">
        <v>290</v>
      </c>
      <c r="Q14" s="294"/>
      <c r="Y14" s="280" t="s">
        <v>283</v>
      </c>
      <c r="Z14" s="281"/>
      <c r="AA14" s="288"/>
      <c r="AB14" s="291"/>
      <c r="AC14" s="280"/>
      <c r="AD14" s="288"/>
      <c r="AE14" s="292"/>
      <c r="AF14" s="293"/>
      <c r="AG14" s="280" t="s">
        <v>290</v>
      </c>
      <c r="AH14" s="294"/>
    </row>
    <row r="15" spans="2:34" ht="20.25" customHeight="1" x14ac:dyDescent="0.25">
      <c r="B15" s="287" t="s">
        <v>291</v>
      </c>
      <c r="C15" s="283">
        <f>C12-C13</f>
        <v>7970.8799999999992</v>
      </c>
      <c r="D15" s="284"/>
      <c r="E15" s="295"/>
      <c r="F15" s="284"/>
      <c r="H15" s="296" t="s">
        <v>292</v>
      </c>
      <c r="I15" s="296" t="s">
        <v>293</v>
      </c>
      <c r="J15" s="296" t="s">
        <v>294</v>
      </c>
      <c r="K15" s="297"/>
      <c r="L15" s="296"/>
      <c r="M15" s="296"/>
      <c r="N15" s="296"/>
      <c r="O15" s="298"/>
      <c r="P15" s="296" t="s">
        <v>295</v>
      </c>
      <c r="Q15" s="296" t="s">
        <v>157</v>
      </c>
      <c r="Y15" s="296" t="s">
        <v>292</v>
      </c>
      <c r="Z15" s="296" t="s">
        <v>293</v>
      </c>
      <c r="AA15" s="296" t="s">
        <v>294</v>
      </c>
      <c r="AB15" s="297"/>
      <c r="AC15" s="296"/>
      <c r="AD15" s="296"/>
      <c r="AE15" s="296"/>
      <c r="AF15" s="298"/>
      <c r="AG15" s="296" t="s">
        <v>295</v>
      </c>
      <c r="AH15" s="296" t="s">
        <v>157</v>
      </c>
    </row>
    <row r="16" spans="2:34" ht="22.5" customHeight="1" x14ac:dyDescent="0.25">
      <c r="B16" s="287" t="s">
        <v>296</v>
      </c>
      <c r="C16" s="283">
        <f>VLOOKUP(C15,TARIFA,1)</f>
        <v>5470.93</v>
      </c>
      <c r="D16" s="284"/>
      <c r="E16" s="295"/>
      <c r="F16" s="284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5">
      <c r="B17" s="284"/>
      <c r="C17" s="290"/>
      <c r="D17" s="284"/>
      <c r="E17" s="299"/>
      <c r="F17" s="284"/>
      <c r="H17" s="300">
        <v>0.01</v>
      </c>
      <c r="I17" s="300">
        <v>0</v>
      </c>
      <c r="J17" s="301">
        <v>1.9199999999999998E-2</v>
      </c>
      <c r="K17" s="300"/>
      <c r="L17" s="300"/>
      <c r="M17" s="300"/>
      <c r="N17" s="301"/>
      <c r="O17" s="300"/>
      <c r="P17" s="300">
        <v>0.01</v>
      </c>
      <c r="Q17" s="300">
        <v>407.02</v>
      </c>
      <c r="Y17" s="300">
        <v>0.01</v>
      </c>
      <c r="Z17" s="300">
        <v>0</v>
      </c>
      <c r="AA17" s="301">
        <v>1.9199999999999998E-2</v>
      </c>
      <c r="AB17" s="300"/>
      <c r="AC17" s="300"/>
      <c r="AD17" s="300"/>
      <c r="AE17" s="301"/>
      <c r="AF17" s="300"/>
      <c r="AG17" s="300">
        <v>0.01</v>
      </c>
      <c r="AH17" s="300">
        <v>407.02</v>
      </c>
    </row>
    <row r="18" spans="2:34" ht="20.25" customHeight="1" x14ac:dyDescent="0.25">
      <c r="B18" s="287" t="s">
        <v>297</v>
      </c>
      <c r="C18" s="283">
        <f>C15-C16</f>
        <v>2499.9499999999989</v>
      </c>
      <c r="D18" s="295"/>
      <c r="E18" s="295"/>
      <c r="F18" s="284"/>
      <c r="H18" s="300">
        <v>644.59</v>
      </c>
      <c r="I18" s="300">
        <v>12.38</v>
      </c>
      <c r="J18" s="301">
        <v>6.4000000000000001E-2</v>
      </c>
      <c r="K18" s="300"/>
      <c r="L18" s="300"/>
      <c r="M18" s="300"/>
      <c r="N18" s="301"/>
      <c r="O18" s="300"/>
      <c r="P18" s="300">
        <v>1768.97</v>
      </c>
      <c r="Q18" s="300">
        <v>406.83</v>
      </c>
      <c r="Y18" s="300">
        <v>578.53</v>
      </c>
      <c r="Z18" s="300">
        <v>11.11</v>
      </c>
      <c r="AA18" s="301">
        <v>6.4000000000000001E-2</v>
      </c>
      <c r="AB18" s="300"/>
      <c r="AC18" s="300"/>
      <c r="AD18" s="300"/>
      <c r="AE18" s="301"/>
      <c r="AF18" s="300"/>
      <c r="AG18" s="300">
        <v>1768.97</v>
      </c>
      <c r="AH18" s="300">
        <v>406.83</v>
      </c>
    </row>
    <row r="19" spans="2:34" ht="22.5" customHeight="1" x14ac:dyDescent="0.25">
      <c r="B19" s="287" t="s">
        <v>298</v>
      </c>
      <c r="C19" s="302">
        <f>VLOOKUP(C15,TARIFA,3)</f>
        <v>0.10879999999999999</v>
      </c>
      <c r="D19" s="284"/>
      <c r="E19" s="303"/>
      <c r="F19" s="284"/>
      <c r="H19" s="300">
        <v>5470.93</v>
      </c>
      <c r="I19" s="300">
        <v>321.26</v>
      </c>
      <c r="J19" s="301">
        <v>0.10879999999999999</v>
      </c>
      <c r="K19" s="300"/>
      <c r="L19" s="300"/>
      <c r="M19" s="300"/>
      <c r="N19" s="301"/>
      <c r="O19" s="300"/>
      <c r="P19" s="300">
        <v>2653.39</v>
      </c>
      <c r="Q19" s="300">
        <v>406.62</v>
      </c>
      <c r="Y19" s="300">
        <v>4910.1899999999996</v>
      </c>
      <c r="Z19" s="300">
        <v>288.33</v>
      </c>
      <c r="AA19" s="301">
        <v>0.10879999999999999</v>
      </c>
      <c r="AB19" s="300"/>
      <c r="AC19" s="300"/>
      <c r="AD19" s="300"/>
      <c r="AE19" s="301"/>
      <c r="AF19" s="300"/>
      <c r="AG19" s="300">
        <v>2653.39</v>
      </c>
      <c r="AH19" s="300">
        <v>406.62</v>
      </c>
    </row>
    <row r="20" spans="2:34" ht="14.25" customHeight="1" x14ac:dyDescent="0.25">
      <c r="B20" s="284"/>
      <c r="C20" s="299"/>
      <c r="D20" s="284"/>
      <c r="E20" s="299"/>
      <c r="F20" s="284"/>
      <c r="H20" s="300">
        <v>9614.67</v>
      </c>
      <c r="I20" s="300">
        <v>772.1</v>
      </c>
      <c r="J20" s="301">
        <v>0.16</v>
      </c>
      <c r="K20" s="300"/>
      <c r="L20" s="300"/>
      <c r="M20" s="300"/>
      <c r="N20" s="301"/>
      <c r="O20" s="300"/>
      <c r="P20" s="300">
        <v>3472.85</v>
      </c>
      <c r="Q20" s="300">
        <v>392.77</v>
      </c>
      <c r="Y20" s="300">
        <v>8629.2099999999991</v>
      </c>
      <c r="Z20" s="300">
        <v>692.96</v>
      </c>
      <c r="AA20" s="301">
        <v>0.16</v>
      </c>
      <c r="AB20" s="300"/>
      <c r="AC20" s="300"/>
      <c r="AD20" s="300"/>
      <c r="AE20" s="301"/>
      <c r="AF20" s="300"/>
      <c r="AG20" s="300">
        <v>3472.85</v>
      </c>
      <c r="AH20" s="300">
        <v>392.77</v>
      </c>
    </row>
    <row r="21" spans="2:34" ht="20.25" customHeight="1" x14ac:dyDescent="0.25">
      <c r="B21" s="304" t="s">
        <v>299</v>
      </c>
      <c r="C21" s="305">
        <f>C18*C19</f>
        <v>271.99455999999986</v>
      </c>
      <c r="D21" s="306"/>
      <c r="E21" s="306"/>
      <c r="F21" s="284"/>
      <c r="H21" s="300">
        <v>11176.63</v>
      </c>
      <c r="I21" s="300">
        <v>1022.01</v>
      </c>
      <c r="J21" s="301">
        <v>0.1792</v>
      </c>
      <c r="K21" s="300"/>
      <c r="L21" s="300"/>
      <c r="M21" s="300"/>
      <c r="N21" s="301"/>
      <c r="O21" s="300"/>
      <c r="P21" s="300">
        <v>3537.88</v>
      </c>
      <c r="Q21" s="300">
        <v>382.46</v>
      </c>
      <c r="Y21" s="300">
        <v>10031.08</v>
      </c>
      <c r="Z21" s="300">
        <v>917.26</v>
      </c>
      <c r="AA21" s="301">
        <v>0.1792</v>
      </c>
      <c r="AB21" s="300"/>
      <c r="AC21" s="300"/>
      <c r="AD21" s="300"/>
      <c r="AE21" s="301"/>
      <c r="AF21" s="300"/>
      <c r="AG21" s="300">
        <v>3537.88</v>
      </c>
      <c r="AH21" s="300">
        <v>382.46</v>
      </c>
    </row>
    <row r="22" spans="2:34" ht="17.25" customHeight="1" x14ac:dyDescent="0.25">
      <c r="B22" s="287" t="s">
        <v>300</v>
      </c>
      <c r="C22" s="283">
        <f>VLOOKUP(C15,TARIFA,2)</f>
        <v>321.26</v>
      </c>
      <c r="D22" s="284"/>
      <c r="E22" s="307"/>
      <c r="F22" s="284"/>
      <c r="H22" s="300">
        <v>13381.48</v>
      </c>
      <c r="I22" s="300">
        <v>1417.12</v>
      </c>
      <c r="J22" s="301">
        <v>0.21360000000000001</v>
      </c>
      <c r="K22" s="300"/>
      <c r="L22" s="300"/>
      <c r="M22" s="300"/>
      <c r="N22" s="301"/>
      <c r="O22" s="300"/>
      <c r="P22" s="300">
        <v>4446.16</v>
      </c>
      <c r="Q22" s="300">
        <v>354.23</v>
      </c>
      <c r="Y22" s="300">
        <v>12009.95</v>
      </c>
      <c r="Z22" s="300">
        <v>1271.8699999999999</v>
      </c>
      <c r="AA22" s="301">
        <v>0.21360000000000001</v>
      </c>
      <c r="AB22" s="300"/>
      <c r="AC22" s="300"/>
      <c r="AD22" s="300"/>
      <c r="AE22" s="301"/>
      <c r="AF22" s="300"/>
      <c r="AG22" s="300">
        <v>4446.16</v>
      </c>
      <c r="AH22" s="300">
        <v>354.23</v>
      </c>
    </row>
    <row r="23" spans="2:34" ht="14.25" customHeight="1" x14ac:dyDescent="0.25">
      <c r="B23" s="66"/>
      <c r="C23" s="308"/>
      <c r="D23" s="284"/>
      <c r="E23" s="299"/>
      <c r="F23" s="284"/>
      <c r="H23" s="300">
        <v>26988.51</v>
      </c>
      <c r="I23" s="300">
        <v>4323.58</v>
      </c>
      <c r="J23" s="301">
        <v>0.23519999999999999</v>
      </c>
      <c r="K23" s="300"/>
      <c r="L23" s="300"/>
      <c r="M23" s="300"/>
      <c r="N23" s="301"/>
      <c r="O23" s="300"/>
      <c r="P23" s="300">
        <v>4717.1899999999996</v>
      </c>
      <c r="Q23" s="300">
        <v>324.87</v>
      </c>
      <c r="Y23" s="300">
        <v>24222.32</v>
      </c>
      <c r="Z23" s="300">
        <v>3880.44</v>
      </c>
      <c r="AA23" s="301">
        <v>0.23519999999999999</v>
      </c>
      <c r="AB23" s="300"/>
      <c r="AC23" s="300"/>
      <c r="AD23" s="300"/>
      <c r="AE23" s="301"/>
      <c r="AF23" s="300"/>
      <c r="AG23" s="300">
        <v>4717.1899999999996</v>
      </c>
      <c r="AH23" s="300">
        <v>324.87</v>
      </c>
    </row>
    <row r="24" spans="2:34" ht="20.25" customHeight="1" x14ac:dyDescent="0.25">
      <c r="B24" s="66" t="s">
        <v>301</v>
      </c>
      <c r="C24" s="308">
        <f>+C21+C22</f>
        <v>593.25455999999986</v>
      </c>
      <c r="D24" s="284"/>
      <c r="E24" s="306"/>
      <c r="F24" s="309"/>
      <c r="H24" s="300">
        <v>42537.59</v>
      </c>
      <c r="I24" s="300">
        <v>7980.73</v>
      </c>
      <c r="J24" s="301">
        <v>0.3</v>
      </c>
      <c r="K24" s="300"/>
      <c r="L24" s="300"/>
      <c r="M24" s="300"/>
      <c r="N24" s="301"/>
      <c r="O24" s="300"/>
      <c r="P24" s="300">
        <v>5335.43</v>
      </c>
      <c r="Q24" s="300">
        <v>294.63</v>
      </c>
      <c r="Y24" s="300">
        <v>38177.699999999997</v>
      </c>
      <c r="Z24" s="300">
        <v>7162.74</v>
      </c>
      <c r="AA24" s="301">
        <v>0.3</v>
      </c>
      <c r="AB24" s="300"/>
      <c r="AC24" s="300"/>
      <c r="AD24" s="300"/>
      <c r="AE24" s="301"/>
      <c r="AF24" s="300"/>
      <c r="AG24" s="300">
        <v>5335.43</v>
      </c>
      <c r="AH24" s="300">
        <v>294.63</v>
      </c>
    </row>
    <row r="25" spans="2:34" ht="21.75" customHeight="1" x14ac:dyDescent="0.25">
      <c r="C25" s="310"/>
      <c r="D25" s="311"/>
      <c r="E25" s="295"/>
      <c r="F25" s="284"/>
      <c r="H25" s="300">
        <v>81211.259999999995</v>
      </c>
      <c r="I25" s="300">
        <v>19582.830000000002</v>
      </c>
      <c r="J25" s="301">
        <v>0.32</v>
      </c>
      <c r="K25" s="300"/>
      <c r="L25" s="300"/>
      <c r="M25" s="300"/>
      <c r="N25" s="312"/>
      <c r="O25" s="300"/>
      <c r="P25" s="300">
        <v>6224.68</v>
      </c>
      <c r="Q25" s="300">
        <v>253.54</v>
      </c>
      <c r="Y25" s="300">
        <v>72887.509999999995</v>
      </c>
      <c r="Z25" s="300">
        <v>17575.689999999999</v>
      </c>
      <c r="AA25" s="301">
        <v>0.32</v>
      </c>
      <c r="AB25" s="300"/>
      <c r="AC25" s="300"/>
      <c r="AD25" s="300"/>
      <c r="AE25" s="312"/>
      <c r="AF25" s="300"/>
      <c r="AG25" s="300">
        <v>6224.68</v>
      </c>
      <c r="AH25" s="300">
        <v>253.54</v>
      </c>
    </row>
    <row r="26" spans="2:34" ht="21.75" customHeight="1" x14ac:dyDescent="0.25">
      <c r="B26" s="287" t="s">
        <v>302</v>
      </c>
      <c r="C26" s="283">
        <f>VLOOKUP(C15,SUBSIDIO,2)</f>
        <v>0</v>
      </c>
      <c r="D26" s="284"/>
      <c r="E26" s="313"/>
      <c r="F26" s="66"/>
      <c r="H26" s="300">
        <v>108281.68</v>
      </c>
      <c r="I26" s="300">
        <v>28245.360000000001</v>
      </c>
      <c r="J26" s="301">
        <v>0.34</v>
      </c>
      <c r="K26" s="300"/>
      <c r="L26" s="300"/>
      <c r="M26" s="300"/>
      <c r="N26" s="300"/>
      <c r="O26" s="300"/>
      <c r="P26" s="300">
        <v>7113.91</v>
      </c>
      <c r="Q26" s="300">
        <v>217.61</v>
      </c>
      <c r="Y26" s="300">
        <v>97183.34</v>
      </c>
      <c r="Z26" s="300">
        <v>25350.35</v>
      </c>
      <c r="AA26" s="301">
        <v>0.34</v>
      </c>
      <c r="AB26" s="300"/>
      <c r="AC26" s="300"/>
      <c r="AD26" s="300"/>
      <c r="AE26" s="300"/>
      <c r="AF26" s="300"/>
      <c r="AG26" s="300">
        <v>7113.91</v>
      </c>
      <c r="AH26" s="300">
        <v>217.61</v>
      </c>
    </row>
    <row r="27" spans="2:34" ht="13.8" x14ac:dyDescent="0.25">
      <c r="B27" s="284"/>
      <c r="C27" s="290"/>
      <c r="D27" s="284"/>
      <c r="E27" s="299"/>
      <c r="F27" s="314"/>
      <c r="H27" s="300">
        <v>324845.02</v>
      </c>
      <c r="I27" s="300">
        <v>101876.9</v>
      </c>
      <c r="J27" s="301">
        <v>0.35</v>
      </c>
      <c r="K27" s="300"/>
      <c r="L27" s="300"/>
      <c r="M27" s="300"/>
      <c r="N27" s="300"/>
      <c r="O27" s="300"/>
      <c r="P27" s="300">
        <v>7382.34</v>
      </c>
      <c r="Q27" s="300">
        <v>0</v>
      </c>
      <c r="Y27" s="300">
        <v>291550.01</v>
      </c>
      <c r="Z27" s="300">
        <v>91435.02</v>
      </c>
      <c r="AA27" s="301">
        <v>0.35</v>
      </c>
      <c r="AB27" s="300"/>
      <c r="AC27" s="300"/>
      <c r="AD27" s="300"/>
      <c r="AE27" s="300"/>
      <c r="AF27" s="300"/>
      <c r="AG27" s="300">
        <v>7382.34</v>
      </c>
      <c r="AH27" s="300">
        <v>0</v>
      </c>
    </row>
    <row r="28" spans="2:34" ht="21.75" customHeight="1" thickBot="1" x14ac:dyDescent="0.3">
      <c r="B28" s="282" t="s">
        <v>303</v>
      </c>
      <c r="C28" s="315">
        <f>IF(C24&gt;C26,C24-C26,0)</f>
        <v>593.25455999999986</v>
      </c>
      <c r="D28" s="284"/>
      <c r="E28" s="299"/>
      <c r="F28" s="284"/>
      <c r="H28" s="300"/>
      <c r="I28" s="300"/>
      <c r="J28" s="301"/>
      <c r="Y28" s="300"/>
      <c r="Z28" s="300"/>
      <c r="AA28" s="301"/>
    </row>
    <row r="29" spans="2:34" ht="20.25" customHeight="1" thickTop="1" thickBot="1" x14ac:dyDescent="0.3">
      <c r="C29" s="310"/>
      <c r="D29" s="284"/>
      <c r="E29" s="284"/>
      <c r="F29" s="284"/>
      <c r="H29" s="300"/>
      <c r="I29" s="300"/>
      <c r="J29" s="300"/>
      <c r="Y29" s="300"/>
      <c r="Z29" s="300"/>
      <c r="AA29" s="300"/>
    </row>
    <row r="30" spans="2:34" ht="20.25" customHeight="1" thickTop="1" thickBot="1" x14ac:dyDescent="0.3">
      <c r="B30" s="282" t="s">
        <v>304</v>
      </c>
      <c r="C30" s="316">
        <f>IF(C24&lt;C26,C26-C24,0)</f>
        <v>0</v>
      </c>
      <c r="D30" s="284"/>
      <c r="E30" s="284"/>
      <c r="F30" s="284"/>
      <c r="H30" s="300"/>
      <c r="I30" s="300"/>
      <c r="J30" s="300"/>
      <c r="Y30" s="300"/>
      <c r="Z30" s="300"/>
      <c r="AA30" s="300"/>
    </row>
    <row r="31" spans="2:34" ht="27.75" customHeight="1" thickBot="1" x14ac:dyDescent="0.3">
      <c r="B31" s="317" t="s">
        <v>305</v>
      </c>
      <c r="C31" s="318">
        <f>IF((C28/30.4*15)&gt;0,(C28/30.4*15),0)</f>
        <v>292.72428947368417</v>
      </c>
      <c r="D31" s="284"/>
      <c r="E31" s="284"/>
      <c r="F31" s="284"/>
    </row>
    <row r="32" spans="2:34" ht="20.25" customHeight="1" thickBot="1" x14ac:dyDescent="0.3">
      <c r="B32" s="317" t="s">
        <v>306</v>
      </c>
      <c r="C32" s="318">
        <f>IF((C30/30.4*15)&gt;0,(C30/30.4*15),0)</f>
        <v>0</v>
      </c>
      <c r="D32" s="284"/>
      <c r="E32" s="284"/>
      <c r="F32" s="284"/>
    </row>
    <row r="33" spans="2:6" ht="20.25" customHeight="1" x14ac:dyDescent="0.25">
      <c r="B33" s="66"/>
      <c r="C33" s="66"/>
      <c r="D33" s="284"/>
      <c r="E33" s="284"/>
      <c r="F33" s="284"/>
    </row>
    <row r="34" spans="2:6" ht="20.25" customHeight="1" x14ac:dyDescent="0.3">
      <c r="B34" s="319" t="s">
        <v>307</v>
      </c>
      <c r="C34" s="66"/>
      <c r="D34" s="284"/>
      <c r="E34" s="284"/>
      <c r="F34" s="284"/>
    </row>
    <row r="35" spans="2:6" ht="10.5" customHeight="1" x14ac:dyDescent="0.25">
      <c r="B35" s="267"/>
      <c r="C35" s="267"/>
      <c r="D35" s="267"/>
      <c r="E35" s="267"/>
      <c r="F35" s="267"/>
    </row>
    <row r="36" spans="2:6" ht="18" customHeight="1" x14ac:dyDescent="0.3">
      <c r="B36" s="320" t="s">
        <v>308</v>
      </c>
      <c r="C36" s="321"/>
      <c r="D36" s="267"/>
      <c r="E36" s="267"/>
      <c r="F36" s="267"/>
    </row>
    <row r="37" spans="2:6" ht="17.25" customHeight="1" x14ac:dyDescent="0.3">
      <c r="B37" s="320" t="s">
        <v>471</v>
      </c>
      <c r="C37" s="321"/>
      <c r="D37" s="267"/>
      <c r="E37" s="267"/>
      <c r="F37" s="267"/>
    </row>
    <row r="38" spans="2:6" ht="13.2" x14ac:dyDescent="0.25">
      <c r="B38" s="267"/>
      <c r="C38" s="267"/>
      <c r="D38" s="267"/>
      <c r="E38" s="267"/>
      <c r="F38" s="1"/>
    </row>
    <row r="39" spans="2:6" ht="13.2" x14ac:dyDescent="0.25">
      <c r="B39" s="267"/>
      <c r="C39" s="267"/>
      <c r="D39" s="267"/>
      <c r="E39" s="267"/>
      <c r="F39" s="322"/>
    </row>
    <row r="40" spans="2:6" ht="13.2" x14ac:dyDescent="0.25">
      <c r="B40" s="267"/>
      <c r="C40" s="267"/>
      <c r="D40" s="267"/>
      <c r="E40" s="267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Acer</cp:lastModifiedBy>
  <cp:lastPrinted>2021-06-15T14:27:30Z</cp:lastPrinted>
  <dcterms:created xsi:type="dcterms:W3CDTF">2000-05-05T04:08:27Z</dcterms:created>
  <dcterms:modified xsi:type="dcterms:W3CDTF">2021-07-14T15:48:17Z</dcterms:modified>
</cp:coreProperties>
</file>