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<sst xmlns="http://schemas.openxmlformats.org/spreadsheetml/2006/main" count="3507" uniqueCount="1326">
  <si>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</si>
  <si>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</si>
  <si>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</si>
  <si>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</si>
  <si>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</si>
  <si>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</si>
  <si>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</si>
  <si>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</si>
  <si>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</si>
  <si>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</si>
  <si>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</si>
  <si>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</si>
  <si>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</si>
  <si>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</si>
  <si>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</si>
  <si>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</si>
  <si>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</si>
  <si>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</si>
  <si>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</si>
  <si>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</si>
  <si>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</si>
  <si>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</si>
  <si>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</si>
  <si>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</si>
  <si>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</si>
  <si>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</si>
  <si>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</si>
  <si>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</si>
  <si>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</si>
  <si>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</si>
  <si>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</si>
  <si>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</si>
  <si>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</si>
  <si>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</si>
  <si>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</si>
  <si>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</si>
  <si>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</si>
  <si>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</si>
  <si>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</si>
  <si>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</si>
  <si>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</si>
  <si>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</si>
  <si>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</si>
  <si>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</si>
  <si>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</si>
  <si>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</si>
  <si>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</si>
  <si>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</si>
  <si>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</si>
  <si>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</si>
  <si>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</si>
  <si>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</si>
  <si>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</si>
  <si>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</si>
  <si>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</si>
  <si>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</si>
  <si>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</si>
  <si>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</si>
  <si>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</si>
  <si>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</si>
  <si>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</si>
  <si>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</si>
  <si>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</si>
  <si>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</si>
  <si>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</si>
  <si>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</si>
  <si>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</si>
  <si>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</si>
  <si>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</si>
  <si>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</si>
  <si>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</si>
  <si>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</si>
  <si>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</si>
  <si>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</si>
  <si>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</si>
  <si>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</si>
  <si>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</si>
  <si>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</si>
  <si>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</si>
  <si>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</si>
  <si>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</si>
  <si>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</si>
  <si>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</si>
  <si>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</si>
  <si>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</si>
  <si>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</si>
  <si>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</si>
  <si>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</si>
  <si>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</si>
  <si>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</si>
  <si>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</si>
  <si>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</si>
  <si>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</si>
  <si>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</si>
  <si>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</si>
  <si>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</si>
  <si>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</si>
  <si>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</si>
  <si>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</si>
  <si>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</si>
  <si>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</si>
  <si>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</si>
  <si>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</si>
  <si>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</si>
  <si>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</si>
  <si>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</si>
  <si>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</si>
  <si>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</si>
  <si>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</si>
  <si>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</si>
  <si>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</si>
  <si>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</si>
  <si>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</si>
  <si>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</si>
  <si>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</si>
  <si>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</si>
  <si>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</si>
  <si>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</si>
  <si>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</si>
  <si>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</si>
  <si>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</si>
  <si>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</si>
  <si>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</si>
  <si>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</si>
  <si>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</si>
  <si>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</si>
  <si>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</si>
  <si>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</si>
  <si>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</si>
  <si>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</si>
  <si>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</si>
  <si>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</si>
  <si>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</si>
  <si>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</si>
  <si>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</si>
  <si>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</si>
  <si>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</si>
  <si>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</si>
  <si>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</si>
  <si>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</si>
  <si>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</si>
  <si>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</si>
  <si>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</si>
  <si>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</si>
  <si>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</si>
  <si>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</si>
  <si>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</si>
  <si>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</si>
  <si>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</si>
  <si>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</si>
  <si>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</si>
  <si>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</si>
  <si>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</si>
  <si>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</si>
  <si>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</si>
  <si>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</si>
  <si>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</si>
  <si>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</si>
  <si>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</si>
  <si>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</si>
  <si>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</si>
  <si>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</si>
  <si>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</si>
  <si>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</si>
  <si>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</si>
  <si>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</si>
  <si>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</si>
  <si>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</si>
  <si>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</si>
  <si>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</si>
  <si>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</si>
  <si>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</si>
  <si>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</si>
  <si>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</si>
  <si>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</si>
  <si>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</si>
  <si>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</si>
  <si>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</si>
  <si>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</si>
  <si>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</si>
  <si>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</si>
  <si>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</si>
  <si>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</si>
  <si>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</si>
  <si>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</si>
  <si>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</si>
  <si>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</si>
  <si>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</si>
  <si>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</si>
  <si>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</si>
  <si>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</si>
  <si>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</si>
  <si>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</si>
  <si>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</si>
  <si>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</si>
  <si>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</si>
  <si>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</si>
  <si>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</si>
  <si>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</si>
  <si>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</si>
  <si>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</si>
  <si>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</si>
  <si>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</si>
  <si>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</si>
  <si>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</si>
  <si>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</si>
  <si>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</si>
  <si>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</si>
  <si>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</si>
  <si>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</si>
  <si>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</si>
  <si>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</si>
  <si>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</si>
  <si>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</si>
  <si>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</si>
  <si>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</si>
  <si>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</si>
  <si>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</si>
  <si>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</si>
  <si>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</si>
  <si>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</si>
  <si>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</si>
  <si>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</si>
  <si>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</si>
  <si>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</si>
  <si>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</si>
  <si>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</si>
  <si>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</si>
  <si>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</si>
  <si>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</si>
  <si>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</si>
  <si>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</si>
  <si>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</si>
  <si>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</si>
  <si>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</si>
  <si>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</si>
  <si>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</si>
  <si>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</si>
  <si>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</si>
  <si>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</si>
  <si>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</si>
  <si>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</si>
  <si>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</si>
  <si>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</si>
  <si>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</si>
  <si>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</si>
  <si>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</si>
  <si>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</si>
  <si>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</si>
  <si>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</si>
  <si>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</si>
  <si>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</si>
  <si>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</si>
  <si>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</si>
  <si>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</si>
  <si>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</si>
  <si>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</si>
  <si>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</si>
  <si>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</si>
  <si>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</si>
  <si>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</si>
  <si>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</si>
  <si>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</si>
  <si>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</si>
  <si>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</si>
  <si>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</si>
  <si>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</si>
  <si>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</si>
  <si>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</si>
  <si>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</si>
  <si>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</si>
  <si>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</si>
  <si>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</si>
  <si>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</si>
  <si>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</si>
  <si>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</si>
  <si>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</si>
  <si>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</si>
  <si>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</si>
  <si>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</si>
  <si>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</si>
  <si>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</si>
  <si>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</si>
  <si>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</si>
  <si>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</si>
  <si>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</si>
  <si>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</si>
  <si>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</si>
  <si>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</si>
  <si>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</si>
  <si>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</si>
  <si>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</si>
  <si>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</si>
  <si>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</si>
  <si>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</si>
  <si>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</si>
  <si>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</si>
  <si>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</si>
  <si>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</si>
  <si>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</si>
  <si>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</si>
  <si>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</si>
  <si>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</si>
  <si>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</si>
  <si>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</si>
  <si>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</si>
  <si>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</si>
  <si>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</si>
  <si>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</si>
  <si>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</si>
  <si>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</si>
  <si>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</si>
  <si>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</si>
  <si>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</si>
  <si>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</si>
  <si>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</si>
  <si>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</si>
  <si>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</si>
  <si>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</si>
  <si>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</si>
  <si>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</si>
  <si>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</si>
  <si>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</si>
  <si>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</si>
  <si>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</si>
  <si>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</si>
  <si>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</si>
  <si>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</si>
  <si>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</si>
  <si>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</si>
  <si>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</si>
  <si>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</si>
  <si>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</si>
  <si>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</si>
  <si>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</si>
  <si>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</si>
  <si>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</si>
  <si>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</si>
  <si>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</si>
  <si>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</si>
  <si>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</si>
  <si>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</si>
  <si>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</si>
  <si>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</si>
  <si>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</si>
  <si>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</si>
  <si>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</si>
  <si>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</si>
  <si>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</si>
  <si>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</si>
  <si>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</si>
  <si>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</si>
  <si>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</si>
  <si>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</si>
  <si>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</si>
  <si>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</si>
  <si>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</si>
  <si>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</si>
  <si>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</si>
  <si>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</si>
  <si>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</si>
  <si>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</si>
  <si>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</si>
  <si>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</si>
  <si>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</si>
  <si>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</si>
  <si>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</si>
  <si>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</si>
  <si>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</si>
  <si>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</si>
  <si>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</si>
  <si>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</si>
  <si>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</si>
  <si>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</si>
  <si>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</si>
  <si>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</si>
  <si>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</si>
  <si>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</si>
  <si>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</si>
  <si>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</si>
  <si>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</si>
  <si>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</si>
  <si>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</si>
  <si>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</si>
  <si>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</si>
  <si>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</si>
  <si>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</si>
  <si>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</si>
  <si>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</si>
  <si>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</si>
  <si>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</si>
  <si>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</si>
  <si>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</si>
  <si>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</si>
  <si>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</si>
  <si>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</si>
  <si>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</si>
  <si>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</si>
  <si>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</si>
  <si>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</si>
  <si>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</si>
  <si>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</si>
  <si>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</si>
  <si>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</si>
  <si>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</si>
  <si>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</si>
  <si>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</si>
  <si>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</si>
  <si>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</si>
  <si>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</si>
  <si>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</si>
  <si>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</si>
  <si>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</si>
  <si>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</si>
  <si>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</si>
  <si>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</si>
  <si>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</si>
  <si>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</si>
  <si>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</si>
  <si>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</si>
  <si>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</si>
  <si>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</si>
  <si>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</si>
  <si>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</si>
  <si>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</si>
  <si>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</si>
  <si>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</si>
  <si>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</si>
  <si>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</si>
  <si>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</si>
  <si>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</si>
  <si>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</si>
  <si>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</si>
  <si>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</si>
  <si>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</si>
  <si>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</si>
  <si>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</si>
  <si>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</si>
  <si>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</si>
  <si>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</si>
  <si>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</si>
  <si>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</si>
  <si>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</si>
  <si>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</si>
  <si>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</si>
  <si>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</si>
  <si>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</si>
  <si>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</si>
  <si>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</si>
  <si>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</si>
  <si>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</si>
  <si>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</si>
  <si>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</si>
  <si>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</si>
  <si>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</si>
  <si>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</si>
  <si>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</si>
  <si>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</si>
  <si>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</si>
  <si>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</si>
  <si>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</si>
  <si>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</si>
  <si>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</si>
  <si>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</si>
  <si>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</si>
  <si>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</si>
  <si>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</si>
  <si>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</si>
  <si>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</si>
  <si>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</si>
  <si>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</si>
  <si>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</si>
  <si>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</si>
  <si>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</si>
  <si>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</si>
  <si>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</si>
  <si>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</si>
  <si>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</si>
  <si>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</si>
  <si>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</si>
  <si>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</si>
  <si>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</si>
  <si>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</si>
  <si>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</si>
  <si>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</si>
  <si>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</si>
  <si>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</si>
  <si>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</si>
  <si>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</si>
  <si>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</si>
  <si>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</si>
  <si>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</si>
  <si>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</si>
  <si>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</si>
  <si>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</si>
  <si>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</si>
  <si>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</si>
  <si>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</si>
  <si>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</si>
  <si>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</si>
  <si>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</si>
  <si>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</si>
  <si>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</si>
  <si>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</si>
  <si>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</si>
  <si>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</si>
  <si>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</si>
  <si>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</si>
  <si>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</si>
  <si>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</si>
  <si>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</si>
  <si>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</si>
  <si>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</si>
  <si>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</si>
  <si>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</si>
  <si>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</si>
  <si>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</si>
  <si>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</si>
  <si>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</si>
  <si>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</si>
  <si>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</si>
  <si>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</si>
  <si>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</si>
  <si>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</si>
  <si>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</si>
  <si>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</si>
  <si>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</si>
  <si>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</si>
  <si>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</si>
  <si>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</si>
  <si>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</si>
  <si>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</si>
  <si>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</si>
  <si>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</si>
  <si>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</si>
  <si>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</si>
  <si>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</si>
  <si>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</si>
  <si>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</si>
  <si>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</si>
  <si>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</si>
  <si>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</si>
  <si>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</si>
  <si>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</si>
  <si>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</si>
  <si>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</si>
  <si>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</si>
  <si>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</si>
  <si>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</si>
  <si>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</si>
  <si>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</si>
  <si>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</si>
  <si>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</si>
  <si>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</si>
  <si>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</si>
  <si>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</si>
  <si>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</si>
  <si>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</si>
  <si>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</si>
  <si>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</si>
  <si>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</si>
  <si>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</si>
  <si>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</si>
  <si>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</si>
  <si>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</si>
  <si>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</si>
  <si>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</si>
  <si>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</si>
  <si>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</si>
  <si>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</si>
  <si>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</si>
  <si>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</si>
  <si>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</si>
  <si>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</si>
  <si>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</si>
  <si>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</si>
  <si>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</si>
  <si>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</si>
  <si>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</si>
  <si>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</si>
  <si>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</si>
  <si>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</si>
  <si>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</si>
  <si>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</si>
  <si>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</si>
  <si>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</si>
  <si>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</si>
  <si>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</si>
  <si>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</si>
  <si>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</si>
  <si>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</si>
  <si>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</si>
  <si>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</si>
  <si>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</si>
  <si>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</si>
  <si>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</si>
  <si>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</si>
  <si>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</si>
  <si>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</si>
  <si>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</si>
  <si>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</si>
  <si>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</si>
  <si>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</si>
  <si>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</si>
  <si>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</si>
  <si>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</si>
  <si>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</si>
  <si>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</si>
  <si>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</si>
  <si>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</si>
  <si>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</si>
  <si>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</si>
  <si>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</si>
  <si>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</si>
  <si>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</si>
  <si>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</si>
  <si>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</si>
  <si>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</si>
  <si>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</si>
  <si>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</si>
  <si>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</si>
  <si>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</si>
  <si>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</si>
  <si>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</si>
  <si>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</si>
  <si>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</si>
  <si>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</si>
  <si>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</si>
  <si>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</si>
  <si>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</si>
  <si>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</si>
  <si>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</si>
  <si>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</si>
  <si>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</si>
  <si>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</si>
  <si>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</si>
  <si>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</si>
  <si>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</si>
  <si>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</si>
  <si>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</si>
  <si>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</si>
  <si>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</si>
  <si>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</si>
  <si>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</si>
  <si>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</si>
  <si>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</si>
  <si>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</si>
  <si>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</si>
  <si>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</si>
  <si>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</si>
  <si>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</si>
  <si>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</si>
  <si>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</si>
  <si>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</si>
  <si>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</si>
  <si>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</si>
  <si>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</si>
  <si>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</si>
  <si>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</si>
  <si>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</si>
  <si>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</si>
  <si>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</si>
  <si>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</si>
  <si>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</si>
  <si>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</si>
  <si>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</si>
  <si>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</si>
  <si>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</si>
  <si>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</si>
  <si>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</si>
  <si>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</si>
  <si>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</si>
  <si>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</si>
  <si>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</si>
  <si>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</si>
  <si>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</si>
  <si>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</si>
  <si>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</si>
  <si>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</si>
  <si>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</si>
  <si>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</si>
  <si>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</si>
  <si>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</si>
  <si>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</si>
  <si>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</si>
  <si>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</si>
  <si>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</si>
  <si>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</si>
  <si>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</si>
  <si>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</si>
  <si>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</si>
  <si>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</si>
  <si>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</si>
  <si>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</si>
  <si>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</si>
  <si>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</si>
  <si>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</si>
  <si>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</si>
  <si>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</si>
  <si>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</si>
  <si>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</si>
  <si>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</si>
  <si>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</si>
  <si>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</si>
  <si>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</si>
  <si>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</si>
  <si>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</si>
  <si>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</si>
  <si>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</si>
  <si>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</si>
  <si>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</si>
  <si>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</si>
  <si>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</si>
  <si>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</si>
  <si>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</si>
  <si>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</si>
  <si>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</si>
  <si>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</si>
  <si>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</si>
  <si>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</si>
  <si>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</si>
  <si>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</si>
  <si>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</si>
  <si>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</si>
  <si>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</si>
  <si>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</si>
  <si>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</si>
  <si>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</si>
  <si>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</si>
  <si>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</si>
  <si>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</si>
  <si>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</si>
  <si>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</si>
  <si>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</si>
  <si>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</si>
  <si>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</si>
  <si>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</si>
  <si>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</si>
  <si>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</si>
  <si>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</si>
  <si>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</si>
  <si>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</si>
  <si>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</si>
  <si>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</si>
  <si>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</si>
  <si>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</si>
  <si>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</si>
  <si>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</si>
  <si>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</si>
  <si>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</si>
  <si>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</si>
  <si>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</si>
  <si>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</si>
  <si>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</si>
  <si>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</si>
  <si>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</si>
  <si>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</si>
  <si>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</si>
  <si>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</si>
  <si>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</si>
  <si>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</si>
  <si>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</si>
  <si>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</si>
  <si>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</si>
  <si>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</si>
  <si>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</si>
  <si>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</si>
  <si>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</si>
  <si>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</si>
  <si>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</si>
  <si>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</si>
  <si>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</si>
  <si>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</si>
  <si>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</si>
  <si>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</si>
  <si>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</si>
  <si>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</si>
  <si>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</si>
  <si>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</si>
  <si>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</si>
  <si>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</si>
  <si>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</si>
  <si>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</si>
  <si>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</si>
  <si>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</si>
  <si>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</si>
  <si>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</si>
  <si>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</si>
  <si>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</si>
  <si>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</si>
  <si>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</si>
  <si>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</si>
  <si>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</si>
  <si>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</si>
  <si>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</si>
  <si>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</si>
  <si>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</si>
  <si>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</si>
  <si>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</si>
  <si>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</si>
  <si>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</si>
  <si>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</si>
  <si>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</si>
  <si>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</si>
  <si>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</si>
  <si>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</si>
  <si>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</si>
  <si>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</si>
  <si>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</si>
  <si>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ZAFF-791015</t>
  </si>
  <si>
    <t>GUJJ-870209</t>
  </si>
  <si>
    <t>OOAJ-841225</t>
  </si>
  <si>
    <t>RARR-830517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</si>
  <si>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</si>
  <si>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</si>
  <si>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</si>
  <si>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</si>
  <si>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</si>
  <si>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</si>
  <si>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</si>
  <si>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</si>
  <si>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</si>
  <si>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</si>
  <si>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</si>
  <si>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</si>
  <si>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</si>
  <si>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</si>
  <si>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</si>
  <si>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</si>
  <si>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</si>
  <si>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</si>
  <si>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</si>
  <si>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</si>
  <si>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</si>
  <si>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</si>
  <si>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</si>
  <si>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</si>
  <si>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</si>
  <si>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</si>
  <si>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</si>
  <si>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</si>
  <si>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</si>
  <si>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</si>
  <si>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</si>
  <si>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</si>
  <si>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</si>
  <si>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</si>
  <si>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</si>
  <si>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</si>
  <si>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</si>
  <si>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</si>
  <si>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</si>
  <si>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</si>
  <si>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</si>
  <si>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</si>
  <si>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</si>
  <si>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</si>
  <si>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</si>
  <si>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</si>
  <si>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</si>
  <si>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</si>
  <si>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</si>
  <si>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</si>
  <si>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</si>
  <si>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</si>
  <si>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</si>
  <si>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</si>
  <si>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</si>
  <si>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</si>
  <si>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</si>
  <si>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</si>
  <si>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</si>
  <si>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</si>
  <si>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</si>
  <si>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</si>
  <si>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</si>
  <si>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</si>
  <si>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</si>
  <si>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</si>
  <si>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</si>
  <si>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</si>
  <si>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</si>
  <si>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</si>
  <si>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</si>
  <si>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</si>
  <si>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</si>
  <si>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</si>
  <si>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</si>
  <si>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</si>
  <si>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</si>
  <si>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</si>
  <si>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</si>
  <si>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</si>
  <si>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</si>
  <si>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</si>
  <si>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</si>
  <si>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</si>
  <si>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</si>
  <si>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</si>
  <si>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</si>
  <si>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</si>
  <si>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</si>
  <si>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</si>
  <si>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</si>
  <si>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</si>
  <si>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</si>
  <si>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</si>
  <si>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</si>
  <si>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</si>
  <si>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</si>
  <si>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</si>
  <si>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</si>
  <si>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</si>
  <si>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</si>
  <si>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</si>
  <si>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</si>
  <si>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</si>
  <si>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</si>
  <si>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</si>
  <si>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</si>
  <si>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</si>
  <si>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</si>
  <si>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</si>
  <si>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</si>
  <si>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</si>
  <si>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</si>
  <si>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</si>
  <si>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</si>
  <si>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</si>
  <si>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</si>
  <si>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</si>
  <si>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</si>
  <si>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</si>
  <si>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</si>
  <si>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</si>
  <si>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</si>
  <si>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</si>
  <si>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</si>
  <si>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</si>
  <si>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</si>
  <si>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</si>
  <si>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</si>
  <si>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</si>
  <si>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</si>
  <si>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</si>
  <si>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</si>
  <si>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</si>
  <si>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</si>
  <si>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</si>
  <si>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</si>
  <si>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</si>
  <si>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</si>
  <si>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</si>
  <si>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</si>
  <si>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</si>
  <si>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</si>
  <si>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</si>
  <si>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</si>
  <si>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</si>
  <si>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</si>
  <si>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</si>
  <si>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</si>
  <si>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</si>
  <si>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</si>
  <si>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</si>
  <si>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</si>
  <si>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</si>
  <si>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</si>
  <si>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</si>
  <si>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</si>
  <si>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</si>
  <si>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</si>
  <si>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</si>
  <si>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</si>
  <si>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</si>
  <si>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</si>
  <si>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</si>
  <si>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</si>
  <si>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</si>
  <si>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</si>
  <si>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</si>
  <si>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</si>
  <si>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</si>
  <si>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</si>
  <si>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</si>
  <si>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</si>
  <si>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</si>
  <si>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</si>
  <si>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</si>
  <si>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</si>
  <si>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</si>
  <si>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</si>
  <si>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</si>
  <si>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</si>
  <si>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</si>
  <si>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</si>
  <si>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</si>
  <si>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</si>
  <si>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</si>
  <si>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</si>
  <si>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</si>
  <si>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</si>
  <si>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</si>
  <si>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</si>
  <si>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</si>
  <si>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</si>
  <si>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</si>
  <si>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</si>
  <si>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</si>
  <si>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</si>
  <si>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</si>
  <si>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</si>
  <si>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</si>
  <si>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</si>
  <si>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</si>
  <si>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</si>
  <si>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</si>
  <si>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</si>
  <si>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</si>
  <si>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</si>
  <si>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</si>
  <si>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</si>
  <si>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</si>
  <si>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</si>
  <si>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</si>
  <si>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</si>
  <si>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</si>
  <si>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</si>
  <si>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</si>
  <si>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</si>
  <si>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</si>
  <si>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</si>
  <si>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</si>
  <si>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</si>
  <si>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</si>
  <si>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</si>
  <si>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</si>
  <si>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</si>
  <si>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</si>
  <si>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</si>
  <si>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</si>
  <si>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</si>
  <si>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</si>
  <si>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</si>
  <si>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</si>
  <si>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</si>
  <si>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</si>
  <si>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</si>
  <si>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</si>
  <si>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</si>
  <si>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</si>
  <si>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</si>
  <si>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</si>
  <si>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</si>
  <si>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</si>
  <si>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</si>
  <si>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</si>
  <si>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</si>
  <si>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</si>
  <si>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</si>
  <si>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</si>
  <si>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</si>
  <si>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Gutierrez Ruiz Humberto</t>
  </si>
  <si>
    <t xml:space="preserve"> </t>
  </si>
  <si>
    <t>GURH810331</t>
  </si>
  <si>
    <t>MEMR-781210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</si>
  <si>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</si>
  <si>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</si>
  <si>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</si>
  <si>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</si>
  <si>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</si>
  <si>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</si>
  <si>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</si>
  <si>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</si>
  <si>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</si>
  <si>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</si>
  <si>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</si>
  <si>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</si>
  <si>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</si>
  <si>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</si>
  <si>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</si>
  <si>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</si>
  <si>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</si>
  <si>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</si>
  <si>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</si>
  <si>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</si>
  <si>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</si>
  <si>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</si>
  <si>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</si>
  <si>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</si>
  <si>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</si>
  <si>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</si>
  <si>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</si>
  <si>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</si>
  <si>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</si>
  <si>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</si>
  <si>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</si>
  <si>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</si>
  <si>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</si>
  <si>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</si>
  <si>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</si>
  <si>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</si>
  <si>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</si>
  <si>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</si>
  <si>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</si>
  <si>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</si>
  <si>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</si>
  <si>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</si>
  <si>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</si>
  <si>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</si>
  <si>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</si>
  <si>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</si>
  <si>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</si>
  <si>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</si>
  <si>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</si>
  <si>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</si>
  <si>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</si>
  <si>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</si>
  <si>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</si>
  <si>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</si>
  <si>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</si>
  <si>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</si>
  <si>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</si>
  <si>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</si>
  <si>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</si>
  <si>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</si>
  <si>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</si>
  <si>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</si>
  <si>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</si>
  <si>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</si>
  <si>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</si>
  <si>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</si>
  <si>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</si>
  <si>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</si>
  <si>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</si>
  <si>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</si>
  <si>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</si>
  <si>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</si>
  <si>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</si>
  <si>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</si>
  <si>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</si>
  <si>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</si>
  <si>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</si>
  <si>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</si>
  <si>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</si>
  <si>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</si>
  <si>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</si>
  <si>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</si>
  <si>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</si>
  <si>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</si>
  <si>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</si>
  <si>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</si>
  <si>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</si>
  <si>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</si>
  <si>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</si>
  <si>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</si>
  <si>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</si>
  <si>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</si>
  <si>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</si>
  <si>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</si>
  <si>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</si>
  <si>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</si>
  <si>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</si>
  <si>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</si>
  <si>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</si>
  <si>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</si>
  <si>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</si>
  <si>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</si>
  <si>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</si>
  <si>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</si>
  <si>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</si>
  <si>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</si>
  <si>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</si>
  <si>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</si>
  <si>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</si>
  <si>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</si>
  <si>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</si>
  <si>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</si>
  <si>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</si>
  <si>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</si>
  <si>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</si>
  <si>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</si>
  <si>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</si>
  <si>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</si>
  <si>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</si>
  <si>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</si>
  <si>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</si>
  <si>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</si>
  <si>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</si>
  <si>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</si>
  <si>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</si>
  <si>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</si>
  <si>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</si>
  <si>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</si>
  <si>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</si>
  <si>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</si>
  <si>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</si>
  <si>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</si>
  <si>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</si>
  <si>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</si>
  <si>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</si>
  <si>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</si>
  <si>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</si>
  <si>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</si>
  <si>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</si>
  <si>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</si>
  <si>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</si>
  <si>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</si>
  <si>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</si>
  <si>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</si>
  <si>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</si>
  <si>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</si>
  <si>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</si>
  <si>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</si>
  <si>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</si>
  <si>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</si>
  <si>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</si>
  <si>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</si>
  <si>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</si>
  <si>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</si>
  <si>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</si>
  <si>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</si>
  <si>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</si>
  <si>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</si>
  <si>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</si>
  <si>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</si>
  <si>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</si>
  <si>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</si>
  <si>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</si>
  <si>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</si>
  <si>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</si>
  <si>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</si>
  <si>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</si>
  <si>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</si>
  <si>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</si>
  <si>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</si>
  <si>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</si>
  <si>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</si>
  <si>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</si>
  <si>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</si>
  <si>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</si>
  <si>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</si>
  <si>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</si>
  <si>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</si>
  <si>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</si>
  <si>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</si>
  <si>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</si>
  <si>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</si>
  <si>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</si>
  <si>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</si>
  <si>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</si>
  <si>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</si>
  <si>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</si>
  <si>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</si>
  <si>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</si>
  <si>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</si>
  <si>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</si>
  <si>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</si>
  <si>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</si>
  <si>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</si>
  <si>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</si>
  <si>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</si>
  <si>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</si>
  <si>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CODM870731</t>
  </si>
  <si>
    <t>Salazar Ruiz Aldo Alonso</t>
  </si>
  <si>
    <t>SARA731211</t>
  </si>
  <si>
    <t>Sub-Oficial</t>
  </si>
  <si>
    <t>Ibarra Lazo Eva</t>
  </si>
  <si>
    <t>IALE751226</t>
  </si>
  <si>
    <t>Magaña Medina Abraham Josue</t>
  </si>
  <si>
    <t>MAMA811010</t>
  </si>
  <si>
    <t>FAFM</t>
  </si>
  <si>
    <t>CTE</t>
  </si>
  <si>
    <t>Sub Oficial</t>
  </si>
  <si>
    <t>Jimenez Montalvo Cinthya Violeta</t>
  </si>
  <si>
    <t>JIMC870509</t>
  </si>
  <si>
    <t>01/29</t>
  </si>
  <si>
    <t>02/29</t>
  </si>
  <si>
    <t>03/29</t>
  </si>
  <si>
    <t>04/29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</si>
  <si>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</si>
  <si>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</si>
  <si>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</si>
  <si>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</si>
  <si>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</si>
  <si>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</si>
  <si>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</si>
  <si>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</si>
  <si>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</si>
  <si>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</si>
  <si>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</si>
  <si>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</si>
  <si>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</si>
  <si>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</si>
  <si>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</si>
  <si>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</si>
  <si>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</si>
  <si>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</si>
  <si>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</si>
  <si>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</si>
  <si>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</si>
  <si>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</si>
  <si>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</si>
  <si>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</si>
  <si>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</si>
  <si>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Pantoja Perez Thania Guadalupe</t>
  </si>
  <si>
    <t>PAPT890927</t>
  </si>
  <si>
    <t>Perez Lomeli Andrea</t>
  </si>
  <si>
    <t>PELA920711</t>
  </si>
  <si>
    <t>JIPG850509</t>
  </si>
  <si>
    <t>Jimenez Perez Maria Gabriela</t>
  </si>
  <si>
    <t>Salinas Zacarias Damian</t>
  </si>
  <si>
    <t>SAZD720201</t>
  </si>
  <si>
    <t>Garcia Castillo Fernando</t>
  </si>
  <si>
    <t>GACF861127</t>
  </si>
  <si>
    <t>Torres Rangel Martha Claudia</t>
  </si>
  <si>
    <t>TORM810105</t>
  </si>
  <si>
    <t>NOMINA CORRESPONDIENTE A LA 2DA QUINCENA DE MAYO 2012</t>
  </si>
  <si>
    <t>Mejia Macias Jesus Ubaldo</t>
  </si>
  <si>
    <t>MEMJ751014</t>
  </si>
  <si>
    <t>Madriz Fonseca Antonio</t>
  </si>
  <si>
    <t>MAFA690910</t>
  </si>
  <si>
    <t>Morales Mendoza Jorge</t>
  </si>
  <si>
    <t>MOMJ751223</t>
  </si>
  <si>
    <t>Lopez Razo Benjamin</t>
  </si>
  <si>
    <t>LORB911220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</si>
</sst>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21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0" fontId="37" fillId="6" borderId="28" xfId="0" applyFont="1" applyFill="1" applyBorder="1" applyAlignment="1">
      <alignment/>
    </xf>
    <xf numFmtId="164" fontId="0" fillId="6" borderId="29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/>
    </xf>
    <xf numFmtId="0" fontId="3" fillId="6" borderId="29" xfId="0" applyNumberFormat="1" applyFont="1" applyFill="1" applyBorder="1" applyAlignment="1">
      <alignment horizontal="center"/>
    </xf>
    <xf numFmtId="164" fontId="1" fillId="6" borderId="29" xfId="0" applyNumberFormat="1" applyFont="1" applyFill="1" applyBorder="1" applyAlignment="1">
      <alignment/>
    </xf>
    <xf numFmtId="164" fontId="11" fillId="6" borderId="3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7"/>
  <sheetViews>
    <sheetView zoomScaleSheetLayoutView="100" workbookViewId="0" topLeftCell="A1">
      <selection activeCell="B15" sqref="B15"/>
    </sheetView>
  </sheetViews>
  <sheetFormatPr defaultColWidth="11.421875" defaultRowHeight="12.75"/>
  <cols>
    <col min="1" max="1" width="8.8515625" style="19" customWidth="1"/>
    <col min="2" max="2" width="32.140625" style="3" customWidth="1"/>
    <col min="3" max="3" width="7.57421875" style="3" hidden="1" customWidth="1"/>
    <col min="4" max="4" width="9.28125" style="608" customWidth="1"/>
    <col min="5" max="5" width="10.421875" style="3" customWidth="1"/>
    <col min="6" max="6" width="4.57421875" style="447" customWidth="1"/>
    <col min="7" max="7" width="13.421875" style="3" customWidth="1"/>
    <col min="8" max="8" width="11.00390625" style="3" hidden="1" customWidth="1"/>
    <col min="9" max="9" width="9.57421875" style="3" hidden="1" customWidth="1"/>
    <col min="10" max="10" width="11.140625" style="3" hidden="1" customWidth="1"/>
    <col min="11" max="11" width="10.7109375" style="3" hidden="1" customWidth="1"/>
    <col min="12" max="12" width="12.28125" style="3" customWidth="1"/>
    <col min="13" max="13" width="11.140625" style="3" customWidth="1"/>
    <col min="14" max="14" width="12.57421875" style="3" customWidth="1"/>
    <col min="15" max="15" width="11.421875" style="21" customWidth="1"/>
    <col min="16" max="16" width="10.421875" style="3" customWidth="1"/>
    <col min="17" max="17" width="9.57421875" style="3" customWidth="1"/>
    <col min="18" max="18" width="13.7109375" style="3" customWidth="1"/>
    <col min="19" max="19" width="31.7109375" style="33" customWidth="1"/>
    <col min="20" max="16384" width="11.421875" style="4" customWidth="1"/>
  </cols>
  <sheetData>
    <row r="1" spans="1:19" ht="33.75">
      <c r="A1" s="241" t="s">
        <v>0</v>
      </c>
      <c r="B1" s="139"/>
      <c r="C1" s="139"/>
      <c r="D1" s="119" t="s">
        <v>695</v>
      </c>
      <c r="E1" s="6"/>
      <c r="F1" s="439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129</v>
      </c>
      <c r="C2" s="121"/>
      <c r="D2" s="603"/>
      <c r="E2" s="9"/>
      <c r="F2" s="440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590" t="s">
        <v>1276</v>
      </c>
    </row>
    <row r="3" spans="1:19" ht="24.75">
      <c r="A3" s="12"/>
      <c r="B3" s="49"/>
      <c r="C3" s="49"/>
      <c r="D3" s="604"/>
      <c r="E3" s="120" t="s">
        <v>1317</v>
      </c>
      <c r="F3" s="441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390" customFormat="1" ht="39.75" customHeight="1" thickBot="1">
      <c r="A4" s="387" t="s">
        <v>931</v>
      </c>
      <c r="B4" s="388" t="s">
        <v>932</v>
      </c>
      <c r="C4" s="389" t="s">
        <v>724</v>
      </c>
      <c r="D4" s="605" t="s">
        <v>1</v>
      </c>
      <c r="E4" s="388" t="s">
        <v>930</v>
      </c>
      <c r="F4" s="438" t="s">
        <v>948</v>
      </c>
      <c r="G4" s="46" t="s">
        <v>926</v>
      </c>
      <c r="H4" s="46" t="s">
        <v>927</v>
      </c>
      <c r="I4" s="46" t="s">
        <v>913</v>
      </c>
      <c r="J4" s="28" t="s">
        <v>37</v>
      </c>
      <c r="K4" s="28" t="s">
        <v>928</v>
      </c>
      <c r="L4" s="46" t="s">
        <v>18</v>
      </c>
      <c r="M4" s="46" t="s">
        <v>19</v>
      </c>
      <c r="N4" s="46" t="s">
        <v>940</v>
      </c>
      <c r="O4" s="46" t="s">
        <v>1221</v>
      </c>
      <c r="P4" s="46" t="s">
        <v>929</v>
      </c>
      <c r="Q4" s="46" t="s">
        <v>32</v>
      </c>
      <c r="R4" s="46" t="s">
        <v>933</v>
      </c>
      <c r="S4" s="389" t="s">
        <v>20</v>
      </c>
    </row>
    <row r="5" spans="1:19" ht="20.25" customHeight="1" thickTop="1">
      <c r="A5" s="124" t="s">
        <v>130</v>
      </c>
      <c r="B5" s="101"/>
      <c r="C5" s="101"/>
      <c r="D5" s="606"/>
      <c r="E5" s="101"/>
      <c r="F5" s="442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3">
        <v>1100001</v>
      </c>
      <c r="B6" s="247" t="s">
        <v>620</v>
      </c>
      <c r="C6" s="374" t="s">
        <v>723</v>
      </c>
      <c r="D6" s="374" t="s">
        <v>621</v>
      </c>
      <c r="E6" s="596" t="s">
        <v>131</v>
      </c>
      <c r="F6" s="437">
        <v>15</v>
      </c>
      <c r="G6" s="249">
        <v>14325</v>
      </c>
      <c r="H6" s="249">
        <v>0</v>
      </c>
      <c r="I6" s="249">
        <v>0</v>
      </c>
      <c r="J6" s="249">
        <v>0</v>
      </c>
      <c r="K6" s="249">
        <v>0</v>
      </c>
      <c r="L6" s="249">
        <v>2600.61</v>
      </c>
      <c r="M6" s="249">
        <v>0</v>
      </c>
      <c r="N6" s="249">
        <v>0</v>
      </c>
      <c r="O6" s="249">
        <v>0</v>
      </c>
      <c r="P6" s="249">
        <v>938</v>
      </c>
      <c r="Q6" s="249">
        <v>-0.01</v>
      </c>
      <c r="R6" s="249">
        <f>G6+H6+I6+K6-N6-P6-L6-O6+M6-Q6</f>
        <v>10786.4</v>
      </c>
      <c r="S6" s="32"/>
    </row>
    <row r="7" spans="1:19" ht="30" customHeight="1">
      <c r="A7" s="223">
        <v>1100002</v>
      </c>
      <c r="B7" s="247" t="s">
        <v>622</v>
      </c>
      <c r="C7" s="374" t="s">
        <v>723</v>
      </c>
      <c r="D7" s="374" t="s">
        <v>623</v>
      </c>
      <c r="E7" s="596" t="s">
        <v>131</v>
      </c>
      <c r="F7" s="437">
        <v>15</v>
      </c>
      <c r="G7" s="249">
        <v>14325</v>
      </c>
      <c r="H7" s="249">
        <v>0</v>
      </c>
      <c r="I7" s="249">
        <v>0</v>
      </c>
      <c r="J7" s="249">
        <v>0</v>
      </c>
      <c r="K7" s="249">
        <v>0</v>
      </c>
      <c r="L7" s="249">
        <v>2600.61</v>
      </c>
      <c r="M7" s="249">
        <v>0</v>
      </c>
      <c r="N7" s="249">
        <v>1500</v>
      </c>
      <c r="O7" s="249">
        <v>0</v>
      </c>
      <c r="P7" s="249">
        <v>938</v>
      </c>
      <c r="Q7" s="249">
        <v>-0.01</v>
      </c>
      <c r="R7" s="249">
        <f>G7+H7+I7+K7-N7-P7-L7-O7+M7-Q7</f>
        <v>9286.4</v>
      </c>
      <c r="S7" s="16"/>
    </row>
    <row r="8" spans="1:19" ht="30" customHeight="1">
      <c r="A8" s="223">
        <v>110005</v>
      </c>
      <c r="B8" s="247" t="s">
        <v>1028</v>
      </c>
      <c r="C8" s="374"/>
      <c r="D8" s="374" t="s">
        <v>1051</v>
      </c>
      <c r="E8" s="596" t="s">
        <v>131</v>
      </c>
      <c r="F8" s="437">
        <v>15</v>
      </c>
      <c r="G8" s="249">
        <v>14325</v>
      </c>
      <c r="H8" s="249">
        <v>0</v>
      </c>
      <c r="I8" s="249">
        <v>0</v>
      </c>
      <c r="J8" s="249">
        <v>0</v>
      </c>
      <c r="K8" s="249">
        <v>0</v>
      </c>
      <c r="L8" s="249">
        <v>2600.61</v>
      </c>
      <c r="M8" s="249">
        <v>0</v>
      </c>
      <c r="N8" s="249">
        <v>0</v>
      </c>
      <c r="O8" s="249">
        <v>0</v>
      </c>
      <c r="P8" s="249">
        <v>938</v>
      </c>
      <c r="Q8" s="249">
        <v>-0.01</v>
      </c>
      <c r="R8" s="249">
        <f>G8+H8+I8+K8-N8-P8-L8-O8+M8-Q8</f>
        <v>10786.4</v>
      </c>
      <c r="S8" s="16"/>
    </row>
    <row r="9" spans="1:19" ht="30" customHeight="1">
      <c r="A9" s="223">
        <v>5400205</v>
      </c>
      <c r="B9" s="247" t="s">
        <v>616</v>
      </c>
      <c r="C9" s="374" t="s">
        <v>723</v>
      </c>
      <c r="D9" s="374" t="s">
        <v>617</v>
      </c>
      <c r="E9" s="596" t="s">
        <v>131</v>
      </c>
      <c r="F9" s="437">
        <v>15</v>
      </c>
      <c r="G9" s="249">
        <v>14325</v>
      </c>
      <c r="H9" s="249">
        <v>0</v>
      </c>
      <c r="I9" s="249">
        <v>0</v>
      </c>
      <c r="J9" s="249">
        <v>0</v>
      </c>
      <c r="K9" s="249">
        <v>0</v>
      </c>
      <c r="L9" s="249">
        <v>2600.61</v>
      </c>
      <c r="M9" s="249">
        <v>0</v>
      </c>
      <c r="N9" s="249">
        <v>0</v>
      </c>
      <c r="O9" s="249">
        <v>0</v>
      </c>
      <c r="P9" s="249">
        <v>938</v>
      </c>
      <c r="Q9" s="249">
        <v>-0.01</v>
      </c>
      <c r="R9" s="249">
        <f>G9+H9+I9+K9-N9-P9-L9-O9+M9-Q9</f>
        <v>10786.4</v>
      </c>
      <c r="S9" s="32"/>
    </row>
    <row r="10" spans="1:19" ht="30" customHeight="1">
      <c r="A10" s="149">
        <v>11100516</v>
      </c>
      <c r="B10" s="247" t="s">
        <v>618</v>
      </c>
      <c r="C10" s="374" t="s">
        <v>723</v>
      </c>
      <c r="D10" s="374" t="s">
        <v>619</v>
      </c>
      <c r="E10" s="596" t="s">
        <v>131</v>
      </c>
      <c r="F10" s="437">
        <v>15</v>
      </c>
      <c r="G10" s="249">
        <v>14325</v>
      </c>
      <c r="H10" s="249">
        <v>0</v>
      </c>
      <c r="I10" s="249">
        <v>0</v>
      </c>
      <c r="J10" s="249">
        <v>0</v>
      </c>
      <c r="K10" s="249">
        <v>0</v>
      </c>
      <c r="L10" s="249">
        <v>2600.61</v>
      </c>
      <c r="M10" s="249">
        <v>0</v>
      </c>
      <c r="N10" s="249">
        <v>0</v>
      </c>
      <c r="O10" s="249">
        <v>0</v>
      </c>
      <c r="P10" s="249">
        <v>938</v>
      </c>
      <c r="Q10" s="249">
        <v>-0.01</v>
      </c>
      <c r="R10" s="249">
        <f>G10+H10+I10+K10-N10-P10-L10-O10+M10-Q10</f>
        <v>10786.4</v>
      </c>
      <c r="S10" s="32"/>
    </row>
    <row r="11" spans="1:19" ht="27" customHeight="1">
      <c r="A11" s="237" t="s">
        <v>121</v>
      </c>
      <c r="B11" s="16"/>
      <c r="C11" s="16"/>
      <c r="D11" s="213"/>
      <c r="E11" s="645"/>
      <c r="F11" s="443"/>
      <c r="G11" s="274">
        <f aca="true" t="shared" si="0" ref="G11:P11">SUM(G6:G10)</f>
        <v>71625</v>
      </c>
      <c r="H11" s="274">
        <f t="shared" si="0"/>
        <v>0</v>
      </c>
      <c r="I11" s="274">
        <f t="shared" si="0"/>
        <v>0</v>
      </c>
      <c r="J11" s="274">
        <f t="shared" si="0"/>
        <v>0</v>
      </c>
      <c r="K11" s="274">
        <f t="shared" si="0"/>
        <v>0</v>
      </c>
      <c r="L11" s="274">
        <f t="shared" si="0"/>
        <v>13003.050000000001</v>
      </c>
      <c r="M11" s="274">
        <f t="shared" si="0"/>
        <v>0</v>
      </c>
      <c r="N11" s="274">
        <f>SUM(N6:N10)</f>
        <v>1500</v>
      </c>
      <c r="O11" s="274">
        <f t="shared" si="0"/>
        <v>0</v>
      </c>
      <c r="P11" s="274">
        <f t="shared" si="0"/>
        <v>4690</v>
      </c>
      <c r="Q11" s="274">
        <f>SUM(Q6:Q10)</f>
        <v>-0.05</v>
      </c>
      <c r="R11" s="274">
        <f>SUM(R6:R10)</f>
        <v>52432</v>
      </c>
      <c r="S11" s="32"/>
    </row>
    <row r="12" spans="1:19" ht="20.25" customHeight="1">
      <c r="A12" s="124" t="s">
        <v>133</v>
      </c>
      <c r="B12" s="101"/>
      <c r="C12" s="101"/>
      <c r="D12" s="606"/>
      <c r="E12" s="672"/>
      <c r="F12" s="444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55">
        <v>120001</v>
      </c>
      <c r="B13" s="247" t="s">
        <v>624</v>
      </c>
      <c r="C13" s="374" t="s">
        <v>723</v>
      </c>
      <c r="D13" s="374" t="s">
        <v>625</v>
      </c>
      <c r="E13" s="673" t="s">
        <v>134</v>
      </c>
      <c r="F13" s="445">
        <v>15</v>
      </c>
      <c r="G13" s="249">
        <v>14325</v>
      </c>
      <c r="H13" s="249">
        <v>0</v>
      </c>
      <c r="I13" s="249">
        <v>0</v>
      </c>
      <c r="J13" s="249">
        <v>0</v>
      </c>
      <c r="K13" s="249">
        <v>0</v>
      </c>
      <c r="L13" s="249">
        <v>2600.61</v>
      </c>
      <c r="M13" s="249">
        <v>0</v>
      </c>
      <c r="N13" s="249">
        <v>0</v>
      </c>
      <c r="O13" s="249">
        <v>0</v>
      </c>
      <c r="P13" s="249">
        <v>0</v>
      </c>
      <c r="Q13" s="249">
        <v>0.19</v>
      </c>
      <c r="R13" s="249">
        <f>G13+H13+I13+K13-N13-P13-L13-O13+M13-Q13</f>
        <v>11724.199999999999</v>
      </c>
      <c r="S13" s="32"/>
    </row>
    <row r="14" spans="1:19" ht="30" customHeight="1">
      <c r="A14" s="255">
        <v>120002</v>
      </c>
      <c r="B14" s="247" t="s">
        <v>626</v>
      </c>
      <c r="C14" s="374" t="s">
        <v>723</v>
      </c>
      <c r="D14" s="374" t="s">
        <v>627</v>
      </c>
      <c r="E14" s="673" t="s">
        <v>134</v>
      </c>
      <c r="F14" s="445">
        <v>15</v>
      </c>
      <c r="G14" s="249">
        <v>14325</v>
      </c>
      <c r="H14" s="249">
        <v>0</v>
      </c>
      <c r="I14" s="249">
        <v>0</v>
      </c>
      <c r="J14" s="249">
        <v>0</v>
      </c>
      <c r="K14" s="249">
        <v>0</v>
      </c>
      <c r="L14" s="249">
        <v>2600.61</v>
      </c>
      <c r="M14" s="249">
        <v>0</v>
      </c>
      <c r="N14" s="249">
        <v>0</v>
      </c>
      <c r="O14" s="249">
        <v>0</v>
      </c>
      <c r="P14" s="249">
        <v>0</v>
      </c>
      <c r="Q14" s="249">
        <v>0.19</v>
      </c>
      <c r="R14" s="249">
        <f>G14+H14+I14+K14-N14-P14-L14-O14+M14-Q14</f>
        <v>11724.199999999999</v>
      </c>
      <c r="S14" s="32"/>
    </row>
    <row r="15" spans="1:19" ht="24.75" customHeight="1">
      <c r="A15" s="237" t="s">
        <v>121</v>
      </c>
      <c r="B15" s="16"/>
      <c r="C15" s="16"/>
      <c r="D15" s="374"/>
      <c r="E15" s="673"/>
      <c r="F15" s="445"/>
      <c r="G15" s="274">
        <f>SUM(G13:G14)</f>
        <v>28650</v>
      </c>
      <c r="H15" s="274">
        <f aca="true" t="shared" si="1" ref="H15:P15">SUM(H13:H14)</f>
        <v>0</v>
      </c>
      <c r="I15" s="274">
        <f t="shared" si="1"/>
        <v>0</v>
      </c>
      <c r="J15" s="274">
        <f t="shared" si="1"/>
        <v>0</v>
      </c>
      <c r="K15" s="274">
        <f t="shared" si="1"/>
        <v>0</v>
      </c>
      <c r="L15" s="274">
        <f t="shared" si="1"/>
        <v>5201.22</v>
      </c>
      <c r="M15" s="274">
        <f t="shared" si="1"/>
        <v>0</v>
      </c>
      <c r="N15" s="274">
        <f t="shared" si="1"/>
        <v>0</v>
      </c>
      <c r="O15" s="274">
        <f t="shared" si="1"/>
        <v>0</v>
      </c>
      <c r="P15" s="274">
        <f t="shared" si="1"/>
        <v>0</v>
      </c>
      <c r="Q15" s="274">
        <f>SUM(Q13:Q14)</f>
        <v>0.38</v>
      </c>
      <c r="R15" s="274">
        <f>SUM(R13:R14)</f>
        <v>23448.399999999998</v>
      </c>
      <c r="S15" s="32"/>
    </row>
    <row r="16" spans="1:19" ht="20.25" customHeight="1">
      <c r="A16" s="124" t="s">
        <v>135</v>
      </c>
      <c r="B16" s="101"/>
      <c r="C16" s="101"/>
      <c r="D16" s="607"/>
      <c r="E16" s="269"/>
      <c r="F16" s="446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96"/>
    </row>
    <row r="17" spans="1:19" ht="30" customHeight="1">
      <c r="A17" s="255">
        <v>1100004</v>
      </c>
      <c r="B17" s="247" t="s">
        <v>628</v>
      </c>
      <c r="C17" s="374" t="s">
        <v>723</v>
      </c>
      <c r="D17" s="374" t="s">
        <v>629</v>
      </c>
      <c r="E17" s="673" t="s">
        <v>134</v>
      </c>
      <c r="F17" s="445">
        <v>15</v>
      </c>
      <c r="G17" s="249">
        <v>14325</v>
      </c>
      <c r="H17" s="249">
        <v>0</v>
      </c>
      <c r="I17" s="249">
        <v>0</v>
      </c>
      <c r="J17" s="249">
        <v>0</v>
      </c>
      <c r="K17" s="249">
        <v>0</v>
      </c>
      <c r="L17" s="249">
        <v>2600.61</v>
      </c>
      <c r="M17" s="249">
        <v>0</v>
      </c>
      <c r="N17" s="249">
        <v>0</v>
      </c>
      <c r="O17" s="249">
        <v>0</v>
      </c>
      <c r="P17" s="249">
        <v>0</v>
      </c>
      <c r="Q17" s="249">
        <v>0.19</v>
      </c>
      <c r="R17" s="249">
        <f>G17+H17+I17+K17-N17-P17-L17-O17+M17-Q17</f>
        <v>11724.199999999999</v>
      </c>
      <c r="S17" s="16"/>
    </row>
    <row r="18" spans="1:19" ht="30" customHeight="1">
      <c r="A18" s="255">
        <v>1100006</v>
      </c>
      <c r="B18" s="247" t="s">
        <v>1311</v>
      </c>
      <c r="C18" s="374"/>
      <c r="D18" s="374" t="s">
        <v>1312</v>
      </c>
      <c r="E18" s="673" t="s">
        <v>134</v>
      </c>
      <c r="F18" s="445">
        <v>15</v>
      </c>
      <c r="G18" s="249">
        <v>14325</v>
      </c>
      <c r="H18" s="249">
        <v>0</v>
      </c>
      <c r="I18" s="249">
        <v>0</v>
      </c>
      <c r="J18" s="249">
        <v>0</v>
      </c>
      <c r="K18" s="249">
        <v>0</v>
      </c>
      <c r="L18" s="249">
        <v>2600.61</v>
      </c>
      <c r="M18" s="249">
        <v>0</v>
      </c>
      <c r="N18" s="249">
        <v>0</v>
      </c>
      <c r="O18" s="249">
        <v>0</v>
      </c>
      <c r="P18" s="249">
        <v>0</v>
      </c>
      <c r="Q18" s="249">
        <v>-0.01</v>
      </c>
      <c r="R18" s="249">
        <f>G18+H18+I18+K18-N18-P18-L18-O18+M18-Q18</f>
        <v>11724.4</v>
      </c>
      <c r="S18" s="16"/>
    </row>
    <row r="19" spans="1:19" ht="24.75" customHeight="1">
      <c r="A19" s="237" t="s">
        <v>121</v>
      </c>
      <c r="B19" s="16"/>
      <c r="C19" s="16"/>
      <c r="D19" s="374"/>
      <c r="E19" s="673"/>
      <c r="F19" s="445"/>
      <c r="G19" s="274">
        <f>SUM(G17:G18)</f>
        <v>28650</v>
      </c>
      <c r="H19" s="274">
        <f aca="true" t="shared" si="2" ref="H19:R19">SUM(H17:H18)</f>
        <v>0</v>
      </c>
      <c r="I19" s="274">
        <f t="shared" si="2"/>
        <v>0</v>
      </c>
      <c r="J19" s="274">
        <f t="shared" si="2"/>
        <v>0</v>
      </c>
      <c r="K19" s="274">
        <f t="shared" si="2"/>
        <v>0</v>
      </c>
      <c r="L19" s="274">
        <f t="shared" si="2"/>
        <v>5201.22</v>
      </c>
      <c r="M19" s="274">
        <f t="shared" si="2"/>
        <v>0</v>
      </c>
      <c r="N19" s="274">
        <f t="shared" si="2"/>
        <v>0</v>
      </c>
      <c r="O19" s="274">
        <f t="shared" si="2"/>
        <v>0</v>
      </c>
      <c r="P19" s="274">
        <f t="shared" si="2"/>
        <v>0</v>
      </c>
      <c r="Q19" s="274">
        <f t="shared" si="2"/>
        <v>0.18</v>
      </c>
      <c r="R19" s="274">
        <f t="shared" si="2"/>
        <v>23448.6</v>
      </c>
      <c r="S19" s="32"/>
    </row>
    <row r="20" spans="1:19" ht="20.25" customHeight="1" hidden="1">
      <c r="A20" s="124" t="s">
        <v>136</v>
      </c>
      <c r="B20" s="101"/>
      <c r="C20" s="101"/>
      <c r="D20" s="607"/>
      <c r="E20" s="253"/>
      <c r="F20" s="446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96"/>
    </row>
    <row r="21" ht="18" hidden="1"/>
    <row r="22" spans="1:19" ht="20.25" customHeight="1" hidden="1">
      <c r="A22" s="237" t="s">
        <v>121</v>
      </c>
      <c r="B22" s="16"/>
      <c r="C22" s="16"/>
      <c r="D22" s="374"/>
      <c r="E22" s="249"/>
      <c r="F22" s="448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32"/>
    </row>
    <row r="23" spans="1:19" s="25" customFormat="1" ht="24.75" customHeight="1">
      <c r="A23" s="65"/>
      <c r="B23" s="239" t="s">
        <v>33</v>
      </c>
      <c r="C23" s="239"/>
      <c r="D23" s="609"/>
      <c r="E23" s="254"/>
      <c r="F23" s="449"/>
      <c r="G23" s="273">
        <f aca="true" t="shared" si="3" ref="G23:R23">G11+G15+G19+G22</f>
        <v>128925</v>
      </c>
      <c r="H23" s="273">
        <f t="shared" si="3"/>
        <v>0</v>
      </c>
      <c r="I23" s="273">
        <f t="shared" si="3"/>
        <v>0</v>
      </c>
      <c r="J23" s="273">
        <f t="shared" si="3"/>
        <v>0</v>
      </c>
      <c r="K23" s="273">
        <f t="shared" si="3"/>
        <v>0</v>
      </c>
      <c r="L23" s="273">
        <f t="shared" si="3"/>
        <v>23405.49</v>
      </c>
      <c r="M23" s="273">
        <f t="shared" si="3"/>
        <v>0</v>
      </c>
      <c r="N23" s="273">
        <f t="shared" si="3"/>
        <v>1500</v>
      </c>
      <c r="O23" s="273">
        <f t="shared" si="3"/>
        <v>0</v>
      </c>
      <c r="P23" s="273">
        <f t="shared" si="3"/>
        <v>4690</v>
      </c>
      <c r="Q23" s="273">
        <f t="shared" si="3"/>
        <v>0.51</v>
      </c>
      <c r="R23" s="273">
        <f t="shared" si="3"/>
        <v>99329</v>
      </c>
      <c r="S23" s="67"/>
    </row>
    <row r="24" ht="20.25" customHeight="1">
      <c r="O24" s="3"/>
    </row>
    <row r="25" spans="1:19" ht="20.25" customHeight="1">
      <c r="A25" s="655"/>
      <c r="B25" s="656"/>
      <c r="C25" s="656"/>
      <c r="D25" s="656"/>
      <c r="E25" s="656" t="s">
        <v>1091</v>
      </c>
      <c r="F25" s="657"/>
      <c r="G25" s="656"/>
      <c r="H25" s="656"/>
      <c r="I25" s="656"/>
      <c r="J25" s="656"/>
      <c r="L25" s="661" t="s">
        <v>1093</v>
      </c>
      <c r="M25" s="656"/>
      <c r="N25" s="656"/>
      <c r="O25" s="656"/>
      <c r="P25" s="656"/>
      <c r="Q25" s="656" t="s">
        <v>1093</v>
      </c>
      <c r="R25" s="656"/>
      <c r="S25" s="658"/>
    </row>
    <row r="26" spans="1:19" s="245" customFormat="1" ht="20.25" customHeight="1">
      <c r="A26" s="655"/>
      <c r="B26" s="656"/>
      <c r="C26" s="656"/>
      <c r="D26" s="656"/>
      <c r="E26" s="656"/>
      <c r="F26" s="657"/>
      <c r="G26" s="656"/>
      <c r="H26" s="656"/>
      <c r="I26" s="656"/>
      <c r="J26" s="656"/>
      <c r="K26" s="656"/>
      <c r="L26" s="655"/>
      <c r="M26" s="656"/>
      <c r="N26" s="655"/>
      <c r="O26" s="656"/>
      <c r="P26" s="656"/>
      <c r="Q26" s="656"/>
      <c r="R26" s="656"/>
      <c r="S26" s="659"/>
    </row>
    <row r="27" spans="1:19" s="245" customFormat="1" ht="20.25" customHeight="1">
      <c r="A27" s="655" t="s">
        <v>1126</v>
      </c>
      <c r="B27" s="656"/>
      <c r="C27" s="656"/>
      <c r="D27" s="656" t="s">
        <v>1092</v>
      </c>
      <c r="E27" s="656"/>
      <c r="F27" s="657"/>
      <c r="G27" s="656"/>
      <c r="H27" s="656"/>
      <c r="I27" s="656"/>
      <c r="J27" s="656"/>
      <c r="L27" s="661" t="s">
        <v>1094</v>
      </c>
      <c r="M27" s="656"/>
      <c r="N27" s="655"/>
      <c r="O27" s="656"/>
      <c r="P27" s="656" t="s">
        <v>1086</v>
      </c>
      <c r="Q27" s="656"/>
      <c r="R27" s="656"/>
      <c r="S27" s="659"/>
    </row>
    <row r="28" spans="1:19" ht="20.25" customHeight="1">
      <c r="A28" s="655"/>
      <c r="B28" s="656"/>
      <c r="C28" s="656"/>
      <c r="D28" s="656" t="s">
        <v>1095</v>
      </c>
      <c r="E28" s="656"/>
      <c r="F28" s="657"/>
      <c r="G28" s="656"/>
      <c r="H28" s="656"/>
      <c r="I28" s="656"/>
      <c r="J28" s="656"/>
      <c r="L28" s="660" t="s">
        <v>1089</v>
      </c>
      <c r="M28" s="656"/>
      <c r="N28" s="656"/>
      <c r="O28" s="656"/>
      <c r="P28" s="656" t="s">
        <v>1090</v>
      </c>
      <c r="Q28" s="656"/>
      <c r="R28" s="656"/>
      <c r="S28" s="658"/>
    </row>
    <row r="29" spans="1:19" ht="33.75" customHeight="1">
      <c r="A29" s="241" t="s">
        <v>0</v>
      </c>
      <c r="B29" s="22"/>
      <c r="C29" s="22"/>
      <c r="D29" s="611"/>
      <c r="E29" s="118" t="s">
        <v>695</v>
      </c>
      <c r="F29" s="452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139</v>
      </c>
      <c r="C30" s="121"/>
      <c r="D30" s="603"/>
      <c r="E30" s="9"/>
      <c r="F30" s="440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590" t="s">
        <v>1277</v>
      </c>
    </row>
    <row r="31" spans="1:19" ht="24.75">
      <c r="A31" s="12"/>
      <c r="B31" s="13"/>
      <c r="C31" s="13"/>
      <c r="D31" s="604"/>
      <c r="E31" s="120" t="s">
        <v>1317</v>
      </c>
      <c r="F31" s="441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390" customFormat="1" ht="37.5" customHeight="1" thickBot="1">
      <c r="A32" s="387" t="s">
        <v>931</v>
      </c>
      <c r="B32" s="388" t="s">
        <v>932</v>
      </c>
      <c r="C32" s="389" t="s">
        <v>724</v>
      </c>
      <c r="D32" s="605" t="s">
        <v>1</v>
      </c>
      <c r="E32" s="388" t="s">
        <v>930</v>
      </c>
      <c r="F32" s="453" t="s">
        <v>948</v>
      </c>
      <c r="G32" s="46" t="s">
        <v>926</v>
      </c>
      <c r="H32" s="46" t="s">
        <v>927</v>
      </c>
      <c r="I32" s="46" t="s">
        <v>913</v>
      </c>
      <c r="J32" s="28" t="s">
        <v>37</v>
      </c>
      <c r="K32" s="28" t="s">
        <v>928</v>
      </c>
      <c r="L32" s="46" t="s">
        <v>18</v>
      </c>
      <c r="M32" s="46" t="s">
        <v>19</v>
      </c>
      <c r="N32" s="28" t="s">
        <v>940</v>
      </c>
      <c r="O32" s="46" t="s">
        <v>1221</v>
      </c>
      <c r="P32" s="46" t="s">
        <v>929</v>
      </c>
      <c r="Q32" s="46" t="s">
        <v>32</v>
      </c>
      <c r="R32" s="46" t="s">
        <v>933</v>
      </c>
      <c r="S32" s="389" t="s">
        <v>20</v>
      </c>
    </row>
    <row r="33" spans="1:19" ht="32.25" customHeight="1" thickTop="1">
      <c r="A33" s="125" t="s">
        <v>140</v>
      </c>
      <c r="B33" s="101"/>
      <c r="C33" s="101"/>
      <c r="D33" s="606"/>
      <c r="E33" s="101"/>
      <c r="F33" s="454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58">
        <v>200001</v>
      </c>
      <c r="B34" s="249" t="s">
        <v>630</v>
      </c>
      <c r="C34" s="374" t="s">
        <v>723</v>
      </c>
      <c r="D34" s="374" t="s">
        <v>631</v>
      </c>
      <c r="E34" s="596" t="s">
        <v>141</v>
      </c>
      <c r="F34" s="437">
        <v>15</v>
      </c>
      <c r="G34" s="249">
        <v>30570</v>
      </c>
      <c r="H34" s="249">
        <v>0</v>
      </c>
      <c r="I34" s="249">
        <v>0</v>
      </c>
      <c r="J34" s="249">
        <v>0</v>
      </c>
      <c r="K34" s="249">
        <v>0</v>
      </c>
      <c r="L34" s="249">
        <v>7355.65</v>
      </c>
      <c r="M34" s="249">
        <v>0</v>
      </c>
      <c r="N34" s="249">
        <v>0</v>
      </c>
      <c r="O34" s="249">
        <v>0</v>
      </c>
      <c r="P34" s="249">
        <v>1857</v>
      </c>
      <c r="Q34" s="249">
        <v>0.15</v>
      </c>
      <c r="R34" s="249">
        <f>G34+H34+I34+K34-N34-P34-L34-O34+M34-Q34</f>
        <v>21357.199999999997</v>
      </c>
      <c r="S34" s="32"/>
    </row>
    <row r="35" spans="1:19" ht="44.25" customHeight="1">
      <c r="A35" s="258">
        <v>2100101</v>
      </c>
      <c r="B35" s="249" t="s">
        <v>142</v>
      </c>
      <c r="C35" s="248" t="s">
        <v>725</v>
      </c>
      <c r="D35" s="374" t="s">
        <v>143</v>
      </c>
      <c r="E35" s="596" t="s">
        <v>2</v>
      </c>
      <c r="F35" s="437">
        <v>15</v>
      </c>
      <c r="G35" s="247">
        <v>3125.38</v>
      </c>
      <c r="H35" s="247">
        <v>0</v>
      </c>
      <c r="I35" s="247">
        <v>0</v>
      </c>
      <c r="J35" s="247">
        <v>0</v>
      </c>
      <c r="K35" s="247">
        <v>0</v>
      </c>
      <c r="L35" s="247">
        <v>110.89</v>
      </c>
      <c r="M35" s="247">
        <v>0</v>
      </c>
      <c r="N35" s="247">
        <v>400</v>
      </c>
      <c r="O35" s="247">
        <v>0</v>
      </c>
      <c r="P35" s="247">
        <v>0</v>
      </c>
      <c r="Q35" s="247">
        <v>0.09</v>
      </c>
      <c r="R35" s="247">
        <f>G35+H35+I35+K35-N35-P35-L35-O35+M35-Q35</f>
        <v>2614.4</v>
      </c>
      <c r="S35" s="16"/>
    </row>
    <row r="36" spans="1:19" ht="44.25" customHeight="1">
      <c r="A36" s="258">
        <v>4100101</v>
      </c>
      <c r="B36" s="247" t="s">
        <v>520</v>
      </c>
      <c r="C36" s="248" t="s">
        <v>725</v>
      </c>
      <c r="D36" s="374" t="s">
        <v>521</v>
      </c>
      <c r="E36" s="596" t="s">
        <v>2</v>
      </c>
      <c r="F36" s="437">
        <v>15</v>
      </c>
      <c r="G36" s="247">
        <v>2843.63</v>
      </c>
      <c r="H36" s="247">
        <v>0</v>
      </c>
      <c r="I36" s="247">
        <v>0</v>
      </c>
      <c r="J36" s="247">
        <v>0</v>
      </c>
      <c r="K36" s="247">
        <v>0</v>
      </c>
      <c r="L36" s="247">
        <v>59.97</v>
      </c>
      <c r="M36" s="247">
        <v>0</v>
      </c>
      <c r="N36" s="247">
        <v>0</v>
      </c>
      <c r="O36" s="247">
        <v>0</v>
      </c>
      <c r="P36" s="247">
        <v>0</v>
      </c>
      <c r="Q36" s="247">
        <v>0.06</v>
      </c>
      <c r="R36" s="247">
        <f>G36+H36+I36+K36-N36-P36-L36-O36+M36-Q36</f>
        <v>2783.6000000000004</v>
      </c>
      <c r="S36" s="47"/>
    </row>
    <row r="37" spans="1:19" ht="25.5" customHeight="1">
      <c r="A37" s="237" t="s">
        <v>121</v>
      </c>
      <c r="B37" s="249"/>
      <c r="C37" s="249"/>
      <c r="D37" s="374"/>
      <c r="E37" s="674"/>
      <c r="F37" s="448"/>
      <c r="G37" s="256">
        <f aca="true" t="shared" si="4" ref="G37:P37">SUM(G34:G36)</f>
        <v>36539.009999999995</v>
      </c>
      <c r="H37" s="256">
        <f t="shared" si="4"/>
        <v>0</v>
      </c>
      <c r="I37" s="256">
        <f t="shared" si="4"/>
        <v>0</v>
      </c>
      <c r="J37" s="256">
        <f t="shared" si="4"/>
        <v>0</v>
      </c>
      <c r="K37" s="256">
        <f t="shared" si="4"/>
        <v>0</v>
      </c>
      <c r="L37" s="256">
        <f t="shared" si="4"/>
        <v>7526.51</v>
      </c>
      <c r="M37" s="256">
        <f t="shared" si="4"/>
        <v>0</v>
      </c>
      <c r="N37" s="256">
        <f t="shared" si="4"/>
        <v>400</v>
      </c>
      <c r="O37" s="256">
        <f t="shared" si="4"/>
        <v>0</v>
      </c>
      <c r="P37" s="256">
        <f t="shared" si="4"/>
        <v>1857</v>
      </c>
      <c r="Q37" s="256">
        <f>SUM(Q34:Q36)</f>
        <v>0.3</v>
      </c>
      <c r="R37" s="256">
        <f>SUM(R34:R36)</f>
        <v>26755.199999999997</v>
      </c>
      <c r="S37" s="16"/>
    </row>
    <row r="38" spans="1:19" ht="32.25" customHeight="1" hidden="1">
      <c r="A38" s="125" t="s">
        <v>146</v>
      </c>
      <c r="B38" s="252"/>
      <c r="C38" s="252"/>
      <c r="D38" s="607"/>
      <c r="E38" s="267"/>
      <c r="F38" s="455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01"/>
    </row>
    <row r="39" spans="1:19" ht="44.25" customHeight="1" hidden="1">
      <c r="A39" s="255">
        <v>210001</v>
      </c>
      <c r="B39" s="249" t="s">
        <v>632</v>
      </c>
      <c r="C39" s="374" t="s">
        <v>723</v>
      </c>
      <c r="D39" s="374" t="s">
        <v>633</v>
      </c>
      <c r="E39" s="675" t="s">
        <v>147</v>
      </c>
      <c r="F39" s="456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f>G39+H39+I39+K39-N39-P39-L39-O39+M39-Q39</f>
        <v>0</v>
      </c>
      <c r="S39" s="16"/>
    </row>
    <row r="40" spans="1:19" ht="25.5" customHeight="1" hidden="1">
      <c r="A40" s="237" t="s">
        <v>121</v>
      </c>
      <c r="B40" s="249"/>
      <c r="C40" s="249"/>
      <c r="D40" s="374"/>
      <c r="E40" s="249"/>
      <c r="F40" s="448"/>
      <c r="G40" s="256">
        <f>G39</f>
        <v>0</v>
      </c>
      <c r="H40" s="256">
        <f aca="true" t="shared" si="5" ref="H40:P40">H39</f>
        <v>0</v>
      </c>
      <c r="I40" s="256">
        <f t="shared" si="5"/>
        <v>0</v>
      </c>
      <c r="J40" s="256">
        <f t="shared" si="5"/>
        <v>0</v>
      </c>
      <c r="K40" s="256">
        <f t="shared" si="5"/>
        <v>0</v>
      </c>
      <c r="L40" s="256">
        <f>L39</f>
        <v>0</v>
      </c>
      <c r="M40" s="256">
        <f>M39</f>
        <v>0</v>
      </c>
      <c r="N40" s="256">
        <f t="shared" si="5"/>
        <v>0</v>
      </c>
      <c r="O40" s="256">
        <f>O39</f>
        <v>0</v>
      </c>
      <c r="P40" s="256">
        <f t="shared" si="5"/>
        <v>0</v>
      </c>
      <c r="Q40" s="256">
        <f>Q39</f>
        <v>0</v>
      </c>
      <c r="R40" s="256">
        <f>R39</f>
        <v>0</v>
      </c>
      <c r="S40" s="16"/>
    </row>
    <row r="41" spans="1:19" ht="25.5" customHeight="1">
      <c r="A41" s="145"/>
      <c r="B41" s="239" t="s">
        <v>33</v>
      </c>
      <c r="C41" s="239"/>
      <c r="D41" s="612"/>
      <c r="E41" s="146"/>
      <c r="F41" s="457"/>
      <c r="G41" s="273">
        <f>G37+G40</f>
        <v>36539.009999999995</v>
      </c>
      <c r="H41" s="273">
        <f aca="true" t="shared" si="6" ref="H41:P41">H37+H40</f>
        <v>0</v>
      </c>
      <c r="I41" s="273">
        <f t="shared" si="6"/>
        <v>0</v>
      </c>
      <c r="J41" s="273">
        <f t="shared" si="6"/>
        <v>0</v>
      </c>
      <c r="K41" s="273">
        <f t="shared" si="6"/>
        <v>0</v>
      </c>
      <c r="L41" s="273">
        <f>L37+L40</f>
        <v>7526.51</v>
      </c>
      <c r="M41" s="273">
        <f>M37+M40</f>
        <v>0</v>
      </c>
      <c r="N41" s="273">
        <f t="shared" si="6"/>
        <v>400</v>
      </c>
      <c r="O41" s="273">
        <f t="shared" si="6"/>
        <v>0</v>
      </c>
      <c r="P41" s="273">
        <f t="shared" si="6"/>
        <v>1857</v>
      </c>
      <c r="Q41" s="273">
        <f>Q37+Q40</f>
        <v>0.3</v>
      </c>
      <c r="R41" s="273">
        <f>R37+R40</f>
        <v>26755.199999999997</v>
      </c>
      <c r="S41" s="146"/>
    </row>
    <row r="42" spans="1:19" ht="25.5" customHeight="1">
      <c r="A42" s="147"/>
      <c r="B42" s="148"/>
      <c r="C42" s="148"/>
      <c r="D42" s="613"/>
      <c r="E42" s="148"/>
      <c r="F42" s="45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55"/>
      <c r="B43" s="656"/>
      <c r="C43" s="656"/>
      <c r="D43" s="656"/>
      <c r="E43" s="656" t="s">
        <v>1091</v>
      </c>
      <c r="F43" s="657"/>
      <c r="G43" s="656"/>
      <c r="H43" s="656"/>
      <c r="I43" s="656"/>
      <c r="J43" s="656"/>
      <c r="L43" s="661" t="s">
        <v>1093</v>
      </c>
      <c r="M43" s="656"/>
      <c r="N43" s="656"/>
      <c r="O43" s="656"/>
      <c r="P43" s="656"/>
      <c r="Q43" s="656" t="s">
        <v>1093</v>
      </c>
      <c r="R43" s="656"/>
      <c r="S43" s="658"/>
    </row>
    <row r="44" spans="1:19" ht="18.75">
      <c r="A44" s="655"/>
      <c r="B44" s="656"/>
      <c r="C44" s="656"/>
      <c r="D44" s="656"/>
      <c r="E44" s="656"/>
      <c r="F44" s="657"/>
      <c r="G44" s="656"/>
      <c r="H44" s="656"/>
      <c r="I44" s="656"/>
      <c r="J44" s="656"/>
      <c r="L44" s="670"/>
      <c r="M44" s="656"/>
      <c r="N44" s="655"/>
      <c r="O44" s="656"/>
      <c r="P44" s="656"/>
      <c r="Q44" s="656"/>
      <c r="R44" s="656"/>
      <c r="S44" s="659"/>
    </row>
    <row r="45" spans="1:19" s="245" customFormat="1" ht="18.75">
      <c r="A45" s="655" t="s">
        <v>1126</v>
      </c>
      <c r="B45" s="656"/>
      <c r="C45" s="656"/>
      <c r="D45" s="656" t="s">
        <v>1092</v>
      </c>
      <c r="E45" s="656"/>
      <c r="F45" s="657"/>
      <c r="G45" s="656"/>
      <c r="H45" s="656"/>
      <c r="I45" s="656"/>
      <c r="J45" s="656"/>
      <c r="L45" s="661" t="s">
        <v>1094</v>
      </c>
      <c r="M45" s="656"/>
      <c r="N45" s="655"/>
      <c r="O45" s="656"/>
      <c r="P45" s="656" t="s">
        <v>1086</v>
      </c>
      <c r="Q45" s="656"/>
      <c r="R45" s="656"/>
      <c r="S45" s="659"/>
    </row>
    <row r="46" spans="1:19" s="245" customFormat="1" ht="18.75">
      <c r="A46" s="655"/>
      <c r="B46" s="656"/>
      <c r="C46" s="656"/>
      <c r="D46" s="656" t="s">
        <v>1095</v>
      </c>
      <c r="E46" s="656"/>
      <c r="F46" s="657"/>
      <c r="G46" s="656"/>
      <c r="H46" s="656"/>
      <c r="I46" s="656"/>
      <c r="J46" s="656"/>
      <c r="L46" s="660" t="s">
        <v>1089</v>
      </c>
      <c r="M46" s="656"/>
      <c r="N46" s="656"/>
      <c r="O46" s="656"/>
      <c r="P46" s="656" t="s">
        <v>1090</v>
      </c>
      <c r="Q46" s="656"/>
      <c r="R46" s="656"/>
      <c r="S46" s="658"/>
    </row>
    <row r="47" spans="1:19" s="245" customFormat="1" ht="18.75">
      <c r="A47" s="242"/>
      <c r="B47" s="243"/>
      <c r="C47" s="243"/>
      <c r="D47" s="610"/>
      <c r="E47" s="243"/>
      <c r="F47" s="450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</row>
    <row r="48" spans="1:19" ht="33.75" customHeight="1">
      <c r="A48" s="241" t="s">
        <v>0</v>
      </c>
      <c r="B48" s="22"/>
      <c r="C48" s="22"/>
      <c r="D48" s="611"/>
      <c r="E48" s="118" t="s">
        <v>695</v>
      </c>
      <c r="F48" s="452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03"/>
      <c r="E49" s="9"/>
      <c r="F49" s="440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590" t="s">
        <v>1278</v>
      </c>
    </row>
    <row r="50" spans="1:19" ht="24.75">
      <c r="A50" s="12"/>
      <c r="B50" s="13"/>
      <c r="C50" s="13"/>
      <c r="D50" s="604"/>
      <c r="E50" s="120" t="s">
        <v>1317</v>
      </c>
      <c r="F50" s="441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390" customFormat="1" ht="37.5" customHeight="1" thickBot="1">
      <c r="A51" s="387" t="s">
        <v>931</v>
      </c>
      <c r="B51" s="388" t="s">
        <v>932</v>
      </c>
      <c r="C51" s="389" t="s">
        <v>724</v>
      </c>
      <c r="D51" s="605" t="s">
        <v>1</v>
      </c>
      <c r="E51" s="388" t="s">
        <v>930</v>
      </c>
      <c r="F51" s="523" t="s">
        <v>948</v>
      </c>
      <c r="G51" s="46" t="s">
        <v>926</v>
      </c>
      <c r="H51" s="46" t="s">
        <v>927</v>
      </c>
      <c r="I51" s="46" t="s">
        <v>913</v>
      </c>
      <c r="J51" s="28" t="s">
        <v>37</v>
      </c>
      <c r="K51" s="28" t="s">
        <v>928</v>
      </c>
      <c r="L51" s="46" t="s">
        <v>18</v>
      </c>
      <c r="M51" s="46" t="s">
        <v>19</v>
      </c>
      <c r="N51" s="591" t="s">
        <v>940</v>
      </c>
      <c r="O51" s="46" t="s">
        <v>1221</v>
      </c>
      <c r="P51" s="46" t="s">
        <v>929</v>
      </c>
      <c r="Q51" s="46" t="s">
        <v>32</v>
      </c>
      <c r="R51" s="46" t="s">
        <v>933</v>
      </c>
      <c r="S51" s="389" t="s">
        <v>20</v>
      </c>
    </row>
    <row r="52" spans="1:19" ht="26.25" customHeight="1" thickTop="1">
      <c r="A52" s="359" t="s">
        <v>3</v>
      </c>
      <c r="B52" s="360"/>
      <c r="C52" s="360"/>
      <c r="D52" s="614"/>
      <c r="E52" s="360"/>
      <c r="F52" s="459"/>
      <c r="G52" s="360"/>
      <c r="H52" s="360"/>
      <c r="I52" s="360"/>
      <c r="J52" s="360"/>
      <c r="K52" s="360"/>
      <c r="L52" s="360"/>
      <c r="M52" s="360"/>
      <c r="N52" s="360"/>
      <c r="O52" s="361"/>
      <c r="P52" s="360"/>
      <c r="Q52" s="360"/>
      <c r="R52" s="360"/>
      <c r="S52" s="362"/>
    </row>
    <row r="53" spans="1:19" ht="45" customHeight="1">
      <c r="A53" s="223">
        <v>300001</v>
      </c>
      <c r="B53" s="247" t="s">
        <v>634</v>
      </c>
      <c r="C53" s="374" t="s">
        <v>723</v>
      </c>
      <c r="D53" s="374" t="s">
        <v>721</v>
      </c>
      <c r="E53" s="596" t="s">
        <v>635</v>
      </c>
      <c r="F53" s="437">
        <v>15</v>
      </c>
      <c r="G53" s="249">
        <v>14325</v>
      </c>
      <c r="H53" s="247">
        <v>0</v>
      </c>
      <c r="I53" s="247">
        <v>0</v>
      </c>
      <c r="J53" s="247">
        <v>0</v>
      </c>
      <c r="K53" s="247">
        <v>0</v>
      </c>
      <c r="L53" s="247">
        <v>2600.61</v>
      </c>
      <c r="M53" s="247">
        <v>0</v>
      </c>
      <c r="N53" s="247">
        <v>0</v>
      </c>
      <c r="O53" s="247">
        <v>0</v>
      </c>
      <c r="P53" s="247">
        <v>235</v>
      </c>
      <c r="Q53" s="247">
        <v>-0.01</v>
      </c>
      <c r="R53" s="247">
        <f>G53+H53+I53+K53-N53-P53-L53-O53+M53-Q53</f>
        <v>11489.4</v>
      </c>
      <c r="S53" s="32"/>
    </row>
    <row r="54" spans="1:19" ht="45" customHeight="1">
      <c r="A54" s="223">
        <v>3100102</v>
      </c>
      <c r="B54" s="247" t="s">
        <v>150</v>
      </c>
      <c r="C54" s="249"/>
      <c r="D54" s="374" t="s">
        <v>737</v>
      </c>
      <c r="E54" s="676" t="s">
        <v>700</v>
      </c>
      <c r="F54" s="460">
        <v>15</v>
      </c>
      <c r="G54" s="247">
        <v>6006.19</v>
      </c>
      <c r="H54" s="247">
        <v>0</v>
      </c>
      <c r="I54" s="247">
        <v>0</v>
      </c>
      <c r="J54" s="247">
        <v>0</v>
      </c>
      <c r="K54" s="247">
        <v>0</v>
      </c>
      <c r="L54" s="247">
        <v>735.66</v>
      </c>
      <c r="M54" s="247">
        <v>0</v>
      </c>
      <c r="N54" s="247">
        <v>0</v>
      </c>
      <c r="O54" s="247">
        <v>0</v>
      </c>
      <c r="P54" s="247">
        <v>0</v>
      </c>
      <c r="Q54" s="247">
        <v>-0.07</v>
      </c>
      <c r="R54" s="247">
        <f>G54+H54+I54+K54-N54-P54-L54-O54+M54-Q54</f>
        <v>5270.599999999999</v>
      </c>
      <c r="S54" s="47"/>
    </row>
    <row r="55" spans="1:19" ht="45" customHeight="1">
      <c r="A55" s="223">
        <v>3100103</v>
      </c>
      <c r="B55" s="247" t="s">
        <v>45</v>
      </c>
      <c r="C55" s="249"/>
      <c r="D55" s="374" t="s">
        <v>1263</v>
      </c>
      <c r="E55" s="676" t="s">
        <v>700</v>
      </c>
      <c r="F55" s="460">
        <v>15</v>
      </c>
      <c r="G55" s="247">
        <v>5460.3</v>
      </c>
      <c r="H55" s="247">
        <v>0</v>
      </c>
      <c r="I55" s="247">
        <v>0</v>
      </c>
      <c r="J55" s="247">
        <v>0</v>
      </c>
      <c r="K55" s="247">
        <v>0</v>
      </c>
      <c r="L55" s="247">
        <v>619.06</v>
      </c>
      <c r="M55" s="247">
        <v>0</v>
      </c>
      <c r="N55" s="247">
        <v>1000</v>
      </c>
      <c r="O55" s="247">
        <v>0</v>
      </c>
      <c r="P55" s="247">
        <v>0</v>
      </c>
      <c r="Q55" s="247">
        <v>0.04</v>
      </c>
      <c r="R55" s="247">
        <f>G55+H55+I55+K55-N55-P55-L55-O55+M55-Q55</f>
        <v>3841.2000000000003</v>
      </c>
      <c r="S55" s="47"/>
    </row>
    <row r="56" spans="1:19" ht="45" customHeight="1">
      <c r="A56" s="223">
        <v>17000002</v>
      </c>
      <c r="B56" s="247" t="s">
        <v>523</v>
      </c>
      <c r="C56" s="374" t="s">
        <v>723</v>
      </c>
      <c r="D56" s="374" t="s">
        <v>759</v>
      </c>
      <c r="E56" s="596" t="s">
        <v>684</v>
      </c>
      <c r="F56" s="437">
        <v>15</v>
      </c>
      <c r="G56" s="247">
        <v>6006.19</v>
      </c>
      <c r="H56" s="247">
        <v>0</v>
      </c>
      <c r="I56" s="247">
        <v>0</v>
      </c>
      <c r="J56" s="247">
        <v>0</v>
      </c>
      <c r="K56" s="247">
        <v>0</v>
      </c>
      <c r="L56" s="247">
        <v>735.66</v>
      </c>
      <c r="M56" s="247">
        <v>0</v>
      </c>
      <c r="N56" s="247">
        <v>0</v>
      </c>
      <c r="O56" s="247">
        <v>0</v>
      </c>
      <c r="P56" s="247">
        <v>0</v>
      </c>
      <c r="Q56" s="247">
        <v>0.13</v>
      </c>
      <c r="R56" s="247">
        <f>G56+H56+I56+K56-N56-P56-L56-O56+M56-Q56</f>
        <v>5270.4</v>
      </c>
      <c r="S56" s="32"/>
    </row>
    <row r="57" spans="1:19" ht="45" customHeight="1">
      <c r="A57" s="237" t="s">
        <v>121</v>
      </c>
      <c r="B57" s="251"/>
      <c r="C57" s="251"/>
      <c r="D57" s="374"/>
      <c r="E57" s="248"/>
      <c r="F57" s="437"/>
      <c r="G57" s="250">
        <f aca="true" t="shared" si="7" ref="G57:P57">SUM(G53:G56)</f>
        <v>31797.679999999997</v>
      </c>
      <c r="H57" s="250">
        <f t="shared" si="7"/>
        <v>0</v>
      </c>
      <c r="I57" s="250">
        <f t="shared" si="7"/>
        <v>0</v>
      </c>
      <c r="J57" s="250">
        <f t="shared" si="7"/>
        <v>0</v>
      </c>
      <c r="K57" s="250">
        <f t="shared" si="7"/>
        <v>0</v>
      </c>
      <c r="L57" s="250">
        <f t="shared" si="7"/>
        <v>4690.99</v>
      </c>
      <c r="M57" s="250">
        <f t="shared" si="7"/>
        <v>0</v>
      </c>
      <c r="N57" s="250">
        <f>SUM(N53:N56)</f>
        <v>1000</v>
      </c>
      <c r="O57" s="250">
        <f t="shared" si="7"/>
        <v>0</v>
      </c>
      <c r="P57" s="250">
        <f t="shared" si="7"/>
        <v>235</v>
      </c>
      <c r="Q57" s="250">
        <f>SUM(Q53:Q56)</f>
        <v>0.09</v>
      </c>
      <c r="R57" s="250">
        <f>SUM(R53:R56)</f>
        <v>25871.6</v>
      </c>
      <c r="S57" s="32"/>
    </row>
    <row r="58" spans="1:19" ht="25.5" customHeight="1">
      <c r="A58" s="145"/>
      <c r="B58" s="239" t="s">
        <v>33</v>
      </c>
      <c r="C58" s="239"/>
      <c r="D58" s="612"/>
      <c r="E58" s="146"/>
      <c r="F58" s="457"/>
      <c r="G58" s="273">
        <f aca="true" t="shared" si="8" ref="G58:P58">G57</f>
        <v>31797.679999999997</v>
      </c>
      <c r="H58" s="273">
        <f t="shared" si="8"/>
        <v>0</v>
      </c>
      <c r="I58" s="273">
        <f t="shared" si="8"/>
        <v>0</v>
      </c>
      <c r="J58" s="273">
        <f t="shared" si="8"/>
        <v>0</v>
      </c>
      <c r="K58" s="273">
        <f t="shared" si="8"/>
        <v>0</v>
      </c>
      <c r="L58" s="273">
        <f>L57</f>
        <v>4690.99</v>
      </c>
      <c r="M58" s="273">
        <f>M57</f>
        <v>0</v>
      </c>
      <c r="N58" s="273">
        <f>N57</f>
        <v>1000</v>
      </c>
      <c r="O58" s="273">
        <f t="shared" si="8"/>
        <v>0</v>
      </c>
      <c r="P58" s="273">
        <f t="shared" si="8"/>
        <v>235</v>
      </c>
      <c r="Q58" s="273">
        <f>Q57</f>
        <v>0.09</v>
      </c>
      <c r="R58" s="273">
        <f>R57</f>
        <v>25871.6</v>
      </c>
      <c r="S58" s="146"/>
    </row>
    <row r="59" spans="1:19" ht="25.5" customHeight="1">
      <c r="A59" s="147"/>
      <c r="B59" s="148"/>
      <c r="C59" s="148"/>
      <c r="D59" s="613"/>
      <c r="E59" s="148"/>
      <c r="F59" s="45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ht="25.5" customHeight="1"/>
    <row r="62" spans="1:19" s="245" customFormat="1" ht="18.75">
      <c r="A62" s="655"/>
      <c r="B62" s="656"/>
      <c r="C62" s="656"/>
      <c r="D62" s="656"/>
      <c r="E62" s="656"/>
      <c r="F62" s="657"/>
      <c r="G62" s="656"/>
      <c r="H62" s="656"/>
      <c r="I62" s="656"/>
      <c r="J62" s="656"/>
      <c r="K62" s="699"/>
      <c r="L62" s="701"/>
      <c r="M62" s="656"/>
      <c r="N62" s="655"/>
      <c r="O62" s="656"/>
      <c r="P62" s="656"/>
      <c r="Q62" s="656"/>
      <c r="R62" s="656"/>
      <c r="S62" s="659"/>
    </row>
    <row r="63" spans="1:19" s="245" customFormat="1" ht="18.75">
      <c r="A63" s="655" t="s">
        <v>1126</v>
      </c>
      <c r="B63" s="656"/>
      <c r="C63" s="656"/>
      <c r="D63" s="656" t="s">
        <v>1092</v>
      </c>
      <c r="E63" s="656"/>
      <c r="F63" s="657"/>
      <c r="G63" s="656"/>
      <c r="H63" s="656"/>
      <c r="I63" s="656"/>
      <c r="J63" s="656"/>
      <c r="L63" s="661" t="s">
        <v>1094</v>
      </c>
      <c r="M63" s="656"/>
      <c r="N63" s="655"/>
      <c r="O63" s="656"/>
      <c r="P63" s="656" t="s">
        <v>1086</v>
      </c>
      <c r="Q63" s="656"/>
      <c r="R63" s="656"/>
      <c r="S63" s="659"/>
    </row>
    <row r="64" spans="1:19" ht="18.75">
      <c r="A64" s="655"/>
      <c r="B64" s="656"/>
      <c r="C64" s="656"/>
      <c r="D64" s="656" t="s">
        <v>1095</v>
      </c>
      <c r="E64" s="656"/>
      <c r="F64" s="657"/>
      <c r="G64" s="656"/>
      <c r="H64" s="656"/>
      <c r="I64" s="656"/>
      <c r="J64" s="656"/>
      <c r="L64" s="660" t="s">
        <v>1089</v>
      </c>
      <c r="M64" s="656"/>
      <c r="N64" s="656"/>
      <c r="O64" s="656"/>
      <c r="P64" s="656" t="s">
        <v>1090</v>
      </c>
      <c r="Q64" s="656"/>
      <c r="R64" s="656"/>
      <c r="S64" s="658"/>
    </row>
    <row r="65" spans="1:19" ht="24.75" customHeight="1">
      <c r="A65" s="241" t="s">
        <v>0</v>
      </c>
      <c r="B65" s="37"/>
      <c r="C65" s="37"/>
      <c r="D65" s="611"/>
      <c r="E65" s="118" t="s">
        <v>695</v>
      </c>
      <c r="F65" s="452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29"/>
    </row>
    <row r="66" spans="1:19" ht="20.25" customHeight="1">
      <c r="A66" s="391"/>
      <c r="B66" s="121" t="s">
        <v>21</v>
      </c>
      <c r="C66" s="41"/>
      <c r="D66" s="603"/>
      <c r="E66" s="392"/>
      <c r="F66" s="461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590" t="s">
        <v>1279</v>
      </c>
    </row>
    <row r="67" spans="1:19" ht="19.5" customHeight="1">
      <c r="A67" s="271"/>
      <c r="B67" s="121"/>
      <c r="C67" s="121"/>
      <c r="D67" s="604"/>
      <c r="E67" s="120" t="s">
        <v>1317</v>
      </c>
      <c r="F67" s="441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31"/>
    </row>
    <row r="68" spans="1:19" s="594" customFormat="1" ht="25.5" customHeight="1" thickBot="1">
      <c r="A68" s="416" t="s">
        <v>931</v>
      </c>
      <c r="B68" s="417" t="s">
        <v>932</v>
      </c>
      <c r="C68" s="418" t="s">
        <v>724</v>
      </c>
      <c r="D68" s="615" t="s">
        <v>1</v>
      </c>
      <c r="E68" s="417" t="s">
        <v>930</v>
      </c>
      <c r="F68" s="462" t="s">
        <v>948</v>
      </c>
      <c r="G68" s="307" t="s">
        <v>926</v>
      </c>
      <c r="H68" s="307" t="s">
        <v>927</v>
      </c>
      <c r="I68" s="307" t="s">
        <v>913</v>
      </c>
      <c r="J68" s="308" t="s">
        <v>37</v>
      </c>
      <c r="K68" s="307" t="s">
        <v>928</v>
      </c>
      <c r="L68" s="307" t="s">
        <v>18</v>
      </c>
      <c r="M68" s="307" t="s">
        <v>19</v>
      </c>
      <c r="N68" s="418" t="s">
        <v>940</v>
      </c>
      <c r="O68" s="307" t="s">
        <v>1221</v>
      </c>
      <c r="P68" s="46" t="s">
        <v>929</v>
      </c>
      <c r="Q68" s="307" t="s">
        <v>32</v>
      </c>
      <c r="R68" s="307" t="s">
        <v>933</v>
      </c>
      <c r="S68" s="419" t="s">
        <v>20</v>
      </c>
    </row>
    <row r="69" spans="1:19" ht="18" customHeight="1" thickTop="1">
      <c r="A69" s="124" t="s">
        <v>30</v>
      </c>
      <c r="B69" s="97"/>
      <c r="C69" s="97"/>
      <c r="D69" s="606"/>
      <c r="E69" s="95"/>
      <c r="F69" s="463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4" customHeight="1">
      <c r="A70" s="149">
        <v>3110103</v>
      </c>
      <c r="B70" s="249" t="s">
        <v>154</v>
      </c>
      <c r="C70" s="249"/>
      <c r="D70" s="374" t="s">
        <v>155</v>
      </c>
      <c r="E70" s="248" t="s">
        <v>2</v>
      </c>
      <c r="F70" s="437">
        <v>15</v>
      </c>
      <c r="G70" s="249">
        <v>1549.42</v>
      </c>
      <c r="H70" s="249">
        <v>0</v>
      </c>
      <c r="I70" s="249">
        <v>0</v>
      </c>
      <c r="J70" s="249">
        <v>0</v>
      </c>
      <c r="K70" s="249">
        <v>0</v>
      </c>
      <c r="L70" s="249">
        <v>0</v>
      </c>
      <c r="M70" s="249">
        <v>112.44</v>
      </c>
      <c r="N70" s="249">
        <v>0</v>
      </c>
      <c r="O70" s="249">
        <v>0</v>
      </c>
      <c r="P70" s="249">
        <v>0</v>
      </c>
      <c r="Q70" s="249">
        <v>0.06</v>
      </c>
      <c r="R70" s="249">
        <f>G70+H70+I70+K70-N70-P70-L70-O70+M70-Q70</f>
        <v>1661.8000000000002</v>
      </c>
      <c r="S70" s="32"/>
    </row>
    <row r="71" spans="1:19" ht="24" customHeight="1">
      <c r="A71" s="149">
        <v>3113011</v>
      </c>
      <c r="B71" s="249" t="s">
        <v>863</v>
      </c>
      <c r="C71" s="249"/>
      <c r="D71" s="374" t="s">
        <v>864</v>
      </c>
      <c r="E71" s="248" t="s">
        <v>153</v>
      </c>
      <c r="F71" s="437">
        <v>15</v>
      </c>
      <c r="G71" s="249">
        <v>2612.55</v>
      </c>
      <c r="H71" s="249">
        <v>0</v>
      </c>
      <c r="I71" s="249">
        <v>0</v>
      </c>
      <c r="J71" s="249">
        <v>0</v>
      </c>
      <c r="K71" s="249">
        <v>0</v>
      </c>
      <c r="L71" s="249">
        <v>19.9</v>
      </c>
      <c r="M71" s="249">
        <v>0</v>
      </c>
      <c r="N71" s="249">
        <v>0</v>
      </c>
      <c r="O71" s="249">
        <v>0</v>
      </c>
      <c r="P71" s="249">
        <v>0</v>
      </c>
      <c r="Q71" s="249">
        <v>-0.15</v>
      </c>
      <c r="R71" s="249">
        <f>G71+H71+I71+K71-N71-P71-L71-O71+M71-Q71</f>
        <v>2592.8</v>
      </c>
      <c r="S71" s="32"/>
    </row>
    <row r="72" spans="1:19" ht="13.5" customHeight="1">
      <c r="A72" s="394" t="s">
        <v>121</v>
      </c>
      <c r="B72" s="380"/>
      <c r="C72" s="380"/>
      <c r="D72" s="616"/>
      <c r="E72" s="395"/>
      <c r="F72" s="464"/>
      <c r="G72" s="381">
        <f aca="true" t="shared" si="9" ref="G72:P72">SUM(G70:G71)</f>
        <v>4161.97</v>
      </c>
      <c r="H72" s="381">
        <f t="shared" si="9"/>
        <v>0</v>
      </c>
      <c r="I72" s="381">
        <f t="shared" si="9"/>
        <v>0</v>
      </c>
      <c r="J72" s="381">
        <f t="shared" si="9"/>
        <v>0</v>
      </c>
      <c r="K72" s="381">
        <f t="shared" si="9"/>
        <v>0</v>
      </c>
      <c r="L72" s="381">
        <f t="shared" si="9"/>
        <v>19.9</v>
      </c>
      <c r="M72" s="381">
        <f t="shared" si="9"/>
        <v>112.44</v>
      </c>
      <c r="N72" s="381">
        <f>SUM(N70:N71)</f>
        <v>0</v>
      </c>
      <c r="O72" s="381">
        <f t="shared" si="9"/>
        <v>0</v>
      </c>
      <c r="P72" s="381">
        <f t="shared" si="9"/>
        <v>0</v>
      </c>
      <c r="Q72" s="381">
        <f>SUM(Q70:Q71)</f>
        <v>-0.09</v>
      </c>
      <c r="R72" s="381">
        <f>SUM(R70:R71)</f>
        <v>4254.6</v>
      </c>
      <c r="S72" s="396"/>
    </row>
    <row r="73" spans="1:19" ht="18" customHeight="1">
      <c r="A73" s="124" t="s">
        <v>156</v>
      </c>
      <c r="B73" s="97"/>
      <c r="C73" s="97"/>
      <c r="D73" s="606"/>
      <c r="E73" s="95"/>
      <c r="F73" s="463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4" customHeight="1">
      <c r="A74" s="149">
        <v>3110102</v>
      </c>
      <c r="B74" s="249" t="s">
        <v>157</v>
      </c>
      <c r="C74" s="249"/>
      <c r="D74" s="374" t="s">
        <v>158</v>
      </c>
      <c r="E74" s="248" t="s">
        <v>2</v>
      </c>
      <c r="F74" s="437">
        <v>15</v>
      </c>
      <c r="G74" s="249">
        <v>1549.42</v>
      </c>
      <c r="H74" s="249">
        <v>0</v>
      </c>
      <c r="I74" s="249">
        <v>0</v>
      </c>
      <c r="J74" s="249">
        <v>0</v>
      </c>
      <c r="K74" s="249">
        <v>0</v>
      </c>
      <c r="L74" s="249">
        <v>0</v>
      </c>
      <c r="M74" s="249">
        <v>112.44</v>
      </c>
      <c r="N74" s="249">
        <v>0</v>
      </c>
      <c r="O74" s="249">
        <v>0</v>
      </c>
      <c r="P74" s="249">
        <v>0</v>
      </c>
      <c r="Q74" s="249">
        <v>0.06</v>
      </c>
      <c r="R74" s="249">
        <f>G74+H74+I74+K74-N74-P74-L74-O74+M74-Q74</f>
        <v>1661.8000000000002</v>
      </c>
      <c r="S74" s="32"/>
    </row>
    <row r="75" spans="1:19" ht="24" customHeight="1">
      <c r="A75" s="149">
        <v>3113021</v>
      </c>
      <c r="B75" s="249" t="s">
        <v>865</v>
      </c>
      <c r="C75" s="249"/>
      <c r="D75" s="374" t="s">
        <v>866</v>
      </c>
      <c r="E75" s="248" t="s">
        <v>153</v>
      </c>
      <c r="F75" s="437">
        <v>15</v>
      </c>
      <c r="G75" s="249">
        <v>2612.55</v>
      </c>
      <c r="H75" s="249">
        <v>0</v>
      </c>
      <c r="I75" s="249">
        <v>0</v>
      </c>
      <c r="J75" s="249">
        <v>0</v>
      </c>
      <c r="K75" s="249">
        <v>0</v>
      </c>
      <c r="L75" s="249">
        <v>19.9</v>
      </c>
      <c r="M75" s="249">
        <v>0</v>
      </c>
      <c r="N75" s="249">
        <v>0</v>
      </c>
      <c r="O75" s="249">
        <v>0</v>
      </c>
      <c r="P75" s="249">
        <v>0</v>
      </c>
      <c r="Q75" s="249">
        <v>-0.15</v>
      </c>
      <c r="R75" s="249">
        <f>G75+H75+I75+K75-N75-P75-L75-O75+M75-Q75</f>
        <v>2592.8</v>
      </c>
      <c r="S75" s="32"/>
    </row>
    <row r="76" spans="1:19" ht="13.5" customHeight="1">
      <c r="A76" s="394" t="s">
        <v>121</v>
      </c>
      <c r="B76" s="380"/>
      <c r="C76" s="380"/>
      <c r="D76" s="616"/>
      <c r="E76" s="395"/>
      <c r="F76" s="464"/>
      <c r="G76" s="381">
        <f>SUM(G74:G75)</f>
        <v>4161.97</v>
      </c>
      <c r="H76" s="381">
        <f aca="true" t="shared" si="10" ref="H76:P76">SUM(H74:H75)</f>
        <v>0</v>
      </c>
      <c r="I76" s="381">
        <f t="shared" si="10"/>
        <v>0</v>
      </c>
      <c r="J76" s="381">
        <f t="shared" si="10"/>
        <v>0</v>
      </c>
      <c r="K76" s="381">
        <f t="shared" si="10"/>
        <v>0</v>
      </c>
      <c r="L76" s="381">
        <f>SUM(L74:L75)</f>
        <v>19.9</v>
      </c>
      <c r="M76" s="381">
        <f>SUM(M74:M75)</f>
        <v>112.44</v>
      </c>
      <c r="N76" s="381">
        <f t="shared" si="10"/>
        <v>0</v>
      </c>
      <c r="O76" s="381">
        <f>SUM(O74:O75)</f>
        <v>0</v>
      </c>
      <c r="P76" s="381">
        <f t="shared" si="10"/>
        <v>0</v>
      </c>
      <c r="Q76" s="381">
        <f>SUM(Q74:Q75)</f>
        <v>-0.09</v>
      </c>
      <c r="R76" s="381">
        <f>SUM(R74:R75)</f>
        <v>4254.6</v>
      </c>
      <c r="S76" s="396"/>
    </row>
    <row r="77" spans="1:19" ht="18" customHeight="1">
      <c r="A77" s="124" t="s">
        <v>4</v>
      </c>
      <c r="B77" s="97"/>
      <c r="C77" s="97"/>
      <c r="D77" s="606"/>
      <c r="E77" s="95"/>
      <c r="F77" s="463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4" customHeight="1">
      <c r="A78" s="149">
        <v>3110107</v>
      </c>
      <c r="B78" s="249" t="s">
        <v>159</v>
      </c>
      <c r="C78" s="249"/>
      <c r="D78" s="374" t="s">
        <v>160</v>
      </c>
      <c r="E78" s="248" t="s">
        <v>2</v>
      </c>
      <c r="F78" s="437">
        <v>15</v>
      </c>
      <c r="G78" s="249">
        <v>1549.42</v>
      </c>
      <c r="H78" s="249">
        <v>0</v>
      </c>
      <c r="I78" s="249">
        <v>0</v>
      </c>
      <c r="J78" s="249">
        <v>0</v>
      </c>
      <c r="K78" s="249">
        <v>0</v>
      </c>
      <c r="L78" s="249">
        <v>0</v>
      </c>
      <c r="M78" s="249">
        <v>112.44</v>
      </c>
      <c r="N78" s="249">
        <v>0</v>
      </c>
      <c r="O78" s="249">
        <v>0</v>
      </c>
      <c r="P78" s="249">
        <v>0</v>
      </c>
      <c r="Q78" s="249">
        <v>0.06</v>
      </c>
      <c r="R78" s="249">
        <f>G78+H78+I78+K78-N78-P78-L78-O78+M78-Q78</f>
        <v>1661.8000000000002</v>
      </c>
      <c r="S78" s="32"/>
    </row>
    <row r="79" spans="1:19" ht="24" customHeight="1">
      <c r="A79" s="149">
        <v>3113031</v>
      </c>
      <c r="B79" s="249" t="s">
        <v>867</v>
      </c>
      <c r="C79" s="249"/>
      <c r="D79" s="374" t="s">
        <v>868</v>
      </c>
      <c r="E79" s="248" t="s">
        <v>869</v>
      </c>
      <c r="F79" s="437">
        <v>15</v>
      </c>
      <c r="G79" s="249">
        <v>2612.55</v>
      </c>
      <c r="H79" s="249">
        <v>0</v>
      </c>
      <c r="I79" s="249">
        <v>0</v>
      </c>
      <c r="J79" s="249">
        <v>0</v>
      </c>
      <c r="K79" s="249">
        <v>0</v>
      </c>
      <c r="L79" s="249">
        <v>19.9</v>
      </c>
      <c r="M79" s="249">
        <v>0</v>
      </c>
      <c r="N79" s="249">
        <v>0</v>
      </c>
      <c r="O79" s="249">
        <v>0</v>
      </c>
      <c r="P79" s="249">
        <v>0</v>
      </c>
      <c r="Q79" s="249">
        <v>-0.15</v>
      </c>
      <c r="R79" s="249">
        <f>G79+H79+I79+K79-N79-P79-L79-O79+M79-Q79</f>
        <v>2592.8</v>
      </c>
      <c r="S79" s="32"/>
    </row>
    <row r="80" spans="1:19" ht="13.5" customHeight="1">
      <c r="A80" s="394" t="s">
        <v>121</v>
      </c>
      <c r="B80" s="380"/>
      <c r="C80" s="380"/>
      <c r="D80" s="616"/>
      <c r="E80" s="395"/>
      <c r="F80" s="464"/>
      <c r="G80" s="381">
        <f>SUM(G78:G79)</f>
        <v>4161.97</v>
      </c>
      <c r="H80" s="381">
        <f aca="true" t="shared" si="11" ref="H80:P80">SUM(H78:H79)</f>
        <v>0</v>
      </c>
      <c r="I80" s="381">
        <f t="shared" si="11"/>
        <v>0</v>
      </c>
      <c r="J80" s="381">
        <f t="shared" si="11"/>
        <v>0</v>
      </c>
      <c r="K80" s="381">
        <f t="shared" si="11"/>
        <v>0</v>
      </c>
      <c r="L80" s="381">
        <f>SUM(L78:L79)</f>
        <v>19.9</v>
      </c>
      <c r="M80" s="381">
        <f>SUM(M78:M79)</f>
        <v>112.44</v>
      </c>
      <c r="N80" s="381">
        <f t="shared" si="11"/>
        <v>0</v>
      </c>
      <c r="O80" s="381">
        <f>SUM(O78:O79)</f>
        <v>0</v>
      </c>
      <c r="P80" s="381">
        <f t="shared" si="11"/>
        <v>0</v>
      </c>
      <c r="Q80" s="381">
        <f>SUM(Q78:Q79)</f>
        <v>-0.09</v>
      </c>
      <c r="R80" s="381">
        <f>SUM(R78:R79)</f>
        <v>4254.6</v>
      </c>
      <c r="S80" s="396"/>
    </row>
    <row r="81" spans="1:19" ht="18" customHeight="1">
      <c r="A81" s="124" t="s">
        <v>161</v>
      </c>
      <c r="B81" s="97"/>
      <c r="C81" s="97"/>
      <c r="D81" s="606"/>
      <c r="E81" s="95"/>
      <c r="F81" s="463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4" customHeight="1">
      <c r="A82" s="149">
        <v>3110105</v>
      </c>
      <c r="B82" s="249" t="s">
        <v>162</v>
      </c>
      <c r="C82" s="249"/>
      <c r="D82" s="374" t="s">
        <v>163</v>
      </c>
      <c r="E82" s="248" t="s">
        <v>2</v>
      </c>
      <c r="F82" s="437">
        <v>15</v>
      </c>
      <c r="G82" s="249">
        <v>1549.42</v>
      </c>
      <c r="H82" s="249">
        <v>0</v>
      </c>
      <c r="I82" s="249">
        <v>0</v>
      </c>
      <c r="J82" s="249">
        <v>0</v>
      </c>
      <c r="K82" s="249">
        <v>0</v>
      </c>
      <c r="L82" s="249">
        <v>0</v>
      </c>
      <c r="M82" s="249">
        <v>112.44</v>
      </c>
      <c r="N82" s="249">
        <v>0</v>
      </c>
      <c r="O82" s="249">
        <v>444</v>
      </c>
      <c r="P82" s="249">
        <v>0</v>
      </c>
      <c r="Q82" s="249">
        <v>0.06</v>
      </c>
      <c r="R82" s="249">
        <f>G82+H82+I82+K82-N82-P82-L82-O82+M82-Q82</f>
        <v>1217.8000000000002</v>
      </c>
      <c r="S82" s="32"/>
    </row>
    <row r="83" spans="1:19" ht="24" customHeight="1">
      <c r="A83" s="149">
        <v>3113041</v>
      </c>
      <c r="B83" s="249" t="s">
        <v>870</v>
      </c>
      <c r="C83" s="249"/>
      <c r="D83" s="374" t="s">
        <v>871</v>
      </c>
      <c r="E83" s="248" t="s">
        <v>153</v>
      </c>
      <c r="F83" s="437">
        <v>15</v>
      </c>
      <c r="G83" s="249">
        <v>2612.55</v>
      </c>
      <c r="H83" s="249">
        <v>0</v>
      </c>
      <c r="I83" s="249">
        <v>0</v>
      </c>
      <c r="J83" s="249">
        <v>0</v>
      </c>
      <c r="K83" s="249">
        <v>0</v>
      </c>
      <c r="L83" s="249">
        <v>19.9</v>
      </c>
      <c r="M83" s="249">
        <v>0</v>
      </c>
      <c r="N83" s="249">
        <v>0</v>
      </c>
      <c r="O83" s="249">
        <v>0</v>
      </c>
      <c r="P83" s="249">
        <v>0</v>
      </c>
      <c r="Q83" s="249">
        <v>-0.15</v>
      </c>
      <c r="R83" s="249">
        <f>G83+H83+I83+K83-N83-P83-L83-O83+M83-Q83</f>
        <v>2592.8</v>
      </c>
      <c r="S83" s="32"/>
    </row>
    <row r="84" spans="1:19" ht="13.5" customHeight="1">
      <c r="A84" s="394" t="s">
        <v>121</v>
      </c>
      <c r="B84" s="380"/>
      <c r="C84" s="380"/>
      <c r="D84" s="616"/>
      <c r="E84" s="395"/>
      <c r="F84" s="464"/>
      <c r="G84" s="381">
        <f>SUM(G82:G83)</f>
        <v>4161.97</v>
      </c>
      <c r="H84" s="381">
        <f aca="true" t="shared" si="12" ref="H84:P84">SUM(H82:H83)</f>
        <v>0</v>
      </c>
      <c r="I84" s="381">
        <f t="shared" si="12"/>
        <v>0</v>
      </c>
      <c r="J84" s="381">
        <f t="shared" si="12"/>
        <v>0</v>
      </c>
      <c r="K84" s="381">
        <f t="shared" si="12"/>
        <v>0</v>
      </c>
      <c r="L84" s="381">
        <f>SUM(L82:L83)</f>
        <v>19.9</v>
      </c>
      <c r="M84" s="381">
        <f>SUM(M82:M83)</f>
        <v>112.44</v>
      </c>
      <c r="N84" s="381">
        <f t="shared" si="12"/>
        <v>0</v>
      </c>
      <c r="O84" s="381">
        <f>SUM(O82:O83)</f>
        <v>444</v>
      </c>
      <c r="P84" s="381">
        <f t="shared" si="12"/>
        <v>0</v>
      </c>
      <c r="Q84" s="381">
        <f>SUM(Q82:Q83)</f>
        <v>-0.09</v>
      </c>
      <c r="R84" s="381">
        <f>SUM(R82:R83)</f>
        <v>3810.6000000000004</v>
      </c>
      <c r="S84" s="396"/>
    </row>
    <row r="85" spans="1:19" ht="18" customHeight="1">
      <c r="A85" s="124" t="s">
        <v>164</v>
      </c>
      <c r="B85" s="97"/>
      <c r="C85" s="97"/>
      <c r="D85" s="606"/>
      <c r="E85" s="95"/>
      <c r="F85" s="463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4" customHeight="1">
      <c r="A86" s="149">
        <v>3110007</v>
      </c>
      <c r="B86" s="249" t="s">
        <v>165</v>
      </c>
      <c r="C86" s="249"/>
      <c r="D86" s="374" t="s">
        <v>166</v>
      </c>
      <c r="E86" s="248" t="s">
        <v>153</v>
      </c>
      <c r="F86" s="437">
        <v>15</v>
      </c>
      <c r="G86" s="249">
        <v>2612.55</v>
      </c>
      <c r="H86" s="249">
        <v>0</v>
      </c>
      <c r="I86" s="249">
        <v>0</v>
      </c>
      <c r="J86" s="249">
        <v>0</v>
      </c>
      <c r="K86" s="249">
        <v>0</v>
      </c>
      <c r="L86" s="249">
        <v>19.9</v>
      </c>
      <c r="M86" s="249">
        <v>0</v>
      </c>
      <c r="N86" s="249">
        <v>0</v>
      </c>
      <c r="O86" s="249">
        <v>0</v>
      </c>
      <c r="P86" s="249">
        <v>0</v>
      </c>
      <c r="Q86" s="249">
        <v>-0.15</v>
      </c>
      <c r="R86" s="249">
        <f>G86+H86+I86+K86-N86-P86-L86-O86+M86-Q86</f>
        <v>2592.8</v>
      </c>
      <c r="S86" s="32"/>
    </row>
    <row r="87" spans="1:19" ht="24" customHeight="1">
      <c r="A87" s="149">
        <v>3110106</v>
      </c>
      <c r="B87" s="249" t="s">
        <v>167</v>
      </c>
      <c r="C87" s="249"/>
      <c r="D87" s="374" t="s">
        <v>168</v>
      </c>
      <c r="E87" s="248" t="s">
        <v>2</v>
      </c>
      <c r="F87" s="437">
        <v>15</v>
      </c>
      <c r="G87" s="249">
        <v>1549.42</v>
      </c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49">
        <v>112.44</v>
      </c>
      <c r="N87" s="249">
        <v>0</v>
      </c>
      <c r="O87" s="249">
        <v>0</v>
      </c>
      <c r="P87" s="249">
        <v>0</v>
      </c>
      <c r="Q87" s="249">
        <v>0.06</v>
      </c>
      <c r="R87" s="249">
        <f>G87+H87+I87+K87-N87-P87-L87-O87+M87-Q87</f>
        <v>1661.8000000000002</v>
      </c>
      <c r="S87" s="32"/>
    </row>
    <row r="88" spans="1:19" ht="13.5" customHeight="1">
      <c r="A88" s="394" t="s">
        <v>121</v>
      </c>
      <c r="B88" s="380"/>
      <c r="C88" s="380"/>
      <c r="D88" s="616"/>
      <c r="E88" s="395"/>
      <c r="F88" s="464"/>
      <c r="G88" s="381">
        <f>SUM(G86:G87)</f>
        <v>4161.97</v>
      </c>
      <c r="H88" s="381">
        <f aca="true" t="shared" si="13" ref="H88:P88">SUM(H86:H87)</f>
        <v>0</v>
      </c>
      <c r="I88" s="381">
        <f t="shared" si="13"/>
        <v>0</v>
      </c>
      <c r="J88" s="381">
        <f t="shared" si="13"/>
        <v>0</v>
      </c>
      <c r="K88" s="381">
        <f t="shared" si="13"/>
        <v>0</v>
      </c>
      <c r="L88" s="381">
        <f>SUM(L86:L87)</f>
        <v>19.9</v>
      </c>
      <c r="M88" s="381">
        <f>SUM(M86:M87)</f>
        <v>112.44</v>
      </c>
      <c r="N88" s="381">
        <f t="shared" si="13"/>
        <v>0</v>
      </c>
      <c r="O88" s="381">
        <f>SUM(O86:O87)</f>
        <v>0</v>
      </c>
      <c r="P88" s="381">
        <f t="shared" si="13"/>
        <v>0</v>
      </c>
      <c r="Q88" s="381">
        <f>SUM(Q86:Q87)</f>
        <v>-0.09</v>
      </c>
      <c r="R88" s="381">
        <f>SUM(R86:R87)</f>
        <v>4254.6</v>
      </c>
      <c r="S88" s="396"/>
    </row>
    <row r="89" spans="1:19" ht="18" customHeight="1">
      <c r="A89" s="124" t="s">
        <v>169</v>
      </c>
      <c r="B89" s="97"/>
      <c r="C89" s="97"/>
      <c r="D89" s="606"/>
      <c r="E89" s="95"/>
      <c r="F89" s="463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4" customHeight="1">
      <c r="A90" s="149">
        <v>3110101</v>
      </c>
      <c r="B90" s="249" t="s">
        <v>170</v>
      </c>
      <c r="C90" s="249"/>
      <c r="D90" s="374" t="s">
        <v>171</v>
      </c>
      <c r="E90" s="248" t="s">
        <v>2</v>
      </c>
      <c r="F90" s="437">
        <v>15</v>
      </c>
      <c r="G90" s="249">
        <v>2153.55</v>
      </c>
      <c r="H90" s="249">
        <v>0</v>
      </c>
      <c r="I90" s="249">
        <v>0</v>
      </c>
      <c r="J90" s="249">
        <v>0</v>
      </c>
      <c r="K90" s="249">
        <v>0</v>
      </c>
      <c r="L90" s="249">
        <v>0</v>
      </c>
      <c r="M90" s="249">
        <v>58.45</v>
      </c>
      <c r="N90" s="249">
        <v>0</v>
      </c>
      <c r="O90" s="249">
        <v>0</v>
      </c>
      <c r="P90" s="249">
        <v>0</v>
      </c>
      <c r="Q90" s="249">
        <v>0</v>
      </c>
      <c r="R90" s="249">
        <f>G90+H90+I90+K90-N90-P90-L90-O90+M90-Q90</f>
        <v>2212</v>
      </c>
      <c r="S90" s="589"/>
    </row>
    <row r="91" spans="1:19" ht="24" customHeight="1">
      <c r="A91" s="149">
        <v>3113061</v>
      </c>
      <c r="B91" s="249" t="s">
        <v>872</v>
      </c>
      <c r="C91" s="249"/>
      <c r="D91" s="374" t="s">
        <v>873</v>
      </c>
      <c r="E91" s="248" t="s">
        <v>153</v>
      </c>
      <c r="F91" s="437">
        <v>15</v>
      </c>
      <c r="G91" s="249">
        <v>2612.55</v>
      </c>
      <c r="H91" s="249">
        <v>0</v>
      </c>
      <c r="I91" s="249">
        <v>0</v>
      </c>
      <c r="J91" s="249">
        <v>0</v>
      </c>
      <c r="K91" s="249">
        <v>0</v>
      </c>
      <c r="L91" s="249">
        <v>19.9</v>
      </c>
      <c r="M91" s="249">
        <v>0</v>
      </c>
      <c r="N91" s="249">
        <v>0</v>
      </c>
      <c r="O91" s="249">
        <v>0</v>
      </c>
      <c r="P91" s="249">
        <v>0</v>
      </c>
      <c r="Q91" s="249">
        <v>-0.15</v>
      </c>
      <c r="R91" s="249">
        <f>G91+H91+I91+K91-N91-P91-L91-O91+M91-Q91</f>
        <v>2592.8</v>
      </c>
      <c r="S91" s="32"/>
    </row>
    <row r="92" spans="1:19" ht="13.5" customHeight="1">
      <c r="A92" s="394" t="s">
        <v>121</v>
      </c>
      <c r="B92" s="380"/>
      <c r="C92" s="380"/>
      <c r="D92" s="616"/>
      <c r="E92" s="395"/>
      <c r="F92" s="464"/>
      <c r="G92" s="381">
        <f>SUM(G90:G91)</f>
        <v>4766.1</v>
      </c>
      <c r="H92" s="381">
        <f aca="true" t="shared" si="14" ref="H92:P92">SUM(H90:H91)</f>
        <v>0</v>
      </c>
      <c r="I92" s="381">
        <f t="shared" si="14"/>
        <v>0</v>
      </c>
      <c r="J92" s="381">
        <f t="shared" si="14"/>
        <v>0</v>
      </c>
      <c r="K92" s="381">
        <f t="shared" si="14"/>
        <v>0</v>
      </c>
      <c r="L92" s="381">
        <f>SUM(L90:L91)</f>
        <v>19.9</v>
      </c>
      <c r="M92" s="381">
        <f>SUM(M90:M91)</f>
        <v>58.45</v>
      </c>
      <c r="N92" s="381">
        <f t="shared" si="14"/>
        <v>0</v>
      </c>
      <c r="O92" s="381">
        <f>SUM(O90:O91)</f>
        <v>0</v>
      </c>
      <c r="P92" s="381">
        <f t="shared" si="14"/>
        <v>0</v>
      </c>
      <c r="Q92" s="381">
        <f>SUM(Q90:Q91)</f>
        <v>-0.15</v>
      </c>
      <c r="R92" s="381">
        <f>SUM(R90:R91)</f>
        <v>4804.8</v>
      </c>
      <c r="S92" s="396"/>
    </row>
    <row r="93" spans="1:19" s="25" customFormat="1" ht="18" customHeight="1">
      <c r="A93" s="65"/>
      <c r="B93" s="239" t="s">
        <v>33</v>
      </c>
      <c r="C93" s="239"/>
      <c r="D93" s="617"/>
      <c r="E93" s="66"/>
      <c r="F93" s="465"/>
      <c r="G93" s="254">
        <f>G72+G76+G80+G84+G88+G92</f>
        <v>25575.950000000004</v>
      </c>
      <c r="H93" s="254">
        <f aca="true" t="shared" si="15" ref="H93:P93">H72+H76+H80+H84+H88+H92</f>
        <v>0</v>
      </c>
      <c r="I93" s="254">
        <f t="shared" si="15"/>
        <v>0</v>
      </c>
      <c r="J93" s="254">
        <f t="shared" si="15"/>
        <v>0</v>
      </c>
      <c r="K93" s="254">
        <f>K72+K76+K80+K84+K88+K92</f>
        <v>0</v>
      </c>
      <c r="L93" s="254">
        <f>L72+L76+L80+L84+L88+L92</f>
        <v>119.4</v>
      </c>
      <c r="M93" s="254">
        <f>M72+M76+M80+M84+M88+M92</f>
        <v>620.6500000000001</v>
      </c>
      <c r="N93" s="254">
        <f>N72+N76+N80+N84+N88+N92</f>
        <v>0</v>
      </c>
      <c r="O93" s="254">
        <f t="shared" si="15"/>
        <v>444</v>
      </c>
      <c r="P93" s="254">
        <f t="shared" si="15"/>
        <v>0</v>
      </c>
      <c r="Q93" s="254">
        <f>Q72+Q76+Q80+Q84+Q88+Q92</f>
        <v>-0.6</v>
      </c>
      <c r="R93" s="254">
        <f>R72+R76+R80+R84+R88+R92</f>
        <v>25633.8</v>
      </c>
      <c r="S93" s="67"/>
    </row>
    <row r="94" spans="1:19" s="25" customFormat="1" ht="18" customHeight="1">
      <c r="A94" s="581"/>
      <c r="B94" s="582"/>
      <c r="C94" s="582"/>
      <c r="D94" s="632"/>
      <c r="E94" s="583"/>
      <c r="F94" s="584"/>
      <c r="G94" s="662"/>
      <c r="H94" s="662"/>
      <c r="I94" s="662"/>
      <c r="J94" s="662"/>
      <c r="K94" s="662"/>
      <c r="L94" s="662"/>
      <c r="M94" s="662"/>
      <c r="N94" s="662"/>
      <c r="O94" s="662"/>
      <c r="P94" s="662"/>
      <c r="Q94" s="662"/>
      <c r="R94" s="662"/>
      <c r="S94" s="585"/>
    </row>
    <row r="95" spans="1:19" s="25" customFormat="1" ht="18" customHeight="1">
      <c r="A95" s="655"/>
      <c r="B95" s="656"/>
      <c r="C95" s="656"/>
      <c r="D95" s="656"/>
      <c r="E95" s="656" t="s">
        <v>1091</v>
      </c>
      <c r="F95" s="657"/>
      <c r="G95" s="656"/>
      <c r="H95" s="656"/>
      <c r="I95" s="656"/>
      <c r="J95" s="656"/>
      <c r="L95" s="699" t="s">
        <v>1093</v>
      </c>
      <c r="M95" s="656"/>
      <c r="N95" s="656"/>
      <c r="O95" s="656"/>
      <c r="P95" s="656"/>
      <c r="Q95" s="656" t="s">
        <v>1093</v>
      </c>
      <c r="R95" s="656"/>
      <c r="S95" s="658"/>
    </row>
    <row r="96" spans="1:19" s="245" customFormat="1" ht="16.5" customHeight="1">
      <c r="A96" s="655"/>
      <c r="B96" s="656"/>
      <c r="C96" s="656"/>
      <c r="D96" s="656"/>
      <c r="E96" s="656"/>
      <c r="F96" s="657"/>
      <c r="G96" s="656"/>
      <c r="H96" s="656"/>
      <c r="I96" s="656"/>
      <c r="J96" s="656"/>
      <c r="K96" s="699"/>
      <c r="L96" s="701"/>
      <c r="M96" s="656"/>
      <c r="N96" s="655"/>
      <c r="O96" s="656"/>
      <c r="P96" s="656"/>
      <c r="Q96" s="656"/>
      <c r="R96" s="656"/>
      <c r="S96" s="659"/>
    </row>
    <row r="97" spans="1:19" s="245" customFormat="1" ht="13.5" customHeight="1">
      <c r="A97" s="655" t="s">
        <v>1126</v>
      </c>
      <c r="B97" s="656"/>
      <c r="C97" s="656"/>
      <c r="D97" s="656" t="s">
        <v>1092</v>
      </c>
      <c r="E97" s="656"/>
      <c r="F97" s="657"/>
      <c r="G97" s="656"/>
      <c r="H97" s="656"/>
      <c r="I97" s="656"/>
      <c r="J97" s="656"/>
      <c r="L97" s="661" t="s">
        <v>1094</v>
      </c>
      <c r="M97" s="656"/>
      <c r="N97" s="655"/>
      <c r="O97" s="656"/>
      <c r="P97" s="656" t="s">
        <v>1086</v>
      </c>
      <c r="Q97" s="656"/>
      <c r="R97" s="656"/>
      <c r="S97" s="659"/>
    </row>
    <row r="98" spans="1:19" s="41" customFormat="1" ht="18" customHeight="1">
      <c r="A98" s="655"/>
      <c r="B98" s="656"/>
      <c r="C98" s="656"/>
      <c r="D98" s="656" t="s">
        <v>1095</v>
      </c>
      <c r="E98" s="656"/>
      <c r="F98" s="657"/>
      <c r="G98" s="656"/>
      <c r="H98" s="656"/>
      <c r="I98" s="656"/>
      <c r="J98" s="656"/>
      <c r="L98" s="660" t="s">
        <v>1089</v>
      </c>
      <c r="M98" s="656"/>
      <c r="N98" s="656"/>
      <c r="O98" s="656"/>
      <c r="P98" s="656" t="s">
        <v>1090</v>
      </c>
      <c r="Q98" s="656"/>
      <c r="R98" s="656"/>
      <c r="S98" s="658"/>
    </row>
    <row r="99" spans="1:19" ht="33.75">
      <c r="A99" s="241" t="s">
        <v>0</v>
      </c>
      <c r="B99" s="22"/>
      <c r="C99" s="22"/>
      <c r="D99" s="602"/>
      <c r="E99" s="118" t="s">
        <v>695</v>
      </c>
      <c r="F99" s="452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1063</v>
      </c>
    </row>
    <row r="100" spans="1:19" ht="20.25">
      <c r="A100" s="8"/>
      <c r="B100" s="121" t="s">
        <v>21</v>
      </c>
      <c r="C100" s="121"/>
      <c r="D100" s="603"/>
      <c r="E100" s="9"/>
      <c r="F100" s="440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590" t="s">
        <v>1280</v>
      </c>
    </row>
    <row r="101" spans="1:19" ht="24.75">
      <c r="A101" s="12"/>
      <c r="B101" s="49"/>
      <c r="C101" s="49"/>
      <c r="D101" s="604"/>
      <c r="E101" s="120" t="s">
        <v>1317</v>
      </c>
      <c r="F101" s="441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4" customFormat="1" ht="24" customHeight="1" thickBot="1">
      <c r="A102" s="54" t="s">
        <v>931</v>
      </c>
      <c r="B102" s="73" t="s">
        <v>932</v>
      </c>
      <c r="C102" s="74" t="s">
        <v>724</v>
      </c>
      <c r="D102" s="605" t="s">
        <v>1</v>
      </c>
      <c r="E102" s="73" t="s">
        <v>930</v>
      </c>
      <c r="F102" s="466" t="s">
        <v>948</v>
      </c>
      <c r="G102" s="28" t="s">
        <v>926</v>
      </c>
      <c r="H102" s="28" t="s">
        <v>927</v>
      </c>
      <c r="I102" s="28" t="s">
        <v>913</v>
      </c>
      <c r="J102" s="28" t="s">
        <v>37</v>
      </c>
      <c r="K102" s="28" t="s">
        <v>928</v>
      </c>
      <c r="L102" s="28" t="s">
        <v>18</v>
      </c>
      <c r="M102" s="28" t="s">
        <v>19</v>
      </c>
      <c r="N102" s="28" t="s">
        <v>17</v>
      </c>
      <c r="O102" s="28" t="s">
        <v>1221</v>
      </c>
      <c r="P102" s="28" t="s">
        <v>929</v>
      </c>
      <c r="Q102" s="28" t="s">
        <v>32</v>
      </c>
      <c r="R102" s="28" t="s">
        <v>933</v>
      </c>
      <c r="S102" s="74" t="s">
        <v>20</v>
      </c>
    </row>
    <row r="103" spans="1:19" ht="18" customHeight="1" thickTop="1">
      <c r="A103" s="124" t="s">
        <v>172</v>
      </c>
      <c r="B103" s="97"/>
      <c r="C103" s="97"/>
      <c r="D103" s="606"/>
      <c r="E103" s="97"/>
      <c r="F103" s="467"/>
      <c r="G103" s="97"/>
      <c r="H103" s="97"/>
      <c r="I103" s="97"/>
      <c r="J103" s="97"/>
      <c r="K103" s="97"/>
      <c r="L103" s="97"/>
      <c r="M103" s="97"/>
      <c r="N103" s="97"/>
      <c r="O103" s="98"/>
      <c r="P103" s="97"/>
      <c r="Q103" s="97"/>
      <c r="R103" s="97"/>
      <c r="S103" s="96"/>
    </row>
    <row r="104" spans="1:19" ht="30.75" customHeight="1">
      <c r="A104" s="149">
        <v>3123071</v>
      </c>
      <c r="B104" s="247" t="s">
        <v>874</v>
      </c>
      <c r="C104" s="247"/>
      <c r="D104" s="374" t="s">
        <v>875</v>
      </c>
      <c r="E104" s="251" t="s">
        <v>173</v>
      </c>
      <c r="F104" s="445">
        <v>15</v>
      </c>
      <c r="G104" s="247">
        <v>2194.5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40.07</v>
      </c>
      <c r="N104" s="247">
        <v>0</v>
      </c>
      <c r="O104" s="247">
        <v>0</v>
      </c>
      <c r="P104" s="247">
        <v>0</v>
      </c>
      <c r="Q104" s="247">
        <v>-0.03</v>
      </c>
      <c r="R104" s="247">
        <f>G104+H104+I104+K104-N104-P104-L104-O104+M104-Q104</f>
        <v>2234.6000000000004</v>
      </c>
      <c r="S104" s="32"/>
    </row>
    <row r="105" spans="1:19" s="261" customFormat="1" ht="16.5" customHeight="1">
      <c r="A105" s="394" t="s">
        <v>121</v>
      </c>
      <c r="B105" s="397"/>
      <c r="C105" s="397"/>
      <c r="D105" s="616"/>
      <c r="E105" s="397"/>
      <c r="F105" s="468"/>
      <c r="G105" s="398">
        <f aca="true" t="shared" si="16" ref="G105:P105">SUM(G104)</f>
        <v>2194.5</v>
      </c>
      <c r="H105" s="398">
        <f t="shared" si="16"/>
        <v>0</v>
      </c>
      <c r="I105" s="398">
        <f t="shared" si="16"/>
        <v>0</v>
      </c>
      <c r="J105" s="398">
        <f t="shared" si="16"/>
        <v>0</v>
      </c>
      <c r="K105" s="398">
        <f t="shared" si="16"/>
        <v>0</v>
      </c>
      <c r="L105" s="398">
        <f t="shared" si="16"/>
        <v>0</v>
      </c>
      <c r="M105" s="398">
        <f t="shared" si="16"/>
        <v>40.07</v>
      </c>
      <c r="N105" s="398">
        <f t="shared" si="16"/>
        <v>0</v>
      </c>
      <c r="O105" s="398">
        <f t="shared" si="16"/>
        <v>0</v>
      </c>
      <c r="P105" s="398">
        <f t="shared" si="16"/>
        <v>0</v>
      </c>
      <c r="Q105" s="398">
        <f>SUM(Q104)</f>
        <v>-0.03</v>
      </c>
      <c r="R105" s="398">
        <f>SUM(R104)</f>
        <v>2234.6000000000004</v>
      </c>
      <c r="S105" s="399"/>
    </row>
    <row r="106" spans="1:19" ht="18" customHeight="1">
      <c r="A106" s="124" t="s">
        <v>174</v>
      </c>
      <c r="B106" s="259"/>
      <c r="C106" s="259"/>
      <c r="D106" s="607"/>
      <c r="E106" s="253"/>
      <c r="F106" s="446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96"/>
    </row>
    <row r="107" spans="1:19" ht="30.75" customHeight="1">
      <c r="A107" s="149">
        <v>3123081</v>
      </c>
      <c r="B107" s="247" t="s">
        <v>876</v>
      </c>
      <c r="C107" s="247"/>
      <c r="D107" s="374" t="s">
        <v>877</v>
      </c>
      <c r="E107" s="251" t="s">
        <v>173</v>
      </c>
      <c r="F107" s="445">
        <v>15</v>
      </c>
      <c r="G107" s="247">
        <v>2194.5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247">
        <v>40.07</v>
      </c>
      <c r="N107" s="247">
        <v>0</v>
      </c>
      <c r="O107" s="247">
        <v>0</v>
      </c>
      <c r="P107" s="247">
        <v>0</v>
      </c>
      <c r="Q107" s="247">
        <v>-0.03</v>
      </c>
      <c r="R107" s="247">
        <f>G107+H107+I107+K107-N107-P107-L107-O107+M107-Q107</f>
        <v>2234.6000000000004</v>
      </c>
      <c r="S107" s="150"/>
    </row>
    <row r="108" spans="1:19" s="262" customFormat="1" ht="16.5" customHeight="1">
      <c r="A108" s="394" t="s">
        <v>121</v>
      </c>
      <c r="B108" s="398"/>
      <c r="C108" s="398"/>
      <c r="D108" s="618"/>
      <c r="E108" s="398"/>
      <c r="F108" s="469"/>
      <c r="G108" s="398">
        <f>G107</f>
        <v>2194.5</v>
      </c>
      <c r="H108" s="398">
        <f aca="true" t="shared" si="17" ref="H108:P108">H107</f>
        <v>0</v>
      </c>
      <c r="I108" s="398">
        <f t="shared" si="17"/>
        <v>0</v>
      </c>
      <c r="J108" s="398">
        <f t="shared" si="17"/>
        <v>0</v>
      </c>
      <c r="K108" s="398">
        <f t="shared" si="17"/>
        <v>0</v>
      </c>
      <c r="L108" s="398">
        <f>L107</f>
        <v>0</v>
      </c>
      <c r="M108" s="398">
        <f>M107</f>
        <v>40.07</v>
      </c>
      <c r="N108" s="398">
        <f t="shared" si="17"/>
        <v>0</v>
      </c>
      <c r="O108" s="398">
        <f>O107</f>
        <v>0</v>
      </c>
      <c r="P108" s="398">
        <f t="shared" si="17"/>
        <v>0</v>
      </c>
      <c r="Q108" s="398">
        <f>Q107</f>
        <v>-0.03</v>
      </c>
      <c r="R108" s="398">
        <f>R107</f>
        <v>2234.6000000000004</v>
      </c>
      <c r="S108" s="400"/>
    </row>
    <row r="109" spans="1:19" ht="18" customHeight="1">
      <c r="A109" s="124" t="s">
        <v>175</v>
      </c>
      <c r="B109" s="259"/>
      <c r="C109" s="259"/>
      <c r="D109" s="607"/>
      <c r="E109" s="253"/>
      <c r="F109" s="446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96"/>
    </row>
    <row r="110" spans="1:19" ht="30.75" customHeight="1">
      <c r="A110" s="149">
        <v>3123080</v>
      </c>
      <c r="B110" s="247" t="s">
        <v>1128</v>
      </c>
      <c r="C110" s="247"/>
      <c r="D110" s="374" t="s">
        <v>1130</v>
      </c>
      <c r="E110" s="251" t="s">
        <v>173</v>
      </c>
      <c r="F110" s="445">
        <v>15</v>
      </c>
      <c r="G110" s="247">
        <v>2194.5</v>
      </c>
      <c r="H110" s="247">
        <v>0</v>
      </c>
      <c r="I110" s="247">
        <v>0</v>
      </c>
      <c r="J110" s="247">
        <v>0</v>
      </c>
      <c r="K110" s="247">
        <v>0</v>
      </c>
      <c r="L110" s="247">
        <v>0</v>
      </c>
      <c r="M110" s="247">
        <v>40.07</v>
      </c>
      <c r="N110" s="247">
        <v>0</v>
      </c>
      <c r="O110" s="247">
        <v>0</v>
      </c>
      <c r="P110" s="247">
        <v>0</v>
      </c>
      <c r="Q110" s="247">
        <v>-0.03</v>
      </c>
      <c r="R110" s="247">
        <f>G110+H110+I110+K110-N110-P110-L110-O110+M110-Q110</f>
        <v>2234.6000000000004</v>
      </c>
      <c r="S110" s="32"/>
    </row>
    <row r="111" spans="1:19" s="261" customFormat="1" ht="16.5" customHeight="1">
      <c r="A111" s="394" t="s">
        <v>121</v>
      </c>
      <c r="B111" s="397"/>
      <c r="C111" s="397"/>
      <c r="D111" s="616"/>
      <c r="E111" s="397"/>
      <c r="F111" s="468"/>
      <c r="G111" s="398">
        <f>G110</f>
        <v>2194.5</v>
      </c>
      <c r="H111" s="398">
        <f aca="true" t="shared" si="18" ref="H111:P111">H110</f>
        <v>0</v>
      </c>
      <c r="I111" s="398">
        <f t="shared" si="18"/>
        <v>0</v>
      </c>
      <c r="J111" s="398">
        <f t="shared" si="18"/>
        <v>0</v>
      </c>
      <c r="K111" s="398">
        <f t="shared" si="18"/>
        <v>0</v>
      </c>
      <c r="L111" s="398">
        <f>L110</f>
        <v>0</v>
      </c>
      <c r="M111" s="398">
        <f>M110</f>
        <v>40.07</v>
      </c>
      <c r="N111" s="398">
        <f t="shared" si="18"/>
        <v>0</v>
      </c>
      <c r="O111" s="398">
        <f>O110</f>
        <v>0</v>
      </c>
      <c r="P111" s="398">
        <f t="shared" si="18"/>
        <v>0</v>
      </c>
      <c r="Q111" s="398">
        <f>Q110</f>
        <v>-0.03</v>
      </c>
      <c r="R111" s="398">
        <f>R110</f>
        <v>2234.6000000000004</v>
      </c>
      <c r="S111" s="399"/>
    </row>
    <row r="112" spans="1:19" ht="18" customHeight="1">
      <c r="A112" s="124" t="s">
        <v>176</v>
      </c>
      <c r="B112" s="259"/>
      <c r="C112" s="259"/>
      <c r="D112" s="607"/>
      <c r="E112" s="253"/>
      <c r="F112" s="446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96"/>
    </row>
    <row r="113" spans="1:19" ht="30.75" customHeight="1">
      <c r="A113" s="149">
        <v>3120201</v>
      </c>
      <c r="B113" s="247" t="s">
        <v>177</v>
      </c>
      <c r="C113" s="247"/>
      <c r="D113" s="374" t="s">
        <v>178</v>
      </c>
      <c r="E113" s="673" t="s">
        <v>86</v>
      </c>
      <c r="F113" s="445">
        <v>15</v>
      </c>
      <c r="G113" s="247">
        <v>1310.43</v>
      </c>
      <c r="H113" s="247">
        <v>0</v>
      </c>
      <c r="I113" s="247">
        <v>0</v>
      </c>
      <c r="J113" s="247">
        <v>0</v>
      </c>
      <c r="K113" s="247">
        <v>0</v>
      </c>
      <c r="L113" s="247">
        <v>0</v>
      </c>
      <c r="M113" s="247">
        <v>127.74</v>
      </c>
      <c r="N113" s="247">
        <v>0</v>
      </c>
      <c r="O113" s="247">
        <v>0</v>
      </c>
      <c r="P113" s="247">
        <v>0</v>
      </c>
      <c r="Q113" s="247">
        <v>-0.03</v>
      </c>
      <c r="R113" s="247">
        <f>G113+H113+I113+K113-N113-P113-L113-O113+M113-Q113</f>
        <v>1438.2</v>
      </c>
      <c r="S113" s="32"/>
    </row>
    <row r="114" spans="1:19" ht="30.75" customHeight="1">
      <c r="A114" s="149">
        <v>3123101</v>
      </c>
      <c r="B114" s="247" t="s">
        <v>878</v>
      </c>
      <c r="C114" s="247"/>
      <c r="D114" s="374" t="s">
        <v>879</v>
      </c>
      <c r="E114" s="251" t="s">
        <v>173</v>
      </c>
      <c r="F114" s="445">
        <v>15</v>
      </c>
      <c r="G114" s="247">
        <v>2194.5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40.07</v>
      </c>
      <c r="N114" s="247">
        <v>0</v>
      </c>
      <c r="O114" s="247">
        <v>0</v>
      </c>
      <c r="P114" s="247">
        <v>0</v>
      </c>
      <c r="Q114" s="247">
        <v>-0.03</v>
      </c>
      <c r="R114" s="247">
        <f>G114+H114+I114+K114-N114-P114-L114-O114+M114-Q114</f>
        <v>2234.6000000000004</v>
      </c>
      <c r="S114" s="32"/>
    </row>
    <row r="115" spans="1:19" s="262" customFormat="1" ht="16.5" customHeight="1">
      <c r="A115" s="394" t="s">
        <v>121</v>
      </c>
      <c r="B115" s="398"/>
      <c r="C115" s="398"/>
      <c r="D115" s="618"/>
      <c r="E115" s="398"/>
      <c r="F115" s="469"/>
      <c r="G115" s="398">
        <f>SUM(G113:G114)</f>
        <v>3504.9300000000003</v>
      </c>
      <c r="H115" s="398">
        <f aca="true" t="shared" si="19" ref="H115:P115">SUM(H113:H114)</f>
        <v>0</v>
      </c>
      <c r="I115" s="398">
        <f t="shared" si="19"/>
        <v>0</v>
      </c>
      <c r="J115" s="398">
        <f t="shared" si="19"/>
        <v>0</v>
      </c>
      <c r="K115" s="398">
        <f t="shared" si="19"/>
        <v>0</v>
      </c>
      <c r="L115" s="398">
        <f>SUM(L113:L114)</f>
        <v>0</v>
      </c>
      <c r="M115" s="398">
        <f>SUM(M113:M114)</f>
        <v>167.81</v>
      </c>
      <c r="N115" s="398">
        <f t="shared" si="19"/>
        <v>0</v>
      </c>
      <c r="O115" s="398">
        <f t="shared" si="19"/>
        <v>0</v>
      </c>
      <c r="P115" s="398">
        <f t="shared" si="19"/>
        <v>0</v>
      </c>
      <c r="Q115" s="398">
        <f>SUM(Q113:Q114)</f>
        <v>-0.06</v>
      </c>
      <c r="R115" s="398">
        <f>SUM(R113:R114)</f>
        <v>3672.8</v>
      </c>
      <c r="S115" s="400"/>
    </row>
    <row r="116" spans="1:19" ht="18" customHeight="1">
      <c r="A116" s="124" t="s">
        <v>179</v>
      </c>
      <c r="B116" s="259"/>
      <c r="C116" s="259"/>
      <c r="D116" s="607"/>
      <c r="E116" s="253"/>
      <c r="F116" s="446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96"/>
    </row>
    <row r="117" spans="1:19" ht="30.75" customHeight="1">
      <c r="A117" s="149">
        <v>3123111</v>
      </c>
      <c r="B117" s="247" t="s">
        <v>880</v>
      </c>
      <c r="C117" s="247"/>
      <c r="D117" s="374" t="s">
        <v>881</v>
      </c>
      <c r="E117" s="251" t="s">
        <v>173</v>
      </c>
      <c r="F117" s="445">
        <v>15</v>
      </c>
      <c r="G117" s="247">
        <v>2194.5</v>
      </c>
      <c r="H117" s="247">
        <v>0</v>
      </c>
      <c r="I117" s="247">
        <v>0</v>
      </c>
      <c r="J117" s="247">
        <v>0</v>
      </c>
      <c r="K117" s="247">
        <v>0</v>
      </c>
      <c r="L117" s="247">
        <v>0</v>
      </c>
      <c r="M117" s="247">
        <v>40.07</v>
      </c>
      <c r="N117" s="247">
        <v>0</v>
      </c>
      <c r="O117" s="247">
        <v>0</v>
      </c>
      <c r="P117" s="247">
        <v>0</v>
      </c>
      <c r="Q117" s="247">
        <v>-0.03</v>
      </c>
      <c r="R117" s="247">
        <f>G117+H117+I117+K117-N117-P117-L117-O117+M117-Q117</f>
        <v>2234.6000000000004</v>
      </c>
      <c r="S117" s="32"/>
    </row>
    <row r="118" spans="1:19" s="261" customFormat="1" ht="16.5" customHeight="1">
      <c r="A118" s="394" t="s">
        <v>121</v>
      </c>
      <c r="B118" s="397"/>
      <c r="C118" s="397"/>
      <c r="D118" s="616"/>
      <c r="E118" s="397"/>
      <c r="F118" s="468"/>
      <c r="G118" s="398">
        <f>G117</f>
        <v>2194.5</v>
      </c>
      <c r="H118" s="398">
        <f aca="true" t="shared" si="20" ref="H118:P118">H117</f>
        <v>0</v>
      </c>
      <c r="I118" s="398">
        <f t="shared" si="20"/>
        <v>0</v>
      </c>
      <c r="J118" s="398">
        <f t="shared" si="20"/>
        <v>0</v>
      </c>
      <c r="K118" s="398">
        <f t="shared" si="20"/>
        <v>0</v>
      </c>
      <c r="L118" s="398">
        <f>L117</f>
        <v>0</v>
      </c>
      <c r="M118" s="398">
        <f>M117</f>
        <v>40.07</v>
      </c>
      <c r="N118" s="398">
        <f t="shared" si="20"/>
        <v>0</v>
      </c>
      <c r="O118" s="398">
        <f>O117</f>
        <v>0</v>
      </c>
      <c r="P118" s="398">
        <f t="shared" si="20"/>
        <v>0</v>
      </c>
      <c r="Q118" s="398">
        <f>Q117</f>
        <v>-0.03</v>
      </c>
      <c r="R118" s="398">
        <f>R117</f>
        <v>2234.6000000000004</v>
      </c>
      <c r="S118" s="399"/>
    </row>
    <row r="119" spans="1:19" ht="18" customHeight="1">
      <c r="A119" s="124" t="s">
        <v>180</v>
      </c>
      <c r="B119" s="259"/>
      <c r="C119" s="259"/>
      <c r="D119" s="607"/>
      <c r="E119" s="253"/>
      <c r="F119" s="446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96"/>
    </row>
    <row r="120" spans="1:19" ht="30.75" customHeight="1">
      <c r="A120" s="149">
        <v>3123121</v>
      </c>
      <c r="B120" s="247" t="s">
        <v>882</v>
      </c>
      <c r="C120" s="247"/>
      <c r="D120" s="374" t="s">
        <v>883</v>
      </c>
      <c r="E120" s="251" t="s">
        <v>173</v>
      </c>
      <c r="F120" s="445">
        <v>15</v>
      </c>
      <c r="G120" s="247">
        <v>2194.5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40.07</v>
      </c>
      <c r="N120" s="247">
        <v>0</v>
      </c>
      <c r="O120" s="247">
        <v>0</v>
      </c>
      <c r="P120" s="247">
        <v>0</v>
      </c>
      <c r="Q120" s="247">
        <v>-0.03</v>
      </c>
      <c r="R120" s="247">
        <f>G120+H120+I120+K120-N120-P120-L120-O120+M120-Q120</f>
        <v>2234.6000000000004</v>
      </c>
      <c r="S120" s="32"/>
    </row>
    <row r="121" spans="1:19" s="261" customFormat="1" ht="16.5" customHeight="1">
      <c r="A121" s="394" t="s">
        <v>121</v>
      </c>
      <c r="B121" s="397"/>
      <c r="C121" s="397"/>
      <c r="D121" s="616"/>
      <c r="E121" s="397"/>
      <c r="F121" s="468"/>
      <c r="G121" s="398">
        <f>G120</f>
        <v>2194.5</v>
      </c>
      <c r="H121" s="398">
        <f aca="true" t="shared" si="21" ref="H121:P121">H120</f>
        <v>0</v>
      </c>
      <c r="I121" s="398">
        <f t="shared" si="21"/>
        <v>0</v>
      </c>
      <c r="J121" s="398">
        <f t="shared" si="21"/>
        <v>0</v>
      </c>
      <c r="K121" s="398">
        <f t="shared" si="21"/>
        <v>0</v>
      </c>
      <c r="L121" s="398">
        <f>L120</f>
        <v>0</v>
      </c>
      <c r="M121" s="398">
        <f>M120</f>
        <v>40.07</v>
      </c>
      <c r="N121" s="398">
        <f t="shared" si="21"/>
        <v>0</v>
      </c>
      <c r="O121" s="398">
        <f>O120</f>
        <v>0</v>
      </c>
      <c r="P121" s="398">
        <f t="shared" si="21"/>
        <v>0</v>
      </c>
      <c r="Q121" s="398">
        <f>Q120</f>
        <v>-0.03</v>
      </c>
      <c r="R121" s="398">
        <f>R120</f>
        <v>2234.6000000000004</v>
      </c>
      <c r="S121" s="399"/>
    </row>
    <row r="122" spans="1:19" ht="18" customHeight="1">
      <c r="A122" s="124" t="s">
        <v>181</v>
      </c>
      <c r="B122" s="259"/>
      <c r="C122" s="259"/>
      <c r="D122" s="607"/>
      <c r="E122" s="253"/>
      <c r="F122" s="446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96"/>
    </row>
    <row r="123" spans="1:19" ht="30.75" customHeight="1">
      <c r="A123" s="149">
        <v>3123131</v>
      </c>
      <c r="B123" s="247" t="s">
        <v>884</v>
      </c>
      <c r="C123" s="247"/>
      <c r="D123" s="374" t="s">
        <v>885</v>
      </c>
      <c r="E123" s="251" t="s">
        <v>173</v>
      </c>
      <c r="F123" s="445">
        <v>15</v>
      </c>
      <c r="G123" s="247">
        <v>2194.5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40.07</v>
      </c>
      <c r="N123" s="247">
        <v>0</v>
      </c>
      <c r="O123" s="247">
        <v>0</v>
      </c>
      <c r="P123" s="247">
        <v>0</v>
      </c>
      <c r="Q123" s="247">
        <v>-0.03</v>
      </c>
      <c r="R123" s="247">
        <f>G123+H123+I123+K123-N123-P123-L123-O123+M123-Q123</f>
        <v>2234.6000000000004</v>
      </c>
      <c r="S123" s="32"/>
    </row>
    <row r="124" spans="1:19" s="261" customFormat="1" ht="16.5" customHeight="1">
      <c r="A124" s="394" t="s">
        <v>121</v>
      </c>
      <c r="B124" s="397"/>
      <c r="C124" s="397"/>
      <c r="D124" s="616"/>
      <c r="E124" s="397"/>
      <c r="F124" s="468"/>
      <c r="G124" s="398">
        <f>G123</f>
        <v>2194.5</v>
      </c>
      <c r="H124" s="398">
        <f aca="true" t="shared" si="22" ref="H124:P124">H123</f>
        <v>0</v>
      </c>
      <c r="I124" s="398">
        <f t="shared" si="22"/>
        <v>0</v>
      </c>
      <c r="J124" s="398">
        <f t="shared" si="22"/>
        <v>0</v>
      </c>
      <c r="K124" s="398">
        <f t="shared" si="22"/>
        <v>0</v>
      </c>
      <c r="L124" s="398">
        <f>L123</f>
        <v>0</v>
      </c>
      <c r="M124" s="398">
        <f>M123</f>
        <v>40.07</v>
      </c>
      <c r="N124" s="398">
        <f>N123</f>
        <v>0</v>
      </c>
      <c r="O124" s="398">
        <f>O123</f>
        <v>0</v>
      </c>
      <c r="P124" s="398">
        <f t="shared" si="22"/>
        <v>0</v>
      </c>
      <c r="Q124" s="398">
        <f>Q123</f>
        <v>-0.03</v>
      </c>
      <c r="R124" s="398">
        <f>R123</f>
        <v>2234.6000000000004</v>
      </c>
      <c r="S124" s="399"/>
    </row>
    <row r="125" spans="1:19" ht="21" customHeight="1">
      <c r="A125" s="59"/>
      <c r="B125" s="239" t="s">
        <v>33</v>
      </c>
      <c r="C125" s="239"/>
      <c r="D125" s="612"/>
      <c r="E125" s="61"/>
      <c r="F125" s="470"/>
      <c r="G125" s="254">
        <f>G105+G108+G111+G115+G118+G121+G124</f>
        <v>16671.93</v>
      </c>
      <c r="H125" s="257">
        <f aca="true" t="shared" si="23" ref="H125:P125">H105+H108+H111+H115+H118+H121+H124</f>
        <v>0</v>
      </c>
      <c r="I125" s="257">
        <f t="shared" si="23"/>
        <v>0</v>
      </c>
      <c r="J125" s="257">
        <f t="shared" si="23"/>
        <v>0</v>
      </c>
      <c r="K125" s="257">
        <f t="shared" si="23"/>
        <v>0</v>
      </c>
      <c r="L125" s="257">
        <f>L105+L108+L111+L115+L118+L121+L124</f>
        <v>0</v>
      </c>
      <c r="M125" s="257">
        <f>M105+M108+M111+M115+M118+M121+M124</f>
        <v>408.22999999999996</v>
      </c>
      <c r="N125" s="257">
        <f>N105+N108+N111+N115+N118+N121+N124</f>
        <v>0</v>
      </c>
      <c r="O125" s="257">
        <f t="shared" si="23"/>
        <v>0</v>
      </c>
      <c r="P125" s="257">
        <f t="shared" si="23"/>
        <v>0</v>
      </c>
      <c r="Q125" s="257">
        <f>Q105+Q108+Q111+Q115+Q118+Q121+Q124</f>
        <v>-0.24</v>
      </c>
      <c r="R125" s="257">
        <f>R105+R108+R111+R115+R118+R121+R124</f>
        <v>17080.4</v>
      </c>
      <c r="S125" s="62"/>
    </row>
    <row r="126" spans="1:19" ht="15.75" customHeight="1">
      <c r="A126" s="663"/>
      <c r="B126" s="582"/>
      <c r="C126" s="582"/>
      <c r="D126" s="664"/>
      <c r="E126" s="665"/>
      <c r="F126" s="666"/>
      <c r="G126" s="662"/>
      <c r="H126" s="667"/>
      <c r="I126" s="667"/>
      <c r="J126" s="667"/>
      <c r="K126" s="667"/>
      <c r="L126" s="667"/>
      <c r="M126" s="667"/>
      <c r="N126" s="667"/>
      <c r="O126" s="667"/>
      <c r="P126" s="667"/>
      <c r="Q126" s="667"/>
      <c r="R126" s="667"/>
      <c r="S126" s="668"/>
    </row>
    <row r="127" spans="1:19" ht="20.25" customHeight="1">
      <c r="A127" s="655"/>
      <c r="B127" s="656"/>
      <c r="C127" s="656"/>
      <c r="D127" s="656"/>
      <c r="E127" s="656" t="s">
        <v>1091</v>
      </c>
      <c r="F127" s="657"/>
      <c r="G127" s="656"/>
      <c r="H127" s="656"/>
      <c r="I127" s="656"/>
      <c r="J127" s="656"/>
      <c r="L127" s="661" t="s">
        <v>1093</v>
      </c>
      <c r="M127" s="661"/>
      <c r="N127" s="656"/>
      <c r="O127" s="656"/>
      <c r="P127" s="656"/>
      <c r="Q127" s="656" t="s">
        <v>1093</v>
      </c>
      <c r="R127" s="656"/>
      <c r="S127" s="658"/>
    </row>
    <row r="128" spans="1:19" s="245" customFormat="1" ht="18.75">
      <c r="A128" s="655"/>
      <c r="B128" s="656"/>
      <c r="C128" s="656"/>
      <c r="D128" s="656"/>
      <c r="E128" s="656"/>
      <c r="F128" s="657"/>
      <c r="G128" s="656"/>
      <c r="H128" s="656"/>
      <c r="I128" s="656"/>
      <c r="J128" s="656"/>
      <c r="L128" s="670"/>
      <c r="M128" s="686"/>
      <c r="N128" s="655"/>
      <c r="O128" s="656"/>
      <c r="P128" s="656"/>
      <c r="Q128" s="656"/>
      <c r="R128" s="656"/>
      <c r="S128" s="659"/>
    </row>
    <row r="129" spans="1:19" s="245" customFormat="1" ht="18.75">
      <c r="A129" s="655" t="s">
        <v>1126</v>
      </c>
      <c r="B129" s="656"/>
      <c r="C129" s="656"/>
      <c r="D129" s="656" t="s">
        <v>1092</v>
      </c>
      <c r="E129" s="656"/>
      <c r="F129" s="657"/>
      <c r="G129" s="656"/>
      <c r="H129" s="656"/>
      <c r="I129" s="656"/>
      <c r="J129" s="656"/>
      <c r="L129" s="661" t="s">
        <v>1094</v>
      </c>
      <c r="M129" s="686"/>
      <c r="N129" s="655"/>
      <c r="O129" s="656"/>
      <c r="P129" s="656" t="s">
        <v>1086</v>
      </c>
      <c r="Q129" s="656"/>
      <c r="R129" s="656"/>
      <c r="S129" s="659"/>
    </row>
    <row r="130" spans="1:19" s="41" customFormat="1" ht="18" customHeight="1">
      <c r="A130" s="655"/>
      <c r="B130" s="656"/>
      <c r="C130" s="656"/>
      <c r="D130" s="656" t="s">
        <v>1095</v>
      </c>
      <c r="E130" s="656"/>
      <c r="F130" s="657"/>
      <c r="G130" s="656"/>
      <c r="H130" s="656"/>
      <c r="I130" s="656"/>
      <c r="J130" s="656"/>
      <c r="L130" s="660" t="s">
        <v>1089</v>
      </c>
      <c r="M130" s="660"/>
      <c r="N130" s="656"/>
      <c r="O130" s="656"/>
      <c r="P130" s="656" t="s">
        <v>1090</v>
      </c>
      <c r="Q130" s="656"/>
      <c r="R130" s="656"/>
      <c r="S130" s="658"/>
    </row>
    <row r="131" spans="1:19" ht="33.75">
      <c r="A131" s="241" t="s">
        <v>0</v>
      </c>
      <c r="B131" s="22"/>
      <c r="C131" s="22"/>
      <c r="D131" s="602"/>
      <c r="E131" s="118" t="s">
        <v>695</v>
      </c>
      <c r="F131" s="452"/>
      <c r="G131" s="63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6"/>
      <c r="S131" s="29"/>
    </row>
    <row r="132" spans="1:19" ht="20.25">
      <c r="A132" s="8"/>
      <c r="B132" s="121" t="s">
        <v>21</v>
      </c>
      <c r="C132" s="121"/>
      <c r="D132" s="603"/>
      <c r="E132" s="9"/>
      <c r="F132" s="440"/>
      <c r="G132" s="9"/>
      <c r="H132" s="9"/>
      <c r="I132" s="9"/>
      <c r="J132" s="9"/>
      <c r="K132" s="10"/>
      <c r="L132" s="9"/>
      <c r="M132" s="9"/>
      <c r="N132" s="10"/>
      <c r="O132" s="11"/>
      <c r="P132" s="9"/>
      <c r="Q132" s="9"/>
      <c r="R132" s="9"/>
      <c r="S132" s="590" t="s">
        <v>1281</v>
      </c>
    </row>
    <row r="133" spans="1:19" ht="22.5" customHeight="1">
      <c r="A133" s="12"/>
      <c r="B133" s="49"/>
      <c r="C133" s="49"/>
      <c r="D133" s="604"/>
      <c r="E133" s="120" t="s">
        <v>1317</v>
      </c>
      <c r="F133" s="441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31"/>
    </row>
    <row r="134" spans="1:19" s="594" customFormat="1" ht="45" customHeight="1" thickBot="1">
      <c r="A134" s="420" t="s">
        <v>931</v>
      </c>
      <c r="B134" s="421" t="s">
        <v>932</v>
      </c>
      <c r="C134" s="422" t="s">
        <v>724</v>
      </c>
      <c r="D134" s="619" t="s">
        <v>1</v>
      </c>
      <c r="E134" s="421" t="s">
        <v>930</v>
      </c>
      <c r="F134" s="471" t="s">
        <v>948</v>
      </c>
      <c r="G134" s="281" t="s">
        <v>926</v>
      </c>
      <c r="H134" s="281" t="s">
        <v>927</v>
      </c>
      <c r="I134" s="281" t="s">
        <v>913</v>
      </c>
      <c r="J134" s="277" t="s">
        <v>37</v>
      </c>
      <c r="K134" s="281" t="s">
        <v>928</v>
      </c>
      <c r="L134" s="281" t="s">
        <v>18</v>
      </c>
      <c r="M134" s="281" t="s">
        <v>19</v>
      </c>
      <c r="N134" s="283" t="s">
        <v>940</v>
      </c>
      <c r="O134" s="281" t="s">
        <v>1221</v>
      </c>
      <c r="P134" s="46" t="s">
        <v>929</v>
      </c>
      <c r="Q134" s="281" t="s">
        <v>32</v>
      </c>
      <c r="R134" s="281" t="s">
        <v>933</v>
      </c>
      <c r="S134" s="422" t="s">
        <v>20</v>
      </c>
    </row>
    <row r="135" spans="1:19" ht="33" customHeight="1" thickTop="1">
      <c r="A135" s="125" t="s">
        <v>5</v>
      </c>
      <c r="B135" s="101"/>
      <c r="C135" s="101"/>
      <c r="D135" s="606"/>
      <c r="E135" s="102"/>
      <c r="F135" s="472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96"/>
    </row>
    <row r="136" spans="1:19" ht="42" customHeight="1">
      <c r="A136" s="223">
        <v>320001</v>
      </c>
      <c r="B136" s="247" t="s">
        <v>685</v>
      </c>
      <c r="C136" s="374" t="s">
        <v>723</v>
      </c>
      <c r="D136" s="374" t="s">
        <v>760</v>
      </c>
      <c r="E136" s="596" t="s">
        <v>637</v>
      </c>
      <c r="F136" s="437">
        <v>15</v>
      </c>
      <c r="G136" s="247">
        <v>7644.23</v>
      </c>
      <c r="H136" s="247">
        <v>0</v>
      </c>
      <c r="I136" s="247">
        <v>0</v>
      </c>
      <c r="J136" s="247">
        <v>0</v>
      </c>
      <c r="K136" s="247">
        <v>0</v>
      </c>
      <c r="L136" s="247">
        <v>1085.55</v>
      </c>
      <c r="M136" s="247">
        <v>0</v>
      </c>
      <c r="N136" s="247">
        <v>3000</v>
      </c>
      <c r="O136" s="247">
        <v>0</v>
      </c>
      <c r="P136" s="247">
        <v>0</v>
      </c>
      <c r="Q136" s="247">
        <v>0.08</v>
      </c>
      <c r="R136" s="247">
        <f>G136+H136+I136+K136-N136-P136-L136-O136+M136-Q136</f>
        <v>3558.5999999999995</v>
      </c>
      <c r="S136" s="47"/>
    </row>
    <row r="137" spans="1:19" ht="42" customHeight="1">
      <c r="A137" s="223">
        <v>3130101</v>
      </c>
      <c r="B137" s="247" t="s">
        <v>708</v>
      </c>
      <c r="C137" s="247"/>
      <c r="D137" s="374" t="s">
        <v>182</v>
      </c>
      <c r="E137" s="248" t="s">
        <v>86</v>
      </c>
      <c r="F137" s="437">
        <v>15</v>
      </c>
      <c r="G137" s="247">
        <v>3549.14</v>
      </c>
      <c r="H137" s="247">
        <v>0</v>
      </c>
      <c r="I137" s="247">
        <v>0</v>
      </c>
      <c r="J137" s="247">
        <v>0</v>
      </c>
      <c r="K137" s="247">
        <v>0</v>
      </c>
      <c r="L137" s="247">
        <v>174.73</v>
      </c>
      <c r="M137" s="247">
        <v>0</v>
      </c>
      <c r="N137" s="247">
        <v>0</v>
      </c>
      <c r="O137" s="247">
        <v>957</v>
      </c>
      <c r="P137" s="247">
        <v>0</v>
      </c>
      <c r="Q137" s="247">
        <v>0.01</v>
      </c>
      <c r="R137" s="247">
        <f>G137+H137+I137+K137-N137-P137-L137-O137+M137-Q137</f>
        <v>2417.3999999999996</v>
      </c>
      <c r="S137" s="47"/>
    </row>
    <row r="138" spans="1:19" ht="42" customHeight="1">
      <c r="A138" s="223">
        <v>3130102</v>
      </c>
      <c r="B138" s="247" t="s">
        <v>183</v>
      </c>
      <c r="C138" s="247"/>
      <c r="D138" s="374" t="s">
        <v>184</v>
      </c>
      <c r="E138" s="248" t="s">
        <v>86</v>
      </c>
      <c r="F138" s="437">
        <v>15</v>
      </c>
      <c r="G138" s="247">
        <v>3549.14</v>
      </c>
      <c r="H138" s="247">
        <v>0</v>
      </c>
      <c r="I138" s="247">
        <v>0</v>
      </c>
      <c r="J138" s="247">
        <v>0</v>
      </c>
      <c r="K138" s="247">
        <v>0</v>
      </c>
      <c r="L138" s="247">
        <v>174.73</v>
      </c>
      <c r="M138" s="247">
        <v>0</v>
      </c>
      <c r="N138" s="247">
        <v>0</v>
      </c>
      <c r="O138" s="247">
        <v>0</v>
      </c>
      <c r="P138" s="247">
        <v>0</v>
      </c>
      <c r="Q138" s="247">
        <v>0.01</v>
      </c>
      <c r="R138" s="247">
        <f>G138+H138+I138+K138-N138-P138-L138-O138+M138-Q138</f>
        <v>3374.3999999999996</v>
      </c>
      <c r="S138" s="47"/>
    </row>
    <row r="139" spans="1:19" ht="42" customHeight="1">
      <c r="A139" s="223">
        <v>5200001</v>
      </c>
      <c r="B139" s="247" t="s">
        <v>185</v>
      </c>
      <c r="C139" s="247"/>
      <c r="D139" s="374" t="s">
        <v>186</v>
      </c>
      <c r="E139" s="248" t="s">
        <v>86</v>
      </c>
      <c r="F139" s="437">
        <v>15</v>
      </c>
      <c r="G139" s="247">
        <v>4750.31</v>
      </c>
      <c r="H139" s="247">
        <v>0</v>
      </c>
      <c r="I139" s="247">
        <v>0</v>
      </c>
      <c r="J139" s="247">
        <v>0</v>
      </c>
      <c r="K139" s="247">
        <v>0</v>
      </c>
      <c r="L139" s="247">
        <v>478.8</v>
      </c>
      <c r="M139" s="247">
        <v>0</v>
      </c>
      <c r="N139" s="247">
        <v>0</v>
      </c>
      <c r="O139" s="247">
        <v>721</v>
      </c>
      <c r="P139" s="247">
        <v>0</v>
      </c>
      <c r="Q139" s="247">
        <v>-0.09</v>
      </c>
      <c r="R139" s="247">
        <f>G139+H139+I139+K139-N139-P139-L139-O139+M139-Q139</f>
        <v>3550.6000000000004</v>
      </c>
      <c r="S139" s="151"/>
    </row>
    <row r="140" spans="1:19" s="266" customFormat="1" ht="27" customHeight="1">
      <c r="A140" s="766" t="s">
        <v>121</v>
      </c>
      <c r="B140" s="767"/>
      <c r="C140" s="767"/>
      <c r="D140" s="768"/>
      <c r="E140" s="767"/>
      <c r="F140" s="769"/>
      <c r="G140" s="770">
        <f>SUM(G136:G139)</f>
        <v>19492.82</v>
      </c>
      <c r="H140" s="770">
        <f aca="true" t="shared" si="24" ref="H140:P140">SUM(H136:H139)</f>
        <v>0</v>
      </c>
      <c r="I140" s="770">
        <f t="shared" si="24"/>
        <v>0</v>
      </c>
      <c r="J140" s="770">
        <f t="shared" si="24"/>
        <v>0</v>
      </c>
      <c r="K140" s="770">
        <f t="shared" si="24"/>
        <v>0</v>
      </c>
      <c r="L140" s="770">
        <f t="shared" si="24"/>
        <v>1913.81</v>
      </c>
      <c r="M140" s="770">
        <f t="shared" si="24"/>
        <v>0</v>
      </c>
      <c r="N140" s="770">
        <f t="shared" si="24"/>
        <v>3000</v>
      </c>
      <c r="O140" s="770">
        <f t="shared" si="24"/>
        <v>1678</v>
      </c>
      <c r="P140" s="770">
        <f t="shared" si="24"/>
        <v>0</v>
      </c>
      <c r="Q140" s="770">
        <f>SUM(Q136:Q139)</f>
        <v>0.009999999999999995</v>
      </c>
      <c r="R140" s="770">
        <f>SUM(R136:R139)</f>
        <v>12900.999999999998</v>
      </c>
      <c r="S140" s="771"/>
    </row>
    <row r="141" spans="1:19" ht="33" customHeight="1">
      <c r="A141" s="125" t="s">
        <v>41</v>
      </c>
      <c r="B141" s="259"/>
      <c r="C141" s="259"/>
      <c r="D141" s="607"/>
      <c r="E141" s="260"/>
      <c r="F141" s="473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96"/>
    </row>
    <row r="142" spans="1:19" s="45" customFormat="1" ht="42" customHeight="1">
      <c r="A142" s="220">
        <v>330001</v>
      </c>
      <c r="B142" s="263" t="s">
        <v>636</v>
      </c>
      <c r="C142" s="393" t="s">
        <v>723</v>
      </c>
      <c r="D142" s="620" t="s">
        <v>761</v>
      </c>
      <c r="E142" s="251" t="s">
        <v>637</v>
      </c>
      <c r="F142" s="445">
        <v>15</v>
      </c>
      <c r="G142" s="247">
        <v>8190.19</v>
      </c>
      <c r="H142" s="247">
        <v>0</v>
      </c>
      <c r="I142" s="247">
        <v>0</v>
      </c>
      <c r="J142" s="247">
        <v>0</v>
      </c>
      <c r="K142" s="247">
        <v>0</v>
      </c>
      <c r="L142" s="247">
        <v>1202.17</v>
      </c>
      <c r="M142" s="247">
        <v>0</v>
      </c>
      <c r="N142" s="247">
        <v>0</v>
      </c>
      <c r="O142" s="247">
        <v>0</v>
      </c>
      <c r="P142" s="247">
        <v>140</v>
      </c>
      <c r="Q142" s="247">
        <v>0.02</v>
      </c>
      <c r="R142" s="247">
        <f>G142+H142+I142+J142+K142-N142-O142-P142-L142-M142-Q142</f>
        <v>6847.999999999999</v>
      </c>
      <c r="S142" s="18"/>
    </row>
    <row r="143" spans="1:19" s="266" customFormat="1" ht="27" customHeight="1">
      <c r="A143" s="264" t="s">
        <v>121</v>
      </c>
      <c r="B143" s="251"/>
      <c r="C143" s="251"/>
      <c r="D143" s="374"/>
      <c r="E143" s="251"/>
      <c r="F143" s="445"/>
      <c r="G143" s="250">
        <f>G142</f>
        <v>8190.19</v>
      </c>
      <c r="H143" s="250">
        <f aca="true" t="shared" si="25" ref="H143:P143">H142</f>
        <v>0</v>
      </c>
      <c r="I143" s="250">
        <f t="shared" si="25"/>
        <v>0</v>
      </c>
      <c r="J143" s="250">
        <f t="shared" si="25"/>
        <v>0</v>
      </c>
      <c r="K143" s="250">
        <f t="shared" si="25"/>
        <v>0</v>
      </c>
      <c r="L143" s="250">
        <f>L142</f>
        <v>1202.17</v>
      </c>
      <c r="M143" s="250">
        <f>M142</f>
        <v>0</v>
      </c>
      <c r="N143" s="250">
        <f>N142</f>
        <v>0</v>
      </c>
      <c r="O143" s="250">
        <f t="shared" si="25"/>
        <v>0</v>
      </c>
      <c r="P143" s="250">
        <f t="shared" si="25"/>
        <v>140</v>
      </c>
      <c r="Q143" s="250">
        <f>Q142</f>
        <v>0.02</v>
      </c>
      <c r="R143" s="250">
        <f>R142</f>
        <v>6847.999999999999</v>
      </c>
      <c r="S143" s="265"/>
    </row>
    <row r="144" spans="1:19" ht="33" customHeight="1">
      <c r="A144" s="125" t="s">
        <v>189</v>
      </c>
      <c r="B144" s="259"/>
      <c r="C144" s="259"/>
      <c r="D144" s="607"/>
      <c r="E144" s="252"/>
      <c r="F144" s="455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96"/>
    </row>
    <row r="145" spans="1:19" ht="42" customHeight="1">
      <c r="A145" s="149">
        <v>5400201</v>
      </c>
      <c r="B145" s="247" t="s">
        <v>191</v>
      </c>
      <c r="C145" s="247"/>
      <c r="D145" s="374" t="s">
        <v>192</v>
      </c>
      <c r="E145" s="596" t="s">
        <v>6</v>
      </c>
      <c r="F145" s="437">
        <v>15</v>
      </c>
      <c r="G145" s="247">
        <v>3168.13</v>
      </c>
      <c r="H145" s="247">
        <v>0</v>
      </c>
      <c r="I145" s="247">
        <v>0</v>
      </c>
      <c r="J145" s="247">
        <v>0</v>
      </c>
      <c r="K145" s="247">
        <v>0</v>
      </c>
      <c r="L145" s="247">
        <v>115.55</v>
      </c>
      <c r="M145" s="247">
        <v>0</v>
      </c>
      <c r="N145" s="247">
        <v>0</v>
      </c>
      <c r="O145" s="247">
        <v>0</v>
      </c>
      <c r="P145" s="247">
        <v>0</v>
      </c>
      <c r="Q145" s="247">
        <v>-0.02</v>
      </c>
      <c r="R145" s="247">
        <f>G145+H145+I145+K145-N145-P145-L145-O145+M145-Q145</f>
        <v>3052.6</v>
      </c>
      <c r="S145" s="151"/>
    </row>
    <row r="146" spans="1:19" ht="42" customHeight="1">
      <c r="A146" s="149">
        <v>5400207</v>
      </c>
      <c r="B146" s="247" t="s">
        <v>193</v>
      </c>
      <c r="C146" s="374" t="s">
        <v>723</v>
      </c>
      <c r="D146" s="374" t="s">
        <v>194</v>
      </c>
      <c r="E146" s="596" t="s">
        <v>190</v>
      </c>
      <c r="F146" s="437">
        <v>15</v>
      </c>
      <c r="G146" s="247">
        <v>6006.19</v>
      </c>
      <c r="H146" s="247">
        <v>0</v>
      </c>
      <c r="I146" s="247">
        <v>0</v>
      </c>
      <c r="J146" s="247">
        <v>0</v>
      </c>
      <c r="K146" s="247">
        <v>0</v>
      </c>
      <c r="L146" s="247">
        <v>735.66</v>
      </c>
      <c r="M146" s="247">
        <v>0</v>
      </c>
      <c r="N146" s="247">
        <v>0</v>
      </c>
      <c r="O146" s="247">
        <v>0</v>
      </c>
      <c r="P146" s="247">
        <v>0</v>
      </c>
      <c r="Q146" s="247">
        <v>0.13</v>
      </c>
      <c r="R146" s="247">
        <f>G146+H146+I146+K146-N146-P146-L146-O146+M146-Q146</f>
        <v>5270.4</v>
      </c>
      <c r="S146" s="151"/>
    </row>
    <row r="147" spans="1:19" s="266" customFormat="1" ht="27" customHeight="1">
      <c r="A147" s="766" t="s">
        <v>121</v>
      </c>
      <c r="B147" s="767"/>
      <c r="C147" s="767"/>
      <c r="D147" s="768"/>
      <c r="E147" s="767"/>
      <c r="F147" s="769"/>
      <c r="G147" s="770">
        <f aca="true" t="shared" si="26" ref="G147:P147">SUM(G145:G146)</f>
        <v>9174.32</v>
      </c>
      <c r="H147" s="770">
        <f t="shared" si="26"/>
        <v>0</v>
      </c>
      <c r="I147" s="770">
        <f t="shared" si="26"/>
        <v>0</v>
      </c>
      <c r="J147" s="770">
        <f t="shared" si="26"/>
        <v>0</v>
      </c>
      <c r="K147" s="770">
        <f t="shared" si="26"/>
        <v>0</v>
      </c>
      <c r="L147" s="770">
        <f t="shared" si="26"/>
        <v>851.2099999999999</v>
      </c>
      <c r="M147" s="770">
        <f t="shared" si="26"/>
        <v>0</v>
      </c>
      <c r="N147" s="770">
        <f t="shared" si="26"/>
        <v>0</v>
      </c>
      <c r="O147" s="770">
        <f t="shared" si="26"/>
        <v>0</v>
      </c>
      <c r="P147" s="770">
        <f t="shared" si="26"/>
        <v>0</v>
      </c>
      <c r="Q147" s="770">
        <f>SUM(Q145:Q146)</f>
        <v>0.11</v>
      </c>
      <c r="R147" s="770">
        <f>SUM(R145:R146)</f>
        <v>8323</v>
      </c>
      <c r="S147" s="771"/>
    </row>
    <row r="148" spans="1:19" s="25" customFormat="1" ht="33" customHeight="1">
      <c r="A148" s="116"/>
      <c r="B148" s="239" t="s">
        <v>33</v>
      </c>
      <c r="C148" s="239"/>
      <c r="D148" s="617"/>
      <c r="E148" s="88"/>
      <c r="F148" s="474"/>
      <c r="G148" s="254">
        <f aca="true" t="shared" si="27" ref="G148:P148">G140+G143+G147</f>
        <v>36857.33</v>
      </c>
      <c r="H148" s="257">
        <f t="shared" si="27"/>
        <v>0</v>
      </c>
      <c r="I148" s="254">
        <f t="shared" si="27"/>
        <v>0</v>
      </c>
      <c r="J148" s="254">
        <f t="shared" si="27"/>
        <v>0</v>
      </c>
      <c r="K148" s="254">
        <f t="shared" si="27"/>
        <v>0</v>
      </c>
      <c r="L148" s="257">
        <f t="shared" si="27"/>
        <v>3967.19</v>
      </c>
      <c r="M148" s="254">
        <f t="shared" si="27"/>
        <v>0</v>
      </c>
      <c r="N148" s="254">
        <f t="shared" si="27"/>
        <v>3000</v>
      </c>
      <c r="O148" s="254">
        <f t="shared" si="27"/>
        <v>1678</v>
      </c>
      <c r="P148" s="254">
        <f t="shared" si="27"/>
        <v>140</v>
      </c>
      <c r="Q148" s="254">
        <f>Q140+Q143+Q147</f>
        <v>0.13999999999999999</v>
      </c>
      <c r="R148" s="254">
        <f>R140+R143+R147</f>
        <v>28071.999999999996</v>
      </c>
      <c r="S148" s="67"/>
    </row>
    <row r="149" spans="1:19" s="246" customFormat="1" ht="18.75">
      <c r="A149" s="655"/>
      <c r="B149" s="656"/>
      <c r="C149" s="656"/>
      <c r="D149" s="656"/>
      <c r="E149" s="656" t="s">
        <v>1091</v>
      </c>
      <c r="F149" s="657"/>
      <c r="G149" s="656"/>
      <c r="H149" s="656"/>
      <c r="I149" s="656"/>
      <c r="J149" s="656"/>
      <c r="L149" s="670" t="s">
        <v>1093</v>
      </c>
      <c r="M149" s="670"/>
      <c r="N149" s="656"/>
      <c r="O149" s="656"/>
      <c r="P149" s="656"/>
      <c r="Q149" s="656" t="s">
        <v>1093</v>
      </c>
      <c r="R149" s="656"/>
      <c r="S149" s="658"/>
    </row>
    <row r="150" spans="1:19" ht="18.75">
      <c r="A150" s="655" t="s">
        <v>1126</v>
      </c>
      <c r="B150" s="656"/>
      <c r="C150" s="656"/>
      <c r="D150" s="656" t="s">
        <v>1092</v>
      </c>
      <c r="E150" s="656"/>
      <c r="F150" s="657"/>
      <c r="G150" s="656"/>
      <c r="H150" s="656"/>
      <c r="I150" s="656"/>
      <c r="J150" s="656"/>
      <c r="L150" s="661" t="s">
        <v>1094</v>
      </c>
      <c r="M150" s="686"/>
      <c r="N150" s="655"/>
      <c r="O150" s="656"/>
      <c r="P150" s="656" t="s">
        <v>1086</v>
      </c>
      <c r="Q150" s="656"/>
      <c r="R150" s="656"/>
      <c r="S150" s="659"/>
    </row>
    <row r="151" spans="1:19" ht="18.75">
      <c r="A151" s="655"/>
      <c r="B151" s="656"/>
      <c r="C151" s="656"/>
      <c r="D151" s="656" t="s">
        <v>1095</v>
      </c>
      <c r="E151" s="656"/>
      <c r="F151" s="657"/>
      <c r="G151" s="656"/>
      <c r="H151" s="656"/>
      <c r="I151" s="656"/>
      <c r="J151" s="656"/>
      <c r="L151" s="660" t="s">
        <v>1089</v>
      </c>
      <c r="M151" s="669"/>
      <c r="N151" s="656"/>
      <c r="O151" s="656"/>
      <c r="P151" s="656" t="s">
        <v>1090</v>
      </c>
      <c r="Q151" s="656"/>
      <c r="R151" s="656"/>
      <c r="S151" s="658"/>
    </row>
    <row r="152" spans="1:19" ht="60" customHeight="1">
      <c r="A152" s="241" t="s">
        <v>0</v>
      </c>
      <c r="B152" s="37"/>
      <c r="C152" s="37"/>
      <c r="D152" s="611"/>
      <c r="E152" s="119" t="s">
        <v>695</v>
      </c>
      <c r="F152" s="452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1" t="s">
        <v>23</v>
      </c>
      <c r="C153" s="121"/>
      <c r="D153" s="603"/>
      <c r="E153" s="9"/>
      <c r="F153" s="440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590" t="s">
        <v>1282</v>
      </c>
    </row>
    <row r="154" spans="1:19" ht="24.75">
      <c r="A154" s="12"/>
      <c r="B154" s="13"/>
      <c r="C154" s="13"/>
      <c r="D154" s="604"/>
      <c r="E154" s="120" t="s">
        <v>1317</v>
      </c>
      <c r="F154" s="441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05" customFormat="1" ht="38.25" customHeight="1" thickBot="1">
      <c r="A155" s="275" t="s">
        <v>931</v>
      </c>
      <c r="B155" s="276" t="s">
        <v>932</v>
      </c>
      <c r="C155" s="278" t="s">
        <v>724</v>
      </c>
      <c r="D155" s="619" t="s">
        <v>1</v>
      </c>
      <c r="E155" s="282" t="s">
        <v>930</v>
      </c>
      <c r="F155" s="476" t="s">
        <v>948</v>
      </c>
      <c r="G155" s="277" t="s">
        <v>926</v>
      </c>
      <c r="H155" s="283" t="s">
        <v>927</v>
      </c>
      <c r="I155" s="283" t="s">
        <v>913</v>
      </c>
      <c r="J155" s="277" t="s">
        <v>37</v>
      </c>
      <c r="K155" s="283" t="s">
        <v>928</v>
      </c>
      <c r="L155" s="283" t="s">
        <v>18</v>
      </c>
      <c r="M155" s="283" t="s">
        <v>19</v>
      </c>
      <c r="N155" s="283" t="s">
        <v>940</v>
      </c>
      <c r="O155" s="283" t="s">
        <v>1221</v>
      </c>
      <c r="P155" s="28" t="s">
        <v>929</v>
      </c>
      <c r="Q155" s="277" t="s">
        <v>32</v>
      </c>
      <c r="R155" s="277" t="s">
        <v>933</v>
      </c>
      <c r="S155" s="284" t="s">
        <v>20</v>
      </c>
    </row>
    <row r="156" spans="1:19" ht="33" customHeight="1" thickTop="1">
      <c r="A156" s="128" t="s">
        <v>195</v>
      </c>
      <c r="B156" s="97"/>
      <c r="C156" s="97"/>
      <c r="D156" s="606"/>
      <c r="E156" s="97"/>
      <c r="F156" s="467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36">
        <v>2300101</v>
      </c>
      <c r="B157" s="247" t="s">
        <v>707</v>
      </c>
      <c r="C157" s="247"/>
      <c r="D157" s="374" t="s">
        <v>762</v>
      </c>
      <c r="E157" s="248" t="s">
        <v>2</v>
      </c>
      <c r="F157" s="437">
        <v>15</v>
      </c>
      <c r="G157" s="247">
        <v>3526.45</v>
      </c>
      <c r="H157" s="247">
        <v>0</v>
      </c>
      <c r="I157" s="247">
        <v>0</v>
      </c>
      <c r="J157" s="247">
        <v>0</v>
      </c>
      <c r="K157" s="247">
        <v>0</v>
      </c>
      <c r="L157" s="247">
        <v>172.26</v>
      </c>
      <c r="M157" s="247">
        <v>0</v>
      </c>
      <c r="N157" s="247">
        <v>0</v>
      </c>
      <c r="O157" s="247">
        <v>0</v>
      </c>
      <c r="P157" s="247">
        <v>0</v>
      </c>
      <c r="Q157" s="247">
        <v>-0.01</v>
      </c>
      <c r="R157" s="247">
        <f>G157+H157+I157+K157-N157-P157-L157-O157+M157-Q157</f>
        <v>3354.2</v>
      </c>
      <c r="S157" s="16"/>
    </row>
    <row r="158" spans="1:19" ht="49.5" customHeight="1">
      <c r="A158" s="136">
        <v>7110101</v>
      </c>
      <c r="B158" s="247" t="s">
        <v>151</v>
      </c>
      <c r="C158" s="374" t="s">
        <v>739</v>
      </c>
      <c r="D158" s="374" t="s">
        <v>748</v>
      </c>
      <c r="E158" s="251" t="s">
        <v>638</v>
      </c>
      <c r="F158" s="445">
        <v>15</v>
      </c>
      <c r="G158" s="247">
        <v>14325</v>
      </c>
      <c r="H158" s="247">
        <v>0</v>
      </c>
      <c r="I158" s="247">
        <v>0</v>
      </c>
      <c r="J158" s="247">
        <v>0</v>
      </c>
      <c r="K158" s="247">
        <v>0</v>
      </c>
      <c r="L158" s="247">
        <v>2600.61</v>
      </c>
      <c r="M158" s="247">
        <v>0</v>
      </c>
      <c r="N158" s="247">
        <v>0</v>
      </c>
      <c r="O158" s="247">
        <v>0</v>
      </c>
      <c r="P158" s="247">
        <v>938</v>
      </c>
      <c r="Q158" s="247">
        <v>0.19</v>
      </c>
      <c r="R158" s="247">
        <f>G158+H158+I158+K158-N158-P158-L158-O158+M158-Q158</f>
        <v>10786.199999999999</v>
      </c>
      <c r="S158" s="32"/>
    </row>
    <row r="159" spans="1:19" s="266" customFormat="1" ht="33" customHeight="1">
      <c r="A159" s="766" t="s">
        <v>121</v>
      </c>
      <c r="B159" s="767"/>
      <c r="C159" s="767"/>
      <c r="D159" s="768"/>
      <c r="E159" s="767"/>
      <c r="F159" s="769"/>
      <c r="G159" s="770">
        <f>SUM(G157:G158)</f>
        <v>17851.45</v>
      </c>
      <c r="H159" s="770">
        <f aca="true" t="shared" si="28" ref="H159:P159">SUM(H157:H158)</f>
        <v>0</v>
      </c>
      <c r="I159" s="770">
        <f t="shared" si="28"/>
        <v>0</v>
      </c>
      <c r="J159" s="770">
        <f t="shared" si="28"/>
        <v>0</v>
      </c>
      <c r="K159" s="770">
        <f t="shared" si="28"/>
        <v>0</v>
      </c>
      <c r="L159" s="770">
        <f>SUM(L157:L158)</f>
        <v>2772.87</v>
      </c>
      <c r="M159" s="770">
        <f>SUM(M157:M158)</f>
        <v>0</v>
      </c>
      <c r="N159" s="770">
        <f>SUM(N157:N158)</f>
        <v>0</v>
      </c>
      <c r="O159" s="770">
        <f t="shared" si="28"/>
        <v>0</v>
      </c>
      <c r="P159" s="770">
        <f t="shared" si="28"/>
        <v>938</v>
      </c>
      <c r="Q159" s="770">
        <f>SUM(Q157:Q158)</f>
        <v>0.18</v>
      </c>
      <c r="R159" s="770">
        <f>SUM(R157:R158)</f>
        <v>14140.399999999998</v>
      </c>
      <c r="S159" s="771"/>
    </row>
    <row r="160" spans="1:19" ht="33" customHeight="1">
      <c r="A160" s="128" t="s">
        <v>8</v>
      </c>
      <c r="B160" s="259"/>
      <c r="C160" s="259"/>
      <c r="D160" s="607"/>
      <c r="E160" s="253"/>
      <c r="F160" s="446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96"/>
    </row>
    <row r="161" spans="1:19" ht="49.5" customHeight="1">
      <c r="A161" s="149">
        <v>4310000</v>
      </c>
      <c r="B161" s="375" t="s">
        <v>196</v>
      </c>
      <c r="C161" s="247"/>
      <c r="D161" s="374" t="s">
        <v>197</v>
      </c>
      <c r="E161" s="251" t="s">
        <v>87</v>
      </c>
      <c r="F161" s="445">
        <v>15</v>
      </c>
      <c r="G161" s="247">
        <v>3611.87</v>
      </c>
      <c r="H161" s="247">
        <v>0</v>
      </c>
      <c r="I161" s="247">
        <v>0</v>
      </c>
      <c r="J161" s="247">
        <v>0</v>
      </c>
      <c r="K161" s="247">
        <v>0</v>
      </c>
      <c r="L161" s="247">
        <v>181.55</v>
      </c>
      <c r="M161" s="247">
        <v>0</v>
      </c>
      <c r="N161" s="247">
        <v>0</v>
      </c>
      <c r="O161" s="247">
        <v>0</v>
      </c>
      <c r="P161" s="247">
        <v>0</v>
      </c>
      <c r="Q161" s="247">
        <v>0.12</v>
      </c>
      <c r="R161" s="247">
        <f>G161+H161+I161+K161-N161-P161-L161-O161+M161-Q161</f>
        <v>3430.2</v>
      </c>
      <c r="S161" s="32"/>
    </row>
    <row r="162" spans="1:19" s="266" customFormat="1" ht="33" customHeight="1">
      <c r="A162" s="766" t="s">
        <v>121</v>
      </c>
      <c r="B162" s="767"/>
      <c r="C162" s="767"/>
      <c r="D162" s="768"/>
      <c r="E162" s="767"/>
      <c r="F162" s="769"/>
      <c r="G162" s="770">
        <f aca="true" t="shared" si="29" ref="G162:P162">SUM(G161:G161)</f>
        <v>3611.87</v>
      </c>
      <c r="H162" s="770">
        <f t="shared" si="29"/>
        <v>0</v>
      </c>
      <c r="I162" s="770">
        <f t="shared" si="29"/>
        <v>0</v>
      </c>
      <c r="J162" s="770">
        <f t="shared" si="29"/>
        <v>0</v>
      </c>
      <c r="K162" s="770">
        <f t="shared" si="29"/>
        <v>0</v>
      </c>
      <c r="L162" s="770">
        <f>SUM(L161:L161)</f>
        <v>181.55</v>
      </c>
      <c r="M162" s="770">
        <f>SUM(M161:M161)</f>
        <v>0</v>
      </c>
      <c r="N162" s="767">
        <f t="shared" si="29"/>
        <v>0</v>
      </c>
      <c r="O162" s="770">
        <f t="shared" si="29"/>
        <v>0</v>
      </c>
      <c r="P162" s="770">
        <f t="shared" si="29"/>
        <v>0</v>
      </c>
      <c r="Q162" s="770">
        <f>SUM(Q161:Q161)</f>
        <v>0.12</v>
      </c>
      <c r="R162" s="770">
        <f>SUM(R161:R161)</f>
        <v>3430.2</v>
      </c>
      <c r="S162" s="771"/>
    </row>
    <row r="163" spans="1:19" s="25" customFormat="1" ht="33" customHeight="1">
      <c r="A163" s="65"/>
      <c r="B163" s="239" t="s">
        <v>33</v>
      </c>
      <c r="C163" s="239"/>
      <c r="D163" s="609"/>
      <c r="E163" s="254"/>
      <c r="F163" s="449"/>
      <c r="G163" s="254">
        <f>G159+G162</f>
        <v>21463.32</v>
      </c>
      <c r="H163" s="257">
        <f aca="true" t="shared" si="30" ref="H163:P163">H159+H162</f>
        <v>0</v>
      </c>
      <c r="I163" s="257">
        <f t="shared" si="30"/>
        <v>0</v>
      </c>
      <c r="J163" s="257">
        <f t="shared" si="30"/>
        <v>0</v>
      </c>
      <c r="K163" s="257">
        <f t="shared" si="30"/>
        <v>0</v>
      </c>
      <c r="L163" s="257">
        <f>L159+L162</f>
        <v>2954.42</v>
      </c>
      <c r="M163" s="257">
        <f>M159+M162</f>
        <v>0</v>
      </c>
      <c r="N163" s="254">
        <f>N159+N162</f>
        <v>0</v>
      </c>
      <c r="O163" s="257">
        <f t="shared" si="30"/>
        <v>0</v>
      </c>
      <c r="P163" s="257">
        <f t="shared" si="30"/>
        <v>938</v>
      </c>
      <c r="Q163" s="257">
        <f>Q159+Q162</f>
        <v>0.3</v>
      </c>
      <c r="R163" s="257">
        <f>R159+R162</f>
        <v>17570.6</v>
      </c>
      <c r="S163" s="67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O166" s="3"/>
      <c r="Q166" s="152"/>
    </row>
    <row r="167" spans="13:17" ht="18">
      <c r="M167" s="152"/>
      <c r="Q167" s="152"/>
    </row>
    <row r="168" spans="1:19" s="245" customFormat="1" ht="18.75">
      <c r="A168" s="655"/>
      <c r="B168" s="656"/>
      <c r="C168" s="656"/>
      <c r="D168" s="656"/>
      <c r="E168" s="656" t="s">
        <v>1091</v>
      </c>
      <c r="F168" s="657"/>
      <c r="G168" s="656"/>
      <c r="H168" s="656"/>
      <c r="I168" s="656"/>
      <c r="J168" s="656"/>
      <c r="L168" s="661" t="s">
        <v>1093</v>
      </c>
      <c r="M168" s="661"/>
      <c r="N168" s="656"/>
      <c r="O168" s="656"/>
      <c r="P168" s="656"/>
      <c r="Q168" s="656" t="s">
        <v>1093</v>
      </c>
      <c r="R168" s="656"/>
      <c r="S168" s="658"/>
    </row>
    <row r="169" spans="1:19" s="245" customFormat="1" ht="18.75">
      <c r="A169" s="655"/>
      <c r="B169" s="656"/>
      <c r="C169" s="656"/>
      <c r="D169" s="656"/>
      <c r="E169" s="656"/>
      <c r="F169" s="657"/>
      <c r="G169" s="656"/>
      <c r="H169" s="656"/>
      <c r="I169" s="656"/>
      <c r="J169" s="656"/>
      <c r="L169" s="670"/>
      <c r="M169" s="686"/>
      <c r="N169" s="655"/>
      <c r="O169" s="656"/>
      <c r="P169" s="656"/>
      <c r="Q169" s="656"/>
      <c r="R169" s="656"/>
      <c r="S169" s="659"/>
    </row>
    <row r="170" spans="1:19" ht="18.75">
      <c r="A170" s="655" t="s">
        <v>1126</v>
      </c>
      <c r="B170" s="656"/>
      <c r="C170" s="656"/>
      <c r="D170" s="656" t="s">
        <v>1092</v>
      </c>
      <c r="E170" s="656"/>
      <c r="F170" s="657"/>
      <c r="G170" s="656"/>
      <c r="H170" s="656"/>
      <c r="I170" s="656"/>
      <c r="J170" s="656"/>
      <c r="K170" s="4"/>
      <c r="L170" s="661" t="s">
        <v>1094</v>
      </c>
      <c r="M170" s="686"/>
      <c r="N170" s="655"/>
      <c r="O170" s="656"/>
      <c r="P170" s="656" t="s">
        <v>1086</v>
      </c>
      <c r="Q170" s="656"/>
      <c r="R170" s="656"/>
      <c r="S170" s="659"/>
    </row>
    <row r="171" spans="1:19" ht="18.75">
      <c r="A171" s="655"/>
      <c r="B171" s="656"/>
      <c r="C171" s="656"/>
      <c r="D171" s="656" t="s">
        <v>1095</v>
      </c>
      <c r="E171" s="656"/>
      <c r="F171" s="657"/>
      <c r="G171" s="656"/>
      <c r="H171" s="656"/>
      <c r="I171" s="656"/>
      <c r="J171" s="656"/>
      <c r="K171" s="4"/>
      <c r="L171" s="660" t="s">
        <v>1089</v>
      </c>
      <c r="M171" s="660"/>
      <c r="N171" s="656"/>
      <c r="O171" s="656"/>
      <c r="P171" s="656" t="s">
        <v>1090</v>
      </c>
      <c r="Q171" s="656"/>
      <c r="R171" s="656"/>
      <c r="S171" s="658"/>
    </row>
    <row r="172" spans="1:19" ht="25.5" customHeight="1">
      <c r="A172" s="241" t="s">
        <v>0</v>
      </c>
      <c r="B172" s="22"/>
      <c r="C172" s="22"/>
      <c r="D172" s="611"/>
      <c r="E172" s="118" t="s">
        <v>695</v>
      </c>
      <c r="F172" s="452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1" t="s">
        <v>24</v>
      </c>
      <c r="C173" s="121"/>
      <c r="D173" s="603"/>
      <c r="E173" s="9"/>
      <c r="F173" s="440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590" t="s">
        <v>1283</v>
      </c>
    </row>
    <row r="174" spans="1:19" ht="19.5" customHeight="1">
      <c r="A174" s="12"/>
      <c r="B174" s="13"/>
      <c r="C174" s="13"/>
      <c r="D174" s="604"/>
      <c r="E174" s="120" t="s">
        <v>1317</v>
      </c>
      <c r="F174" s="441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31"/>
    </row>
    <row r="175" spans="1:19" s="594" customFormat="1" ht="35.25" customHeight="1" thickBot="1">
      <c r="A175" s="420" t="s">
        <v>931</v>
      </c>
      <c r="B175" s="421" t="s">
        <v>932</v>
      </c>
      <c r="C175" s="422" t="s">
        <v>724</v>
      </c>
      <c r="D175" s="619" t="s">
        <v>1</v>
      </c>
      <c r="E175" s="421" t="s">
        <v>930</v>
      </c>
      <c r="F175" s="471" t="s">
        <v>948</v>
      </c>
      <c r="G175" s="281" t="s">
        <v>926</v>
      </c>
      <c r="H175" s="281" t="s">
        <v>927</v>
      </c>
      <c r="I175" s="281" t="s">
        <v>36</v>
      </c>
      <c r="J175" s="277" t="s">
        <v>37</v>
      </c>
      <c r="K175" s="281" t="s">
        <v>928</v>
      </c>
      <c r="L175" s="281" t="s">
        <v>18</v>
      </c>
      <c r="M175" s="281" t="s">
        <v>19</v>
      </c>
      <c r="N175" s="281" t="s">
        <v>940</v>
      </c>
      <c r="O175" s="281" t="s">
        <v>1221</v>
      </c>
      <c r="P175" s="46" t="s">
        <v>929</v>
      </c>
      <c r="Q175" s="281" t="s">
        <v>934</v>
      </c>
      <c r="R175" s="281" t="s">
        <v>933</v>
      </c>
      <c r="S175" s="422" t="s">
        <v>20</v>
      </c>
    </row>
    <row r="176" spans="1:19" ht="18.75" customHeight="1" thickTop="1">
      <c r="A176" s="125" t="s">
        <v>198</v>
      </c>
      <c r="B176" s="97"/>
      <c r="C176" s="97"/>
      <c r="D176" s="606"/>
      <c r="E176" s="97"/>
      <c r="F176" s="467"/>
      <c r="G176" s="97"/>
      <c r="H176" s="97"/>
      <c r="I176" s="97"/>
      <c r="J176" s="97"/>
      <c r="K176" s="97"/>
      <c r="L176" s="97"/>
      <c r="M176" s="97"/>
      <c r="N176" s="97"/>
      <c r="O176" s="98"/>
      <c r="P176" s="97"/>
      <c r="Q176" s="97"/>
      <c r="R176" s="97"/>
      <c r="S176" s="100"/>
    </row>
    <row r="177" spans="1:19" ht="25.5" customHeight="1">
      <c r="A177" s="223">
        <v>500003</v>
      </c>
      <c r="B177" s="249" t="s">
        <v>1084</v>
      </c>
      <c r="C177" s="374" t="s">
        <v>723</v>
      </c>
      <c r="D177" s="374" t="s">
        <v>1085</v>
      </c>
      <c r="E177" s="596" t="s">
        <v>639</v>
      </c>
      <c r="F177" s="437">
        <v>15</v>
      </c>
      <c r="G177" s="249">
        <v>14592</v>
      </c>
      <c r="H177" s="247">
        <v>0</v>
      </c>
      <c r="I177" s="247">
        <v>0</v>
      </c>
      <c r="J177" s="247">
        <v>0</v>
      </c>
      <c r="K177" s="247">
        <v>0</v>
      </c>
      <c r="L177" s="247">
        <v>2663.41</v>
      </c>
      <c r="M177" s="247">
        <v>0</v>
      </c>
      <c r="N177" s="247">
        <v>0</v>
      </c>
      <c r="O177" s="247">
        <v>0</v>
      </c>
      <c r="P177" s="247">
        <v>239</v>
      </c>
      <c r="Q177" s="247">
        <v>-0.01</v>
      </c>
      <c r="R177" s="247">
        <f>G177+H177+I177+K177-N177-P177-L177-O177+M177-Q177</f>
        <v>11689.6</v>
      </c>
      <c r="S177" s="104"/>
    </row>
    <row r="178" spans="1:19" s="45" customFormat="1" ht="25.5" customHeight="1">
      <c r="A178" s="149">
        <v>1110002</v>
      </c>
      <c r="B178" s="16" t="s">
        <v>689</v>
      </c>
      <c r="C178" s="77"/>
      <c r="D178" s="213" t="s">
        <v>722</v>
      </c>
      <c r="E178" s="599" t="s">
        <v>11</v>
      </c>
      <c r="F178" s="477">
        <v>15</v>
      </c>
      <c r="G178" s="77">
        <v>2091.28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65.23</v>
      </c>
      <c r="N178" s="77">
        <v>0</v>
      </c>
      <c r="O178" s="77">
        <v>186</v>
      </c>
      <c r="P178" s="77">
        <v>0</v>
      </c>
      <c r="Q178" s="247">
        <v>0.11</v>
      </c>
      <c r="R178" s="77">
        <f>G178+H178+I178+K178-N178-P178-L178-O178+M178-Q178</f>
        <v>1970.4000000000003</v>
      </c>
      <c r="S178" s="18"/>
    </row>
    <row r="179" spans="1:19" ht="25.5" customHeight="1">
      <c r="A179" s="223">
        <v>3100101</v>
      </c>
      <c r="B179" s="247" t="s">
        <v>148</v>
      </c>
      <c r="C179" s="249"/>
      <c r="D179" s="374" t="s">
        <v>149</v>
      </c>
      <c r="E179" s="596" t="s">
        <v>2</v>
      </c>
      <c r="F179" s="437">
        <v>15</v>
      </c>
      <c r="G179" s="247">
        <v>2620.86</v>
      </c>
      <c r="H179" s="247">
        <v>0</v>
      </c>
      <c r="I179" s="247">
        <v>0</v>
      </c>
      <c r="J179" s="247">
        <v>0</v>
      </c>
      <c r="K179" s="247">
        <v>0</v>
      </c>
      <c r="L179" s="247">
        <v>20.81</v>
      </c>
      <c r="M179" s="247">
        <v>0</v>
      </c>
      <c r="N179" s="247">
        <v>0</v>
      </c>
      <c r="O179" s="247">
        <v>818</v>
      </c>
      <c r="P179" s="247">
        <v>0</v>
      </c>
      <c r="Q179" s="247">
        <v>0.05</v>
      </c>
      <c r="R179" s="247">
        <f>G179+H179+I179+K179-N179-P179-L179-O179+M179-Q179</f>
        <v>1782.0000000000002</v>
      </c>
      <c r="S179" s="47"/>
    </row>
    <row r="180" spans="1:19" ht="25.5" customHeight="1">
      <c r="A180" s="149">
        <v>11100311</v>
      </c>
      <c r="B180" s="247" t="s">
        <v>250</v>
      </c>
      <c r="C180" s="77"/>
      <c r="D180" s="213" t="s">
        <v>251</v>
      </c>
      <c r="E180" s="599" t="s">
        <v>86</v>
      </c>
      <c r="F180" s="477">
        <v>15</v>
      </c>
      <c r="G180" s="77">
        <v>1509.76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114.98</v>
      </c>
      <c r="N180" s="77">
        <v>0</v>
      </c>
      <c r="O180" s="77">
        <v>329</v>
      </c>
      <c r="P180" s="77">
        <v>0</v>
      </c>
      <c r="Q180" s="77">
        <v>-0.06</v>
      </c>
      <c r="R180" s="77">
        <f>G180+H180+I180+K180-N180-P180-L180-O180+M180-Q180</f>
        <v>1295.8</v>
      </c>
      <c r="S180" s="47"/>
    </row>
    <row r="181" spans="1:19" s="266" customFormat="1" ht="17.25" customHeight="1">
      <c r="A181" s="379" t="s">
        <v>121</v>
      </c>
      <c r="B181" s="380"/>
      <c r="C181" s="380"/>
      <c r="D181" s="616"/>
      <c r="E181" s="677"/>
      <c r="F181" s="478"/>
      <c r="G181" s="381">
        <f>SUM(G177:G180)</f>
        <v>20813.899999999998</v>
      </c>
      <c r="H181" s="381">
        <f aca="true" t="shared" si="31" ref="H181:P181">SUM(H177:H180)</f>
        <v>0</v>
      </c>
      <c r="I181" s="381">
        <f t="shared" si="31"/>
        <v>0</v>
      </c>
      <c r="J181" s="381">
        <f t="shared" si="31"/>
        <v>0</v>
      </c>
      <c r="K181" s="381">
        <f t="shared" si="31"/>
        <v>0</v>
      </c>
      <c r="L181" s="381">
        <f>SUM(L177:L180)</f>
        <v>2684.22</v>
      </c>
      <c r="M181" s="381">
        <f>SUM(M177:M180)</f>
        <v>180.21</v>
      </c>
      <c r="N181" s="381">
        <f>SUM(N177:N180)</f>
        <v>0</v>
      </c>
      <c r="O181" s="381">
        <f t="shared" si="31"/>
        <v>1333</v>
      </c>
      <c r="P181" s="381">
        <f t="shared" si="31"/>
        <v>239</v>
      </c>
      <c r="Q181" s="381">
        <f>SUM(Q177:Q180)</f>
        <v>0.09000000000000002</v>
      </c>
      <c r="R181" s="381">
        <f>SUM(R177:R180)</f>
        <v>16737.8</v>
      </c>
      <c r="S181" s="382"/>
    </row>
    <row r="182" spans="1:19" ht="18.75" customHeight="1">
      <c r="A182" s="125" t="s">
        <v>199</v>
      </c>
      <c r="B182" s="252"/>
      <c r="C182" s="252"/>
      <c r="D182" s="607"/>
      <c r="E182" s="678"/>
      <c r="F182" s="473"/>
      <c r="G182" s="252"/>
      <c r="H182" s="252"/>
      <c r="I182" s="252"/>
      <c r="J182" s="252"/>
      <c r="K182" s="252"/>
      <c r="L182" s="252"/>
      <c r="M182" s="252"/>
      <c r="N182" s="252"/>
      <c r="O182" s="267"/>
      <c r="P182" s="252"/>
      <c r="Q182" s="252"/>
      <c r="R182" s="252"/>
      <c r="S182" s="100"/>
    </row>
    <row r="183" spans="1:19" ht="25.5" customHeight="1">
      <c r="A183" s="149">
        <v>5100101</v>
      </c>
      <c r="B183" s="247" t="s">
        <v>200</v>
      </c>
      <c r="C183" s="247"/>
      <c r="D183" s="374" t="s">
        <v>201</v>
      </c>
      <c r="E183" s="596" t="s">
        <v>686</v>
      </c>
      <c r="F183" s="437">
        <v>15</v>
      </c>
      <c r="G183" s="247">
        <v>6006.19</v>
      </c>
      <c r="H183" s="247">
        <v>0</v>
      </c>
      <c r="I183" s="247">
        <v>0</v>
      </c>
      <c r="J183" s="247">
        <v>0</v>
      </c>
      <c r="K183" s="247">
        <v>0</v>
      </c>
      <c r="L183" s="247">
        <v>735.66</v>
      </c>
      <c r="M183" s="247">
        <v>0</v>
      </c>
      <c r="N183" s="247">
        <v>650</v>
      </c>
      <c r="O183" s="247">
        <v>0</v>
      </c>
      <c r="P183" s="247">
        <v>0</v>
      </c>
      <c r="Q183" s="247">
        <v>0.13</v>
      </c>
      <c r="R183" s="247">
        <f aca="true" t="shared" si="32" ref="R183:R191">G183+H183+I183+K183-N183-P183-L183-O183+M183-Q183</f>
        <v>4620.4</v>
      </c>
      <c r="S183" s="35"/>
    </row>
    <row r="184" spans="1:19" ht="25.5" customHeight="1">
      <c r="A184" s="149">
        <v>5200104</v>
      </c>
      <c r="B184" s="249" t="s">
        <v>205</v>
      </c>
      <c r="C184" s="247"/>
      <c r="D184" s="374" t="s">
        <v>206</v>
      </c>
      <c r="E184" s="596" t="s">
        <v>204</v>
      </c>
      <c r="F184" s="437">
        <v>15</v>
      </c>
      <c r="G184" s="247">
        <v>3276.07</v>
      </c>
      <c r="H184" s="247">
        <v>0</v>
      </c>
      <c r="I184" s="247">
        <v>0</v>
      </c>
      <c r="J184" s="247">
        <v>0</v>
      </c>
      <c r="K184" s="247">
        <v>0</v>
      </c>
      <c r="L184" s="247">
        <v>127.29</v>
      </c>
      <c r="M184" s="247">
        <v>0</v>
      </c>
      <c r="N184" s="247">
        <v>0</v>
      </c>
      <c r="O184" s="247">
        <v>0</v>
      </c>
      <c r="P184" s="247">
        <v>0</v>
      </c>
      <c r="Q184" s="247">
        <v>0.18</v>
      </c>
      <c r="R184" s="247">
        <f t="shared" si="32"/>
        <v>3148.6000000000004</v>
      </c>
      <c r="S184" s="104"/>
    </row>
    <row r="185" spans="1:19" ht="25.5" customHeight="1">
      <c r="A185" s="149">
        <v>5200201</v>
      </c>
      <c r="B185" s="249" t="s">
        <v>207</v>
      </c>
      <c r="C185" s="247"/>
      <c r="D185" s="374" t="s">
        <v>208</v>
      </c>
      <c r="E185" s="596" t="s">
        <v>204</v>
      </c>
      <c r="F185" s="437">
        <v>15</v>
      </c>
      <c r="G185" s="247">
        <v>3276.07</v>
      </c>
      <c r="H185" s="247">
        <v>0</v>
      </c>
      <c r="I185" s="247">
        <v>0</v>
      </c>
      <c r="J185" s="247">
        <v>0</v>
      </c>
      <c r="K185" s="247">
        <v>0</v>
      </c>
      <c r="L185" s="247">
        <v>127.29</v>
      </c>
      <c r="M185" s="247">
        <v>0</v>
      </c>
      <c r="N185" s="247">
        <v>0</v>
      </c>
      <c r="O185" s="247">
        <v>0</v>
      </c>
      <c r="P185" s="247">
        <v>0</v>
      </c>
      <c r="Q185" s="247">
        <v>-0.02</v>
      </c>
      <c r="R185" s="247">
        <f t="shared" si="32"/>
        <v>3148.8</v>
      </c>
      <c r="S185" s="104"/>
    </row>
    <row r="186" spans="1:19" ht="25.5" customHeight="1">
      <c r="A186" s="149">
        <v>5200205</v>
      </c>
      <c r="B186" s="247" t="s">
        <v>209</v>
      </c>
      <c r="C186" s="247"/>
      <c r="D186" s="374" t="s">
        <v>210</v>
      </c>
      <c r="E186" s="596" t="s">
        <v>211</v>
      </c>
      <c r="F186" s="437">
        <v>15</v>
      </c>
      <c r="G186" s="247">
        <v>1204.02</v>
      </c>
      <c r="H186" s="247">
        <v>0</v>
      </c>
      <c r="I186" s="247">
        <v>0</v>
      </c>
      <c r="J186" s="247">
        <v>0</v>
      </c>
      <c r="K186" s="247">
        <v>0</v>
      </c>
      <c r="L186" s="247">
        <v>0</v>
      </c>
      <c r="M186" s="247">
        <v>134.65</v>
      </c>
      <c r="N186" s="247">
        <v>0</v>
      </c>
      <c r="O186" s="247">
        <v>342</v>
      </c>
      <c r="P186" s="247">
        <v>0</v>
      </c>
      <c r="Q186" s="247">
        <v>0.07</v>
      </c>
      <c r="R186" s="247">
        <f t="shared" si="32"/>
        <v>996.5999999999999</v>
      </c>
      <c r="S186" s="35"/>
    </row>
    <row r="187" spans="1:19" ht="25.5" customHeight="1">
      <c r="A187" s="149">
        <v>5200206</v>
      </c>
      <c r="B187" s="247" t="s">
        <v>212</v>
      </c>
      <c r="C187" s="247"/>
      <c r="D187" s="374" t="s">
        <v>213</v>
      </c>
      <c r="E187" s="596" t="s">
        <v>211</v>
      </c>
      <c r="F187" s="437">
        <v>15</v>
      </c>
      <c r="G187" s="247">
        <v>1204.02</v>
      </c>
      <c r="H187" s="247">
        <v>0</v>
      </c>
      <c r="I187" s="247">
        <v>0</v>
      </c>
      <c r="J187" s="247">
        <v>0</v>
      </c>
      <c r="K187" s="247">
        <v>0</v>
      </c>
      <c r="L187" s="247">
        <v>0</v>
      </c>
      <c r="M187" s="247">
        <v>134.65</v>
      </c>
      <c r="N187" s="247">
        <v>0</v>
      </c>
      <c r="O187" s="268">
        <v>0</v>
      </c>
      <c r="P187" s="247">
        <v>0</v>
      </c>
      <c r="Q187" s="247">
        <v>0.07</v>
      </c>
      <c r="R187" s="247">
        <f t="shared" si="32"/>
        <v>1338.6000000000001</v>
      </c>
      <c r="S187" s="35"/>
    </row>
    <row r="188" spans="1:19" ht="25.5" customHeight="1">
      <c r="A188" s="149">
        <v>5200207</v>
      </c>
      <c r="B188" s="247" t="s">
        <v>214</v>
      </c>
      <c r="C188" s="247"/>
      <c r="D188" s="374" t="s">
        <v>215</v>
      </c>
      <c r="E188" s="596" t="s">
        <v>211</v>
      </c>
      <c r="F188" s="437">
        <v>15</v>
      </c>
      <c r="G188" s="247">
        <v>1204.02</v>
      </c>
      <c r="H188" s="247">
        <v>0</v>
      </c>
      <c r="I188" s="247">
        <v>0</v>
      </c>
      <c r="J188" s="247">
        <v>0</v>
      </c>
      <c r="K188" s="247">
        <v>0</v>
      </c>
      <c r="L188" s="247">
        <v>0</v>
      </c>
      <c r="M188" s="247">
        <v>134.65</v>
      </c>
      <c r="N188" s="247">
        <v>0</v>
      </c>
      <c r="O188" s="268">
        <v>0</v>
      </c>
      <c r="P188" s="247">
        <v>0</v>
      </c>
      <c r="Q188" s="247">
        <v>0.07</v>
      </c>
      <c r="R188" s="247">
        <f t="shared" si="32"/>
        <v>1338.6000000000001</v>
      </c>
      <c r="S188" s="35"/>
    </row>
    <row r="189" spans="1:19" ht="25.5" customHeight="1">
      <c r="A189" s="149">
        <v>5200208</v>
      </c>
      <c r="B189" s="249" t="s">
        <v>216</v>
      </c>
      <c r="C189" s="247"/>
      <c r="D189" s="374" t="s">
        <v>217</v>
      </c>
      <c r="E189" s="596" t="s">
        <v>211</v>
      </c>
      <c r="F189" s="437">
        <v>15</v>
      </c>
      <c r="G189" s="247">
        <v>1204.02</v>
      </c>
      <c r="H189" s="247">
        <v>0</v>
      </c>
      <c r="I189" s="247">
        <v>0</v>
      </c>
      <c r="J189" s="247">
        <v>0</v>
      </c>
      <c r="K189" s="247">
        <v>0</v>
      </c>
      <c r="L189" s="247">
        <v>0</v>
      </c>
      <c r="M189" s="247">
        <v>134.65</v>
      </c>
      <c r="N189" s="247">
        <v>0</v>
      </c>
      <c r="O189" s="268">
        <v>0</v>
      </c>
      <c r="P189" s="247">
        <v>0</v>
      </c>
      <c r="Q189" s="247">
        <v>0.07</v>
      </c>
      <c r="R189" s="247">
        <f t="shared" si="32"/>
        <v>1338.6000000000001</v>
      </c>
      <c r="S189" s="35"/>
    </row>
    <row r="190" spans="1:19" ht="25.5" customHeight="1">
      <c r="A190" s="149">
        <v>5200301</v>
      </c>
      <c r="B190" s="249" t="s">
        <v>218</v>
      </c>
      <c r="C190" s="247"/>
      <c r="D190" s="374" t="s">
        <v>219</v>
      </c>
      <c r="E190" s="596" t="s">
        <v>697</v>
      </c>
      <c r="F190" s="437">
        <v>15</v>
      </c>
      <c r="G190" s="247">
        <v>3276.07</v>
      </c>
      <c r="H190" s="247">
        <v>0</v>
      </c>
      <c r="I190" s="247">
        <v>0</v>
      </c>
      <c r="J190" s="247">
        <v>0</v>
      </c>
      <c r="K190" s="247">
        <v>0</v>
      </c>
      <c r="L190" s="247">
        <v>127.29</v>
      </c>
      <c r="M190" s="247">
        <v>0</v>
      </c>
      <c r="N190" s="247">
        <v>0</v>
      </c>
      <c r="O190" s="247">
        <v>0</v>
      </c>
      <c r="P190" s="247">
        <v>0</v>
      </c>
      <c r="Q190" s="247">
        <v>-0.02</v>
      </c>
      <c r="R190" s="247">
        <f t="shared" si="32"/>
        <v>3148.8</v>
      </c>
      <c r="S190" s="35"/>
    </row>
    <row r="191" spans="1:19" ht="25.5" customHeight="1">
      <c r="A191" s="149">
        <v>5200401</v>
      </c>
      <c r="B191" s="247" t="s">
        <v>222</v>
      </c>
      <c r="C191" s="247"/>
      <c r="D191" s="374" t="s">
        <v>223</v>
      </c>
      <c r="E191" s="596" t="s">
        <v>86</v>
      </c>
      <c r="F191" s="437">
        <v>15</v>
      </c>
      <c r="G191" s="247">
        <v>5733.13</v>
      </c>
      <c r="H191" s="247">
        <v>0</v>
      </c>
      <c r="I191" s="247">
        <v>0</v>
      </c>
      <c r="J191" s="247">
        <v>0</v>
      </c>
      <c r="K191" s="247">
        <v>0</v>
      </c>
      <c r="L191" s="247">
        <v>677.34</v>
      </c>
      <c r="M191" s="247">
        <v>0</v>
      </c>
      <c r="N191" s="247">
        <v>0</v>
      </c>
      <c r="O191" s="247">
        <v>0</v>
      </c>
      <c r="P191" s="247">
        <v>0</v>
      </c>
      <c r="Q191" s="247">
        <v>-0.01</v>
      </c>
      <c r="R191" s="247">
        <f t="shared" si="32"/>
        <v>5055.8</v>
      </c>
      <c r="S191" s="35"/>
    </row>
    <row r="192" spans="1:19" s="266" customFormat="1" ht="17.25" customHeight="1">
      <c r="A192" s="379" t="s">
        <v>121</v>
      </c>
      <c r="B192" s="380"/>
      <c r="C192" s="380"/>
      <c r="D192" s="616"/>
      <c r="E192" s="677"/>
      <c r="F192" s="478"/>
      <c r="G192" s="381">
        <f>SUM(G183:G191)</f>
        <v>26383.61</v>
      </c>
      <c r="H192" s="381">
        <f>SUM(H183:H191)</f>
        <v>0</v>
      </c>
      <c r="I192" s="381">
        <f aca="true" t="shared" si="33" ref="I192:P192">SUM(I183:I191)</f>
        <v>0</v>
      </c>
      <c r="J192" s="381">
        <f t="shared" si="33"/>
        <v>0</v>
      </c>
      <c r="K192" s="381">
        <f t="shared" si="33"/>
        <v>0</v>
      </c>
      <c r="L192" s="381">
        <f>SUM(L183:L191)</f>
        <v>1794.87</v>
      </c>
      <c r="M192" s="381">
        <f t="shared" si="33"/>
        <v>538.6</v>
      </c>
      <c r="N192" s="381">
        <f>SUM(N183:N191)</f>
        <v>650</v>
      </c>
      <c r="O192" s="381">
        <f t="shared" si="33"/>
        <v>342</v>
      </c>
      <c r="P192" s="381">
        <f t="shared" si="33"/>
        <v>0</v>
      </c>
      <c r="Q192" s="381">
        <f>SUM(Q183:Q191)</f>
        <v>0.54</v>
      </c>
      <c r="R192" s="381">
        <f>SUM(R183:R191)</f>
        <v>24134.8</v>
      </c>
      <c r="S192" s="382"/>
    </row>
    <row r="193" spans="1:19" ht="18.75" customHeight="1">
      <c r="A193" s="125" t="s">
        <v>220</v>
      </c>
      <c r="B193" s="252"/>
      <c r="C193" s="252"/>
      <c r="D193" s="607"/>
      <c r="E193" s="678"/>
      <c r="F193" s="473"/>
      <c r="G193" s="252"/>
      <c r="H193" s="252"/>
      <c r="I193" s="252"/>
      <c r="J193" s="252"/>
      <c r="K193" s="252"/>
      <c r="L193" s="252"/>
      <c r="M193" s="252"/>
      <c r="N193" s="252"/>
      <c r="O193" s="267"/>
      <c r="P193" s="252"/>
      <c r="Q193" s="252"/>
      <c r="R193" s="252"/>
      <c r="S193" s="100"/>
    </row>
    <row r="194" spans="1:19" ht="25.5" customHeight="1">
      <c r="A194" s="223">
        <v>500002</v>
      </c>
      <c r="B194" s="247" t="s">
        <v>640</v>
      </c>
      <c r="C194" s="247"/>
      <c r="D194" s="374" t="s">
        <v>862</v>
      </c>
      <c r="E194" s="596" t="s">
        <v>79</v>
      </c>
      <c r="F194" s="437">
        <v>15</v>
      </c>
      <c r="G194" s="247">
        <v>3057.72</v>
      </c>
      <c r="H194" s="247">
        <v>1110</v>
      </c>
      <c r="I194" s="247">
        <v>0</v>
      </c>
      <c r="J194" s="247">
        <v>0</v>
      </c>
      <c r="K194" s="247">
        <v>0</v>
      </c>
      <c r="L194" s="247">
        <v>83.26</v>
      </c>
      <c r="M194" s="247">
        <v>0</v>
      </c>
      <c r="N194" s="247">
        <v>0</v>
      </c>
      <c r="O194" s="247">
        <v>0</v>
      </c>
      <c r="P194" s="247">
        <v>0</v>
      </c>
      <c r="Q194" s="247">
        <v>0.06</v>
      </c>
      <c r="R194" s="247">
        <f>G194+H194+I194+K194-N194-P194-L194-O194+M194-Q194</f>
        <v>4084.399999999999</v>
      </c>
      <c r="S194" s="32"/>
    </row>
    <row r="195" spans="1:19" ht="25.5" customHeight="1">
      <c r="A195" s="149">
        <v>5200202</v>
      </c>
      <c r="B195" s="247" t="s">
        <v>699</v>
      </c>
      <c r="C195" s="247"/>
      <c r="D195" s="374" t="s">
        <v>221</v>
      </c>
      <c r="E195" s="596" t="s">
        <v>86</v>
      </c>
      <c r="F195" s="437">
        <v>15</v>
      </c>
      <c r="G195" s="247">
        <v>5416.17</v>
      </c>
      <c r="H195" s="249">
        <v>963</v>
      </c>
      <c r="I195" s="247">
        <v>0</v>
      </c>
      <c r="J195" s="247">
        <v>0</v>
      </c>
      <c r="K195" s="247">
        <v>0</v>
      </c>
      <c r="L195" s="247">
        <v>609.64</v>
      </c>
      <c r="M195" s="247">
        <v>0</v>
      </c>
      <c r="N195" s="247">
        <v>0</v>
      </c>
      <c r="O195" s="247">
        <v>0</v>
      </c>
      <c r="P195" s="247">
        <v>0</v>
      </c>
      <c r="Q195" s="247">
        <v>-0.07</v>
      </c>
      <c r="R195" s="247">
        <f>G195+H195+I195+K195-N195-P195-L195-O195+M195-Q195</f>
        <v>5769.599999999999</v>
      </c>
      <c r="S195" s="35"/>
    </row>
    <row r="196" spans="1:19" ht="25.5" customHeight="1">
      <c r="A196" s="149">
        <v>5200411</v>
      </c>
      <c r="B196" s="247" t="s">
        <v>224</v>
      </c>
      <c r="C196" s="247"/>
      <c r="D196" s="374" t="s">
        <v>950</v>
      </c>
      <c r="E196" s="596" t="s">
        <v>225</v>
      </c>
      <c r="F196" s="437">
        <v>15</v>
      </c>
      <c r="G196" s="247">
        <v>6552.15</v>
      </c>
      <c r="H196" s="247">
        <v>0</v>
      </c>
      <c r="I196" s="247">
        <v>0</v>
      </c>
      <c r="J196" s="247">
        <v>0</v>
      </c>
      <c r="K196" s="247">
        <v>0</v>
      </c>
      <c r="L196" s="247">
        <v>852.28</v>
      </c>
      <c r="M196" s="247">
        <v>0</v>
      </c>
      <c r="N196" s="247">
        <v>0</v>
      </c>
      <c r="O196" s="247">
        <v>0</v>
      </c>
      <c r="P196" s="247">
        <v>0</v>
      </c>
      <c r="Q196" s="247">
        <v>0.07</v>
      </c>
      <c r="R196" s="247">
        <f>G196+H196+I196+K196-N196-P196-L196-O196+M196-Q196</f>
        <v>5699.8</v>
      </c>
      <c r="S196" s="35"/>
    </row>
    <row r="197" spans="1:19" s="25" customFormat="1" ht="20.25" customHeight="1">
      <c r="A197" s="379" t="s">
        <v>121</v>
      </c>
      <c r="B197" s="380"/>
      <c r="C197" s="380"/>
      <c r="D197" s="616"/>
      <c r="E197" s="380"/>
      <c r="F197" s="478"/>
      <c r="G197" s="381">
        <f aca="true" t="shared" si="34" ref="G197:P197">SUM(G194:G196)</f>
        <v>15026.039999999999</v>
      </c>
      <c r="H197" s="398">
        <f>SUM(H194:H196)</f>
        <v>2073</v>
      </c>
      <c r="I197" s="381">
        <f t="shared" si="34"/>
        <v>0</v>
      </c>
      <c r="J197" s="381">
        <f t="shared" si="34"/>
        <v>0</v>
      </c>
      <c r="K197" s="381">
        <f t="shared" si="34"/>
        <v>0</v>
      </c>
      <c r="L197" s="381">
        <f>SUM(L194:L196)</f>
        <v>1545.1799999999998</v>
      </c>
      <c r="M197" s="381">
        <f t="shared" si="34"/>
        <v>0</v>
      </c>
      <c r="N197" s="381">
        <f>SUM(N194:N196)</f>
        <v>0</v>
      </c>
      <c r="O197" s="381">
        <f t="shared" si="34"/>
        <v>0</v>
      </c>
      <c r="P197" s="381">
        <f t="shared" si="34"/>
        <v>0</v>
      </c>
      <c r="Q197" s="381">
        <f>SUM(Q194:Q196)</f>
        <v>0.06</v>
      </c>
      <c r="R197" s="381">
        <f>SUM(R194:R196)</f>
        <v>15553.8</v>
      </c>
      <c r="S197" s="382"/>
    </row>
    <row r="198" spans="1:19" ht="16.5" customHeight="1">
      <c r="A198" s="65"/>
      <c r="B198" s="239" t="s">
        <v>33</v>
      </c>
      <c r="C198" s="239"/>
      <c r="D198" s="617"/>
      <c r="E198" s="72"/>
      <c r="F198" s="479"/>
      <c r="G198" s="254">
        <f aca="true" t="shared" si="35" ref="G198:P198">G181+G192+G197</f>
        <v>62223.549999999996</v>
      </c>
      <c r="H198" s="763">
        <f>H181+H192+H197</f>
        <v>2073</v>
      </c>
      <c r="I198" s="254">
        <f t="shared" si="35"/>
        <v>0</v>
      </c>
      <c r="J198" s="254">
        <f t="shared" si="35"/>
        <v>0</v>
      </c>
      <c r="K198" s="254">
        <f t="shared" si="35"/>
        <v>0</v>
      </c>
      <c r="L198" s="254">
        <f>L181+L192+L197</f>
        <v>6024.27</v>
      </c>
      <c r="M198" s="254">
        <f t="shared" si="35"/>
        <v>718.8100000000001</v>
      </c>
      <c r="N198" s="254">
        <f>N181+N192+N197</f>
        <v>650</v>
      </c>
      <c r="O198" s="254">
        <f t="shared" si="35"/>
        <v>1675</v>
      </c>
      <c r="P198" s="254">
        <f t="shared" si="35"/>
        <v>239</v>
      </c>
      <c r="Q198" s="254">
        <f>Q181+Q192+Q197</f>
        <v>0.6900000000000002</v>
      </c>
      <c r="R198" s="254">
        <f>R181+R192+R197</f>
        <v>56426.399999999994</v>
      </c>
      <c r="S198" s="66"/>
    </row>
    <row r="199" spans="1:19" s="245" customFormat="1" ht="8.25" customHeight="1" hidden="1">
      <c r="A199" s="19"/>
      <c r="B199" s="3"/>
      <c r="C199" s="3"/>
      <c r="D199" s="608"/>
      <c r="E199" s="3"/>
      <c r="F199" s="44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45" customFormat="1" ht="12.75" customHeight="1">
      <c r="A200" s="655"/>
      <c r="B200" s="656"/>
      <c r="C200" s="656"/>
      <c r="D200" s="656"/>
      <c r="E200" s="656" t="s">
        <v>1091</v>
      </c>
      <c r="F200" s="657"/>
      <c r="G200" s="656"/>
      <c r="H200" s="656"/>
      <c r="I200" s="656"/>
      <c r="J200" s="656"/>
      <c r="L200" s="661" t="s">
        <v>1093</v>
      </c>
      <c r="M200" s="661"/>
      <c r="N200" s="656"/>
      <c r="O200" s="656"/>
      <c r="P200" s="656"/>
      <c r="Q200" s="656" t="s">
        <v>1093</v>
      </c>
      <c r="R200" s="656"/>
      <c r="S200" s="658"/>
    </row>
    <row r="201" spans="1:19" s="245" customFormat="1" ht="8.25" customHeight="1">
      <c r="A201" s="655"/>
      <c r="B201" s="656"/>
      <c r="C201" s="656"/>
      <c r="D201" s="656"/>
      <c r="E201" s="656"/>
      <c r="F201" s="657"/>
      <c r="G201" s="656"/>
      <c r="H201" s="656"/>
      <c r="I201" s="656"/>
      <c r="J201" s="656"/>
      <c r="L201" s="670"/>
      <c r="M201" s="686"/>
      <c r="N201" s="655"/>
      <c r="O201" s="656"/>
      <c r="P201" s="656"/>
      <c r="Q201" s="656"/>
      <c r="R201" s="656"/>
      <c r="S201" s="659"/>
    </row>
    <row r="202" spans="1:19" s="245" customFormat="1" ht="10.5" customHeight="1">
      <c r="A202" s="655" t="s">
        <v>1126</v>
      </c>
      <c r="B202" s="656"/>
      <c r="C202" s="656"/>
      <c r="D202" s="656" t="s">
        <v>1092</v>
      </c>
      <c r="E202" s="656"/>
      <c r="F202" s="657"/>
      <c r="G202" s="656"/>
      <c r="H202" s="656"/>
      <c r="I202" s="656"/>
      <c r="J202" s="656"/>
      <c r="L202" s="661" t="s">
        <v>1094</v>
      </c>
      <c r="M202" s="686"/>
      <c r="N202" s="655"/>
      <c r="O202" s="656"/>
      <c r="P202" s="656" t="s">
        <v>1086</v>
      </c>
      <c r="Q202" s="656"/>
      <c r="R202" s="656"/>
      <c r="S202" s="659"/>
    </row>
    <row r="203" spans="1:19" ht="15" customHeight="1">
      <c r="A203" s="655"/>
      <c r="B203" s="656"/>
      <c r="C203" s="656"/>
      <c r="D203" s="656" t="s">
        <v>1095</v>
      </c>
      <c r="E203" s="656"/>
      <c r="F203" s="657"/>
      <c r="G203" s="656"/>
      <c r="H203" s="656"/>
      <c r="I203" s="656"/>
      <c r="J203" s="656"/>
      <c r="K203" s="4"/>
      <c r="L203" s="660" t="s">
        <v>1089</v>
      </c>
      <c r="M203" s="660"/>
      <c r="N203" s="656"/>
      <c r="O203" s="656"/>
      <c r="P203" s="656" t="s">
        <v>1090</v>
      </c>
      <c r="Q203" s="656"/>
      <c r="R203" s="656"/>
      <c r="S203" s="658"/>
    </row>
    <row r="204" spans="1:19" ht="22.5" customHeight="1">
      <c r="A204" s="241" t="s">
        <v>0</v>
      </c>
      <c r="B204" s="22"/>
      <c r="C204" s="22"/>
      <c r="D204" s="611"/>
      <c r="E204" s="118" t="s">
        <v>695</v>
      </c>
      <c r="F204" s="452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1" t="s">
        <v>24</v>
      </c>
      <c r="C205" s="121"/>
      <c r="D205" s="603"/>
      <c r="E205" s="9"/>
      <c r="F205" s="440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590" t="s">
        <v>1284</v>
      </c>
    </row>
    <row r="206" spans="1:19" s="423" customFormat="1" ht="17.25" customHeight="1">
      <c r="A206" s="12"/>
      <c r="B206" s="13"/>
      <c r="C206" s="13"/>
      <c r="D206" s="604"/>
      <c r="E206" s="120" t="s">
        <v>1317</v>
      </c>
      <c r="F206" s="441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16" t="s">
        <v>931</v>
      </c>
      <c r="B207" s="417" t="s">
        <v>932</v>
      </c>
      <c r="C207" s="419" t="s">
        <v>724</v>
      </c>
      <c r="D207" s="615" t="s">
        <v>1</v>
      </c>
      <c r="E207" s="417" t="s">
        <v>930</v>
      </c>
      <c r="F207" s="462" t="s">
        <v>948</v>
      </c>
      <c r="G207" s="307" t="s">
        <v>926</v>
      </c>
      <c r="H207" s="307" t="s">
        <v>927</v>
      </c>
      <c r="I207" s="281" t="s">
        <v>913</v>
      </c>
      <c r="J207" s="308" t="s">
        <v>37</v>
      </c>
      <c r="K207" s="307" t="s">
        <v>928</v>
      </c>
      <c r="L207" s="307" t="s">
        <v>18</v>
      </c>
      <c r="M207" s="307" t="s">
        <v>19</v>
      </c>
      <c r="N207" s="307" t="s">
        <v>940</v>
      </c>
      <c r="O207" s="307" t="s">
        <v>1221</v>
      </c>
      <c r="P207" s="418" t="s">
        <v>929</v>
      </c>
      <c r="Q207" s="307" t="s">
        <v>32</v>
      </c>
      <c r="R207" s="307" t="s">
        <v>933</v>
      </c>
      <c r="S207" s="419" t="s">
        <v>20</v>
      </c>
    </row>
    <row r="208" spans="1:19" ht="19.5" customHeight="1" thickTop="1">
      <c r="A208" s="359" t="s">
        <v>226</v>
      </c>
      <c r="B208" s="383"/>
      <c r="C208" s="383"/>
      <c r="D208" s="614"/>
      <c r="E208" s="384"/>
      <c r="F208" s="480"/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83"/>
      <c r="S208" s="385"/>
    </row>
    <row r="209" spans="1:19" ht="24.75" customHeight="1">
      <c r="A209" s="149">
        <v>2200101</v>
      </c>
      <c r="B209" s="249" t="s">
        <v>227</v>
      </c>
      <c r="C209" s="247"/>
      <c r="D209" s="374" t="s">
        <v>228</v>
      </c>
      <c r="E209" s="596" t="s">
        <v>460</v>
      </c>
      <c r="F209" s="437">
        <v>15</v>
      </c>
      <c r="G209" s="247">
        <v>3276.07</v>
      </c>
      <c r="H209" s="247">
        <v>0</v>
      </c>
      <c r="I209" s="247">
        <v>0</v>
      </c>
      <c r="J209" s="247">
        <v>0</v>
      </c>
      <c r="K209" s="247">
        <v>0</v>
      </c>
      <c r="L209" s="247">
        <v>127.29</v>
      </c>
      <c r="M209" s="247">
        <v>0</v>
      </c>
      <c r="N209" s="247">
        <v>0</v>
      </c>
      <c r="O209" s="247">
        <v>865</v>
      </c>
      <c r="P209" s="247">
        <v>0</v>
      </c>
      <c r="Q209" s="247">
        <v>-0.02</v>
      </c>
      <c r="R209" s="247">
        <f aca="true" t="shared" si="36" ref="R209:R217">G209+H209+I209+K209-N209-P209-L209-O209+M209-Q209</f>
        <v>2283.8</v>
      </c>
      <c r="S209" s="18"/>
    </row>
    <row r="210" spans="1:19" ht="24.75" customHeight="1">
      <c r="A210" s="149">
        <v>5200103</v>
      </c>
      <c r="B210" s="247" t="s">
        <v>229</v>
      </c>
      <c r="C210" s="247"/>
      <c r="D210" s="374" t="s">
        <v>230</v>
      </c>
      <c r="E210" s="596" t="s">
        <v>2</v>
      </c>
      <c r="F210" s="437">
        <v>15</v>
      </c>
      <c r="G210" s="247">
        <v>3798.68</v>
      </c>
      <c r="H210" s="247">
        <v>0</v>
      </c>
      <c r="I210" s="247">
        <v>0</v>
      </c>
      <c r="J210" s="247">
        <v>0</v>
      </c>
      <c r="K210" s="247">
        <v>0</v>
      </c>
      <c r="L210" s="247">
        <v>316.83</v>
      </c>
      <c r="M210" s="247">
        <v>0</v>
      </c>
      <c r="N210" s="247">
        <v>0</v>
      </c>
      <c r="O210" s="247">
        <v>0</v>
      </c>
      <c r="P210" s="247">
        <v>0</v>
      </c>
      <c r="Q210" s="247">
        <v>0.05</v>
      </c>
      <c r="R210" s="247">
        <f t="shared" si="36"/>
        <v>3481.7999999999997</v>
      </c>
      <c r="S210" s="35"/>
    </row>
    <row r="211" spans="1:19" ht="24.75" customHeight="1">
      <c r="A211" s="149">
        <v>5300000</v>
      </c>
      <c r="B211" s="757" t="s">
        <v>231</v>
      </c>
      <c r="C211" s="247"/>
      <c r="D211" s="374" t="s">
        <v>232</v>
      </c>
      <c r="E211" s="596" t="s">
        <v>701</v>
      </c>
      <c r="F211" s="437">
        <v>15</v>
      </c>
      <c r="G211" s="247">
        <v>6006.19</v>
      </c>
      <c r="H211" s="247">
        <v>0</v>
      </c>
      <c r="I211" s="247">
        <v>0</v>
      </c>
      <c r="J211" s="247">
        <v>0</v>
      </c>
      <c r="K211" s="247">
        <v>0</v>
      </c>
      <c r="L211" s="247">
        <v>735.66</v>
      </c>
      <c r="M211" s="247">
        <v>0</v>
      </c>
      <c r="N211" s="247">
        <v>0</v>
      </c>
      <c r="O211" s="247">
        <v>1239</v>
      </c>
      <c r="P211" s="247">
        <v>0</v>
      </c>
      <c r="Q211" s="247">
        <v>-0.07</v>
      </c>
      <c r="R211" s="247">
        <f t="shared" si="36"/>
        <v>4031.6</v>
      </c>
      <c r="S211" s="35"/>
    </row>
    <row r="212" spans="1:19" ht="24.75" customHeight="1">
      <c r="A212" s="149">
        <v>5300101</v>
      </c>
      <c r="B212" s="247" t="s">
        <v>233</v>
      </c>
      <c r="C212" s="247"/>
      <c r="D212" s="374" t="s">
        <v>234</v>
      </c>
      <c r="E212" s="596" t="s">
        <v>702</v>
      </c>
      <c r="F212" s="437">
        <v>15</v>
      </c>
      <c r="G212" s="247">
        <v>3276.07</v>
      </c>
      <c r="H212" s="247">
        <v>0</v>
      </c>
      <c r="I212" s="247">
        <v>0</v>
      </c>
      <c r="J212" s="247">
        <v>0</v>
      </c>
      <c r="K212" s="247">
        <v>0</v>
      </c>
      <c r="L212" s="247">
        <v>127.29</v>
      </c>
      <c r="M212" s="247">
        <v>0</v>
      </c>
      <c r="N212" s="247">
        <v>0</v>
      </c>
      <c r="O212" s="247">
        <v>0</v>
      </c>
      <c r="P212" s="247">
        <v>0</v>
      </c>
      <c r="Q212" s="247">
        <v>-0.02</v>
      </c>
      <c r="R212" s="247">
        <f t="shared" si="36"/>
        <v>3148.8</v>
      </c>
      <c r="S212" s="104"/>
    </row>
    <row r="213" spans="1:19" ht="24.75" customHeight="1">
      <c r="A213" s="149">
        <v>5300201</v>
      </c>
      <c r="B213" s="247" t="s">
        <v>235</v>
      </c>
      <c r="C213" s="247"/>
      <c r="D213" s="374" t="s">
        <v>236</v>
      </c>
      <c r="E213" s="596" t="s">
        <v>703</v>
      </c>
      <c r="F213" s="437">
        <v>15</v>
      </c>
      <c r="G213" s="247">
        <v>4258.9</v>
      </c>
      <c r="H213" s="247">
        <v>0</v>
      </c>
      <c r="I213" s="247">
        <v>0</v>
      </c>
      <c r="J213" s="247">
        <v>0</v>
      </c>
      <c r="K213" s="247">
        <v>0</v>
      </c>
      <c r="L213" s="247">
        <v>390.74</v>
      </c>
      <c r="M213" s="247">
        <v>0</v>
      </c>
      <c r="N213" s="247">
        <v>0</v>
      </c>
      <c r="O213" s="247">
        <v>0</v>
      </c>
      <c r="P213" s="247">
        <v>0</v>
      </c>
      <c r="Q213" s="247">
        <v>-0.04</v>
      </c>
      <c r="R213" s="247">
        <f t="shared" si="36"/>
        <v>3868.2</v>
      </c>
      <c r="S213" s="104"/>
    </row>
    <row r="214" spans="1:19" ht="24.75" customHeight="1">
      <c r="A214" s="149">
        <v>5300202</v>
      </c>
      <c r="B214" s="247" t="s">
        <v>237</v>
      </c>
      <c r="C214" s="247"/>
      <c r="D214" s="374" t="s">
        <v>238</v>
      </c>
      <c r="E214" s="596" t="s">
        <v>704</v>
      </c>
      <c r="F214" s="437">
        <v>15</v>
      </c>
      <c r="G214" s="247">
        <v>3147.65</v>
      </c>
      <c r="H214" s="247">
        <v>0</v>
      </c>
      <c r="I214" s="247">
        <v>0</v>
      </c>
      <c r="J214" s="247">
        <v>0</v>
      </c>
      <c r="K214" s="247">
        <v>0</v>
      </c>
      <c r="L214" s="247">
        <v>113.32</v>
      </c>
      <c r="M214" s="247">
        <v>0</v>
      </c>
      <c r="N214" s="247">
        <v>0</v>
      </c>
      <c r="O214" s="247">
        <v>0</v>
      </c>
      <c r="P214" s="247">
        <v>0</v>
      </c>
      <c r="Q214" s="247">
        <v>0.13</v>
      </c>
      <c r="R214" s="247">
        <f t="shared" si="36"/>
        <v>3034.2</v>
      </c>
      <c r="S214" s="104"/>
    </row>
    <row r="215" spans="1:19" ht="24.75" customHeight="1">
      <c r="A215" s="149">
        <v>5300204</v>
      </c>
      <c r="B215" s="247" t="s">
        <v>239</v>
      </c>
      <c r="C215" s="247"/>
      <c r="D215" s="374" t="s">
        <v>240</v>
      </c>
      <c r="E215" s="596" t="s">
        <v>705</v>
      </c>
      <c r="F215" s="437">
        <v>15</v>
      </c>
      <c r="G215" s="247">
        <v>4805.18</v>
      </c>
      <c r="H215" s="247">
        <v>0</v>
      </c>
      <c r="I215" s="247">
        <v>0</v>
      </c>
      <c r="J215" s="247">
        <v>0</v>
      </c>
      <c r="K215" s="247">
        <v>0</v>
      </c>
      <c r="L215" s="247">
        <v>488.63</v>
      </c>
      <c r="M215" s="247">
        <v>0</v>
      </c>
      <c r="N215" s="247">
        <v>0</v>
      </c>
      <c r="O215" s="247">
        <v>0</v>
      </c>
      <c r="P215" s="247">
        <v>0</v>
      </c>
      <c r="Q215" s="247">
        <v>-0.05</v>
      </c>
      <c r="R215" s="247">
        <f t="shared" si="36"/>
        <v>4316.6</v>
      </c>
      <c r="S215" s="104"/>
    </row>
    <row r="216" spans="1:19" ht="24.75" customHeight="1">
      <c r="A216" s="149">
        <v>5300206</v>
      </c>
      <c r="B216" s="247" t="s">
        <v>241</v>
      </c>
      <c r="C216" s="247"/>
      <c r="D216" s="374" t="s">
        <v>242</v>
      </c>
      <c r="E216" s="596" t="s">
        <v>706</v>
      </c>
      <c r="F216" s="437">
        <v>15</v>
      </c>
      <c r="G216" s="247">
        <v>4258.9</v>
      </c>
      <c r="H216" s="247">
        <v>0</v>
      </c>
      <c r="I216" s="247">
        <v>0</v>
      </c>
      <c r="J216" s="247">
        <v>0</v>
      </c>
      <c r="K216" s="247">
        <v>0</v>
      </c>
      <c r="L216" s="247">
        <v>390.74</v>
      </c>
      <c r="M216" s="247">
        <v>0</v>
      </c>
      <c r="N216" s="247">
        <v>0</v>
      </c>
      <c r="O216" s="247">
        <v>0</v>
      </c>
      <c r="P216" s="247">
        <v>0</v>
      </c>
      <c r="Q216" s="247">
        <v>-0.04</v>
      </c>
      <c r="R216" s="247">
        <f t="shared" si="36"/>
        <v>3868.2</v>
      </c>
      <c r="S216" s="104"/>
    </row>
    <row r="217" spans="1:19" s="266" customFormat="1" ht="24.75" customHeight="1">
      <c r="A217" s="149">
        <v>5300207</v>
      </c>
      <c r="B217" s="247" t="s">
        <v>243</v>
      </c>
      <c r="C217" s="247"/>
      <c r="D217" s="374" t="s">
        <v>244</v>
      </c>
      <c r="E217" s="596" t="s">
        <v>704</v>
      </c>
      <c r="F217" s="437">
        <v>15</v>
      </c>
      <c r="G217" s="247">
        <v>3549.14</v>
      </c>
      <c r="H217" s="247">
        <v>0</v>
      </c>
      <c r="I217" s="247">
        <v>0</v>
      </c>
      <c r="J217" s="247">
        <v>0</v>
      </c>
      <c r="K217" s="247">
        <v>0</v>
      </c>
      <c r="L217" s="247">
        <v>174.73</v>
      </c>
      <c r="M217" s="247">
        <v>0</v>
      </c>
      <c r="N217" s="247">
        <v>0</v>
      </c>
      <c r="O217" s="247">
        <v>721</v>
      </c>
      <c r="P217" s="247">
        <v>0</v>
      </c>
      <c r="Q217" s="247">
        <v>0.01</v>
      </c>
      <c r="R217" s="247">
        <f t="shared" si="36"/>
        <v>2653.3999999999996</v>
      </c>
      <c r="S217" s="104"/>
    </row>
    <row r="218" spans="1:19" ht="18.75" customHeight="1">
      <c r="A218" s="766" t="s">
        <v>121</v>
      </c>
      <c r="B218" s="767"/>
      <c r="C218" s="767"/>
      <c r="D218" s="768"/>
      <c r="E218" s="767"/>
      <c r="F218" s="769"/>
      <c r="G218" s="770">
        <f aca="true" t="shared" si="37" ref="G218:P218">SUM(G209:G217)</f>
        <v>36376.78</v>
      </c>
      <c r="H218" s="770">
        <f t="shared" si="37"/>
        <v>0</v>
      </c>
      <c r="I218" s="770">
        <f t="shared" si="37"/>
        <v>0</v>
      </c>
      <c r="J218" s="770">
        <f t="shared" si="37"/>
        <v>0</v>
      </c>
      <c r="K218" s="770">
        <f t="shared" si="37"/>
        <v>0</v>
      </c>
      <c r="L218" s="770">
        <f>SUM(L209:L217)</f>
        <v>2865.23</v>
      </c>
      <c r="M218" s="770">
        <f>SUM(M209:M217)</f>
        <v>0</v>
      </c>
      <c r="N218" s="770">
        <f t="shared" si="37"/>
        <v>0</v>
      </c>
      <c r="O218" s="770">
        <f>SUM(O209:O217)</f>
        <v>2825</v>
      </c>
      <c r="P218" s="770">
        <f t="shared" si="37"/>
        <v>0</v>
      </c>
      <c r="Q218" s="770">
        <f>SUM(Q209:Q217)</f>
        <v>-0.05</v>
      </c>
      <c r="R218" s="770">
        <f>SUM(R209:R217)</f>
        <v>30686.6</v>
      </c>
      <c r="S218" s="772"/>
    </row>
    <row r="219" spans="1:19" ht="19.5" customHeight="1">
      <c r="A219" s="125" t="s">
        <v>641</v>
      </c>
      <c r="B219" s="253"/>
      <c r="C219" s="253"/>
      <c r="D219" s="607"/>
      <c r="E219" s="253"/>
      <c r="F219" s="446"/>
      <c r="G219" s="253"/>
      <c r="H219" s="253"/>
      <c r="I219" s="253"/>
      <c r="J219" s="253"/>
      <c r="K219" s="253"/>
      <c r="L219" s="253"/>
      <c r="M219" s="253"/>
      <c r="N219" s="253"/>
      <c r="O219" s="269"/>
      <c r="P219" s="253"/>
      <c r="Q219" s="253"/>
      <c r="R219" s="253"/>
      <c r="S219" s="100"/>
    </row>
    <row r="220" spans="1:19" s="45" customFormat="1" ht="24.75" customHeight="1">
      <c r="A220" s="258">
        <v>2100103</v>
      </c>
      <c r="B220" s="247" t="s">
        <v>144</v>
      </c>
      <c r="C220" s="248" t="s">
        <v>725</v>
      </c>
      <c r="D220" s="374" t="s">
        <v>774</v>
      </c>
      <c r="E220" s="596" t="s">
        <v>145</v>
      </c>
      <c r="F220" s="437">
        <v>15</v>
      </c>
      <c r="G220" s="77">
        <v>2020.36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70.38</v>
      </c>
      <c r="N220" s="77">
        <v>0</v>
      </c>
      <c r="O220" s="77">
        <v>962</v>
      </c>
      <c r="P220" s="77">
        <v>0</v>
      </c>
      <c r="Q220" s="77">
        <v>-0.06</v>
      </c>
      <c r="R220" s="77">
        <f>G220+H220+I220+K220-N220-P220-L220-O220+M220-Q220</f>
        <v>1128.7999999999997</v>
      </c>
      <c r="S220" s="16"/>
    </row>
    <row r="221" spans="1:19" ht="24.75" customHeight="1">
      <c r="A221" s="221">
        <v>5600001</v>
      </c>
      <c r="B221" s="263" t="s">
        <v>1074</v>
      </c>
      <c r="C221" s="263"/>
      <c r="D221" s="374" t="s">
        <v>1075</v>
      </c>
      <c r="E221" s="596" t="s">
        <v>642</v>
      </c>
      <c r="F221" s="437">
        <v>15</v>
      </c>
      <c r="G221" s="247">
        <v>6006.19</v>
      </c>
      <c r="H221" s="247">
        <v>0</v>
      </c>
      <c r="I221" s="247">
        <v>0</v>
      </c>
      <c r="J221" s="247">
        <v>0</v>
      </c>
      <c r="K221" s="247">
        <v>0</v>
      </c>
      <c r="L221" s="247">
        <v>735.66</v>
      </c>
      <c r="M221" s="247">
        <v>0</v>
      </c>
      <c r="N221" s="247">
        <v>2600</v>
      </c>
      <c r="O221" s="247">
        <v>0</v>
      </c>
      <c r="P221" s="247">
        <v>0</v>
      </c>
      <c r="Q221" s="247">
        <v>0.13</v>
      </c>
      <c r="R221" s="247">
        <f>G221+H221+I221+K221-N221-P221-L221-O221+M221-Q221</f>
        <v>2670.3999999999996</v>
      </c>
      <c r="S221" s="104"/>
    </row>
    <row r="222" spans="1:19" ht="18.75" customHeight="1">
      <c r="A222" s="773" t="s">
        <v>121</v>
      </c>
      <c r="B222" s="767"/>
      <c r="C222" s="767"/>
      <c r="D222" s="768"/>
      <c r="E222" s="774"/>
      <c r="F222" s="775"/>
      <c r="G222" s="776">
        <f>SUM(G220:G221)</f>
        <v>8026.549999999999</v>
      </c>
      <c r="H222" s="776">
        <f aca="true" t="shared" si="38" ref="H222:P222">SUM(H220:H221)</f>
        <v>0</v>
      </c>
      <c r="I222" s="776">
        <f t="shared" si="38"/>
        <v>0</v>
      </c>
      <c r="J222" s="776">
        <f t="shared" si="38"/>
        <v>0</v>
      </c>
      <c r="K222" s="776">
        <f t="shared" si="38"/>
        <v>0</v>
      </c>
      <c r="L222" s="776">
        <f t="shared" si="38"/>
        <v>735.66</v>
      </c>
      <c r="M222" s="776">
        <f t="shared" si="38"/>
        <v>70.38</v>
      </c>
      <c r="N222" s="776">
        <f t="shared" si="38"/>
        <v>2600</v>
      </c>
      <c r="O222" s="776">
        <f>SUM(O220:O221)</f>
        <v>962</v>
      </c>
      <c r="P222" s="776">
        <f t="shared" si="38"/>
        <v>0</v>
      </c>
      <c r="Q222" s="776">
        <f>SUM(Q220:Q221)</f>
        <v>0.07</v>
      </c>
      <c r="R222" s="776">
        <f>SUM(R220:R221)</f>
        <v>3799.1999999999994</v>
      </c>
      <c r="S222" s="777"/>
    </row>
    <row r="223" spans="1:19" ht="19.5" customHeight="1">
      <c r="A223" s="125" t="s">
        <v>643</v>
      </c>
      <c r="B223" s="253"/>
      <c r="C223" s="253"/>
      <c r="D223" s="607"/>
      <c r="E223" s="269"/>
      <c r="F223" s="446"/>
      <c r="G223" s="253"/>
      <c r="H223" s="253"/>
      <c r="I223" s="253"/>
      <c r="J223" s="253"/>
      <c r="K223" s="253"/>
      <c r="L223" s="253"/>
      <c r="M223" s="253"/>
      <c r="N223" s="253"/>
      <c r="O223" s="269"/>
      <c r="P223" s="253"/>
      <c r="Q223" s="253"/>
      <c r="R223" s="253"/>
      <c r="S223" s="100"/>
    </row>
    <row r="224" spans="1:19" ht="24.75" customHeight="1">
      <c r="A224" s="149">
        <v>570001</v>
      </c>
      <c r="B224" s="247" t="s">
        <v>1003</v>
      </c>
      <c r="C224" s="247"/>
      <c r="D224" s="374" t="s">
        <v>1004</v>
      </c>
      <c r="E224" s="596" t="s">
        <v>1005</v>
      </c>
      <c r="F224" s="437">
        <v>15</v>
      </c>
      <c r="G224" s="247">
        <v>6006.19</v>
      </c>
      <c r="H224" s="247">
        <v>0</v>
      </c>
      <c r="I224" s="247">
        <v>0</v>
      </c>
      <c r="J224" s="247">
        <v>0</v>
      </c>
      <c r="K224" s="247">
        <v>0</v>
      </c>
      <c r="L224" s="247">
        <v>735.66</v>
      </c>
      <c r="M224" s="247">
        <v>0</v>
      </c>
      <c r="N224" s="247">
        <v>0</v>
      </c>
      <c r="O224" s="247">
        <v>0</v>
      </c>
      <c r="P224" s="247">
        <v>0</v>
      </c>
      <c r="Q224" s="247">
        <v>0.13</v>
      </c>
      <c r="R224" s="247">
        <f>G224+H224+I224+K224-N224-P224-L224-O224+M224-Q224</f>
        <v>5270.4</v>
      </c>
      <c r="S224" s="32"/>
    </row>
    <row r="225" spans="1:19" ht="24.75" customHeight="1">
      <c r="A225" s="149">
        <v>6200202</v>
      </c>
      <c r="B225" s="247" t="s">
        <v>254</v>
      </c>
      <c r="C225" s="247"/>
      <c r="D225" s="374" t="s">
        <v>255</v>
      </c>
      <c r="E225" s="596" t="s">
        <v>709</v>
      </c>
      <c r="F225" s="437">
        <v>15</v>
      </c>
      <c r="G225" s="247">
        <v>3811.22</v>
      </c>
      <c r="H225" s="247">
        <v>0</v>
      </c>
      <c r="I225" s="247">
        <v>0</v>
      </c>
      <c r="J225" s="247">
        <v>0</v>
      </c>
      <c r="K225" s="247">
        <v>0</v>
      </c>
      <c r="L225" s="247">
        <v>318.84</v>
      </c>
      <c r="M225" s="247">
        <v>0</v>
      </c>
      <c r="N225" s="247">
        <v>0</v>
      </c>
      <c r="O225" s="247">
        <v>0</v>
      </c>
      <c r="P225" s="247">
        <v>0</v>
      </c>
      <c r="Q225" s="247">
        <v>0.18</v>
      </c>
      <c r="R225" s="247">
        <f>G225+H225+I225+K225-N225-P225-L225-O225+M225-Q225</f>
        <v>3492.2</v>
      </c>
      <c r="S225" s="32"/>
    </row>
    <row r="226" spans="1:19" s="270" customFormat="1" ht="24.75" customHeight="1">
      <c r="A226" s="149">
        <v>8100209</v>
      </c>
      <c r="B226" s="247" t="s">
        <v>453</v>
      </c>
      <c r="C226" s="247"/>
      <c r="D226" s="374" t="s">
        <v>454</v>
      </c>
      <c r="E226" s="596" t="s">
        <v>710</v>
      </c>
      <c r="F226" s="437">
        <v>15</v>
      </c>
      <c r="G226" s="247">
        <v>2924.35</v>
      </c>
      <c r="H226" s="247">
        <v>0</v>
      </c>
      <c r="I226" s="247">
        <v>0</v>
      </c>
      <c r="J226" s="247">
        <v>0</v>
      </c>
      <c r="K226" s="247">
        <v>0</v>
      </c>
      <c r="L226" s="247">
        <v>68.75</v>
      </c>
      <c r="M226" s="247">
        <v>0</v>
      </c>
      <c r="N226" s="247">
        <v>0</v>
      </c>
      <c r="O226" s="247">
        <v>0</v>
      </c>
      <c r="P226" s="247">
        <v>0</v>
      </c>
      <c r="Q226" s="247">
        <v>0</v>
      </c>
      <c r="R226" s="247">
        <f>G226+H226+I226+K226-N226-P226-L226-O226+M226-Q226</f>
        <v>2855.6</v>
      </c>
      <c r="S226" s="32"/>
    </row>
    <row r="227" spans="1:19" ht="18.75" customHeight="1">
      <c r="A227" s="778" t="s">
        <v>121</v>
      </c>
      <c r="B227" s="779"/>
      <c r="C227" s="779"/>
      <c r="D227" s="768"/>
      <c r="E227" s="780"/>
      <c r="F227" s="781"/>
      <c r="G227" s="770">
        <f>SUM(G224:G226)</f>
        <v>12741.76</v>
      </c>
      <c r="H227" s="770">
        <f aca="true" t="shared" si="39" ref="H227:P227">SUM(H224:H226)</f>
        <v>0</v>
      </c>
      <c r="I227" s="770">
        <f t="shared" si="39"/>
        <v>0</v>
      </c>
      <c r="J227" s="770">
        <f t="shared" si="39"/>
        <v>0</v>
      </c>
      <c r="K227" s="770">
        <f t="shared" si="39"/>
        <v>0</v>
      </c>
      <c r="L227" s="770">
        <f>SUM(L224:L226)</f>
        <v>1123.25</v>
      </c>
      <c r="M227" s="770">
        <f t="shared" si="39"/>
        <v>0</v>
      </c>
      <c r="N227" s="770">
        <f t="shared" si="39"/>
        <v>0</v>
      </c>
      <c r="O227" s="770">
        <f t="shared" si="39"/>
        <v>0</v>
      </c>
      <c r="P227" s="770">
        <f t="shared" si="39"/>
        <v>0</v>
      </c>
      <c r="Q227" s="770">
        <f>SUM(Q224:Q226)</f>
        <v>0.31</v>
      </c>
      <c r="R227" s="770">
        <f>SUM(R224:R226)</f>
        <v>11618.199999999999</v>
      </c>
      <c r="S227" s="782"/>
    </row>
    <row r="228" spans="1:19" ht="19.5" customHeight="1">
      <c r="A228" s="125" t="s">
        <v>125</v>
      </c>
      <c r="B228" s="259"/>
      <c r="C228" s="259"/>
      <c r="D228" s="607"/>
      <c r="E228" s="269"/>
      <c r="F228" s="446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96"/>
    </row>
    <row r="229" spans="1:19" ht="24.75" customHeight="1">
      <c r="A229" s="414">
        <v>2200103</v>
      </c>
      <c r="B229" s="249" t="s">
        <v>137</v>
      </c>
      <c r="C229" s="247"/>
      <c r="D229" s="374" t="s">
        <v>138</v>
      </c>
      <c r="E229" s="673" t="s">
        <v>2</v>
      </c>
      <c r="F229" s="445">
        <v>15</v>
      </c>
      <c r="G229" s="247">
        <v>3276.07</v>
      </c>
      <c r="H229" s="247">
        <v>0</v>
      </c>
      <c r="I229" s="247">
        <v>0</v>
      </c>
      <c r="J229" s="247">
        <v>0</v>
      </c>
      <c r="K229" s="247">
        <v>0</v>
      </c>
      <c r="L229" s="247">
        <v>127.29</v>
      </c>
      <c r="M229" s="247">
        <v>0</v>
      </c>
      <c r="N229" s="247">
        <v>0</v>
      </c>
      <c r="O229" s="247">
        <v>0</v>
      </c>
      <c r="P229" s="247">
        <v>0</v>
      </c>
      <c r="Q229" s="247">
        <v>-0.02</v>
      </c>
      <c r="R229" s="247">
        <f>G229+H229+I229+K229-N229-P229-L229-O229+M229-Q229</f>
        <v>3148.8</v>
      </c>
      <c r="S229" s="32"/>
    </row>
    <row r="230" spans="1:19" ht="24.75" customHeight="1">
      <c r="A230" s="149">
        <v>6300000</v>
      </c>
      <c r="B230" s="247" t="s">
        <v>256</v>
      </c>
      <c r="C230" s="247"/>
      <c r="D230" s="374" t="s">
        <v>257</v>
      </c>
      <c r="E230" s="596" t="s">
        <v>258</v>
      </c>
      <c r="F230" s="437">
        <v>15</v>
      </c>
      <c r="G230" s="247">
        <v>6006.19</v>
      </c>
      <c r="H230" s="247">
        <v>0</v>
      </c>
      <c r="I230" s="247">
        <v>0</v>
      </c>
      <c r="J230" s="247">
        <v>0</v>
      </c>
      <c r="K230" s="247">
        <v>0</v>
      </c>
      <c r="L230" s="247">
        <v>735.66</v>
      </c>
      <c r="M230" s="247">
        <v>0</v>
      </c>
      <c r="N230" s="247">
        <v>0</v>
      </c>
      <c r="O230" s="247">
        <v>0</v>
      </c>
      <c r="P230" s="247">
        <v>0</v>
      </c>
      <c r="Q230" s="247">
        <v>-0.07</v>
      </c>
      <c r="R230" s="247">
        <f>G230+H230+I230+K230-N230-P230-L230-O230+M230-Q230</f>
        <v>5270.599999999999</v>
      </c>
      <c r="S230" s="32"/>
    </row>
    <row r="231" spans="1:19" ht="24.75" customHeight="1">
      <c r="A231" s="149">
        <v>6300201</v>
      </c>
      <c r="B231" s="247" t="s">
        <v>259</v>
      </c>
      <c r="C231" s="247"/>
      <c r="D231" s="374" t="s">
        <v>260</v>
      </c>
      <c r="E231" s="596" t="s">
        <v>1076</v>
      </c>
      <c r="F231" s="437">
        <v>15</v>
      </c>
      <c r="G231" s="247">
        <v>3549.14</v>
      </c>
      <c r="H231" s="247">
        <v>0</v>
      </c>
      <c r="I231" s="247">
        <v>0</v>
      </c>
      <c r="J231" s="247">
        <v>0</v>
      </c>
      <c r="K231" s="247">
        <v>0</v>
      </c>
      <c r="L231" s="247">
        <v>174.73</v>
      </c>
      <c r="M231" s="247">
        <v>0</v>
      </c>
      <c r="N231" s="247">
        <v>0</v>
      </c>
      <c r="O231" s="247">
        <v>0</v>
      </c>
      <c r="P231" s="247">
        <v>0</v>
      </c>
      <c r="Q231" s="247">
        <v>-0.19</v>
      </c>
      <c r="R231" s="247">
        <f>G231+H231+I231+K231-N231-P231-L231-O231+M231-Q231</f>
        <v>3374.6</v>
      </c>
      <c r="S231" s="47"/>
    </row>
    <row r="232" spans="1:19" s="25" customFormat="1" ht="21" customHeight="1">
      <c r="A232" s="773" t="s">
        <v>121</v>
      </c>
      <c r="B232" s="767"/>
      <c r="C232" s="767"/>
      <c r="D232" s="768"/>
      <c r="E232" s="767"/>
      <c r="F232" s="769"/>
      <c r="G232" s="770">
        <f>SUM(G229:G231)</f>
        <v>12831.4</v>
      </c>
      <c r="H232" s="783">
        <f>SUM(H229:H231)</f>
        <v>0</v>
      </c>
      <c r="I232" s="770">
        <f aca="true" t="shared" si="40" ref="I232:P232">SUM(I229:I231)</f>
        <v>0</v>
      </c>
      <c r="J232" s="770">
        <f t="shared" si="40"/>
        <v>0</v>
      </c>
      <c r="K232" s="770">
        <f t="shared" si="40"/>
        <v>0</v>
      </c>
      <c r="L232" s="770">
        <f t="shared" si="40"/>
        <v>1037.6799999999998</v>
      </c>
      <c r="M232" s="770">
        <f t="shared" si="40"/>
        <v>0</v>
      </c>
      <c r="N232" s="770">
        <f t="shared" si="40"/>
        <v>0</v>
      </c>
      <c r="O232" s="770">
        <f t="shared" si="40"/>
        <v>0</v>
      </c>
      <c r="P232" s="770">
        <f t="shared" si="40"/>
        <v>0</v>
      </c>
      <c r="Q232" s="770">
        <f>SUM(Q229:Q231)</f>
        <v>-0.28</v>
      </c>
      <c r="R232" s="770">
        <f>SUM(R229:R231)</f>
        <v>11794</v>
      </c>
      <c r="S232" s="784"/>
    </row>
    <row r="233" spans="1:19" s="45" customFormat="1" ht="21.75" customHeight="1">
      <c r="A233" s="187"/>
      <c r="B233" s="756" t="s">
        <v>33</v>
      </c>
      <c r="C233" s="756"/>
      <c r="D233" s="66"/>
      <c r="E233" s="66"/>
      <c r="F233" s="465"/>
      <c r="G233" s="254">
        <f>G218+G222+G227+G232</f>
        <v>69976.49</v>
      </c>
      <c r="H233" s="763">
        <f>H218+H222+H227+H232</f>
        <v>0</v>
      </c>
      <c r="I233" s="254">
        <f aca="true" t="shared" si="41" ref="I233:P233">I218+I222+I227+I232</f>
        <v>0</v>
      </c>
      <c r="J233" s="254">
        <f t="shared" si="41"/>
        <v>0</v>
      </c>
      <c r="K233" s="254">
        <f t="shared" si="41"/>
        <v>0</v>
      </c>
      <c r="L233" s="254">
        <f>L218+L222+L227+L232</f>
        <v>5761.82</v>
      </c>
      <c r="M233" s="254">
        <f t="shared" si="41"/>
        <v>70.38</v>
      </c>
      <c r="N233" s="254">
        <f t="shared" si="41"/>
        <v>2600</v>
      </c>
      <c r="O233" s="254">
        <f>O218+O222+O227+O232</f>
        <v>3787</v>
      </c>
      <c r="P233" s="254">
        <f t="shared" si="41"/>
        <v>0</v>
      </c>
      <c r="Q233" s="254">
        <f>Q218+Q222+Q227+Q232</f>
        <v>0.04999999999999999</v>
      </c>
      <c r="R233" s="254">
        <f>R218+R222+R227+R232</f>
        <v>57897.99999999999</v>
      </c>
      <c r="S233" s="66"/>
    </row>
    <row r="234" spans="1:19" ht="12.75" customHeight="1">
      <c r="A234" s="655"/>
      <c r="B234" s="656"/>
      <c r="C234" s="656"/>
      <c r="D234" s="656"/>
      <c r="E234" s="656" t="s">
        <v>1091</v>
      </c>
      <c r="F234" s="657"/>
      <c r="G234" s="656"/>
      <c r="H234" s="656"/>
      <c r="I234" s="656"/>
      <c r="J234" s="656"/>
      <c r="K234" s="4"/>
      <c r="L234" s="661" t="s">
        <v>1093</v>
      </c>
      <c r="M234" s="661"/>
      <c r="N234" s="656"/>
      <c r="O234" s="656"/>
      <c r="P234" s="656"/>
      <c r="Q234" s="656" t="s">
        <v>1093</v>
      </c>
      <c r="R234" s="656"/>
      <c r="S234" s="658"/>
    </row>
    <row r="235" spans="1:19" ht="13.5" customHeight="1">
      <c r="A235" s="655" t="s">
        <v>1126</v>
      </c>
      <c r="B235" s="656"/>
      <c r="C235" s="656"/>
      <c r="D235" s="656" t="s">
        <v>1092</v>
      </c>
      <c r="E235" s="656"/>
      <c r="F235" s="657"/>
      <c r="G235" s="656"/>
      <c r="H235" s="656"/>
      <c r="I235" s="656"/>
      <c r="J235" s="656"/>
      <c r="K235" s="4"/>
      <c r="L235" s="661" t="s">
        <v>1094</v>
      </c>
      <c r="M235" s="686"/>
      <c r="N235" s="655"/>
      <c r="O235" s="656"/>
      <c r="P235" s="656" t="s">
        <v>1086</v>
      </c>
      <c r="Q235" s="656"/>
      <c r="R235" s="656"/>
      <c r="S235" s="659"/>
    </row>
    <row r="236" spans="1:19" ht="13.5" customHeight="1">
      <c r="A236" s="655"/>
      <c r="B236" s="656"/>
      <c r="C236" s="656"/>
      <c r="D236" s="656" t="s">
        <v>1095</v>
      </c>
      <c r="E236" s="656"/>
      <c r="F236" s="657"/>
      <c r="G236" s="656"/>
      <c r="H236" s="656"/>
      <c r="I236" s="656"/>
      <c r="J236" s="656"/>
      <c r="K236" s="4"/>
      <c r="L236" s="660" t="s">
        <v>1089</v>
      </c>
      <c r="M236" s="660"/>
      <c r="N236" s="656"/>
      <c r="O236" s="656"/>
      <c r="P236" s="656" t="s">
        <v>1090</v>
      </c>
      <c r="Q236" s="656"/>
      <c r="R236" s="656"/>
      <c r="S236" s="658"/>
    </row>
    <row r="238" spans="1:19" ht="33.75">
      <c r="A238" s="241" t="s">
        <v>0</v>
      </c>
      <c r="B238" s="37"/>
      <c r="C238" s="37"/>
      <c r="D238" s="611"/>
      <c r="E238" s="119" t="s">
        <v>695</v>
      </c>
      <c r="F238" s="452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34" t="s">
        <v>25</v>
      </c>
      <c r="C239" s="234"/>
      <c r="D239" s="603"/>
      <c r="E239" s="9"/>
      <c r="F239" s="440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590" t="s">
        <v>1285</v>
      </c>
    </row>
    <row r="240" spans="1:19" s="305" customFormat="1" ht="36.75" customHeight="1">
      <c r="A240" s="12"/>
      <c r="B240" s="49"/>
      <c r="C240" s="49"/>
      <c r="D240" s="604"/>
      <c r="E240" s="120" t="s">
        <v>1317</v>
      </c>
      <c r="F240" s="441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75" t="s">
        <v>931</v>
      </c>
      <c r="B241" s="276" t="s">
        <v>932</v>
      </c>
      <c r="C241" s="278" t="s">
        <v>724</v>
      </c>
      <c r="D241" s="619" t="s">
        <v>1</v>
      </c>
      <c r="E241" s="282" t="s">
        <v>930</v>
      </c>
      <c r="F241" s="476"/>
      <c r="G241" s="277" t="s">
        <v>926</v>
      </c>
      <c r="H241" s="277" t="s">
        <v>927</v>
      </c>
      <c r="I241" s="281" t="s">
        <v>913</v>
      </c>
      <c r="J241" s="277" t="s">
        <v>37</v>
      </c>
      <c r="K241" s="281" t="s">
        <v>928</v>
      </c>
      <c r="L241" s="283" t="s">
        <v>18</v>
      </c>
      <c r="M241" s="277" t="s">
        <v>19</v>
      </c>
      <c r="N241" s="281" t="s">
        <v>940</v>
      </c>
      <c r="O241" s="281" t="s">
        <v>1221</v>
      </c>
      <c r="P241" s="28" t="s">
        <v>929</v>
      </c>
      <c r="Q241" s="277" t="s">
        <v>32</v>
      </c>
      <c r="R241" s="277" t="s">
        <v>933</v>
      </c>
      <c r="S241" s="285" t="s">
        <v>20</v>
      </c>
    </row>
    <row r="242" spans="1:19" s="45" customFormat="1" ht="24" customHeight="1" thickTop="1">
      <c r="A242" s="125" t="s">
        <v>245</v>
      </c>
      <c r="B242" s="97"/>
      <c r="C242" s="97"/>
      <c r="D242" s="606"/>
      <c r="E242" s="97"/>
      <c r="F242" s="467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49">
        <v>600001</v>
      </c>
      <c r="B243" s="77" t="s">
        <v>644</v>
      </c>
      <c r="C243" s="77"/>
      <c r="D243" s="213" t="s">
        <v>645</v>
      </c>
      <c r="E243" s="679" t="s">
        <v>646</v>
      </c>
      <c r="F243" s="481">
        <v>15</v>
      </c>
      <c r="G243" s="77">
        <v>9282.27</v>
      </c>
      <c r="H243" s="77">
        <v>0</v>
      </c>
      <c r="I243" s="77">
        <v>0</v>
      </c>
      <c r="J243" s="77">
        <v>0</v>
      </c>
      <c r="K243" s="77">
        <v>0</v>
      </c>
      <c r="L243" s="77">
        <v>1435.43</v>
      </c>
      <c r="M243" s="77">
        <v>0</v>
      </c>
      <c r="N243" s="77">
        <v>0</v>
      </c>
      <c r="O243" s="80">
        <v>0</v>
      </c>
      <c r="P243" s="77">
        <v>157</v>
      </c>
      <c r="Q243" s="77">
        <v>0.04</v>
      </c>
      <c r="R243" s="77">
        <f>G243+H243+I243+K243-N243-P243-L243-O243+M243-Q243</f>
        <v>7689.8</v>
      </c>
      <c r="S243" s="71"/>
    </row>
    <row r="244" spans="1:19" ht="42" customHeight="1">
      <c r="A244" s="149">
        <v>5200204</v>
      </c>
      <c r="B244" s="77" t="s">
        <v>246</v>
      </c>
      <c r="C244" s="77"/>
      <c r="D244" s="213" t="s">
        <v>247</v>
      </c>
      <c r="E244" s="599" t="s">
        <v>86</v>
      </c>
      <c r="F244" s="477">
        <v>15</v>
      </c>
      <c r="G244" s="77">
        <v>4692.98</v>
      </c>
      <c r="H244" s="77">
        <v>0</v>
      </c>
      <c r="I244" s="77">
        <v>0</v>
      </c>
      <c r="J244" s="77">
        <v>0</v>
      </c>
      <c r="K244" s="77">
        <v>0</v>
      </c>
      <c r="L244" s="77">
        <v>468.53</v>
      </c>
      <c r="M244" s="77">
        <v>0</v>
      </c>
      <c r="N244" s="77">
        <v>0</v>
      </c>
      <c r="O244" s="77">
        <v>0</v>
      </c>
      <c r="P244" s="77">
        <v>0</v>
      </c>
      <c r="Q244" s="77">
        <v>0.05</v>
      </c>
      <c r="R244" s="77">
        <f>G244+H244+I244+K244-N244-P244-L244-O244+M244-Q244</f>
        <v>4224.4</v>
      </c>
      <c r="S244" s="47"/>
    </row>
    <row r="245" spans="1:19" ht="33" customHeight="1">
      <c r="A245" s="149">
        <v>11100404</v>
      </c>
      <c r="B245" s="154" t="s">
        <v>252</v>
      </c>
      <c r="C245" s="154"/>
      <c r="D245" s="213" t="s">
        <v>253</v>
      </c>
      <c r="E245" s="599" t="s">
        <v>86</v>
      </c>
      <c r="F245" s="477">
        <v>15</v>
      </c>
      <c r="G245" s="77">
        <v>2184.16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55.12</v>
      </c>
      <c r="N245" s="77">
        <v>0</v>
      </c>
      <c r="O245" s="77">
        <v>0</v>
      </c>
      <c r="P245" s="77">
        <v>0</v>
      </c>
      <c r="Q245" s="77">
        <v>0.08</v>
      </c>
      <c r="R245" s="77">
        <f>G245+H245+I245+K245-N245-P245-L245-O245+M245-Q245</f>
        <v>2239.2</v>
      </c>
      <c r="S245" s="47"/>
    </row>
    <row r="246" spans="1:19" s="288" customFormat="1" ht="33" customHeight="1">
      <c r="A246" s="773" t="s">
        <v>121</v>
      </c>
      <c r="B246" s="785"/>
      <c r="C246" s="785"/>
      <c r="D246" s="786"/>
      <c r="E246" s="787"/>
      <c r="F246" s="788"/>
      <c r="G246" s="789">
        <f aca="true" t="shared" si="42" ref="G246:P246">SUM(G243:G245)</f>
        <v>16159.41</v>
      </c>
      <c r="H246" s="789">
        <f t="shared" si="42"/>
        <v>0</v>
      </c>
      <c r="I246" s="789">
        <f t="shared" si="42"/>
        <v>0</v>
      </c>
      <c r="J246" s="789">
        <f t="shared" si="42"/>
        <v>0</v>
      </c>
      <c r="K246" s="789">
        <f t="shared" si="42"/>
        <v>0</v>
      </c>
      <c r="L246" s="789">
        <f>SUM(L243:L245)</f>
        <v>1903.96</v>
      </c>
      <c r="M246" s="789">
        <f>SUM(M243:M245)</f>
        <v>55.12</v>
      </c>
      <c r="N246" s="789">
        <f t="shared" si="42"/>
        <v>0</v>
      </c>
      <c r="O246" s="789">
        <f t="shared" si="42"/>
        <v>0</v>
      </c>
      <c r="P246" s="789">
        <f t="shared" si="42"/>
        <v>157</v>
      </c>
      <c r="Q246" s="789">
        <f>SUM(Q243:Q245)</f>
        <v>0.16999999999999998</v>
      </c>
      <c r="R246" s="789">
        <f>SUM(R243:R245)</f>
        <v>14153.400000000001</v>
      </c>
      <c r="S246" s="784"/>
    </row>
    <row r="247" spans="1:19" ht="21.75">
      <c r="A247" s="65"/>
      <c r="B247" s="239" t="s">
        <v>33</v>
      </c>
      <c r="C247" s="239"/>
      <c r="D247" s="617"/>
      <c r="E247" s="287"/>
      <c r="F247" s="483"/>
      <c r="G247" s="83">
        <f>G246</f>
        <v>16159.41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1903.96</v>
      </c>
      <c r="M247" s="83">
        <f>M246</f>
        <v>55.12</v>
      </c>
      <c r="N247" s="83">
        <f t="shared" si="43"/>
        <v>0</v>
      </c>
      <c r="O247" s="83">
        <f t="shared" si="43"/>
        <v>0</v>
      </c>
      <c r="P247" s="83">
        <f>P246</f>
        <v>157</v>
      </c>
      <c r="Q247" s="83">
        <f>Q246</f>
        <v>0.16999999999999998</v>
      </c>
      <c r="R247" s="83">
        <f>R246</f>
        <v>14153.400000000001</v>
      </c>
      <c r="S247" s="170"/>
    </row>
    <row r="248" spans="1:19" ht="18">
      <c r="A248" s="23"/>
      <c r="B248" s="10"/>
      <c r="C248" s="10"/>
      <c r="D248" s="613"/>
      <c r="E248" s="10"/>
      <c r="F248" s="440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13"/>
      <c r="E249" s="10"/>
      <c r="F249" s="440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55"/>
      <c r="B250" s="656"/>
      <c r="C250" s="656"/>
      <c r="D250" s="656"/>
      <c r="E250" s="656" t="s">
        <v>1091</v>
      </c>
      <c r="F250" s="657"/>
      <c r="G250" s="656"/>
      <c r="H250" s="656"/>
      <c r="I250" s="656"/>
      <c r="J250" s="656"/>
      <c r="L250" s="661" t="s">
        <v>1093</v>
      </c>
      <c r="N250" s="661"/>
      <c r="O250" s="656"/>
      <c r="P250" s="656"/>
      <c r="Q250" s="656" t="s">
        <v>1093</v>
      </c>
      <c r="R250" s="656"/>
      <c r="S250" s="658"/>
    </row>
    <row r="251" spans="1:19" s="245" customFormat="1" ht="18.75">
      <c r="A251" s="655"/>
      <c r="B251" s="656"/>
      <c r="C251" s="656"/>
      <c r="D251" s="656"/>
      <c r="E251" s="656"/>
      <c r="F251" s="657"/>
      <c r="G251" s="656"/>
      <c r="H251" s="656"/>
      <c r="I251" s="656"/>
      <c r="J251" s="656"/>
      <c r="K251" s="656"/>
      <c r="L251" s="655"/>
      <c r="M251" s="656"/>
      <c r="N251" s="655"/>
      <c r="O251" s="656"/>
      <c r="P251" s="656"/>
      <c r="Q251" s="656"/>
      <c r="R251" s="656"/>
      <c r="S251" s="659"/>
    </row>
    <row r="252" spans="1:19" s="245" customFormat="1" ht="18.75">
      <c r="A252" s="655" t="s">
        <v>1126</v>
      </c>
      <c r="B252" s="656"/>
      <c r="C252" s="656"/>
      <c r="D252" s="656" t="s">
        <v>1092</v>
      </c>
      <c r="E252" s="656"/>
      <c r="F252" s="657"/>
      <c r="G252" s="656"/>
      <c r="H252" s="656"/>
      <c r="I252" s="656"/>
      <c r="J252" s="656"/>
      <c r="L252" s="656" t="s">
        <v>1094</v>
      </c>
      <c r="N252" s="655"/>
      <c r="O252" s="656"/>
      <c r="P252" s="656" t="s">
        <v>1086</v>
      </c>
      <c r="Q252" s="656"/>
      <c r="R252" s="656"/>
      <c r="S252" s="659"/>
    </row>
    <row r="253" spans="1:19" ht="18.75">
      <c r="A253" s="655"/>
      <c r="B253" s="656"/>
      <c r="C253" s="656"/>
      <c r="D253" s="656" t="s">
        <v>1095</v>
      </c>
      <c r="E253" s="656"/>
      <c r="F253" s="657"/>
      <c r="G253" s="656"/>
      <c r="H253" s="656"/>
      <c r="I253" s="656"/>
      <c r="J253" s="656"/>
      <c r="K253" s="4"/>
      <c r="L253" s="817" t="s">
        <v>1089</v>
      </c>
      <c r="M253" s="817"/>
      <c r="N253" s="656"/>
      <c r="O253" s="656"/>
      <c r="P253" s="656" t="s">
        <v>1090</v>
      </c>
      <c r="Q253" s="656"/>
      <c r="R253" s="656"/>
      <c r="S253" s="658"/>
    </row>
    <row r="254" spans="1:19" ht="26.25" customHeight="1">
      <c r="A254" s="227"/>
      <c r="B254" s="228"/>
      <c r="C254" s="228"/>
      <c r="D254" s="621"/>
      <c r="E254" s="228"/>
      <c r="F254" s="484"/>
      <c r="G254" s="228"/>
      <c r="H254" s="228"/>
      <c r="I254" s="228"/>
      <c r="J254" s="228"/>
      <c r="K254" s="228"/>
      <c r="L254" s="228"/>
      <c r="M254" s="228"/>
      <c r="N254" s="228"/>
      <c r="O254" s="229"/>
      <c r="P254" s="228"/>
      <c r="Q254" s="228"/>
      <c r="R254" s="228"/>
      <c r="S254" s="230"/>
    </row>
    <row r="255" spans="1:19" ht="29.25" customHeight="1">
      <c r="A255" s="241" t="s">
        <v>0</v>
      </c>
      <c r="B255" s="22"/>
      <c r="C255" s="22"/>
      <c r="D255" s="611"/>
      <c r="E255" s="118" t="s">
        <v>695</v>
      </c>
      <c r="F255" s="452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1" t="s">
        <v>261</v>
      </c>
      <c r="C256" s="121"/>
      <c r="D256" s="603"/>
      <c r="E256" s="9"/>
      <c r="F256" s="440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590" t="s">
        <v>1286</v>
      </c>
    </row>
    <row r="257" spans="1:19" s="305" customFormat="1" ht="24.75" customHeight="1">
      <c r="A257" s="12"/>
      <c r="B257" s="49"/>
      <c r="C257" s="49"/>
      <c r="D257" s="604"/>
      <c r="E257" s="120" t="s">
        <v>1317</v>
      </c>
      <c r="F257" s="441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79" t="s">
        <v>931</v>
      </c>
      <c r="B258" s="280" t="s">
        <v>932</v>
      </c>
      <c r="C258" s="278" t="s">
        <v>724</v>
      </c>
      <c r="D258" s="615" t="s">
        <v>1</v>
      </c>
      <c r="E258" s="300" t="s">
        <v>930</v>
      </c>
      <c r="F258" s="575" t="s">
        <v>948</v>
      </c>
      <c r="G258" s="308" t="s">
        <v>926</v>
      </c>
      <c r="H258" s="308" t="s">
        <v>927</v>
      </c>
      <c r="I258" s="308" t="s">
        <v>36</v>
      </c>
      <c r="J258" s="308" t="s">
        <v>37</v>
      </c>
      <c r="K258" s="307" t="s">
        <v>928</v>
      </c>
      <c r="L258" s="309" t="s">
        <v>18</v>
      </c>
      <c r="M258" s="308" t="s">
        <v>19</v>
      </c>
      <c r="N258" s="307" t="s">
        <v>940</v>
      </c>
      <c r="O258" s="307" t="s">
        <v>1221</v>
      </c>
      <c r="P258" s="156" t="s">
        <v>929</v>
      </c>
      <c r="Q258" s="308" t="s">
        <v>32</v>
      </c>
      <c r="R258" s="308" t="s">
        <v>933</v>
      </c>
      <c r="S258" s="304" t="s">
        <v>20</v>
      </c>
    </row>
    <row r="259" spans="1:19" ht="24" customHeight="1">
      <c r="A259" s="551" t="s">
        <v>262</v>
      </c>
      <c r="B259" s="552"/>
      <c r="C259" s="552"/>
      <c r="D259" s="622"/>
      <c r="E259" s="552"/>
      <c r="F259" s="553"/>
      <c r="G259" s="552"/>
      <c r="H259" s="552"/>
      <c r="I259" s="552"/>
      <c r="J259" s="552"/>
      <c r="K259" s="552"/>
      <c r="L259" s="552"/>
      <c r="M259" s="552"/>
      <c r="N259" s="552"/>
      <c r="O259" s="554"/>
      <c r="P259" s="552"/>
      <c r="Q259" s="552"/>
      <c r="R259" s="552"/>
      <c r="S259" s="555"/>
    </row>
    <row r="260" spans="1:19" ht="27" customHeight="1">
      <c r="A260" s="160">
        <v>5200102</v>
      </c>
      <c r="B260" s="182" t="s">
        <v>202</v>
      </c>
      <c r="C260" s="334"/>
      <c r="D260" s="573" t="s">
        <v>203</v>
      </c>
      <c r="E260" s="648" t="s">
        <v>2</v>
      </c>
      <c r="F260" s="486">
        <v>15</v>
      </c>
      <c r="G260" s="334">
        <v>3342.25</v>
      </c>
      <c r="H260" s="334">
        <v>0</v>
      </c>
      <c r="I260" s="334">
        <v>0</v>
      </c>
      <c r="J260" s="334">
        <v>0</v>
      </c>
      <c r="K260" s="334">
        <v>0</v>
      </c>
      <c r="L260" s="334">
        <v>134.49</v>
      </c>
      <c r="M260" s="334">
        <v>0</v>
      </c>
      <c r="N260" s="334">
        <v>0</v>
      </c>
      <c r="O260" s="334">
        <v>0</v>
      </c>
      <c r="P260" s="334">
        <v>0</v>
      </c>
      <c r="Q260" s="334">
        <v>-0.04</v>
      </c>
      <c r="R260" s="334">
        <f>G260+H260+I260+K260-N260-P260-L260-O260+M260-Q260</f>
        <v>3207.8</v>
      </c>
      <c r="S260" s="363"/>
    </row>
    <row r="261" spans="1:19" s="45" customFormat="1" ht="27" customHeight="1">
      <c r="A261" s="556">
        <v>71000002</v>
      </c>
      <c r="B261" s="572" t="s">
        <v>1155</v>
      </c>
      <c r="C261" s="172"/>
      <c r="D261" s="574" t="s">
        <v>1156</v>
      </c>
      <c r="E261" s="597" t="s">
        <v>647</v>
      </c>
      <c r="F261" s="557">
        <v>15</v>
      </c>
      <c r="G261" s="172">
        <v>12900.52</v>
      </c>
      <c r="H261" s="172">
        <v>0</v>
      </c>
      <c r="I261" s="172">
        <v>0</v>
      </c>
      <c r="J261" s="172">
        <v>0</v>
      </c>
      <c r="K261" s="172">
        <v>0</v>
      </c>
      <c r="L261" s="172">
        <v>2265.57</v>
      </c>
      <c r="M261" s="172">
        <v>0</v>
      </c>
      <c r="N261" s="172">
        <v>3600</v>
      </c>
      <c r="O261" s="172">
        <v>2981</v>
      </c>
      <c r="P261" s="172">
        <v>213</v>
      </c>
      <c r="Q261" s="172">
        <v>0.15</v>
      </c>
      <c r="R261" s="172">
        <f>G261+H261+I261+K261-N261-P261-L261-O261+M261-Q261</f>
        <v>3840.8000000000006</v>
      </c>
      <c r="S261" s="558"/>
    </row>
    <row r="262" spans="1:19" ht="27" customHeight="1">
      <c r="A262" s="721">
        <v>7100007</v>
      </c>
      <c r="B262" s="696" t="s">
        <v>265</v>
      </c>
      <c r="C262" s="173"/>
      <c r="D262" s="629" t="s">
        <v>763</v>
      </c>
      <c r="E262" s="650" t="s">
        <v>2</v>
      </c>
      <c r="F262" s="569">
        <v>15</v>
      </c>
      <c r="G262" s="173">
        <v>2749.75</v>
      </c>
      <c r="H262" s="173">
        <v>0</v>
      </c>
      <c r="I262" s="173">
        <v>0</v>
      </c>
      <c r="J262" s="173">
        <v>0</v>
      </c>
      <c r="K262" s="173">
        <v>0</v>
      </c>
      <c r="L262" s="173">
        <v>49.75</v>
      </c>
      <c r="M262" s="173">
        <v>0</v>
      </c>
      <c r="N262" s="173">
        <v>0</v>
      </c>
      <c r="O262" s="570">
        <v>0</v>
      </c>
      <c r="P262" s="173">
        <v>0</v>
      </c>
      <c r="Q262" s="173">
        <v>0</v>
      </c>
      <c r="R262" s="173">
        <f>G262+H262+I262+K262-N262-P262-L262-O262+M262-Q262</f>
        <v>2700</v>
      </c>
      <c r="S262" s="722"/>
    </row>
    <row r="263" spans="1:19" ht="27" customHeight="1">
      <c r="A263" s="160">
        <v>13000102</v>
      </c>
      <c r="B263" s="727" t="s">
        <v>152</v>
      </c>
      <c r="C263" s="724"/>
      <c r="D263" s="724" t="s">
        <v>1073</v>
      </c>
      <c r="E263" s="725" t="s">
        <v>1012</v>
      </c>
      <c r="F263" s="726">
        <v>15</v>
      </c>
      <c r="G263" s="723">
        <v>3366.17</v>
      </c>
      <c r="H263" s="723">
        <v>0</v>
      </c>
      <c r="I263" s="723">
        <v>0</v>
      </c>
      <c r="J263" s="723">
        <v>0</v>
      </c>
      <c r="K263" s="723">
        <v>0</v>
      </c>
      <c r="L263" s="723">
        <v>137.09</v>
      </c>
      <c r="M263" s="723">
        <v>0</v>
      </c>
      <c r="N263" s="723">
        <v>0</v>
      </c>
      <c r="O263" s="723">
        <v>1523</v>
      </c>
      <c r="P263" s="723">
        <v>0</v>
      </c>
      <c r="Q263" s="723">
        <v>-0.12</v>
      </c>
      <c r="R263" s="723">
        <f>G263+H263+I263+K263-N263-P263-L263-O263+M263-Q263</f>
        <v>1706.1999999999998</v>
      </c>
      <c r="S263" s="363"/>
    </row>
    <row r="264" spans="1:19" ht="15" customHeight="1">
      <c r="A264" s="790" t="s">
        <v>121</v>
      </c>
      <c r="B264" s="791"/>
      <c r="C264" s="792"/>
      <c r="D264" s="793"/>
      <c r="E264" s="794"/>
      <c r="F264" s="795"/>
      <c r="G264" s="796">
        <f>SUM(G260:G263)</f>
        <v>22358.690000000002</v>
      </c>
      <c r="H264" s="796">
        <f>SUM(H260:H263)</f>
        <v>0</v>
      </c>
      <c r="I264" s="796">
        <f aca="true" t="shared" si="44" ref="I264:N264">SUM(I260:I263)</f>
        <v>0</v>
      </c>
      <c r="J264" s="796">
        <f t="shared" si="44"/>
        <v>0</v>
      </c>
      <c r="K264" s="796">
        <f>SUM(K260:K263)</f>
        <v>0</v>
      </c>
      <c r="L264" s="796">
        <f>SUM(L260:L263)</f>
        <v>2586.9000000000005</v>
      </c>
      <c r="M264" s="796">
        <f>SUM(M260:M263)</f>
        <v>0</v>
      </c>
      <c r="N264" s="796">
        <f t="shared" si="44"/>
        <v>3600</v>
      </c>
      <c r="O264" s="796">
        <f>SUM(O260:O263)</f>
        <v>4504</v>
      </c>
      <c r="P264" s="796">
        <f>SUM(P260:P263)</f>
        <v>213</v>
      </c>
      <c r="Q264" s="796">
        <f>SUM(Q260:Q263)</f>
        <v>-0.010000000000000009</v>
      </c>
      <c r="R264" s="796">
        <f>SUM(R260:R263)</f>
        <v>11454.8</v>
      </c>
      <c r="S264" s="797"/>
    </row>
    <row r="265" spans="1:19" ht="24" customHeight="1">
      <c r="A265" s="236" t="s">
        <v>266</v>
      </c>
      <c r="B265" s="349"/>
      <c r="C265" s="165"/>
      <c r="D265" s="577"/>
      <c r="E265" s="649"/>
      <c r="F265" s="487"/>
      <c r="G265" s="165"/>
      <c r="H265" s="165"/>
      <c r="I265" s="165"/>
      <c r="J265" s="165"/>
      <c r="K265" s="165"/>
      <c r="L265" s="165"/>
      <c r="M265" s="165"/>
      <c r="N265" s="165"/>
      <c r="O265" s="167"/>
      <c r="P265" s="165"/>
      <c r="Q265" s="165"/>
      <c r="R265" s="165"/>
      <c r="S265" s="168"/>
    </row>
    <row r="266" spans="1:19" ht="27" customHeight="1">
      <c r="A266" s="160">
        <v>7100303</v>
      </c>
      <c r="B266" s="182" t="s">
        <v>269</v>
      </c>
      <c r="C266" s="161"/>
      <c r="D266" s="573" t="s">
        <v>270</v>
      </c>
      <c r="E266" s="648" t="s">
        <v>271</v>
      </c>
      <c r="F266" s="486">
        <v>15</v>
      </c>
      <c r="G266" s="161">
        <v>3194.17</v>
      </c>
      <c r="H266" s="161">
        <v>0</v>
      </c>
      <c r="I266" s="161">
        <v>0</v>
      </c>
      <c r="J266" s="161">
        <v>300</v>
      </c>
      <c r="K266" s="161">
        <v>0</v>
      </c>
      <c r="L266" s="161">
        <v>118.38</v>
      </c>
      <c r="M266" s="161">
        <v>0</v>
      </c>
      <c r="N266" s="161">
        <v>0</v>
      </c>
      <c r="O266" s="161">
        <v>411</v>
      </c>
      <c r="P266" s="161">
        <v>0</v>
      </c>
      <c r="Q266" s="161">
        <v>-0.01</v>
      </c>
      <c r="R266" s="161">
        <f aca="true" t="shared" si="45" ref="R266:R276">G266+H266+I266+J266+K266-N266-P266-L266-O266+M266-Q266</f>
        <v>2964.8</v>
      </c>
      <c r="S266" s="164"/>
    </row>
    <row r="267" spans="1:19" ht="27" customHeight="1">
      <c r="A267" s="160">
        <v>7100304</v>
      </c>
      <c r="B267" s="182" t="s">
        <v>726</v>
      </c>
      <c r="C267" s="161"/>
      <c r="D267" s="573" t="s">
        <v>764</v>
      </c>
      <c r="E267" s="648" t="s">
        <v>295</v>
      </c>
      <c r="F267" s="486">
        <v>15</v>
      </c>
      <c r="G267" s="161">
        <v>4368.15</v>
      </c>
      <c r="H267" s="161">
        <v>0</v>
      </c>
      <c r="I267" s="161">
        <v>0</v>
      </c>
      <c r="J267" s="161">
        <v>300</v>
      </c>
      <c r="K267" s="161">
        <v>0</v>
      </c>
      <c r="L267" s="161">
        <v>410.32</v>
      </c>
      <c r="M267" s="161">
        <v>0</v>
      </c>
      <c r="N267" s="161">
        <v>0</v>
      </c>
      <c r="O267" s="161">
        <v>0</v>
      </c>
      <c r="P267" s="161">
        <v>0</v>
      </c>
      <c r="Q267" s="161">
        <v>0.03</v>
      </c>
      <c r="R267" s="161">
        <f>G267+H267+I267+J267+K267-N267-P267-L267-O267+M267-Q267</f>
        <v>4257.8</v>
      </c>
      <c r="S267" s="164"/>
    </row>
    <row r="268" spans="1:19" ht="27" customHeight="1">
      <c r="A268" s="160">
        <v>7100307</v>
      </c>
      <c r="B268" s="182" t="s">
        <v>272</v>
      </c>
      <c r="C268" s="161"/>
      <c r="D268" s="573" t="s">
        <v>273</v>
      </c>
      <c r="E268" s="648" t="s">
        <v>271</v>
      </c>
      <c r="F268" s="486">
        <v>15</v>
      </c>
      <c r="G268" s="161">
        <v>3194.17</v>
      </c>
      <c r="H268" s="161">
        <v>0</v>
      </c>
      <c r="I268" s="161">
        <v>0</v>
      </c>
      <c r="J268" s="161">
        <v>300</v>
      </c>
      <c r="K268" s="161">
        <v>0</v>
      </c>
      <c r="L268" s="161">
        <v>118.38</v>
      </c>
      <c r="M268" s="161">
        <v>0</v>
      </c>
      <c r="N268" s="161">
        <v>0</v>
      </c>
      <c r="O268" s="161">
        <v>0</v>
      </c>
      <c r="P268" s="161">
        <v>0</v>
      </c>
      <c r="Q268" s="161">
        <v>0.19</v>
      </c>
      <c r="R268" s="161">
        <f t="shared" si="45"/>
        <v>3375.6</v>
      </c>
      <c r="S268" s="164"/>
    </row>
    <row r="269" spans="1:19" ht="27" customHeight="1">
      <c r="A269" s="160">
        <v>7100308</v>
      </c>
      <c r="B269" s="182" t="s">
        <v>749</v>
      </c>
      <c r="C269" s="161"/>
      <c r="D269" s="573" t="s">
        <v>750</v>
      </c>
      <c r="E269" s="648" t="s">
        <v>271</v>
      </c>
      <c r="F269" s="486">
        <v>15</v>
      </c>
      <c r="G269" s="161">
        <v>3194.17</v>
      </c>
      <c r="H269" s="549">
        <v>1597</v>
      </c>
      <c r="I269" s="161">
        <v>0</v>
      </c>
      <c r="J269" s="161">
        <v>0</v>
      </c>
      <c r="K269" s="161">
        <v>0</v>
      </c>
      <c r="L269" s="161">
        <v>118.38</v>
      </c>
      <c r="M269" s="161">
        <v>0</v>
      </c>
      <c r="N269" s="161">
        <v>700</v>
      </c>
      <c r="O269" s="161">
        <v>0</v>
      </c>
      <c r="P269" s="161">
        <v>0</v>
      </c>
      <c r="Q269" s="161">
        <v>-0.01</v>
      </c>
      <c r="R269" s="161">
        <f>G269+H269+I269+J269+K269-N269-P269-L269-O269+M269-Q269</f>
        <v>3972.8</v>
      </c>
      <c r="S269" s="164"/>
    </row>
    <row r="270" spans="1:19" ht="27" customHeight="1">
      <c r="A270" s="160">
        <v>7100309</v>
      </c>
      <c r="B270" s="182" t="s">
        <v>274</v>
      </c>
      <c r="C270" s="161"/>
      <c r="D270" s="573" t="s">
        <v>275</v>
      </c>
      <c r="E270" s="648" t="s">
        <v>271</v>
      </c>
      <c r="F270" s="486">
        <v>15</v>
      </c>
      <c r="G270" s="161">
        <v>3194.17</v>
      </c>
      <c r="H270" s="161">
        <v>0</v>
      </c>
      <c r="I270" s="161">
        <v>0</v>
      </c>
      <c r="J270" s="161">
        <v>300</v>
      </c>
      <c r="K270" s="161">
        <v>0</v>
      </c>
      <c r="L270" s="161">
        <v>118.38</v>
      </c>
      <c r="M270" s="161">
        <v>0</v>
      </c>
      <c r="N270" s="161">
        <v>0</v>
      </c>
      <c r="O270" s="161">
        <v>0</v>
      </c>
      <c r="P270" s="161">
        <v>0</v>
      </c>
      <c r="Q270" s="161">
        <v>-0.01</v>
      </c>
      <c r="R270" s="161">
        <f t="shared" si="45"/>
        <v>3375.8</v>
      </c>
      <c r="S270" s="164"/>
    </row>
    <row r="271" spans="1:19" ht="27" customHeight="1">
      <c r="A271" s="160">
        <v>7100310</v>
      </c>
      <c r="B271" s="182" t="s">
        <v>276</v>
      </c>
      <c r="C271" s="161"/>
      <c r="D271" s="573" t="s">
        <v>277</v>
      </c>
      <c r="E271" s="648" t="s">
        <v>271</v>
      </c>
      <c r="F271" s="486">
        <v>15</v>
      </c>
      <c r="G271" s="161">
        <v>3194.17</v>
      </c>
      <c r="H271" s="161">
        <v>0</v>
      </c>
      <c r="I271" s="161">
        <v>0</v>
      </c>
      <c r="J271" s="161">
        <v>300</v>
      </c>
      <c r="K271" s="161">
        <v>0</v>
      </c>
      <c r="L271" s="161">
        <v>118.38</v>
      </c>
      <c r="M271" s="161">
        <v>0</v>
      </c>
      <c r="N271" s="161">
        <v>0</v>
      </c>
      <c r="O271" s="161">
        <v>1051</v>
      </c>
      <c r="P271" s="161">
        <v>0</v>
      </c>
      <c r="Q271" s="161">
        <v>-0.01</v>
      </c>
      <c r="R271" s="161">
        <f t="shared" si="45"/>
        <v>2324.8</v>
      </c>
      <c r="S271" s="164"/>
    </row>
    <row r="272" spans="1:19" ht="27" customHeight="1">
      <c r="A272" s="160">
        <v>7100311</v>
      </c>
      <c r="B272" s="758" t="s">
        <v>751</v>
      </c>
      <c r="C272" s="161"/>
      <c r="D272" s="573" t="s">
        <v>752</v>
      </c>
      <c r="E272" s="648" t="s">
        <v>271</v>
      </c>
      <c r="F272" s="486">
        <v>15</v>
      </c>
      <c r="G272" s="161">
        <v>3194.17</v>
      </c>
      <c r="H272" s="161">
        <v>0</v>
      </c>
      <c r="I272" s="161">
        <v>0</v>
      </c>
      <c r="J272" s="161">
        <v>300</v>
      </c>
      <c r="K272" s="161">
        <v>0</v>
      </c>
      <c r="L272" s="161">
        <v>118.38</v>
      </c>
      <c r="M272" s="161">
        <v>0</v>
      </c>
      <c r="N272" s="161">
        <v>0</v>
      </c>
      <c r="O272" s="161">
        <v>0</v>
      </c>
      <c r="P272" s="161">
        <v>0</v>
      </c>
      <c r="Q272" s="161">
        <v>-0.01</v>
      </c>
      <c r="R272" s="161">
        <f t="shared" si="45"/>
        <v>3375.8</v>
      </c>
      <c r="S272" s="164"/>
    </row>
    <row r="273" spans="1:19" ht="27" customHeight="1">
      <c r="A273" s="160">
        <v>7100312</v>
      </c>
      <c r="B273" s="182" t="s">
        <v>278</v>
      </c>
      <c r="C273" s="161"/>
      <c r="D273" s="573" t="s">
        <v>279</v>
      </c>
      <c r="E273" s="648" t="s">
        <v>271</v>
      </c>
      <c r="F273" s="486">
        <v>15</v>
      </c>
      <c r="G273" s="161">
        <v>3194.17</v>
      </c>
      <c r="H273" s="161">
        <v>0</v>
      </c>
      <c r="I273" s="161">
        <v>0</v>
      </c>
      <c r="J273" s="161">
        <v>300</v>
      </c>
      <c r="K273" s="161">
        <v>0</v>
      </c>
      <c r="L273" s="161">
        <v>118.38</v>
      </c>
      <c r="M273" s="161">
        <v>0</v>
      </c>
      <c r="N273" s="161">
        <v>0</v>
      </c>
      <c r="O273" s="161">
        <v>0</v>
      </c>
      <c r="P273" s="161">
        <v>0</v>
      </c>
      <c r="Q273" s="161">
        <v>-0.01</v>
      </c>
      <c r="R273" s="161">
        <f>G273+H273+I273+J273+K273-N273-P273-L273-O273+M273-Q273</f>
        <v>3375.8</v>
      </c>
      <c r="S273" s="164"/>
    </row>
    <row r="274" spans="1:19" ht="27" customHeight="1">
      <c r="A274" s="160">
        <v>7100313</v>
      </c>
      <c r="B274" s="182" t="s">
        <v>280</v>
      </c>
      <c r="C274" s="161"/>
      <c r="D274" s="573" t="s">
        <v>281</v>
      </c>
      <c r="E274" s="648" t="s">
        <v>271</v>
      </c>
      <c r="F274" s="486">
        <v>15</v>
      </c>
      <c r="G274" s="161">
        <v>3194.17</v>
      </c>
      <c r="H274" s="161">
        <v>0</v>
      </c>
      <c r="I274" s="161">
        <v>0</v>
      </c>
      <c r="J274" s="161">
        <v>300</v>
      </c>
      <c r="K274" s="161">
        <v>0</v>
      </c>
      <c r="L274" s="161">
        <v>118.38</v>
      </c>
      <c r="M274" s="161">
        <v>0</v>
      </c>
      <c r="N274" s="161">
        <v>0</v>
      </c>
      <c r="O274" s="161">
        <v>740</v>
      </c>
      <c r="P274" s="161">
        <v>0</v>
      </c>
      <c r="Q274" s="161">
        <v>-0.01</v>
      </c>
      <c r="R274" s="161">
        <f t="shared" si="45"/>
        <v>2635.8</v>
      </c>
      <c r="S274" s="164"/>
    </row>
    <row r="275" spans="1:19" ht="27" customHeight="1">
      <c r="A275" s="160">
        <v>7100314</v>
      </c>
      <c r="B275" s="182" t="s">
        <v>282</v>
      </c>
      <c r="C275" s="161"/>
      <c r="D275" s="573" t="s">
        <v>283</v>
      </c>
      <c r="E275" s="648" t="s">
        <v>271</v>
      </c>
      <c r="F275" s="486">
        <v>15</v>
      </c>
      <c r="G275" s="161">
        <v>3194.17</v>
      </c>
      <c r="H275" s="161">
        <v>0</v>
      </c>
      <c r="I275" s="161">
        <v>0</v>
      </c>
      <c r="J275" s="161">
        <v>300</v>
      </c>
      <c r="K275" s="161">
        <v>0</v>
      </c>
      <c r="L275" s="161">
        <v>118.38</v>
      </c>
      <c r="M275" s="161">
        <v>0</v>
      </c>
      <c r="N275" s="161">
        <v>0</v>
      </c>
      <c r="O275" s="161">
        <v>0</v>
      </c>
      <c r="P275" s="161">
        <v>0</v>
      </c>
      <c r="Q275" s="161">
        <v>-0.01</v>
      </c>
      <c r="R275" s="161">
        <f t="shared" si="45"/>
        <v>3375.8</v>
      </c>
      <c r="S275" s="164"/>
    </row>
    <row r="276" spans="1:19" ht="27" customHeight="1">
      <c r="A276" s="160">
        <v>7100315</v>
      </c>
      <c r="B276" s="182" t="s">
        <v>284</v>
      </c>
      <c r="C276" s="161"/>
      <c r="D276" s="573" t="s">
        <v>285</v>
      </c>
      <c r="E276" s="648" t="s">
        <v>271</v>
      </c>
      <c r="F276" s="486">
        <v>15</v>
      </c>
      <c r="G276" s="161">
        <v>3194.17</v>
      </c>
      <c r="H276" s="161">
        <v>0</v>
      </c>
      <c r="I276" s="161">
        <v>0</v>
      </c>
      <c r="J276" s="161">
        <v>300</v>
      </c>
      <c r="K276" s="161">
        <v>0</v>
      </c>
      <c r="L276" s="161">
        <v>118.38</v>
      </c>
      <c r="M276" s="161">
        <v>0</v>
      </c>
      <c r="N276" s="161">
        <v>0</v>
      </c>
      <c r="O276" s="161">
        <v>740</v>
      </c>
      <c r="P276" s="161">
        <v>0</v>
      </c>
      <c r="Q276" s="161">
        <v>-0.01</v>
      </c>
      <c r="R276" s="161">
        <f t="shared" si="45"/>
        <v>2635.8</v>
      </c>
      <c r="S276" s="164"/>
    </row>
    <row r="277" spans="1:19" s="25" customFormat="1" ht="24.75" customHeight="1">
      <c r="A277" s="160">
        <v>7100319</v>
      </c>
      <c r="B277" s="182" t="s">
        <v>753</v>
      </c>
      <c r="C277" s="161"/>
      <c r="D277" s="573" t="s">
        <v>754</v>
      </c>
      <c r="E277" s="648" t="s">
        <v>271</v>
      </c>
      <c r="F277" s="486">
        <v>15</v>
      </c>
      <c r="G277" s="161">
        <v>3194.17</v>
      </c>
      <c r="H277" s="161">
        <v>0</v>
      </c>
      <c r="I277" s="163">
        <v>0</v>
      </c>
      <c r="J277" s="161">
        <v>300</v>
      </c>
      <c r="K277" s="161">
        <v>0</v>
      </c>
      <c r="L277" s="161">
        <v>118.38</v>
      </c>
      <c r="M277" s="161">
        <v>0</v>
      </c>
      <c r="N277" s="161">
        <v>0</v>
      </c>
      <c r="O277" s="161">
        <v>769</v>
      </c>
      <c r="P277" s="161">
        <v>0</v>
      </c>
      <c r="Q277" s="161">
        <v>-0.01</v>
      </c>
      <c r="R277" s="161">
        <f>G277+H277+I277+J277+K277-N277-P277-L277-O277+M277-Q277</f>
        <v>2606.8</v>
      </c>
      <c r="S277" s="164"/>
    </row>
    <row r="278" spans="1:19" s="25" customFormat="1" ht="26.25" customHeight="1" hidden="1">
      <c r="A278" s="293"/>
      <c r="B278" s="291"/>
      <c r="C278" s="291"/>
      <c r="D278" s="623"/>
      <c r="E278" s="292"/>
      <c r="F278" s="488"/>
      <c r="G278" s="291">
        <f>SUM(G266:G277)</f>
        <v>39504.01999999999</v>
      </c>
      <c r="H278" s="291">
        <f>SUM(H266:H277)</f>
        <v>1597</v>
      </c>
      <c r="I278" s="291">
        <f aca="true" t="shared" si="46" ref="I278:P278">SUM(I266:I277)</f>
        <v>0</v>
      </c>
      <c r="J278" s="291">
        <f>SUM(J266:J277)</f>
        <v>3300</v>
      </c>
      <c r="K278" s="291">
        <f t="shared" si="46"/>
        <v>0</v>
      </c>
      <c r="L278" s="291">
        <f>SUM(L266:L277)</f>
        <v>1712.5000000000005</v>
      </c>
      <c r="M278" s="291">
        <f t="shared" si="46"/>
        <v>0</v>
      </c>
      <c r="N278" s="291">
        <f t="shared" si="46"/>
        <v>700</v>
      </c>
      <c r="O278" s="291">
        <f>SUM(O266:O277)</f>
        <v>3711</v>
      </c>
      <c r="P278" s="291">
        <f t="shared" si="46"/>
        <v>0</v>
      </c>
      <c r="Q278" s="291">
        <f>SUM(Q266:Q277)</f>
        <v>0.11999999999999993</v>
      </c>
      <c r="R278" s="291">
        <f>SUM(R266:R277)</f>
        <v>38277.4</v>
      </c>
      <c r="S278" s="294"/>
    </row>
    <row r="279" spans="1:19" s="25" customFormat="1" ht="20.25" customHeight="1">
      <c r="A279" s="295"/>
      <c r="B279" s="296" t="s">
        <v>33</v>
      </c>
      <c r="C279" s="296"/>
      <c r="D279" s="624"/>
      <c r="E279" s="298"/>
      <c r="F279" s="489"/>
      <c r="G279" s="297">
        <f aca="true" t="shared" si="47" ref="G279:R279">G264+G278</f>
        <v>61862.70999999999</v>
      </c>
      <c r="H279" s="297">
        <f t="shared" si="47"/>
        <v>1597</v>
      </c>
      <c r="I279" s="297">
        <f t="shared" si="47"/>
        <v>0</v>
      </c>
      <c r="J279" s="297">
        <f t="shared" si="47"/>
        <v>3300</v>
      </c>
      <c r="K279" s="297">
        <f t="shared" si="47"/>
        <v>0</v>
      </c>
      <c r="L279" s="297">
        <f t="shared" si="47"/>
        <v>4299.4000000000015</v>
      </c>
      <c r="M279" s="297">
        <f t="shared" si="47"/>
        <v>0</v>
      </c>
      <c r="N279" s="297">
        <f t="shared" si="47"/>
        <v>4300</v>
      </c>
      <c r="O279" s="297">
        <f t="shared" si="47"/>
        <v>8215</v>
      </c>
      <c r="P279" s="297">
        <f t="shared" si="47"/>
        <v>213</v>
      </c>
      <c r="Q279" s="297">
        <f t="shared" si="47"/>
        <v>0.10999999999999992</v>
      </c>
      <c r="R279" s="297">
        <f t="shared" si="47"/>
        <v>49732.2</v>
      </c>
      <c r="S279" s="299"/>
    </row>
    <row r="280" spans="1:19" s="245" customFormat="1" ht="18.75">
      <c r="A280" s="655"/>
      <c r="B280" s="656"/>
      <c r="C280" s="656"/>
      <c r="D280" s="656"/>
      <c r="E280" s="656" t="s">
        <v>1091</v>
      </c>
      <c r="F280" s="657"/>
      <c r="G280" s="656"/>
      <c r="H280" s="656"/>
      <c r="I280" s="656"/>
      <c r="J280" s="656"/>
      <c r="L280" s="661" t="s">
        <v>1093</v>
      </c>
      <c r="M280" s="656"/>
      <c r="N280" s="656"/>
      <c r="O280" s="656"/>
      <c r="P280" s="656"/>
      <c r="Q280" s="656" t="s">
        <v>1093</v>
      </c>
      <c r="R280" s="656"/>
      <c r="S280" s="658"/>
    </row>
    <row r="281" spans="1:19" s="245" customFormat="1" ht="9" customHeight="1">
      <c r="A281" s="655"/>
      <c r="B281" s="656"/>
      <c r="C281" s="656"/>
      <c r="D281" s="656"/>
      <c r="E281" s="656"/>
      <c r="F281" s="657"/>
      <c r="G281" s="656"/>
      <c r="H281" s="656"/>
      <c r="I281" s="656"/>
      <c r="J281" s="656"/>
      <c r="K281" s="656"/>
      <c r="L281" s="655"/>
      <c r="M281" s="656"/>
      <c r="N281" s="655"/>
      <c r="O281" s="656"/>
      <c r="P281" s="656"/>
      <c r="Q281" s="656"/>
      <c r="R281" s="656"/>
      <c r="S281" s="659"/>
    </row>
    <row r="282" spans="1:19" ht="18.75">
      <c r="A282" s="655" t="s">
        <v>1126</v>
      </c>
      <c r="B282" s="656"/>
      <c r="C282" s="656"/>
      <c r="D282" s="656" t="s">
        <v>1092</v>
      </c>
      <c r="E282" s="656"/>
      <c r="F282" s="657"/>
      <c r="G282" s="656"/>
      <c r="H282" s="656"/>
      <c r="I282" s="656"/>
      <c r="J282" s="656"/>
      <c r="K282" s="656"/>
      <c r="L282" s="661" t="s">
        <v>42</v>
      </c>
      <c r="M282" s="718"/>
      <c r="N282" s="655"/>
      <c r="O282" s="656"/>
      <c r="P282" s="656" t="s">
        <v>1086</v>
      </c>
      <c r="Q282" s="656"/>
      <c r="R282" s="656"/>
      <c r="S282" s="659"/>
    </row>
    <row r="283" spans="1:19" ht="18.75">
      <c r="A283" s="655"/>
      <c r="B283" s="656"/>
      <c r="C283" s="656"/>
      <c r="D283" s="656" t="s">
        <v>1095</v>
      </c>
      <c r="E283" s="656"/>
      <c r="F283" s="657"/>
      <c r="G283" s="656"/>
      <c r="H283" s="656"/>
      <c r="I283" s="656"/>
      <c r="J283" s="656"/>
      <c r="K283" s="4"/>
      <c r="L283" s="660" t="s">
        <v>1089</v>
      </c>
      <c r="M283" s="660"/>
      <c r="N283" s="656"/>
      <c r="O283" s="656"/>
      <c r="P283" s="656" t="s">
        <v>1090</v>
      </c>
      <c r="Q283" s="656"/>
      <c r="R283" s="656"/>
      <c r="S283" s="658"/>
    </row>
    <row r="284" spans="1:19" ht="26.25" customHeight="1">
      <c r="A284" s="108"/>
      <c r="B284" s="109"/>
      <c r="C284" s="109"/>
      <c r="D284" s="625"/>
      <c r="E284" s="109"/>
      <c r="F284" s="490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11"/>
    </row>
    <row r="285" spans="1:19" ht="27.75" customHeight="1">
      <c r="A285" s="241" t="s">
        <v>0</v>
      </c>
      <c r="B285" s="22"/>
      <c r="C285" s="22"/>
      <c r="D285" s="611"/>
      <c r="E285" s="118" t="s">
        <v>695</v>
      </c>
      <c r="F285" s="452"/>
      <c r="G285" s="6"/>
      <c r="H285" s="6"/>
      <c r="I285" s="6"/>
      <c r="J285" s="6"/>
      <c r="K285" s="6"/>
      <c r="L285" s="6"/>
      <c r="M285" s="6"/>
      <c r="N285" s="6"/>
      <c r="O285" s="7"/>
      <c r="P285" s="6"/>
      <c r="Q285" s="6"/>
      <c r="R285" s="6"/>
      <c r="S285" s="29"/>
    </row>
    <row r="286" spans="1:19" ht="27.75" customHeight="1">
      <c r="A286" s="8"/>
      <c r="B286" s="121" t="s">
        <v>261</v>
      </c>
      <c r="C286" s="121"/>
      <c r="D286" s="603"/>
      <c r="E286" s="9"/>
      <c r="F286" s="440"/>
      <c r="G286" s="9"/>
      <c r="H286" s="9"/>
      <c r="I286" s="9"/>
      <c r="J286" s="9"/>
      <c r="K286" s="10"/>
      <c r="L286" s="9"/>
      <c r="M286" s="9"/>
      <c r="N286" s="10"/>
      <c r="O286" s="11"/>
      <c r="P286" s="9"/>
      <c r="Q286" s="9"/>
      <c r="R286" s="9"/>
      <c r="S286" s="590" t="s">
        <v>1287</v>
      </c>
    </row>
    <row r="287" spans="1:19" s="305" customFormat="1" ht="27" customHeight="1">
      <c r="A287" s="12"/>
      <c r="B287" s="13"/>
      <c r="C287" s="13"/>
      <c r="D287" s="604"/>
      <c r="E287" s="120" t="s">
        <v>1317</v>
      </c>
      <c r="F287" s="441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31"/>
    </row>
    <row r="288" spans="1:19" ht="27" customHeight="1" thickBot="1">
      <c r="A288" s="279" t="s">
        <v>931</v>
      </c>
      <c r="B288" s="280" t="s">
        <v>932</v>
      </c>
      <c r="C288" s="278" t="s">
        <v>724</v>
      </c>
      <c r="D288" s="615" t="s">
        <v>1</v>
      </c>
      <c r="E288" s="300" t="s">
        <v>930</v>
      </c>
      <c r="F288" s="491" t="s">
        <v>948</v>
      </c>
      <c r="G288" s="302" t="s">
        <v>926</v>
      </c>
      <c r="H288" s="302" t="s">
        <v>927</v>
      </c>
      <c r="I288" s="302" t="s">
        <v>36</v>
      </c>
      <c r="J288" s="302" t="s">
        <v>37</v>
      </c>
      <c r="K288" s="301" t="s">
        <v>928</v>
      </c>
      <c r="L288" s="303" t="s">
        <v>18</v>
      </c>
      <c r="M288" s="302" t="s">
        <v>19</v>
      </c>
      <c r="N288" s="301" t="s">
        <v>940</v>
      </c>
      <c r="O288" s="301" t="s">
        <v>1221</v>
      </c>
      <c r="P288" s="28" t="s">
        <v>929</v>
      </c>
      <c r="Q288" s="302" t="s">
        <v>32</v>
      </c>
      <c r="R288" s="302" t="s">
        <v>933</v>
      </c>
      <c r="S288" s="304" t="s">
        <v>20</v>
      </c>
    </row>
    <row r="289" spans="1:19" ht="21" customHeight="1" thickTop="1">
      <c r="A289" s="236" t="s">
        <v>266</v>
      </c>
      <c r="B289" s="165"/>
      <c r="C289" s="165"/>
      <c r="D289" s="577"/>
      <c r="E289" s="166"/>
      <c r="F289" s="487"/>
      <c r="G289" s="165"/>
      <c r="H289" s="165"/>
      <c r="I289" s="165"/>
      <c r="J289" s="165"/>
      <c r="K289" s="165"/>
      <c r="L289" s="165"/>
      <c r="M289" s="165"/>
      <c r="N289" s="165"/>
      <c r="O289" s="167"/>
      <c r="P289" s="165"/>
      <c r="Q289" s="165"/>
      <c r="R289" s="165"/>
      <c r="S289" s="168"/>
    </row>
    <row r="290" spans="1:19" ht="24.75" customHeight="1">
      <c r="A290" s="160">
        <v>7100320</v>
      </c>
      <c r="B290" s="182" t="s">
        <v>286</v>
      </c>
      <c r="C290" s="161"/>
      <c r="D290" s="573" t="s">
        <v>287</v>
      </c>
      <c r="E290" s="648" t="s">
        <v>288</v>
      </c>
      <c r="F290" s="486">
        <v>15</v>
      </c>
      <c r="G290" s="161">
        <v>6306.44</v>
      </c>
      <c r="H290" s="163">
        <v>0</v>
      </c>
      <c r="I290" s="163">
        <v>0</v>
      </c>
      <c r="J290" s="161">
        <v>0</v>
      </c>
      <c r="K290" s="161">
        <v>0</v>
      </c>
      <c r="L290" s="161">
        <v>799.8</v>
      </c>
      <c r="M290" s="161">
        <v>0</v>
      </c>
      <c r="N290" s="161">
        <v>0</v>
      </c>
      <c r="O290" s="161">
        <v>0</v>
      </c>
      <c r="P290" s="161">
        <v>0</v>
      </c>
      <c r="Q290" s="161">
        <v>-0.16</v>
      </c>
      <c r="R290" s="161">
        <f aca="true" t="shared" si="48" ref="R290:R305">G290+H290+I290+J290+K290-N290-P290-L290-O290+M290-Q290</f>
        <v>5506.799999999999</v>
      </c>
      <c r="S290" s="164"/>
    </row>
    <row r="291" spans="1:19" ht="24.75" customHeight="1">
      <c r="A291" s="160">
        <v>7100322</v>
      </c>
      <c r="B291" s="593" t="s">
        <v>289</v>
      </c>
      <c r="C291" s="169"/>
      <c r="D291" s="573" t="s">
        <v>290</v>
      </c>
      <c r="E291" s="648" t="s">
        <v>271</v>
      </c>
      <c r="F291" s="486">
        <v>15</v>
      </c>
      <c r="G291" s="161">
        <v>3194.17</v>
      </c>
      <c r="H291" s="161">
        <v>0</v>
      </c>
      <c r="I291" s="163">
        <v>0</v>
      </c>
      <c r="J291" s="161">
        <v>300</v>
      </c>
      <c r="K291" s="161">
        <v>0</v>
      </c>
      <c r="L291" s="161">
        <v>118.38</v>
      </c>
      <c r="M291" s="161">
        <v>0</v>
      </c>
      <c r="N291" s="161">
        <v>0</v>
      </c>
      <c r="O291" s="161">
        <v>0</v>
      </c>
      <c r="P291" s="161">
        <v>0</v>
      </c>
      <c r="Q291" s="161">
        <v>-0.01</v>
      </c>
      <c r="R291" s="161">
        <f t="shared" si="48"/>
        <v>3375.8</v>
      </c>
      <c r="S291" s="164"/>
    </row>
    <row r="292" spans="1:19" ht="27" customHeight="1">
      <c r="A292" s="160">
        <v>7100324</v>
      </c>
      <c r="B292" s="593" t="s">
        <v>1243</v>
      </c>
      <c r="C292" s="169"/>
      <c r="D292" s="573" t="s">
        <v>976</v>
      </c>
      <c r="E292" s="648" t="s">
        <v>271</v>
      </c>
      <c r="F292" s="486">
        <v>15</v>
      </c>
      <c r="G292" s="161">
        <v>3194.17</v>
      </c>
      <c r="H292" s="161">
        <v>0</v>
      </c>
      <c r="I292" s="163">
        <v>0</v>
      </c>
      <c r="J292" s="161">
        <v>300</v>
      </c>
      <c r="K292" s="161">
        <v>0</v>
      </c>
      <c r="L292" s="161">
        <v>118.38</v>
      </c>
      <c r="M292" s="161">
        <v>0</v>
      </c>
      <c r="N292" s="161">
        <v>0</v>
      </c>
      <c r="O292" s="161">
        <v>0</v>
      </c>
      <c r="P292" s="161">
        <v>0</v>
      </c>
      <c r="Q292" s="161">
        <v>-0.01</v>
      </c>
      <c r="R292" s="161">
        <f t="shared" si="48"/>
        <v>3375.8</v>
      </c>
      <c r="S292" s="164"/>
    </row>
    <row r="293" spans="1:19" ht="27" customHeight="1">
      <c r="A293" s="160">
        <v>7100325</v>
      </c>
      <c r="B293" s="182" t="s">
        <v>291</v>
      </c>
      <c r="C293" s="161"/>
      <c r="D293" s="573" t="s">
        <v>292</v>
      </c>
      <c r="E293" s="648" t="s">
        <v>295</v>
      </c>
      <c r="F293" s="486">
        <v>15</v>
      </c>
      <c r="G293" s="161">
        <v>4368.15</v>
      </c>
      <c r="H293" s="161">
        <v>0</v>
      </c>
      <c r="I293" s="163">
        <v>0</v>
      </c>
      <c r="J293" s="161">
        <v>300</v>
      </c>
      <c r="K293" s="161">
        <v>0</v>
      </c>
      <c r="L293" s="161">
        <v>410.32</v>
      </c>
      <c r="M293" s="161">
        <v>0</v>
      </c>
      <c r="N293" s="161">
        <v>0</v>
      </c>
      <c r="O293" s="161">
        <v>865</v>
      </c>
      <c r="P293" s="161">
        <v>0</v>
      </c>
      <c r="Q293" s="161">
        <v>0.03</v>
      </c>
      <c r="R293" s="161">
        <f t="shared" si="48"/>
        <v>3392.7999999999997</v>
      </c>
      <c r="S293" s="164"/>
    </row>
    <row r="294" spans="1:19" ht="27" customHeight="1">
      <c r="A294" s="160">
        <v>7100330</v>
      </c>
      <c r="B294" s="182" t="s">
        <v>293</v>
      </c>
      <c r="C294" s="161"/>
      <c r="D294" s="573" t="s">
        <v>294</v>
      </c>
      <c r="E294" s="648" t="s">
        <v>295</v>
      </c>
      <c r="F294" s="486">
        <v>15</v>
      </c>
      <c r="G294" s="161">
        <v>4368.15</v>
      </c>
      <c r="H294" s="161">
        <v>0</v>
      </c>
      <c r="I294" s="163">
        <v>0</v>
      </c>
      <c r="J294" s="161">
        <v>300</v>
      </c>
      <c r="K294" s="161">
        <v>0</v>
      </c>
      <c r="L294" s="161">
        <v>410.32</v>
      </c>
      <c r="M294" s="161">
        <v>0</v>
      </c>
      <c r="N294" s="161">
        <v>0</v>
      </c>
      <c r="O294" s="161">
        <v>0</v>
      </c>
      <c r="P294" s="161">
        <v>0</v>
      </c>
      <c r="Q294" s="161">
        <v>0.03</v>
      </c>
      <c r="R294" s="161">
        <f t="shared" si="48"/>
        <v>4257.8</v>
      </c>
      <c r="S294" s="164"/>
    </row>
    <row r="295" spans="1:19" ht="27" customHeight="1">
      <c r="A295" s="160">
        <v>7100331</v>
      </c>
      <c r="B295" s="182" t="s">
        <v>296</v>
      </c>
      <c r="C295" s="161"/>
      <c r="D295" s="573" t="s">
        <v>297</v>
      </c>
      <c r="E295" s="648" t="s">
        <v>1273</v>
      </c>
      <c r="F295" s="486">
        <v>15</v>
      </c>
      <c r="G295" s="161">
        <v>4914.11</v>
      </c>
      <c r="H295" s="161">
        <v>0</v>
      </c>
      <c r="I295" s="163">
        <v>0</v>
      </c>
      <c r="J295" s="161">
        <v>300</v>
      </c>
      <c r="K295" s="161">
        <v>0</v>
      </c>
      <c r="L295" s="161">
        <v>508.15</v>
      </c>
      <c r="M295" s="161">
        <v>0</v>
      </c>
      <c r="N295" s="161">
        <v>0</v>
      </c>
      <c r="O295" s="161">
        <v>0</v>
      </c>
      <c r="P295" s="161">
        <v>0</v>
      </c>
      <c r="Q295" s="161">
        <v>-0.04</v>
      </c>
      <c r="R295" s="161">
        <f t="shared" si="48"/>
        <v>4706</v>
      </c>
      <c r="S295" s="164"/>
    </row>
    <row r="296" spans="1:19" ht="27" customHeight="1">
      <c r="A296" s="160">
        <v>7100333</v>
      </c>
      <c r="B296" s="182" t="s">
        <v>298</v>
      </c>
      <c r="C296" s="161"/>
      <c r="D296" s="573" t="s">
        <v>299</v>
      </c>
      <c r="E296" s="648" t="s">
        <v>271</v>
      </c>
      <c r="F296" s="486">
        <v>15</v>
      </c>
      <c r="G296" s="161">
        <v>3194.17</v>
      </c>
      <c r="H296" s="161">
        <v>0</v>
      </c>
      <c r="I296" s="163">
        <v>0</v>
      </c>
      <c r="J296" s="161">
        <v>300</v>
      </c>
      <c r="K296" s="161">
        <v>0</v>
      </c>
      <c r="L296" s="161">
        <v>118.38</v>
      </c>
      <c r="M296" s="161">
        <v>0</v>
      </c>
      <c r="N296" s="161">
        <v>0</v>
      </c>
      <c r="O296" s="161">
        <v>817</v>
      </c>
      <c r="P296" s="161">
        <v>0</v>
      </c>
      <c r="Q296" s="161">
        <v>-0.01</v>
      </c>
      <c r="R296" s="161">
        <f t="shared" si="48"/>
        <v>2558.8</v>
      </c>
      <c r="S296" s="164"/>
    </row>
    <row r="297" spans="1:19" ht="27" customHeight="1">
      <c r="A297" s="160">
        <v>7100334</v>
      </c>
      <c r="B297" s="182" t="s">
        <v>1006</v>
      </c>
      <c r="C297" s="161"/>
      <c r="D297" s="573" t="s">
        <v>1007</v>
      </c>
      <c r="E297" s="648" t="s">
        <v>271</v>
      </c>
      <c r="F297" s="486">
        <v>15</v>
      </c>
      <c r="G297" s="161">
        <v>3194.17</v>
      </c>
      <c r="H297" s="161">
        <v>0</v>
      </c>
      <c r="I297" s="163">
        <v>0</v>
      </c>
      <c r="J297" s="161">
        <v>300</v>
      </c>
      <c r="K297" s="161">
        <v>0</v>
      </c>
      <c r="L297" s="161">
        <v>118.38</v>
      </c>
      <c r="M297" s="161">
        <v>0</v>
      </c>
      <c r="N297" s="161">
        <v>0</v>
      </c>
      <c r="O297" s="161">
        <v>0</v>
      </c>
      <c r="P297" s="161">
        <v>0</v>
      </c>
      <c r="Q297" s="161">
        <v>-0.01</v>
      </c>
      <c r="R297" s="161">
        <f t="shared" si="48"/>
        <v>3375.8</v>
      </c>
      <c r="S297" s="164"/>
    </row>
    <row r="298" spans="1:19" ht="27" customHeight="1">
      <c r="A298" s="160">
        <v>7100336</v>
      </c>
      <c r="B298" s="182" t="s">
        <v>1008</v>
      </c>
      <c r="C298" s="161"/>
      <c r="D298" s="573" t="s">
        <v>1009</v>
      </c>
      <c r="E298" s="648" t="s">
        <v>295</v>
      </c>
      <c r="F298" s="486">
        <v>15</v>
      </c>
      <c r="G298" s="161">
        <v>4368.15</v>
      </c>
      <c r="H298" s="161">
        <v>0</v>
      </c>
      <c r="I298" s="163">
        <v>0</v>
      </c>
      <c r="J298" s="161">
        <v>300</v>
      </c>
      <c r="K298" s="161">
        <v>0</v>
      </c>
      <c r="L298" s="161">
        <v>410.32</v>
      </c>
      <c r="M298" s="161">
        <v>0</v>
      </c>
      <c r="N298" s="161">
        <v>500</v>
      </c>
      <c r="O298" s="161">
        <v>962</v>
      </c>
      <c r="P298" s="161">
        <v>0</v>
      </c>
      <c r="Q298" s="161">
        <v>0.03</v>
      </c>
      <c r="R298" s="161">
        <f t="shared" si="48"/>
        <v>2795.7999999999993</v>
      </c>
      <c r="S298" s="164"/>
    </row>
    <row r="299" spans="1:19" ht="27" customHeight="1">
      <c r="A299" s="160">
        <v>7100338</v>
      </c>
      <c r="B299" s="182" t="s">
        <v>300</v>
      </c>
      <c r="C299" s="161"/>
      <c r="D299" s="573" t="s">
        <v>301</v>
      </c>
      <c r="E299" s="648" t="s">
        <v>271</v>
      </c>
      <c r="F299" s="486">
        <v>15</v>
      </c>
      <c r="G299" s="161">
        <v>3194.17</v>
      </c>
      <c r="H299" s="161">
        <v>0</v>
      </c>
      <c r="I299" s="163">
        <v>0</v>
      </c>
      <c r="J299" s="161">
        <v>300</v>
      </c>
      <c r="K299" s="161">
        <v>0</v>
      </c>
      <c r="L299" s="161">
        <v>118.38</v>
      </c>
      <c r="M299" s="161">
        <v>0</v>
      </c>
      <c r="N299" s="161">
        <v>0</v>
      </c>
      <c r="O299" s="161">
        <v>1101</v>
      </c>
      <c r="P299" s="161">
        <v>0</v>
      </c>
      <c r="Q299" s="161">
        <v>-0.01</v>
      </c>
      <c r="R299" s="161">
        <f t="shared" si="48"/>
        <v>2274.8</v>
      </c>
      <c r="S299" s="164"/>
    </row>
    <row r="300" spans="1:19" ht="27" customHeight="1">
      <c r="A300" s="160">
        <v>7100340</v>
      </c>
      <c r="B300" s="182" t="s">
        <v>302</v>
      </c>
      <c r="C300" s="161"/>
      <c r="D300" s="573" t="s">
        <v>303</v>
      </c>
      <c r="E300" s="648" t="s">
        <v>271</v>
      </c>
      <c r="F300" s="486">
        <v>15</v>
      </c>
      <c r="G300" s="161">
        <v>3194.17</v>
      </c>
      <c r="H300" s="161">
        <v>0</v>
      </c>
      <c r="I300" s="163">
        <v>0</v>
      </c>
      <c r="J300" s="161">
        <v>300</v>
      </c>
      <c r="K300" s="161">
        <v>0</v>
      </c>
      <c r="L300" s="161">
        <v>118.38</v>
      </c>
      <c r="M300" s="161">
        <v>0</v>
      </c>
      <c r="N300" s="161">
        <v>0</v>
      </c>
      <c r="O300" s="161">
        <v>0</v>
      </c>
      <c r="P300" s="161">
        <v>0</v>
      </c>
      <c r="Q300" s="161">
        <v>0.19</v>
      </c>
      <c r="R300" s="161">
        <f t="shared" si="48"/>
        <v>3375.6</v>
      </c>
      <c r="S300" s="164"/>
    </row>
    <row r="301" spans="1:19" s="25" customFormat="1" ht="27" customHeight="1">
      <c r="A301" s="160">
        <v>7100341</v>
      </c>
      <c r="B301" s="182" t="s">
        <v>304</v>
      </c>
      <c r="C301" s="161"/>
      <c r="D301" s="629" t="s">
        <v>305</v>
      </c>
      <c r="E301" s="648" t="s">
        <v>271</v>
      </c>
      <c r="F301" s="486">
        <v>15</v>
      </c>
      <c r="G301" s="161">
        <v>3194.17</v>
      </c>
      <c r="H301" s="161">
        <v>0</v>
      </c>
      <c r="I301" s="163">
        <v>0</v>
      </c>
      <c r="J301" s="161">
        <v>300</v>
      </c>
      <c r="K301" s="161">
        <v>0</v>
      </c>
      <c r="L301" s="161">
        <v>118.38</v>
      </c>
      <c r="M301" s="161">
        <v>0</v>
      </c>
      <c r="N301" s="161">
        <v>0</v>
      </c>
      <c r="O301" s="161">
        <v>782</v>
      </c>
      <c r="P301" s="161">
        <v>0</v>
      </c>
      <c r="Q301" s="161">
        <v>-0.01</v>
      </c>
      <c r="R301" s="161">
        <f t="shared" si="48"/>
        <v>2593.8</v>
      </c>
      <c r="S301" s="164"/>
    </row>
    <row r="302" spans="1:19" s="25" customFormat="1" ht="27" customHeight="1">
      <c r="A302" s="160">
        <v>7100343</v>
      </c>
      <c r="B302" s="182" t="s">
        <v>939</v>
      </c>
      <c r="C302" s="710"/>
      <c r="D302" s="573" t="s">
        <v>1245</v>
      </c>
      <c r="E302" s="648" t="s">
        <v>271</v>
      </c>
      <c r="F302" s="486">
        <v>13</v>
      </c>
      <c r="G302" s="161">
        <v>2768.35</v>
      </c>
      <c r="H302" s="161">
        <v>0</v>
      </c>
      <c r="I302" s="163">
        <v>0</v>
      </c>
      <c r="J302" s="161">
        <v>260</v>
      </c>
      <c r="K302" s="161">
        <v>0</v>
      </c>
      <c r="L302" s="161">
        <v>51.78</v>
      </c>
      <c r="M302" s="161">
        <v>0</v>
      </c>
      <c r="N302" s="161">
        <v>0</v>
      </c>
      <c r="O302" s="161">
        <v>434</v>
      </c>
      <c r="P302" s="161">
        <v>0</v>
      </c>
      <c r="Q302" s="161">
        <v>-0.03</v>
      </c>
      <c r="R302" s="161">
        <f t="shared" si="48"/>
        <v>2542.6</v>
      </c>
      <c r="S302" s="164"/>
    </row>
    <row r="303" spans="1:19" ht="27" customHeight="1">
      <c r="A303" s="160">
        <v>7100346</v>
      </c>
      <c r="B303" s="182" t="s">
        <v>1052</v>
      </c>
      <c r="C303" s="161"/>
      <c r="D303" s="574" t="s">
        <v>1053</v>
      </c>
      <c r="E303" s="648" t="s">
        <v>271</v>
      </c>
      <c r="F303" s="486">
        <v>15</v>
      </c>
      <c r="G303" s="161">
        <v>4286.25</v>
      </c>
      <c r="H303" s="334">
        <v>0</v>
      </c>
      <c r="I303" s="163">
        <v>0</v>
      </c>
      <c r="J303" s="161">
        <v>0</v>
      </c>
      <c r="K303" s="161">
        <v>0</v>
      </c>
      <c r="L303" s="161">
        <v>395.64</v>
      </c>
      <c r="M303" s="161">
        <v>0</v>
      </c>
      <c r="N303" s="549">
        <v>1750</v>
      </c>
      <c r="O303" s="161">
        <v>0</v>
      </c>
      <c r="P303" s="161">
        <v>0</v>
      </c>
      <c r="Q303" s="161">
        <v>0.01</v>
      </c>
      <c r="R303" s="161">
        <f t="shared" si="48"/>
        <v>2140.6</v>
      </c>
      <c r="S303" s="164"/>
    </row>
    <row r="304" spans="1:19" ht="27" customHeight="1">
      <c r="A304" s="160">
        <v>7100348</v>
      </c>
      <c r="B304" s="182" t="s">
        <v>1060</v>
      </c>
      <c r="C304" s="161"/>
      <c r="D304" s="573" t="s">
        <v>1061</v>
      </c>
      <c r="E304" s="648" t="s">
        <v>271</v>
      </c>
      <c r="F304" s="486">
        <v>15</v>
      </c>
      <c r="G304" s="161">
        <v>3194.17</v>
      </c>
      <c r="H304" s="334">
        <v>0</v>
      </c>
      <c r="I304" s="163">
        <v>0</v>
      </c>
      <c r="J304" s="161">
        <v>300</v>
      </c>
      <c r="K304" s="161">
        <v>0</v>
      </c>
      <c r="L304" s="161">
        <v>118.38</v>
      </c>
      <c r="M304" s="161">
        <v>0</v>
      </c>
      <c r="N304" s="161">
        <v>0</v>
      </c>
      <c r="O304" s="161">
        <v>892</v>
      </c>
      <c r="P304" s="161">
        <v>0</v>
      </c>
      <c r="Q304" s="161">
        <v>-0.01</v>
      </c>
      <c r="R304" s="161">
        <f t="shared" si="48"/>
        <v>2483.8</v>
      </c>
      <c r="S304" s="164"/>
    </row>
    <row r="305" spans="1:19" ht="27" customHeight="1">
      <c r="A305" s="160">
        <v>7100350</v>
      </c>
      <c r="B305" s="182" t="s">
        <v>306</v>
      </c>
      <c r="C305" s="161"/>
      <c r="D305" s="573" t="s">
        <v>307</v>
      </c>
      <c r="E305" s="648" t="s">
        <v>288</v>
      </c>
      <c r="F305" s="486">
        <v>15</v>
      </c>
      <c r="G305" s="161">
        <v>6306.44</v>
      </c>
      <c r="H305" s="334">
        <v>0</v>
      </c>
      <c r="I305" s="163">
        <v>0</v>
      </c>
      <c r="J305" s="161">
        <v>0</v>
      </c>
      <c r="K305" s="161">
        <v>0</v>
      </c>
      <c r="L305" s="161">
        <v>799.8</v>
      </c>
      <c r="M305" s="161">
        <v>0</v>
      </c>
      <c r="N305" s="161">
        <v>0</v>
      </c>
      <c r="O305" s="161">
        <v>0</v>
      </c>
      <c r="P305" s="161">
        <v>0</v>
      </c>
      <c r="Q305" s="161">
        <v>0.04</v>
      </c>
      <c r="R305" s="161">
        <f t="shared" si="48"/>
        <v>5506.599999999999</v>
      </c>
      <c r="S305" s="164"/>
    </row>
    <row r="306" spans="1:19" ht="27" customHeight="1">
      <c r="A306" s="160">
        <v>7100352</v>
      </c>
      <c r="B306" s="182" t="s">
        <v>1110</v>
      </c>
      <c r="C306" s="161"/>
      <c r="D306" s="573" t="s">
        <v>1111</v>
      </c>
      <c r="E306" s="648" t="s">
        <v>271</v>
      </c>
      <c r="F306" s="486">
        <v>15</v>
      </c>
      <c r="G306" s="161">
        <v>3194.25</v>
      </c>
      <c r="H306" s="161">
        <v>0</v>
      </c>
      <c r="I306" s="163">
        <v>0</v>
      </c>
      <c r="J306" s="161">
        <v>300</v>
      </c>
      <c r="K306" s="161">
        <v>0</v>
      </c>
      <c r="L306" s="172">
        <v>118.39</v>
      </c>
      <c r="M306" s="161">
        <v>0</v>
      </c>
      <c r="N306" s="161">
        <v>0</v>
      </c>
      <c r="O306" s="161">
        <v>865</v>
      </c>
      <c r="P306" s="161">
        <v>0</v>
      </c>
      <c r="Q306" s="161">
        <v>0.06</v>
      </c>
      <c r="R306" s="161">
        <f>G306+H306+I306+J306+K306-N306-P306-L306-O306+M306-Q306</f>
        <v>2510.8</v>
      </c>
      <c r="S306" s="164"/>
    </row>
    <row r="307" spans="1:19" ht="27" customHeight="1">
      <c r="A307" s="160">
        <v>7100354</v>
      </c>
      <c r="B307" s="182" t="s">
        <v>308</v>
      </c>
      <c r="C307" s="161"/>
      <c r="D307" s="573" t="s">
        <v>309</v>
      </c>
      <c r="E307" s="648" t="s">
        <v>271</v>
      </c>
      <c r="F307" s="486">
        <v>15</v>
      </c>
      <c r="G307" s="161">
        <v>3194.17</v>
      </c>
      <c r="H307" s="161">
        <v>0</v>
      </c>
      <c r="I307" s="163">
        <v>0</v>
      </c>
      <c r="J307" s="161">
        <v>300</v>
      </c>
      <c r="K307" s="161">
        <v>0</v>
      </c>
      <c r="L307" s="172">
        <v>118.38</v>
      </c>
      <c r="M307" s="161">
        <v>0</v>
      </c>
      <c r="N307" s="161">
        <v>0</v>
      </c>
      <c r="O307" s="161">
        <v>0</v>
      </c>
      <c r="P307" s="161">
        <v>0</v>
      </c>
      <c r="Q307" s="161">
        <v>-0.01</v>
      </c>
      <c r="R307" s="161">
        <f>G307+H307+I307+J307+K307-N307-P307-L307-O307+M307-Q307</f>
        <v>3375.8</v>
      </c>
      <c r="S307" s="164"/>
    </row>
    <row r="308" spans="1:19" s="245" customFormat="1" ht="20.25" customHeight="1">
      <c r="A308" s="65"/>
      <c r="B308" s="239" t="s">
        <v>33</v>
      </c>
      <c r="C308" s="239"/>
      <c r="D308" s="617"/>
      <c r="E308" s="66"/>
      <c r="F308" s="465"/>
      <c r="G308" s="66">
        <f>SUM(G290:G307)</f>
        <v>69627.81999999999</v>
      </c>
      <c r="H308" s="66">
        <f aca="true" t="shared" si="49" ref="H308:R308">SUM(H290:H307)</f>
        <v>0</v>
      </c>
      <c r="I308" s="66">
        <f t="shared" si="49"/>
        <v>0</v>
      </c>
      <c r="J308" s="66">
        <f t="shared" si="49"/>
        <v>4460</v>
      </c>
      <c r="K308" s="66">
        <f t="shared" si="49"/>
        <v>0</v>
      </c>
      <c r="L308" s="66">
        <f t="shared" si="49"/>
        <v>4969.940000000001</v>
      </c>
      <c r="M308" s="66">
        <f t="shared" si="49"/>
        <v>0</v>
      </c>
      <c r="N308" s="66">
        <f t="shared" si="49"/>
        <v>2250</v>
      </c>
      <c r="O308" s="66">
        <f t="shared" si="49"/>
        <v>6718</v>
      </c>
      <c r="P308" s="66">
        <f t="shared" si="49"/>
        <v>0</v>
      </c>
      <c r="Q308" s="66">
        <f t="shared" si="49"/>
        <v>0.07999999999999995</v>
      </c>
      <c r="R308" s="66">
        <f t="shared" si="49"/>
        <v>60149.8</v>
      </c>
      <c r="S308" s="67"/>
    </row>
    <row r="309" spans="1:19" s="245" customFormat="1" ht="23.25" customHeight="1">
      <c r="A309" s="655"/>
      <c r="B309" s="656"/>
      <c r="C309" s="656"/>
      <c r="D309" s="656"/>
      <c r="E309" s="656" t="s">
        <v>1091</v>
      </c>
      <c r="F309" s="657"/>
      <c r="G309" s="656"/>
      <c r="H309" s="656"/>
      <c r="I309" s="656"/>
      <c r="J309" s="656"/>
      <c r="K309" s="816" t="s">
        <v>1093</v>
      </c>
      <c r="L309" s="816"/>
      <c r="M309" s="656"/>
      <c r="N309" s="656"/>
      <c r="O309" s="656"/>
      <c r="P309" s="656"/>
      <c r="Q309" s="661" t="s">
        <v>1093</v>
      </c>
      <c r="S309" s="658"/>
    </row>
    <row r="310" spans="1:19" ht="15.75" customHeight="1">
      <c r="A310" s="655" t="s">
        <v>1126</v>
      </c>
      <c r="B310" s="656"/>
      <c r="C310" s="656"/>
      <c r="D310" s="656" t="s">
        <v>1092</v>
      </c>
      <c r="E310" s="656"/>
      <c r="F310" s="657"/>
      <c r="G310" s="656"/>
      <c r="H310" s="656"/>
      <c r="I310" s="656"/>
      <c r="J310" s="656"/>
      <c r="K310" s="656"/>
      <c r="L310" s="661" t="s">
        <v>42</v>
      </c>
      <c r="M310" s="718"/>
      <c r="N310" s="655"/>
      <c r="O310" s="656"/>
      <c r="Q310" s="661" t="s">
        <v>1086</v>
      </c>
      <c r="R310" s="656"/>
      <c r="S310" s="659"/>
    </row>
    <row r="311" spans="1:19" ht="19.5" customHeight="1">
      <c r="A311" s="655"/>
      <c r="B311" s="656"/>
      <c r="C311" s="656"/>
      <c r="D311" s="656" t="s">
        <v>1095</v>
      </c>
      <c r="E311" s="656"/>
      <c r="F311" s="657"/>
      <c r="G311" s="656"/>
      <c r="H311" s="656"/>
      <c r="I311" s="656"/>
      <c r="J311" s="656"/>
      <c r="K311" s="683"/>
      <c r="L311" s="660" t="s">
        <v>1089</v>
      </c>
      <c r="M311" s="660"/>
      <c r="N311" s="656"/>
      <c r="O311" s="656"/>
      <c r="Q311" s="661" t="s">
        <v>1090</v>
      </c>
      <c r="R311" s="656"/>
      <c r="S311" s="658"/>
    </row>
    <row r="312" spans="1:19" ht="15" customHeight="1">
      <c r="A312" s="108"/>
      <c r="B312" s="179"/>
      <c r="C312" s="179"/>
      <c r="D312" s="625"/>
      <c r="E312" s="179"/>
      <c r="F312" s="492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11"/>
    </row>
    <row r="313" spans="1:19" ht="26.25" customHeight="1">
      <c r="A313" s="241" t="s">
        <v>0</v>
      </c>
      <c r="B313" s="22"/>
      <c r="C313" s="22"/>
      <c r="D313" s="611"/>
      <c r="E313" s="118" t="s">
        <v>695</v>
      </c>
      <c r="F313" s="452"/>
      <c r="G313" s="6"/>
      <c r="H313" s="6"/>
      <c r="I313" s="6"/>
      <c r="J313" s="6"/>
      <c r="K313" s="6"/>
      <c r="L313" s="6"/>
      <c r="M313" s="6"/>
      <c r="N313" s="6"/>
      <c r="O313" s="7"/>
      <c r="P313" s="6"/>
      <c r="Q313" s="6"/>
      <c r="R313" s="6"/>
      <c r="S313" s="29"/>
    </row>
    <row r="314" spans="1:19" ht="17.25" customHeight="1">
      <c r="A314" s="8"/>
      <c r="B314" s="121" t="s">
        <v>261</v>
      </c>
      <c r="C314" s="121"/>
      <c r="D314" s="603"/>
      <c r="E314" s="9"/>
      <c r="F314" s="440"/>
      <c r="G314" s="9"/>
      <c r="H314" s="9"/>
      <c r="I314" s="9"/>
      <c r="J314" s="9"/>
      <c r="K314" s="10"/>
      <c r="L314" s="9"/>
      <c r="M314" s="9"/>
      <c r="N314" s="10"/>
      <c r="O314" s="11"/>
      <c r="P314" s="9"/>
      <c r="Q314" s="9"/>
      <c r="R314" s="9"/>
      <c r="S314" s="590" t="s">
        <v>1288</v>
      </c>
    </row>
    <row r="315" spans="1:19" s="140" customFormat="1" ht="20.25" customHeight="1">
      <c r="A315" s="271"/>
      <c r="B315" s="310"/>
      <c r="C315" s="310"/>
      <c r="D315" s="627"/>
      <c r="E315" s="311" t="s">
        <v>1317</v>
      </c>
      <c r="F315" s="493"/>
      <c r="G315" s="9"/>
      <c r="H315" s="9"/>
      <c r="I315" s="9"/>
      <c r="J315" s="9"/>
      <c r="K315" s="9"/>
      <c r="L315" s="9"/>
      <c r="M315" s="9"/>
      <c r="N315" s="9"/>
      <c r="O315" s="11"/>
      <c r="P315" s="9"/>
      <c r="Q315" s="9"/>
      <c r="R315" s="9"/>
      <c r="S315" s="181"/>
    </row>
    <row r="316" spans="1:19" ht="24" customHeight="1">
      <c r="A316" s="314" t="s">
        <v>931</v>
      </c>
      <c r="B316" s="415" t="s">
        <v>932</v>
      </c>
      <c r="C316" s="278" t="s">
        <v>724</v>
      </c>
      <c r="D316" s="628" t="s">
        <v>1</v>
      </c>
      <c r="E316" s="315" t="s">
        <v>930</v>
      </c>
      <c r="F316" s="524" t="s">
        <v>948</v>
      </c>
      <c r="G316" s="317" t="s">
        <v>926</v>
      </c>
      <c r="H316" s="317" t="s">
        <v>927</v>
      </c>
      <c r="I316" s="317" t="s">
        <v>36</v>
      </c>
      <c r="J316" s="317" t="s">
        <v>37</v>
      </c>
      <c r="K316" s="316" t="s">
        <v>928</v>
      </c>
      <c r="L316" s="318" t="s">
        <v>18</v>
      </c>
      <c r="M316" s="317" t="s">
        <v>19</v>
      </c>
      <c r="N316" s="316" t="s">
        <v>17</v>
      </c>
      <c r="O316" s="316" t="s">
        <v>1221</v>
      </c>
      <c r="P316" s="171" t="s">
        <v>929</v>
      </c>
      <c r="Q316" s="317" t="s">
        <v>32</v>
      </c>
      <c r="R316" s="317" t="s">
        <v>933</v>
      </c>
      <c r="S316" s="319" t="s">
        <v>20</v>
      </c>
    </row>
    <row r="317" spans="1:19" ht="15" customHeight="1">
      <c r="A317" s="236" t="s">
        <v>266</v>
      </c>
      <c r="B317" s="165"/>
      <c r="C317" s="165"/>
      <c r="D317" s="577"/>
      <c r="E317" s="166"/>
      <c r="F317" s="487"/>
      <c r="G317" s="165"/>
      <c r="H317" s="165"/>
      <c r="I317" s="165"/>
      <c r="J317" s="165"/>
      <c r="K317" s="165"/>
      <c r="L317" s="165"/>
      <c r="M317" s="165"/>
      <c r="N317" s="165"/>
      <c r="O317" s="167"/>
      <c r="P317" s="325"/>
      <c r="Q317" s="165"/>
      <c r="R317" s="165"/>
      <c r="S317" s="168"/>
    </row>
    <row r="318" spans="1:19" ht="27" customHeight="1">
      <c r="A318" s="160">
        <v>7100355</v>
      </c>
      <c r="B318" s="182" t="s">
        <v>1112</v>
      </c>
      <c r="C318" s="161"/>
      <c r="D318" s="573" t="s">
        <v>1113</v>
      </c>
      <c r="E318" s="648" t="s">
        <v>271</v>
      </c>
      <c r="F318" s="486">
        <v>15</v>
      </c>
      <c r="G318" s="161">
        <v>3194.25</v>
      </c>
      <c r="H318" s="161">
        <v>0</v>
      </c>
      <c r="I318" s="163">
        <v>0</v>
      </c>
      <c r="J318" s="161">
        <v>300</v>
      </c>
      <c r="K318" s="161">
        <v>0</v>
      </c>
      <c r="L318" s="172">
        <v>118.39</v>
      </c>
      <c r="M318" s="161">
        <v>0</v>
      </c>
      <c r="N318" s="161">
        <v>0</v>
      </c>
      <c r="O318" s="161">
        <v>682</v>
      </c>
      <c r="P318" s="161">
        <v>0</v>
      </c>
      <c r="Q318" s="161">
        <v>0.06</v>
      </c>
      <c r="R318" s="161">
        <f aca="true" t="shared" si="50" ref="R318:R331">G318+H318+I318+J318+K318-N318-P318-L318-O318+M318-Q318</f>
        <v>2693.8</v>
      </c>
      <c r="S318" s="164"/>
    </row>
    <row r="319" spans="1:19" ht="27" customHeight="1">
      <c r="A319" s="160">
        <v>7100356</v>
      </c>
      <c r="B319" s="182" t="s">
        <v>310</v>
      </c>
      <c r="C319" s="161"/>
      <c r="D319" s="573" t="s">
        <v>1151</v>
      </c>
      <c r="E319" s="648" t="s">
        <v>271</v>
      </c>
      <c r="F319" s="486">
        <v>12</v>
      </c>
      <c r="G319" s="161">
        <v>2555.4</v>
      </c>
      <c r="H319" s="161">
        <v>0</v>
      </c>
      <c r="I319" s="163">
        <v>0</v>
      </c>
      <c r="J319" s="161">
        <v>240</v>
      </c>
      <c r="K319" s="161">
        <v>0</v>
      </c>
      <c r="L319" s="172">
        <v>13.69</v>
      </c>
      <c r="M319" s="161">
        <v>0</v>
      </c>
      <c r="N319" s="161">
        <v>0</v>
      </c>
      <c r="O319" s="161">
        <v>721</v>
      </c>
      <c r="P319" s="161">
        <v>0</v>
      </c>
      <c r="Q319" s="161">
        <v>-0.09</v>
      </c>
      <c r="R319" s="161">
        <f t="shared" si="50"/>
        <v>2060.8</v>
      </c>
      <c r="S319" s="164"/>
    </row>
    <row r="320" spans="1:19" ht="27" customHeight="1">
      <c r="A320" s="160">
        <v>7100357</v>
      </c>
      <c r="B320" s="182" t="s">
        <v>311</v>
      </c>
      <c r="C320" s="161"/>
      <c r="D320" s="573" t="s">
        <v>312</v>
      </c>
      <c r="E320" s="648" t="s">
        <v>271</v>
      </c>
      <c r="F320" s="486">
        <v>15</v>
      </c>
      <c r="G320" s="161">
        <v>3194.17</v>
      </c>
      <c r="H320" s="161">
        <v>0</v>
      </c>
      <c r="I320" s="163">
        <v>0</v>
      </c>
      <c r="J320" s="161">
        <v>300</v>
      </c>
      <c r="K320" s="161">
        <v>0</v>
      </c>
      <c r="L320" s="172">
        <v>118.38</v>
      </c>
      <c r="M320" s="161">
        <v>0</v>
      </c>
      <c r="N320" s="161">
        <v>0</v>
      </c>
      <c r="O320" s="161">
        <v>865</v>
      </c>
      <c r="P320" s="161">
        <v>0</v>
      </c>
      <c r="Q320" s="161">
        <v>-0.01</v>
      </c>
      <c r="R320" s="161">
        <f t="shared" si="50"/>
        <v>2510.8</v>
      </c>
      <c r="S320" s="164"/>
    </row>
    <row r="321" spans="1:19" ht="27" customHeight="1">
      <c r="A321" s="160">
        <v>7100361</v>
      </c>
      <c r="B321" s="182" t="s">
        <v>1105</v>
      </c>
      <c r="C321" s="710"/>
      <c r="D321" s="573" t="s">
        <v>1106</v>
      </c>
      <c r="E321" s="711" t="s">
        <v>271</v>
      </c>
      <c r="F321" s="486">
        <v>15</v>
      </c>
      <c r="G321" s="161">
        <v>3194.09</v>
      </c>
      <c r="H321" s="161">
        <v>0</v>
      </c>
      <c r="I321" s="163">
        <v>0</v>
      </c>
      <c r="J321" s="161">
        <v>300</v>
      </c>
      <c r="K321" s="161">
        <v>0</v>
      </c>
      <c r="L321" s="172">
        <v>118.37</v>
      </c>
      <c r="M321" s="161">
        <v>0</v>
      </c>
      <c r="N321" s="161">
        <v>0</v>
      </c>
      <c r="O321" s="161">
        <v>721</v>
      </c>
      <c r="P321" s="161">
        <v>0</v>
      </c>
      <c r="Q321" s="161">
        <v>-0.08</v>
      </c>
      <c r="R321" s="161">
        <f t="shared" si="50"/>
        <v>2654.8</v>
      </c>
      <c r="S321" s="164"/>
    </row>
    <row r="322" spans="1:19" ht="27" customHeight="1">
      <c r="A322" s="160">
        <v>7100362</v>
      </c>
      <c r="B322" s="182" t="s">
        <v>1107</v>
      </c>
      <c r="C322" s="710"/>
      <c r="D322" s="573" t="s">
        <v>1108</v>
      </c>
      <c r="E322" s="711" t="s">
        <v>271</v>
      </c>
      <c r="F322" s="486">
        <v>15</v>
      </c>
      <c r="G322" s="161">
        <v>3194.09</v>
      </c>
      <c r="H322" s="161">
        <v>0</v>
      </c>
      <c r="I322" s="163">
        <v>0</v>
      </c>
      <c r="J322" s="161">
        <v>300</v>
      </c>
      <c r="K322" s="161">
        <v>0</v>
      </c>
      <c r="L322" s="172">
        <v>118.37</v>
      </c>
      <c r="M322" s="161">
        <v>0</v>
      </c>
      <c r="N322" s="161">
        <v>0</v>
      </c>
      <c r="O322" s="161">
        <v>0</v>
      </c>
      <c r="P322" s="161">
        <v>0</v>
      </c>
      <c r="Q322" s="161">
        <v>-0.08</v>
      </c>
      <c r="R322" s="161">
        <f t="shared" si="50"/>
        <v>3375.8</v>
      </c>
      <c r="S322" s="164"/>
    </row>
    <row r="323" spans="1:19" ht="27" customHeight="1">
      <c r="A323" s="160">
        <v>7100364</v>
      </c>
      <c r="B323" s="182" t="s">
        <v>1129</v>
      </c>
      <c r="C323" s="710"/>
      <c r="D323" s="574" t="s">
        <v>1184</v>
      </c>
      <c r="E323" s="711" t="s">
        <v>271</v>
      </c>
      <c r="F323" s="486">
        <v>15</v>
      </c>
      <c r="G323" s="161">
        <v>3194.25</v>
      </c>
      <c r="H323" s="161">
        <v>0</v>
      </c>
      <c r="I323" s="163">
        <v>0</v>
      </c>
      <c r="J323" s="161">
        <v>300</v>
      </c>
      <c r="K323" s="161">
        <v>0</v>
      </c>
      <c r="L323" s="172">
        <v>118.39</v>
      </c>
      <c r="M323" s="161">
        <v>0</v>
      </c>
      <c r="N323" s="161">
        <v>0</v>
      </c>
      <c r="O323" s="161">
        <v>930</v>
      </c>
      <c r="P323" s="161">
        <v>0</v>
      </c>
      <c r="Q323" s="161">
        <v>0.06</v>
      </c>
      <c r="R323" s="161">
        <f t="shared" si="50"/>
        <v>2445.8</v>
      </c>
      <c r="S323" s="164"/>
    </row>
    <row r="324" spans="1:19" ht="27" customHeight="1">
      <c r="A324" s="160">
        <v>7100365</v>
      </c>
      <c r="B324" s="182" t="s">
        <v>1141</v>
      </c>
      <c r="C324" s="710"/>
      <c r="D324" s="574" t="s">
        <v>1142</v>
      </c>
      <c r="E324" s="711" t="s">
        <v>295</v>
      </c>
      <c r="F324" s="486">
        <v>15</v>
      </c>
      <c r="G324" s="161">
        <v>4368.15</v>
      </c>
      <c r="H324" s="161">
        <v>0</v>
      </c>
      <c r="I324" s="163">
        <v>0</v>
      </c>
      <c r="J324" s="161">
        <v>300</v>
      </c>
      <c r="K324" s="161">
        <v>0</v>
      </c>
      <c r="L324" s="172">
        <v>410.32</v>
      </c>
      <c r="M324" s="161">
        <v>0</v>
      </c>
      <c r="N324" s="161">
        <v>1500</v>
      </c>
      <c r="O324" s="161">
        <v>0</v>
      </c>
      <c r="P324" s="161">
        <v>0</v>
      </c>
      <c r="Q324" s="161">
        <v>0.03</v>
      </c>
      <c r="R324" s="161">
        <f t="shared" si="50"/>
        <v>2757.7999999999993</v>
      </c>
      <c r="S324" s="164"/>
    </row>
    <row r="325" spans="1:19" ht="27" customHeight="1">
      <c r="A325" s="160">
        <v>7100366</v>
      </c>
      <c r="B325" s="182" t="s">
        <v>1147</v>
      </c>
      <c r="C325" s="710"/>
      <c r="D325" s="574" t="s">
        <v>1148</v>
      </c>
      <c r="E325" s="711" t="s">
        <v>271</v>
      </c>
      <c r="F325" s="486">
        <v>15</v>
      </c>
      <c r="G325" s="161">
        <v>3194.25</v>
      </c>
      <c r="H325" s="161">
        <v>0</v>
      </c>
      <c r="I325" s="163">
        <v>0</v>
      </c>
      <c r="J325" s="161">
        <v>300</v>
      </c>
      <c r="K325" s="161">
        <v>0</v>
      </c>
      <c r="L325" s="172">
        <v>118.39</v>
      </c>
      <c r="M325" s="161">
        <v>0</v>
      </c>
      <c r="N325" s="161">
        <v>0</v>
      </c>
      <c r="O325" s="161">
        <v>625</v>
      </c>
      <c r="P325" s="161">
        <v>0</v>
      </c>
      <c r="Q325" s="161">
        <v>0.06</v>
      </c>
      <c r="R325" s="161">
        <f t="shared" si="50"/>
        <v>2750.8</v>
      </c>
      <c r="S325" s="164"/>
    </row>
    <row r="326" spans="1:19" ht="27" customHeight="1">
      <c r="A326" s="160">
        <v>7100369</v>
      </c>
      <c r="B326" s="182" t="s">
        <v>1162</v>
      </c>
      <c r="C326" s="710"/>
      <c r="D326" s="574" t="s">
        <v>1163</v>
      </c>
      <c r="E326" s="711" t="s">
        <v>295</v>
      </c>
      <c r="F326" s="486">
        <v>15</v>
      </c>
      <c r="G326" s="161">
        <v>4368.15</v>
      </c>
      <c r="H326" s="161">
        <v>0</v>
      </c>
      <c r="I326" s="163">
        <v>0</v>
      </c>
      <c r="J326" s="161">
        <v>300</v>
      </c>
      <c r="K326" s="161">
        <v>0</v>
      </c>
      <c r="L326" s="172">
        <v>410.32</v>
      </c>
      <c r="M326" s="161">
        <v>0</v>
      </c>
      <c r="N326" s="161">
        <v>600</v>
      </c>
      <c r="O326" s="161">
        <v>0</v>
      </c>
      <c r="P326" s="161">
        <v>0</v>
      </c>
      <c r="Q326" s="161">
        <v>0.03</v>
      </c>
      <c r="R326" s="161">
        <f t="shared" si="50"/>
        <v>3657.7999999999993</v>
      </c>
      <c r="S326" s="164"/>
    </row>
    <row r="327" spans="1:19" ht="27" customHeight="1">
      <c r="A327" s="160">
        <v>7100370</v>
      </c>
      <c r="B327" s="182" t="s">
        <v>1164</v>
      </c>
      <c r="C327" s="710"/>
      <c r="D327" s="574" t="s">
        <v>1165</v>
      </c>
      <c r="E327" s="711" t="s">
        <v>1161</v>
      </c>
      <c r="F327" s="486">
        <v>15</v>
      </c>
      <c r="G327" s="161">
        <v>4914.11</v>
      </c>
      <c r="H327" s="161">
        <v>0</v>
      </c>
      <c r="I327" s="163">
        <v>0</v>
      </c>
      <c r="J327" s="161">
        <v>300</v>
      </c>
      <c r="K327" s="161">
        <v>0</v>
      </c>
      <c r="L327" s="172">
        <v>508.15</v>
      </c>
      <c r="M327" s="161">
        <v>0</v>
      </c>
      <c r="N327" s="161">
        <v>0</v>
      </c>
      <c r="O327" s="161">
        <v>1239</v>
      </c>
      <c r="P327" s="161">
        <v>0</v>
      </c>
      <c r="Q327" s="161">
        <v>-0.04</v>
      </c>
      <c r="R327" s="161">
        <f t="shared" si="50"/>
        <v>3467</v>
      </c>
      <c r="S327" s="164"/>
    </row>
    <row r="328" spans="1:19" ht="27" customHeight="1">
      <c r="A328" s="160">
        <v>7100373</v>
      </c>
      <c r="B328" s="182" t="s">
        <v>313</v>
      </c>
      <c r="C328" s="161"/>
      <c r="D328" s="574" t="s">
        <v>314</v>
      </c>
      <c r="E328" s="648" t="s">
        <v>271</v>
      </c>
      <c r="F328" s="486">
        <v>15</v>
      </c>
      <c r="G328" s="161">
        <v>3194.17</v>
      </c>
      <c r="H328" s="161">
        <v>0</v>
      </c>
      <c r="I328" s="163">
        <v>0</v>
      </c>
      <c r="J328" s="161">
        <v>300</v>
      </c>
      <c r="K328" s="161">
        <v>0</v>
      </c>
      <c r="L328" s="172">
        <v>118.38</v>
      </c>
      <c r="M328" s="161">
        <v>0</v>
      </c>
      <c r="N328" s="161">
        <v>0</v>
      </c>
      <c r="O328" s="161">
        <v>0</v>
      </c>
      <c r="P328" s="161">
        <v>0</v>
      </c>
      <c r="Q328" s="161">
        <v>-0.01</v>
      </c>
      <c r="R328" s="161">
        <f t="shared" si="50"/>
        <v>3375.8</v>
      </c>
      <c r="S328" s="164"/>
    </row>
    <row r="329" spans="1:19" ht="27" customHeight="1">
      <c r="A329" s="160">
        <v>7100375</v>
      </c>
      <c r="B329" s="182" t="s">
        <v>1185</v>
      </c>
      <c r="C329" s="161"/>
      <c r="D329" s="573" t="s">
        <v>1186</v>
      </c>
      <c r="E329" s="648" t="s">
        <v>271</v>
      </c>
      <c r="F329" s="486">
        <v>15</v>
      </c>
      <c r="G329" s="161">
        <v>3194.25</v>
      </c>
      <c r="H329" s="161">
        <v>0</v>
      </c>
      <c r="I329" s="163">
        <v>0</v>
      </c>
      <c r="J329" s="161">
        <v>300</v>
      </c>
      <c r="K329" s="161">
        <v>0</v>
      </c>
      <c r="L329" s="161">
        <v>118.39</v>
      </c>
      <c r="M329" s="161">
        <v>0</v>
      </c>
      <c r="N329" s="163">
        <v>0</v>
      </c>
      <c r="O329" s="161">
        <v>0</v>
      </c>
      <c r="P329" s="161">
        <v>0</v>
      </c>
      <c r="Q329" s="161">
        <v>0.06</v>
      </c>
      <c r="R329" s="161">
        <f t="shared" si="50"/>
        <v>3375.8</v>
      </c>
      <c r="S329" s="164"/>
    </row>
    <row r="330" spans="1:19" ht="27" customHeight="1">
      <c r="A330" s="160">
        <v>7100377</v>
      </c>
      <c r="B330" s="182" t="s">
        <v>1189</v>
      </c>
      <c r="C330" s="161"/>
      <c r="D330" s="573" t="s">
        <v>1192</v>
      </c>
      <c r="E330" s="648" t="s">
        <v>271</v>
      </c>
      <c r="F330" s="486">
        <v>15</v>
      </c>
      <c r="G330" s="161">
        <v>3194.25</v>
      </c>
      <c r="H330" s="161">
        <v>0</v>
      </c>
      <c r="I330" s="163">
        <v>0</v>
      </c>
      <c r="J330" s="161">
        <v>300</v>
      </c>
      <c r="K330" s="161">
        <v>0</v>
      </c>
      <c r="L330" s="161">
        <v>118.39</v>
      </c>
      <c r="M330" s="161">
        <v>0</v>
      </c>
      <c r="N330" s="163">
        <v>0</v>
      </c>
      <c r="O330" s="161">
        <v>0</v>
      </c>
      <c r="P330" s="161">
        <v>0</v>
      </c>
      <c r="Q330" s="161">
        <v>0.06</v>
      </c>
      <c r="R330" s="161">
        <f t="shared" si="50"/>
        <v>3375.8</v>
      </c>
      <c r="S330" s="164"/>
    </row>
    <row r="331" spans="1:19" ht="27" customHeight="1">
      <c r="A331" s="160">
        <v>7100379</v>
      </c>
      <c r="B331" s="182" t="s">
        <v>1190</v>
      </c>
      <c r="C331" s="161"/>
      <c r="D331" s="573" t="s">
        <v>1191</v>
      </c>
      <c r="E331" s="648" t="s">
        <v>271</v>
      </c>
      <c r="F331" s="486">
        <v>15</v>
      </c>
      <c r="G331" s="161">
        <v>3194.25</v>
      </c>
      <c r="H331" s="161">
        <v>0</v>
      </c>
      <c r="I331" s="163">
        <v>0</v>
      </c>
      <c r="J331" s="161">
        <v>300</v>
      </c>
      <c r="K331" s="161">
        <v>0</v>
      </c>
      <c r="L331" s="161">
        <v>118.39</v>
      </c>
      <c r="M331" s="161">
        <v>0</v>
      </c>
      <c r="N331" s="163">
        <v>0</v>
      </c>
      <c r="O331" s="161">
        <v>481</v>
      </c>
      <c r="P331" s="161">
        <v>0</v>
      </c>
      <c r="Q331" s="161">
        <v>-0.14</v>
      </c>
      <c r="R331" s="161">
        <f t="shared" si="50"/>
        <v>2895</v>
      </c>
      <c r="S331" s="164"/>
    </row>
    <row r="332" spans="1:19" ht="27" customHeight="1">
      <c r="A332" s="717">
        <v>7100381</v>
      </c>
      <c r="B332" s="182" t="s">
        <v>1193</v>
      </c>
      <c r="C332" s="161"/>
      <c r="D332" s="573" t="s">
        <v>1194</v>
      </c>
      <c r="E332" s="648" t="s">
        <v>271</v>
      </c>
      <c r="F332" s="486">
        <v>15</v>
      </c>
      <c r="G332" s="161">
        <v>3194.25</v>
      </c>
      <c r="H332" s="161">
        <v>0</v>
      </c>
      <c r="I332" s="549">
        <v>0</v>
      </c>
      <c r="J332" s="161">
        <v>300</v>
      </c>
      <c r="K332" s="161">
        <v>0</v>
      </c>
      <c r="L332" s="161">
        <v>118.39</v>
      </c>
      <c r="M332" s="161">
        <v>0</v>
      </c>
      <c r="N332" s="161">
        <v>0</v>
      </c>
      <c r="O332" s="161">
        <v>617</v>
      </c>
      <c r="P332" s="161">
        <v>0</v>
      </c>
      <c r="Q332" s="161">
        <v>0.06</v>
      </c>
      <c r="R332" s="161">
        <f>G332+H332+I332+J332+K332-N332-P332-L332-O332+M332-Q332</f>
        <v>2758.8</v>
      </c>
      <c r="S332" s="164"/>
    </row>
    <row r="333" spans="1:19" ht="27" customHeight="1">
      <c r="A333" s="717">
        <v>7100382</v>
      </c>
      <c r="B333" s="182" t="s">
        <v>1195</v>
      </c>
      <c r="C333" s="161"/>
      <c r="D333" s="573" t="s">
        <v>1196</v>
      </c>
      <c r="E333" s="648" t="s">
        <v>271</v>
      </c>
      <c r="F333" s="486">
        <v>15</v>
      </c>
      <c r="G333" s="161">
        <v>3194.25</v>
      </c>
      <c r="H333" s="161">
        <v>0</v>
      </c>
      <c r="I333" s="549">
        <v>0</v>
      </c>
      <c r="J333" s="161">
        <v>300</v>
      </c>
      <c r="K333" s="161">
        <v>0</v>
      </c>
      <c r="L333" s="161">
        <v>118.39</v>
      </c>
      <c r="M333" s="161">
        <v>0</v>
      </c>
      <c r="N333" s="161">
        <v>0</v>
      </c>
      <c r="O333" s="161">
        <v>617</v>
      </c>
      <c r="P333" s="161">
        <v>0</v>
      </c>
      <c r="Q333" s="161">
        <v>0.06</v>
      </c>
      <c r="R333" s="161">
        <f>G333+H333+I333+J333+K333-N333-P333-L333-O333+M333-Q333</f>
        <v>2758.8</v>
      </c>
      <c r="S333" s="164"/>
    </row>
    <row r="334" spans="1:19" ht="27" customHeight="1">
      <c r="A334" s="160">
        <v>7100383</v>
      </c>
      <c r="B334" s="182" t="s">
        <v>315</v>
      </c>
      <c r="C334" s="161"/>
      <c r="D334" s="573" t="s">
        <v>316</v>
      </c>
      <c r="E334" s="648" t="s">
        <v>271</v>
      </c>
      <c r="F334" s="486">
        <v>13</v>
      </c>
      <c r="G334" s="161">
        <v>2768.28</v>
      </c>
      <c r="H334" s="161">
        <v>0</v>
      </c>
      <c r="I334" s="163">
        <v>0</v>
      </c>
      <c r="J334" s="161">
        <v>260</v>
      </c>
      <c r="K334" s="161">
        <v>0</v>
      </c>
      <c r="L334" s="161">
        <v>51.77</v>
      </c>
      <c r="M334" s="161">
        <v>0</v>
      </c>
      <c r="N334" s="161">
        <v>0</v>
      </c>
      <c r="O334" s="161">
        <v>0</v>
      </c>
      <c r="P334" s="161">
        <v>0</v>
      </c>
      <c r="Q334" s="161">
        <v>0.11</v>
      </c>
      <c r="R334" s="161">
        <f>G334+H334+I334+J334+K334-N334-P334-L334-O334+M334-Q334</f>
        <v>2976.4</v>
      </c>
      <c r="S334" s="164"/>
    </row>
    <row r="335" spans="1:19" ht="27" customHeight="1">
      <c r="A335" s="160">
        <v>7100384</v>
      </c>
      <c r="B335" s="182" t="s">
        <v>1197</v>
      </c>
      <c r="C335" s="161"/>
      <c r="D335" s="573" t="s">
        <v>1198</v>
      </c>
      <c r="E335" s="648" t="s">
        <v>271</v>
      </c>
      <c r="F335" s="486">
        <v>15</v>
      </c>
      <c r="G335" s="161">
        <v>3194.25</v>
      </c>
      <c r="H335" s="161">
        <v>0</v>
      </c>
      <c r="I335" s="163">
        <v>0</v>
      </c>
      <c r="J335" s="161">
        <v>300</v>
      </c>
      <c r="K335" s="161">
        <v>0</v>
      </c>
      <c r="L335" s="161">
        <v>118.39</v>
      </c>
      <c r="M335" s="161">
        <v>0</v>
      </c>
      <c r="N335" s="161">
        <v>0</v>
      </c>
      <c r="O335" s="161">
        <v>0</v>
      </c>
      <c r="P335" s="161">
        <v>0</v>
      </c>
      <c r="Q335" s="161">
        <v>0.06</v>
      </c>
      <c r="R335" s="161">
        <f>G335+H335+I335+J335+K335-N335-P335-L335-O335+M335-Q335</f>
        <v>3375.8</v>
      </c>
      <c r="S335" s="164"/>
    </row>
    <row r="336" spans="1:19" s="25" customFormat="1" ht="24" customHeight="1">
      <c r="A336" s="295"/>
      <c r="B336" s="296" t="s">
        <v>33</v>
      </c>
      <c r="C336" s="296"/>
      <c r="D336" s="624"/>
      <c r="E336" s="298"/>
      <c r="F336" s="489"/>
      <c r="G336" s="320">
        <f>SUM(G318:G335)</f>
        <v>60498.86</v>
      </c>
      <c r="H336" s="320">
        <f aca="true" t="shared" si="51" ref="H336:R336">SUM(H318:H335)</f>
        <v>0</v>
      </c>
      <c r="I336" s="320">
        <f t="shared" si="51"/>
        <v>0</v>
      </c>
      <c r="J336" s="320">
        <f t="shared" si="51"/>
        <v>5300</v>
      </c>
      <c r="K336" s="320">
        <f t="shared" si="51"/>
        <v>0</v>
      </c>
      <c r="L336" s="320">
        <f t="shared" si="51"/>
        <v>2933.2599999999993</v>
      </c>
      <c r="M336" s="320">
        <f t="shared" si="51"/>
        <v>0</v>
      </c>
      <c r="N336" s="320">
        <f t="shared" si="51"/>
        <v>2100</v>
      </c>
      <c r="O336" s="320">
        <f t="shared" si="51"/>
        <v>7498</v>
      </c>
      <c r="P336" s="320">
        <f t="shared" si="51"/>
        <v>0</v>
      </c>
      <c r="Q336" s="320">
        <f t="shared" si="51"/>
        <v>0.19999999999999996</v>
      </c>
      <c r="R336" s="320">
        <f t="shared" si="51"/>
        <v>53267.40000000001</v>
      </c>
      <c r="S336" s="320"/>
    </row>
    <row r="337" spans="1:19" s="245" customFormat="1" ht="21" customHeight="1">
      <c r="A337" s="655"/>
      <c r="B337" s="656"/>
      <c r="C337" s="656"/>
      <c r="D337" s="656"/>
      <c r="E337" s="656" t="s">
        <v>1091</v>
      </c>
      <c r="F337" s="657"/>
      <c r="G337" s="656"/>
      <c r="H337" s="656"/>
      <c r="I337" s="656"/>
      <c r="J337" s="656"/>
      <c r="L337" s="661" t="s">
        <v>1093</v>
      </c>
      <c r="M337" s="656"/>
      <c r="N337" s="656"/>
      <c r="O337" s="656"/>
      <c r="P337" s="656"/>
      <c r="Q337" s="656" t="s">
        <v>1093</v>
      </c>
      <c r="R337" s="656"/>
      <c r="S337" s="658"/>
    </row>
    <row r="338" spans="1:19" ht="13.5" customHeight="1">
      <c r="A338" s="655" t="s">
        <v>1126</v>
      </c>
      <c r="B338" s="656"/>
      <c r="C338" s="656"/>
      <c r="D338" s="656" t="s">
        <v>1092</v>
      </c>
      <c r="E338" s="656"/>
      <c r="F338" s="657"/>
      <c r="G338" s="656"/>
      <c r="H338" s="656"/>
      <c r="I338" s="656"/>
      <c r="J338" s="656"/>
      <c r="K338" s="4"/>
      <c r="L338" s="661" t="s">
        <v>1094</v>
      </c>
      <c r="M338" s="656"/>
      <c r="N338" s="655"/>
      <c r="O338" s="656"/>
      <c r="P338" s="4"/>
      <c r="Q338" s="661" t="s">
        <v>1086</v>
      </c>
      <c r="R338" s="656"/>
      <c r="S338" s="659"/>
    </row>
    <row r="339" spans="1:19" ht="13.5" customHeight="1">
      <c r="A339" s="655"/>
      <c r="B339" s="656"/>
      <c r="C339" s="656"/>
      <c r="D339" s="656" t="s">
        <v>1095</v>
      </c>
      <c r="E339" s="656"/>
      <c r="F339" s="657"/>
      <c r="G339" s="656"/>
      <c r="H339" s="656"/>
      <c r="I339" s="656"/>
      <c r="J339" s="656"/>
      <c r="K339" s="4"/>
      <c r="L339" s="660" t="s">
        <v>1089</v>
      </c>
      <c r="M339" s="656"/>
      <c r="N339" s="656"/>
      <c r="O339" s="656"/>
      <c r="P339" s="4"/>
      <c r="Q339" s="661" t="s">
        <v>1090</v>
      </c>
      <c r="R339" s="656"/>
      <c r="S339" s="658"/>
    </row>
    <row r="340" spans="1:19" ht="12.75" customHeight="1">
      <c r="A340" s="108"/>
      <c r="B340" s="179"/>
      <c r="C340" s="179"/>
      <c r="D340" s="625"/>
      <c r="E340" s="179"/>
      <c r="F340" s="492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11"/>
    </row>
    <row r="341" spans="1:19" ht="28.5" customHeight="1">
      <c r="A341" s="241" t="s">
        <v>0</v>
      </c>
      <c r="B341" s="22"/>
      <c r="C341" s="22"/>
      <c r="D341" s="611"/>
      <c r="E341" s="118" t="s">
        <v>695</v>
      </c>
      <c r="F341" s="452"/>
      <c r="G341" s="6"/>
      <c r="H341" s="6"/>
      <c r="I341" s="6"/>
      <c r="J341" s="6"/>
      <c r="K341" s="6"/>
      <c r="L341" s="6"/>
      <c r="M341" s="6"/>
      <c r="N341" s="6"/>
      <c r="O341" s="7"/>
      <c r="P341" s="6"/>
      <c r="Q341" s="6"/>
      <c r="R341" s="6"/>
      <c r="S341" s="29"/>
    </row>
    <row r="342" spans="1:19" ht="20.25">
      <c r="A342" s="8"/>
      <c r="B342" s="121" t="s">
        <v>261</v>
      </c>
      <c r="C342" s="121"/>
      <c r="D342" s="603"/>
      <c r="E342" s="9"/>
      <c r="F342" s="440"/>
      <c r="G342" s="9"/>
      <c r="H342" s="9"/>
      <c r="I342" s="9"/>
      <c r="J342" s="9"/>
      <c r="K342" s="10"/>
      <c r="L342" s="9"/>
      <c r="M342" s="9"/>
      <c r="N342" s="10"/>
      <c r="O342" s="11"/>
      <c r="P342" s="9"/>
      <c r="Q342" s="9"/>
      <c r="R342" s="9"/>
      <c r="S342" s="590" t="s">
        <v>1289</v>
      </c>
    </row>
    <row r="343" spans="1:19" s="140" customFormat="1" ht="18.75" customHeight="1">
      <c r="A343" s="12"/>
      <c r="B343" s="13"/>
      <c r="C343" s="13"/>
      <c r="D343" s="604"/>
      <c r="E343" s="120" t="s">
        <v>1317</v>
      </c>
      <c r="F343" s="441"/>
      <c r="G343" s="14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31"/>
    </row>
    <row r="344" spans="1:19" ht="24" customHeight="1">
      <c r="A344" s="279" t="s">
        <v>931</v>
      </c>
      <c r="B344" s="280" t="s">
        <v>932</v>
      </c>
      <c r="C344" s="278" t="s">
        <v>724</v>
      </c>
      <c r="D344" s="615" t="s">
        <v>1</v>
      </c>
      <c r="E344" s="300" t="s">
        <v>930</v>
      </c>
      <c r="F344" s="491" t="s">
        <v>948</v>
      </c>
      <c r="G344" s="302" t="s">
        <v>926</v>
      </c>
      <c r="H344" s="302" t="s">
        <v>927</v>
      </c>
      <c r="I344" s="302" t="s">
        <v>36</v>
      </c>
      <c r="J344" s="302" t="s">
        <v>37</v>
      </c>
      <c r="K344" s="301" t="s">
        <v>928</v>
      </c>
      <c r="L344" s="303" t="s">
        <v>18</v>
      </c>
      <c r="M344" s="302" t="s">
        <v>19</v>
      </c>
      <c r="N344" s="301" t="s">
        <v>940</v>
      </c>
      <c r="O344" s="301" t="s">
        <v>1221</v>
      </c>
      <c r="P344" s="171" t="s">
        <v>929</v>
      </c>
      <c r="Q344" s="302" t="s">
        <v>32</v>
      </c>
      <c r="R344" s="302" t="s">
        <v>933</v>
      </c>
      <c r="S344" s="304" t="s">
        <v>20</v>
      </c>
    </row>
    <row r="345" spans="1:19" ht="18" customHeight="1">
      <c r="A345" s="235" t="s">
        <v>266</v>
      </c>
      <c r="B345" s="325"/>
      <c r="C345" s="325"/>
      <c r="D345" s="630"/>
      <c r="E345" s="326"/>
      <c r="F345" s="494"/>
      <c r="G345" s="325"/>
      <c r="H345" s="325"/>
      <c r="I345" s="325"/>
      <c r="J345" s="325"/>
      <c r="K345" s="325"/>
      <c r="L345" s="325"/>
      <c r="M345" s="325"/>
      <c r="N345" s="325"/>
      <c r="O345" s="327"/>
      <c r="P345" s="325"/>
      <c r="Q345" s="325"/>
      <c r="R345" s="325"/>
      <c r="S345" s="159"/>
    </row>
    <row r="346" spans="1:19" ht="27" customHeight="1">
      <c r="A346" s="160">
        <v>7100385</v>
      </c>
      <c r="B346" s="182" t="s">
        <v>1199</v>
      </c>
      <c r="C346" s="161"/>
      <c r="D346" s="573" t="s">
        <v>1200</v>
      </c>
      <c r="E346" s="648" t="s">
        <v>295</v>
      </c>
      <c r="F346" s="486">
        <v>15</v>
      </c>
      <c r="G346" s="161">
        <v>4368.15</v>
      </c>
      <c r="H346" s="161">
        <v>0</v>
      </c>
      <c r="I346" s="163">
        <v>0</v>
      </c>
      <c r="J346" s="161">
        <v>300</v>
      </c>
      <c r="K346" s="161">
        <v>0</v>
      </c>
      <c r="L346" s="161">
        <v>410.32</v>
      </c>
      <c r="M346" s="161">
        <v>0</v>
      </c>
      <c r="N346" s="161">
        <v>0</v>
      </c>
      <c r="O346" s="161">
        <v>337</v>
      </c>
      <c r="P346" s="161">
        <v>0</v>
      </c>
      <c r="Q346" s="161">
        <v>-0.17</v>
      </c>
      <c r="R346" s="161">
        <f aca="true" t="shared" si="52" ref="R346:R353">G346+H346+I346+J346+K346-N346-P346-L346-O346+M346-Q346</f>
        <v>3921</v>
      </c>
      <c r="S346" s="164"/>
    </row>
    <row r="347" spans="1:19" ht="27" customHeight="1">
      <c r="A347" s="160">
        <v>7100387</v>
      </c>
      <c r="B347" s="182" t="s">
        <v>1202</v>
      </c>
      <c r="C347" s="161"/>
      <c r="D347" s="573" t="s">
        <v>1203</v>
      </c>
      <c r="E347" s="648" t="s">
        <v>295</v>
      </c>
      <c r="F347" s="486">
        <v>15</v>
      </c>
      <c r="G347" s="161">
        <v>4368.15</v>
      </c>
      <c r="H347" s="161">
        <v>0</v>
      </c>
      <c r="I347" s="163">
        <v>0</v>
      </c>
      <c r="J347" s="161">
        <v>300</v>
      </c>
      <c r="K347" s="161">
        <v>0</v>
      </c>
      <c r="L347" s="161">
        <v>410.32</v>
      </c>
      <c r="M347" s="161">
        <v>0</v>
      </c>
      <c r="N347" s="161">
        <v>0</v>
      </c>
      <c r="O347" s="161">
        <v>0</v>
      </c>
      <c r="P347" s="161">
        <v>0</v>
      </c>
      <c r="Q347" s="161">
        <v>0.03</v>
      </c>
      <c r="R347" s="161">
        <f t="shared" si="52"/>
        <v>4257.8</v>
      </c>
      <c r="S347" s="164"/>
    </row>
    <row r="348" spans="1:19" ht="27" customHeight="1">
      <c r="A348" s="160">
        <v>7100388</v>
      </c>
      <c r="B348" s="182" t="s">
        <v>1204</v>
      </c>
      <c r="C348" s="161"/>
      <c r="D348" s="573" t="s">
        <v>1205</v>
      </c>
      <c r="E348" s="648" t="s">
        <v>271</v>
      </c>
      <c r="F348" s="486">
        <v>15</v>
      </c>
      <c r="G348" s="161">
        <v>3194.25</v>
      </c>
      <c r="H348" s="161">
        <v>0</v>
      </c>
      <c r="I348" s="163">
        <v>0</v>
      </c>
      <c r="J348" s="161">
        <v>300</v>
      </c>
      <c r="K348" s="161">
        <v>0</v>
      </c>
      <c r="L348" s="161">
        <v>118.39</v>
      </c>
      <c r="M348" s="161">
        <v>0</v>
      </c>
      <c r="N348" s="161">
        <v>0</v>
      </c>
      <c r="O348" s="161">
        <v>0</v>
      </c>
      <c r="P348" s="161">
        <v>0</v>
      </c>
      <c r="Q348" s="161">
        <v>0.06</v>
      </c>
      <c r="R348" s="161">
        <f t="shared" si="52"/>
        <v>3375.8</v>
      </c>
      <c r="S348" s="164"/>
    </row>
    <row r="349" spans="1:19" ht="27" customHeight="1">
      <c r="A349" s="160">
        <v>7100389</v>
      </c>
      <c r="B349" s="182" t="s">
        <v>1166</v>
      </c>
      <c r="C349" s="161"/>
      <c r="D349" s="573" t="s">
        <v>1167</v>
      </c>
      <c r="E349" s="648" t="s">
        <v>271</v>
      </c>
      <c r="F349" s="486">
        <v>15</v>
      </c>
      <c r="G349" s="161">
        <v>3194.17</v>
      </c>
      <c r="H349" s="161">
        <v>0</v>
      </c>
      <c r="I349" s="163">
        <v>0</v>
      </c>
      <c r="J349" s="161">
        <v>300</v>
      </c>
      <c r="K349" s="161">
        <v>0</v>
      </c>
      <c r="L349" s="161">
        <v>118.38</v>
      </c>
      <c r="M349" s="161">
        <v>0</v>
      </c>
      <c r="N349" s="161">
        <v>0</v>
      </c>
      <c r="O349" s="161">
        <v>721</v>
      </c>
      <c r="P349" s="161">
        <v>0</v>
      </c>
      <c r="Q349" s="161">
        <v>-0.01</v>
      </c>
      <c r="R349" s="161">
        <f t="shared" si="52"/>
        <v>2654.8</v>
      </c>
      <c r="S349" s="164"/>
    </row>
    <row r="350" spans="1:19" ht="27" customHeight="1">
      <c r="A350" s="160">
        <v>7100390</v>
      </c>
      <c r="B350" s="182" t="s">
        <v>317</v>
      </c>
      <c r="C350" s="161"/>
      <c r="D350" s="573" t="s">
        <v>318</v>
      </c>
      <c r="E350" s="648" t="s">
        <v>295</v>
      </c>
      <c r="F350" s="486">
        <v>15</v>
      </c>
      <c r="G350" s="161">
        <v>4368.15</v>
      </c>
      <c r="H350" s="161">
        <v>0</v>
      </c>
      <c r="I350" s="163">
        <v>0</v>
      </c>
      <c r="J350" s="161">
        <v>300</v>
      </c>
      <c r="K350" s="161">
        <v>0</v>
      </c>
      <c r="L350" s="161">
        <v>410.32</v>
      </c>
      <c r="M350" s="161">
        <v>0</v>
      </c>
      <c r="N350" s="161">
        <v>0</v>
      </c>
      <c r="O350" s="161">
        <v>0</v>
      </c>
      <c r="P350" s="161">
        <v>0</v>
      </c>
      <c r="Q350" s="161">
        <v>0.03</v>
      </c>
      <c r="R350" s="161">
        <f>G350+H350+I350+J350+K350-N350-P350-L350-O350+M350-Q350</f>
        <v>4257.8</v>
      </c>
      <c r="S350" s="164"/>
    </row>
    <row r="351" spans="1:19" ht="27" customHeight="1">
      <c r="A351" s="160">
        <v>7100392</v>
      </c>
      <c r="B351" s="182" t="s">
        <v>1213</v>
      </c>
      <c r="C351" s="161"/>
      <c r="D351" s="573" t="s">
        <v>1214</v>
      </c>
      <c r="E351" s="648" t="s">
        <v>271</v>
      </c>
      <c r="F351" s="486">
        <v>15</v>
      </c>
      <c r="G351" s="161">
        <v>3194.25</v>
      </c>
      <c r="H351" s="161">
        <v>0</v>
      </c>
      <c r="I351" s="163">
        <v>0</v>
      </c>
      <c r="J351" s="161">
        <v>300</v>
      </c>
      <c r="K351" s="161">
        <v>0</v>
      </c>
      <c r="L351" s="161">
        <v>118.39</v>
      </c>
      <c r="M351" s="161">
        <v>0</v>
      </c>
      <c r="N351" s="161">
        <v>0</v>
      </c>
      <c r="O351" s="161">
        <v>0</v>
      </c>
      <c r="P351" s="161">
        <v>0</v>
      </c>
      <c r="Q351" s="161">
        <v>-0.14</v>
      </c>
      <c r="R351" s="161">
        <f>G351+H351+I351+J351+K351-N351-P351-L351-O351+M351-Q351</f>
        <v>3376</v>
      </c>
      <c r="S351" s="164"/>
    </row>
    <row r="352" spans="1:19" ht="27" customHeight="1">
      <c r="A352" s="160">
        <v>7100393</v>
      </c>
      <c r="B352" s="182" t="s">
        <v>1216</v>
      </c>
      <c r="C352" s="161"/>
      <c r="D352" s="573" t="s">
        <v>1215</v>
      </c>
      <c r="E352" s="648" t="s">
        <v>295</v>
      </c>
      <c r="F352" s="486">
        <v>15</v>
      </c>
      <c r="G352" s="161">
        <v>4368.15</v>
      </c>
      <c r="H352" s="161">
        <v>0</v>
      </c>
      <c r="I352" s="163">
        <v>0</v>
      </c>
      <c r="J352" s="161">
        <v>300</v>
      </c>
      <c r="K352" s="161">
        <v>0</v>
      </c>
      <c r="L352" s="161">
        <v>410.32</v>
      </c>
      <c r="M352" s="161">
        <v>0</v>
      </c>
      <c r="N352" s="161">
        <v>0</v>
      </c>
      <c r="O352" s="161">
        <v>0</v>
      </c>
      <c r="P352" s="161">
        <v>0</v>
      </c>
      <c r="Q352" s="161">
        <v>-0.17</v>
      </c>
      <c r="R352" s="161">
        <f t="shared" si="52"/>
        <v>4258</v>
      </c>
      <c r="S352" s="164"/>
    </row>
    <row r="353" spans="1:19" ht="27" customHeight="1">
      <c r="A353" s="160">
        <v>7100395</v>
      </c>
      <c r="B353" s="182" t="s">
        <v>1222</v>
      </c>
      <c r="C353" s="161"/>
      <c r="D353" s="573" t="s">
        <v>1223</v>
      </c>
      <c r="E353" s="648" t="s">
        <v>295</v>
      </c>
      <c r="F353" s="486">
        <v>15</v>
      </c>
      <c r="G353" s="161">
        <v>4368.15</v>
      </c>
      <c r="H353" s="161">
        <v>0</v>
      </c>
      <c r="I353" s="163">
        <v>0</v>
      </c>
      <c r="J353" s="161">
        <v>300</v>
      </c>
      <c r="K353" s="161">
        <v>0</v>
      </c>
      <c r="L353" s="161">
        <v>410.32</v>
      </c>
      <c r="M353" s="161">
        <v>0</v>
      </c>
      <c r="N353" s="161">
        <v>0</v>
      </c>
      <c r="O353" s="161">
        <v>0</v>
      </c>
      <c r="P353" s="161">
        <v>0</v>
      </c>
      <c r="Q353" s="161">
        <v>0.03</v>
      </c>
      <c r="R353" s="161">
        <f t="shared" si="52"/>
        <v>4257.8</v>
      </c>
      <c r="S353" s="164"/>
    </row>
    <row r="354" spans="1:19" ht="27" customHeight="1">
      <c r="A354" s="160">
        <v>7100398</v>
      </c>
      <c r="B354" s="182" t="s">
        <v>1232</v>
      </c>
      <c r="C354" s="161"/>
      <c r="D354" s="573" t="s">
        <v>1233</v>
      </c>
      <c r="E354" s="648" t="s">
        <v>271</v>
      </c>
      <c r="F354" s="486">
        <v>15</v>
      </c>
      <c r="G354" s="161">
        <v>3194.25</v>
      </c>
      <c r="H354" s="161">
        <v>0</v>
      </c>
      <c r="I354" s="163">
        <v>0</v>
      </c>
      <c r="J354" s="161">
        <v>300</v>
      </c>
      <c r="K354" s="161">
        <v>0</v>
      </c>
      <c r="L354" s="161">
        <v>118.39</v>
      </c>
      <c r="M354" s="161">
        <v>0</v>
      </c>
      <c r="N354" s="161">
        <v>0</v>
      </c>
      <c r="O354" s="161">
        <v>0</v>
      </c>
      <c r="P354" s="161">
        <v>0</v>
      </c>
      <c r="Q354" s="161">
        <v>0.06</v>
      </c>
      <c r="R354" s="161">
        <f aca="true" t="shared" si="53" ref="R354:R359">G354+H354+I354+J354+K354-N354-P354-L354-O354+M354-Q354</f>
        <v>3375.8</v>
      </c>
      <c r="S354" s="164"/>
    </row>
    <row r="355" spans="1:19" ht="27" customHeight="1">
      <c r="A355" s="160">
        <v>7100399</v>
      </c>
      <c r="B355" s="697" t="s">
        <v>319</v>
      </c>
      <c r="C355" s="176"/>
      <c r="D355" s="573" t="s">
        <v>320</v>
      </c>
      <c r="E355" s="648" t="s">
        <v>271</v>
      </c>
      <c r="F355" s="486">
        <v>15</v>
      </c>
      <c r="G355" s="161">
        <v>3194.17</v>
      </c>
      <c r="H355" s="161">
        <v>0</v>
      </c>
      <c r="I355" s="163">
        <v>0</v>
      </c>
      <c r="J355" s="161">
        <v>300</v>
      </c>
      <c r="K355" s="161">
        <v>0</v>
      </c>
      <c r="L355" s="161">
        <v>118.38</v>
      </c>
      <c r="M355" s="161">
        <v>0</v>
      </c>
      <c r="N355" s="161">
        <v>0</v>
      </c>
      <c r="O355" s="161">
        <v>1341</v>
      </c>
      <c r="P355" s="161">
        <v>0</v>
      </c>
      <c r="Q355" s="161">
        <v>-0.01</v>
      </c>
      <c r="R355" s="161">
        <f t="shared" si="53"/>
        <v>2034.8</v>
      </c>
      <c r="S355" s="164"/>
    </row>
    <row r="356" spans="1:19" ht="27" customHeight="1">
      <c r="A356" s="160">
        <v>7100402</v>
      </c>
      <c r="B356" s="697" t="s">
        <v>321</v>
      </c>
      <c r="C356" s="176"/>
      <c r="D356" s="573" t="s">
        <v>322</v>
      </c>
      <c r="E356" s="648" t="s">
        <v>295</v>
      </c>
      <c r="F356" s="486">
        <v>15</v>
      </c>
      <c r="G356" s="161">
        <v>4368.15</v>
      </c>
      <c r="H356" s="161">
        <v>0</v>
      </c>
      <c r="I356" s="163">
        <v>0</v>
      </c>
      <c r="J356" s="161">
        <v>300</v>
      </c>
      <c r="K356" s="161">
        <v>0</v>
      </c>
      <c r="L356" s="161">
        <v>410.32</v>
      </c>
      <c r="M356" s="161">
        <v>0</v>
      </c>
      <c r="N356" s="161">
        <v>0</v>
      </c>
      <c r="O356" s="161">
        <v>0</v>
      </c>
      <c r="P356" s="161">
        <v>0</v>
      </c>
      <c r="Q356" s="161">
        <v>0.03</v>
      </c>
      <c r="R356" s="161">
        <f t="shared" si="53"/>
        <v>4257.8</v>
      </c>
      <c r="S356" s="164"/>
    </row>
    <row r="357" spans="1:19" ht="27" customHeight="1">
      <c r="A357" s="160">
        <v>7100403</v>
      </c>
      <c r="B357" s="697" t="s">
        <v>1234</v>
      </c>
      <c r="C357" s="176"/>
      <c r="D357" s="573" t="s">
        <v>1235</v>
      </c>
      <c r="E357" s="648" t="s">
        <v>271</v>
      </c>
      <c r="F357" s="486">
        <v>15</v>
      </c>
      <c r="G357" s="161">
        <v>3194.25</v>
      </c>
      <c r="H357" s="161">
        <v>0</v>
      </c>
      <c r="I357" s="163">
        <v>0</v>
      </c>
      <c r="J357" s="161">
        <v>300</v>
      </c>
      <c r="K357" s="161">
        <v>0</v>
      </c>
      <c r="L357" s="161">
        <v>118.39</v>
      </c>
      <c r="M357" s="161">
        <v>0</v>
      </c>
      <c r="N357" s="161">
        <v>0</v>
      </c>
      <c r="O357" s="161">
        <v>0</v>
      </c>
      <c r="P357" s="161">
        <v>0</v>
      </c>
      <c r="Q357" s="161">
        <v>-0.14</v>
      </c>
      <c r="R357" s="161">
        <f t="shared" si="53"/>
        <v>3376</v>
      </c>
      <c r="S357" s="164"/>
    </row>
    <row r="358" spans="1:19" ht="27" customHeight="1">
      <c r="A358" s="160">
        <v>7100407</v>
      </c>
      <c r="B358" s="685" t="s">
        <v>323</v>
      </c>
      <c r="C358" s="178"/>
      <c r="D358" s="573" t="s">
        <v>765</v>
      </c>
      <c r="E358" s="648" t="s">
        <v>271</v>
      </c>
      <c r="F358" s="486">
        <v>15</v>
      </c>
      <c r="G358" s="161">
        <v>3194.17</v>
      </c>
      <c r="H358" s="161">
        <v>0</v>
      </c>
      <c r="I358" s="163">
        <v>0</v>
      </c>
      <c r="J358" s="161">
        <v>300</v>
      </c>
      <c r="K358" s="163">
        <v>0</v>
      </c>
      <c r="L358" s="161">
        <v>118.38</v>
      </c>
      <c r="M358" s="161">
        <v>0</v>
      </c>
      <c r="N358" s="161">
        <v>0</v>
      </c>
      <c r="O358" s="161">
        <v>0</v>
      </c>
      <c r="P358" s="161">
        <v>0</v>
      </c>
      <c r="Q358" s="161">
        <v>-0.01</v>
      </c>
      <c r="R358" s="161">
        <f t="shared" si="53"/>
        <v>3375.8</v>
      </c>
      <c r="S358" s="164"/>
    </row>
    <row r="359" spans="1:19" ht="27" customHeight="1">
      <c r="A359" s="160">
        <v>7100408</v>
      </c>
      <c r="B359" s="685" t="s">
        <v>1236</v>
      </c>
      <c r="C359" s="178"/>
      <c r="D359" s="573" t="s">
        <v>1237</v>
      </c>
      <c r="E359" s="648" t="s">
        <v>295</v>
      </c>
      <c r="F359" s="486">
        <v>0</v>
      </c>
      <c r="G359" s="161">
        <v>0</v>
      </c>
      <c r="H359" s="161">
        <v>0</v>
      </c>
      <c r="I359" s="163">
        <v>0</v>
      </c>
      <c r="J359" s="161">
        <v>0</v>
      </c>
      <c r="K359" s="163">
        <v>0</v>
      </c>
      <c r="L359" s="161">
        <v>0</v>
      </c>
      <c r="M359" s="161">
        <v>0</v>
      </c>
      <c r="N359" s="161">
        <v>0</v>
      </c>
      <c r="O359" s="161">
        <v>0</v>
      </c>
      <c r="P359" s="161">
        <v>0</v>
      </c>
      <c r="Q359" s="161">
        <v>0</v>
      </c>
      <c r="R359" s="161">
        <f t="shared" si="53"/>
        <v>0</v>
      </c>
      <c r="S359" s="164"/>
    </row>
    <row r="360" spans="1:19" ht="27" customHeight="1">
      <c r="A360" s="160">
        <v>7100409</v>
      </c>
      <c r="B360" s="685" t="s">
        <v>1264</v>
      </c>
      <c r="C360" s="178"/>
      <c r="D360" s="573" t="s">
        <v>1265</v>
      </c>
      <c r="E360" s="648" t="s">
        <v>1266</v>
      </c>
      <c r="F360" s="486">
        <v>15</v>
      </c>
      <c r="G360" s="161">
        <v>4914.15</v>
      </c>
      <c r="H360" s="161">
        <v>0</v>
      </c>
      <c r="I360" s="163">
        <v>0</v>
      </c>
      <c r="J360" s="161">
        <v>0</v>
      </c>
      <c r="K360" s="163">
        <v>0</v>
      </c>
      <c r="L360" s="161">
        <v>508.16</v>
      </c>
      <c r="M360" s="161">
        <v>0</v>
      </c>
      <c r="N360" s="161">
        <v>0</v>
      </c>
      <c r="O360" s="161">
        <v>0</v>
      </c>
      <c r="P360" s="161">
        <v>0</v>
      </c>
      <c r="Q360" s="161">
        <v>-0.01</v>
      </c>
      <c r="R360" s="161">
        <f>G360+H360+I360+J360+K360-N360-P360-L360-O360+M360-Q360</f>
        <v>4406</v>
      </c>
      <c r="S360" s="164"/>
    </row>
    <row r="361" spans="1:19" ht="27" customHeight="1">
      <c r="A361" s="160">
        <v>7100410</v>
      </c>
      <c r="B361" s="685" t="s">
        <v>1267</v>
      </c>
      <c r="C361" s="178"/>
      <c r="D361" s="573" t="s">
        <v>1268</v>
      </c>
      <c r="E361" s="648" t="s">
        <v>295</v>
      </c>
      <c r="F361" s="486">
        <v>15</v>
      </c>
      <c r="G361" s="161">
        <v>4368.15</v>
      </c>
      <c r="H361" s="161">
        <v>0</v>
      </c>
      <c r="I361" s="163">
        <v>0</v>
      </c>
      <c r="J361" s="161">
        <v>0</v>
      </c>
      <c r="K361" s="163">
        <v>0</v>
      </c>
      <c r="L361" s="161">
        <v>410.32</v>
      </c>
      <c r="M361" s="161">
        <v>0</v>
      </c>
      <c r="N361" s="161">
        <v>0</v>
      </c>
      <c r="O361" s="161">
        <v>0</v>
      </c>
      <c r="P361" s="161">
        <v>0</v>
      </c>
      <c r="Q361" s="161">
        <v>0.03</v>
      </c>
      <c r="R361" s="161">
        <f>G361+H361+I361+J361+K361-N361-P361-L361-O361+M361-Q361</f>
        <v>3957.7999999999993</v>
      </c>
      <c r="S361" s="164"/>
    </row>
    <row r="362" spans="1:19" ht="27" customHeight="1">
      <c r="A362" s="160">
        <v>7100413</v>
      </c>
      <c r="B362" s="685" t="s">
        <v>1269</v>
      </c>
      <c r="C362" s="178"/>
      <c r="D362" s="573" t="s">
        <v>1270</v>
      </c>
      <c r="E362" s="648" t="s">
        <v>271</v>
      </c>
      <c r="F362" s="486">
        <v>15</v>
      </c>
      <c r="G362" s="161">
        <v>3194.1</v>
      </c>
      <c r="H362" s="161">
        <v>0</v>
      </c>
      <c r="I362" s="163">
        <v>0</v>
      </c>
      <c r="J362" s="161">
        <v>300</v>
      </c>
      <c r="K362" s="163">
        <v>0</v>
      </c>
      <c r="L362" s="161">
        <v>118.37</v>
      </c>
      <c r="M362" s="161">
        <v>0</v>
      </c>
      <c r="N362" s="161">
        <v>0</v>
      </c>
      <c r="O362" s="161">
        <v>0</v>
      </c>
      <c r="P362" s="161">
        <v>0</v>
      </c>
      <c r="Q362" s="161">
        <v>-0.07</v>
      </c>
      <c r="R362" s="161">
        <f>G362+H362+I362+J362+K362-N362-P362-L362-O362+M362-Q362</f>
        <v>3375.8</v>
      </c>
      <c r="S362" s="164"/>
    </row>
    <row r="363" spans="1:19" ht="27" customHeight="1">
      <c r="A363" s="160">
        <v>7100419</v>
      </c>
      <c r="B363" s="685" t="s">
        <v>324</v>
      </c>
      <c r="C363" s="178"/>
      <c r="D363" s="573" t="s">
        <v>766</v>
      </c>
      <c r="E363" s="648" t="s">
        <v>325</v>
      </c>
      <c r="F363" s="486">
        <v>15</v>
      </c>
      <c r="G363" s="161">
        <v>2005.45</v>
      </c>
      <c r="H363" s="161">
        <v>0</v>
      </c>
      <c r="I363" s="163">
        <v>0</v>
      </c>
      <c r="J363" s="161">
        <v>0</v>
      </c>
      <c r="K363" s="163">
        <v>0</v>
      </c>
      <c r="L363" s="161">
        <v>0</v>
      </c>
      <c r="M363" s="161">
        <v>71.33</v>
      </c>
      <c r="N363" s="161">
        <v>0</v>
      </c>
      <c r="O363" s="161">
        <v>0</v>
      </c>
      <c r="P363" s="161">
        <v>0</v>
      </c>
      <c r="Q363" s="161">
        <v>-0.02</v>
      </c>
      <c r="R363" s="161">
        <f>G363+H363+I363+J363+K363-N363-P363-L363-O363+M363-Q363</f>
        <v>2076.8</v>
      </c>
      <c r="S363" s="164"/>
    </row>
    <row r="364" spans="1:19" s="600" customFormat="1" ht="21" customHeight="1">
      <c r="A364" s="295"/>
      <c r="B364" s="296" t="s">
        <v>33</v>
      </c>
      <c r="C364" s="296"/>
      <c r="D364" s="624"/>
      <c r="E364" s="298"/>
      <c r="F364" s="489"/>
      <c r="G364" s="320">
        <f>SUM(G346:G363)</f>
        <v>63050.259999999995</v>
      </c>
      <c r="H364" s="320">
        <f aca="true" t="shared" si="54" ref="H364:R364">SUM(H346:H363)</f>
        <v>0</v>
      </c>
      <c r="I364" s="320">
        <f t="shared" si="54"/>
        <v>0</v>
      </c>
      <c r="J364" s="320">
        <f t="shared" si="54"/>
        <v>4200</v>
      </c>
      <c r="K364" s="320">
        <f t="shared" si="54"/>
        <v>0</v>
      </c>
      <c r="L364" s="320">
        <f t="shared" si="54"/>
        <v>4327.469999999999</v>
      </c>
      <c r="M364" s="320">
        <f t="shared" si="54"/>
        <v>71.33</v>
      </c>
      <c r="N364" s="320">
        <f t="shared" si="54"/>
        <v>0</v>
      </c>
      <c r="O364" s="320">
        <f t="shared" si="54"/>
        <v>2399</v>
      </c>
      <c r="P364" s="320">
        <f t="shared" si="54"/>
        <v>0</v>
      </c>
      <c r="Q364" s="320">
        <f t="shared" si="54"/>
        <v>-0.48000000000000004</v>
      </c>
      <c r="R364" s="320">
        <f t="shared" si="54"/>
        <v>60595.60000000002</v>
      </c>
      <c r="S364" s="321"/>
    </row>
    <row r="365" spans="1:19" s="600" customFormat="1" ht="12.75" customHeight="1">
      <c r="A365" s="655"/>
      <c r="B365" s="656"/>
      <c r="C365" s="656"/>
      <c r="D365" s="656"/>
      <c r="E365" s="656" t="s">
        <v>1091</v>
      </c>
      <c r="F365" s="657"/>
      <c r="G365" s="656"/>
      <c r="H365" s="656"/>
      <c r="I365" s="656"/>
      <c r="J365" s="656"/>
      <c r="L365" s="661" t="s">
        <v>1093</v>
      </c>
      <c r="M365" s="656"/>
      <c r="N365" s="656"/>
      <c r="O365" s="656"/>
      <c r="P365" s="656"/>
      <c r="Q365" s="656" t="s">
        <v>1093</v>
      </c>
      <c r="R365" s="656"/>
      <c r="S365" s="658"/>
    </row>
    <row r="366" spans="1:19" s="600" customFormat="1" ht="13.5" customHeight="1">
      <c r="A366" s="655" t="s">
        <v>1126</v>
      </c>
      <c r="B366" s="656"/>
      <c r="C366" s="656"/>
      <c r="D366" s="656" t="s">
        <v>1092</v>
      </c>
      <c r="E366" s="656"/>
      <c r="F366" s="657"/>
      <c r="G366" s="656"/>
      <c r="H366" s="656"/>
      <c r="I366" s="656"/>
      <c r="J366" s="656"/>
      <c r="K366" s="656"/>
      <c r="L366" s="702" t="s">
        <v>42</v>
      </c>
      <c r="M366" s="656"/>
      <c r="N366" s="655"/>
      <c r="O366" s="656"/>
      <c r="Q366" s="661" t="s">
        <v>1086</v>
      </c>
      <c r="R366" s="656"/>
      <c r="S366" s="659"/>
    </row>
    <row r="367" spans="1:19" s="600" customFormat="1" ht="11.25" customHeight="1">
      <c r="A367" s="655"/>
      <c r="B367" s="656"/>
      <c r="C367" s="656"/>
      <c r="D367" s="656" t="s">
        <v>1095</v>
      </c>
      <c r="E367" s="656"/>
      <c r="F367" s="657"/>
      <c r="G367" s="656"/>
      <c r="H367" s="656"/>
      <c r="I367" s="656"/>
      <c r="J367" s="656"/>
      <c r="K367" s="660"/>
      <c r="L367" s="660" t="s">
        <v>1089</v>
      </c>
      <c r="M367" s="656"/>
      <c r="N367" s="656"/>
      <c r="O367" s="656"/>
      <c r="Q367" s="661" t="s">
        <v>1090</v>
      </c>
      <c r="R367" s="656"/>
      <c r="S367" s="658"/>
    </row>
    <row r="368" spans="1:19" s="600" customFormat="1" ht="30.75" customHeight="1">
      <c r="A368" s="241" t="s">
        <v>0</v>
      </c>
      <c r="B368" s="22"/>
      <c r="C368" s="22"/>
      <c r="D368" s="611"/>
      <c r="E368" s="118" t="s">
        <v>695</v>
      </c>
      <c r="F368" s="452"/>
      <c r="G368" s="6"/>
      <c r="H368" s="6"/>
      <c r="I368" s="6"/>
      <c r="J368" s="6"/>
      <c r="K368" s="6"/>
      <c r="L368" s="6"/>
      <c r="M368" s="6"/>
      <c r="N368" s="6"/>
      <c r="O368" s="7"/>
      <c r="P368" s="6"/>
      <c r="Q368" s="6"/>
      <c r="R368" s="6"/>
      <c r="S368" s="29"/>
    </row>
    <row r="369" spans="1:19" s="600" customFormat="1" ht="21" customHeight="1">
      <c r="A369" s="8"/>
      <c r="B369" s="121" t="s">
        <v>261</v>
      </c>
      <c r="C369" s="121"/>
      <c r="D369" s="603"/>
      <c r="E369" s="9"/>
      <c r="F369" s="440"/>
      <c r="G369" s="9"/>
      <c r="H369" s="9"/>
      <c r="I369" s="9"/>
      <c r="J369" s="9"/>
      <c r="K369" s="10"/>
      <c r="L369" s="9"/>
      <c r="M369" s="9"/>
      <c r="N369" s="10"/>
      <c r="O369" s="11"/>
      <c r="P369" s="9"/>
      <c r="Q369" s="9"/>
      <c r="R369" s="9"/>
      <c r="S369" s="590" t="s">
        <v>1290</v>
      </c>
    </row>
    <row r="370" spans="1:19" s="600" customFormat="1" ht="21" customHeight="1">
      <c r="A370" s="12"/>
      <c r="B370" s="13"/>
      <c r="C370" s="13"/>
      <c r="D370" s="604"/>
      <c r="E370" s="120" t="s">
        <v>1317</v>
      </c>
      <c r="F370" s="441"/>
      <c r="G370" s="14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31"/>
    </row>
    <row r="371" spans="1:19" s="600" customFormat="1" ht="27" customHeight="1">
      <c r="A371" s="279" t="s">
        <v>931</v>
      </c>
      <c r="B371" s="280" t="s">
        <v>932</v>
      </c>
      <c r="C371" s="278" t="s">
        <v>724</v>
      </c>
      <c r="D371" s="615" t="s">
        <v>1</v>
      </c>
      <c r="E371" s="300" t="s">
        <v>930</v>
      </c>
      <c r="F371" s="491" t="s">
        <v>948</v>
      </c>
      <c r="G371" s="302" t="s">
        <v>926</v>
      </c>
      <c r="H371" s="302" t="s">
        <v>927</v>
      </c>
      <c r="I371" s="302" t="s">
        <v>36</v>
      </c>
      <c r="J371" s="302" t="s">
        <v>37</v>
      </c>
      <c r="K371" s="301" t="s">
        <v>928</v>
      </c>
      <c r="L371" s="303" t="s">
        <v>18</v>
      </c>
      <c r="M371" s="302" t="s">
        <v>19</v>
      </c>
      <c r="N371" s="301" t="s">
        <v>940</v>
      </c>
      <c r="O371" s="301" t="s">
        <v>1221</v>
      </c>
      <c r="P371" s="171" t="s">
        <v>929</v>
      </c>
      <c r="Q371" s="302" t="s">
        <v>32</v>
      </c>
      <c r="R371" s="302" t="s">
        <v>933</v>
      </c>
      <c r="S371" s="304" t="s">
        <v>20</v>
      </c>
    </row>
    <row r="372" spans="1:19" ht="18" customHeight="1">
      <c r="A372" s="235" t="s">
        <v>266</v>
      </c>
      <c r="B372" s="325"/>
      <c r="C372" s="325"/>
      <c r="D372" s="630"/>
      <c r="E372" s="326"/>
      <c r="F372" s="494"/>
      <c r="G372" s="325"/>
      <c r="H372" s="325"/>
      <c r="I372" s="325"/>
      <c r="J372" s="325"/>
      <c r="K372" s="325"/>
      <c r="L372" s="325"/>
      <c r="M372" s="325"/>
      <c r="N372" s="325"/>
      <c r="O372" s="327"/>
      <c r="P372" s="325"/>
      <c r="Q372" s="325"/>
      <c r="R372" s="325"/>
      <c r="S372" s="159"/>
    </row>
    <row r="373" spans="1:19" ht="27" customHeight="1">
      <c r="A373" s="160">
        <v>7100423</v>
      </c>
      <c r="B373" s="593" t="s">
        <v>1077</v>
      </c>
      <c r="C373" s="169"/>
      <c r="D373" s="573" t="s">
        <v>1079</v>
      </c>
      <c r="E373" s="648" t="s">
        <v>271</v>
      </c>
      <c r="F373" s="486">
        <v>15</v>
      </c>
      <c r="G373" s="161">
        <v>3194.17</v>
      </c>
      <c r="H373" s="161">
        <v>0</v>
      </c>
      <c r="I373" s="163">
        <v>0</v>
      </c>
      <c r="J373" s="161">
        <v>300</v>
      </c>
      <c r="K373" s="177">
        <v>0</v>
      </c>
      <c r="L373" s="161">
        <v>118.38</v>
      </c>
      <c r="M373" s="161">
        <v>0</v>
      </c>
      <c r="N373" s="161">
        <v>0</v>
      </c>
      <c r="O373" s="161">
        <v>0</v>
      </c>
      <c r="P373" s="161">
        <v>0</v>
      </c>
      <c r="Q373" s="161">
        <v>-0.01</v>
      </c>
      <c r="R373" s="161">
        <f aca="true" t="shared" si="55" ref="R373:R388">G373+H373+I373+J373+K373-N373-P373-L373-O373+M373-Q373</f>
        <v>3375.8</v>
      </c>
      <c r="S373" s="164"/>
    </row>
    <row r="374" spans="1:19" ht="27" customHeight="1">
      <c r="A374" s="160">
        <v>7100425</v>
      </c>
      <c r="B374" s="593" t="s">
        <v>1078</v>
      </c>
      <c r="C374" s="169"/>
      <c r="D374" s="573" t="s">
        <v>1080</v>
      </c>
      <c r="E374" s="648" t="s">
        <v>271</v>
      </c>
      <c r="F374" s="486">
        <v>13</v>
      </c>
      <c r="G374" s="161">
        <v>2768.28</v>
      </c>
      <c r="H374" s="161">
        <v>0</v>
      </c>
      <c r="I374" s="163">
        <v>0</v>
      </c>
      <c r="J374" s="161">
        <v>260</v>
      </c>
      <c r="K374" s="177">
        <v>0</v>
      </c>
      <c r="L374" s="161">
        <v>51.77</v>
      </c>
      <c r="M374" s="161">
        <v>0</v>
      </c>
      <c r="N374" s="161">
        <v>0</v>
      </c>
      <c r="O374" s="161">
        <v>865</v>
      </c>
      <c r="P374" s="161">
        <v>0</v>
      </c>
      <c r="Q374" s="161">
        <v>-0.09</v>
      </c>
      <c r="R374" s="161">
        <f t="shared" si="55"/>
        <v>2111.6000000000004</v>
      </c>
      <c r="S374" s="164"/>
    </row>
    <row r="375" spans="1:19" ht="26.25" customHeight="1">
      <c r="A375" s="160">
        <v>7100429</v>
      </c>
      <c r="B375" s="593" t="s">
        <v>1088</v>
      </c>
      <c r="C375" s="169"/>
      <c r="D375" s="573" t="s">
        <v>1081</v>
      </c>
      <c r="E375" s="648" t="s">
        <v>271</v>
      </c>
      <c r="F375" s="486">
        <v>15</v>
      </c>
      <c r="G375" s="161">
        <v>3194.17</v>
      </c>
      <c r="H375" s="161">
        <v>0</v>
      </c>
      <c r="I375" s="163">
        <v>0</v>
      </c>
      <c r="J375" s="161">
        <v>300</v>
      </c>
      <c r="K375" s="177">
        <v>0</v>
      </c>
      <c r="L375" s="161">
        <v>118.38</v>
      </c>
      <c r="M375" s="161">
        <v>0</v>
      </c>
      <c r="N375" s="161">
        <v>0</v>
      </c>
      <c r="O375" s="161">
        <v>577</v>
      </c>
      <c r="P375" s="161">
        <v>0</v>
      </c>
      <c r="Q375" s="161">
        <v>-0.01</v>
      </c>
      <c r="R375" s="161">
        <f t="shared" si="55"/>
        <v>2798.8</v>
      </c>
      <c r="S375" s="164"/>
    </row>
    <row r="376" spans="1:19" ht="26.25" customHeight="1">
      <c r="A376" s="160">
        <v>7100430</v>
      </c>
      <c r="B376" s="593" t="s">
        <v>1150</v>
      </c>
      <c r="C376" s="169"/>
      <c r="D376" s="573" t="s">
        <v>1087</v>
      </c>
      <c r="E376" s="648" t="s">
        <v>295</v>
      </c>
      <c r="F376" s="486">
        <v>15</v>
      </c>
      <c r="G376" s="161">
        <v>4368.15</v>
      </c>
      <c r="H376" s="161">
        <v>0</v>
      </c>
      <c r="I376" s="163">
        <v>0</v>
      </c>
      <c r="J376" s="161">
        <v>300</v>
      </c>
      <c r="K376" s="161">
        <v>0</v>
      </c>
      <c r="L376" s="161">
        <v>410.32</v>
      </c>
      <c r="M376" s="161">
        <v>0</v>
      </c>
      <c r="N376" s="161">
        <v>0</v>
      </c>
      <c r="O376" s="549">
        <v>1154</v>
      </c>
      <c r="P376" s="161">
        <v>0</v>
      </c>
      <c r="Q376" s="161">
        <v>0.03</v>
      </c>
      <c r="R376" s="161">
        <f t="shared" si="55"/>
        <v>3103.7999999999997</v>
      </c>
      <c r="S376" s="175"/>
    </row>
    <row r="377" spans="1:19" s="600" customFormat="1" ht="27" customHeight="1">
      <c r="A377" s="643">
        <v>7100432</v>
      </c>
      <c r="B377" s="572" t="s">
        <v>1096</v>
      </c>
      <c r="C377" s="644"/>
      <c r="D377" s="644" t="s">
        <v>1097</v>
      </c>
      <c r="E377" s="680" t="s">
        <v>271</v>
      </c>
      <c r="F377" s="698">
        <v>15</v>
      </c>
      <c r="G377" s="172">
        <v>3194.25</v>
      </c>
      <c r="H377" s="172">
        <v>0</v>
      </c>
      <c r="I377" s="172">
        <v>0</v>
      </c>
      <c r="J377" s="172">
        <v>300</v>
      </c>
      <c r="K377" s="172">
        <v>0</v>
      </c>
      <c r="L377" s="172">
        <v>118.39</v>
      </c>
      <c r="M377" s="172">
        <v>0</v>
      </c>
      <c r="N377" s="671">
        <v>0</v>
      </c>
      <c r="O377" s="172">
        <v>0</v>
      </c>
      <c r="P377" s="172">
        <v>0</v>
      </c>
      <c r="Q377" s="172">
        <v>0.06</v>
      </c>
      <c r="R377" s="172">
        <f t="shared" si="55"/>
        <v>3375.8</v>
      </c>
      <c r="S377" s="164"/>
    </row>
    <row r="378" spans="1:19" s="600" customFormat="1" ht="27" customHeight="1">
      <c r="A378" s="643">
        <v>7100433</v>
      </c>
      <c r="B378" s="572" t="s">
        <v>1098</v>
      </c>
      <c r="C378" s="644"/>
      <c r="D378" s="644" t="s">
        <v>1099</v>
      </c>
      <c r="E378" s="680" t="s">
        <v>295</v>
      </c>
      <c r="F378" s="569">
        <v>15</v>
      </c>
      <c r="G378" s="172">
        <v>4368.15</v>
      </c>
      <c r="H378" s="172">
        <v>0</v>
      </c>
      <c r="I378" s="172">
        <v>0</v>
      </c>
      <c r="J378" s="172">
        <v>300</v>
      </c>
      <c r="K378" s="764">
        <v>0</v>
      </c>
      <c r="L378" s="172">
        <v>410.32</v>
      </c>
      <c r="M378" s="172">
        <v>0</v>
      </c>
      <c r="N378" s="671">
        <v>0</v>
      </c>
      <c r="O378" s="172">
        <v>0</v>
      </c>
      <c r="P378" s="172">
        <v>0</v>
      </c>
      <c r="Q378" s="172">
        <v>0.03</v>
      </c>
      <c r="R378" s="172">
        <f>G378+H378+I378+J378+K378-N378-P378-L378-O378+M378-Q378</f>
        <v>4257.8</v>
      </c>
      <c r="S378" s="558"/>
    </row>
    <row r="379" spans="1:19" s="600" customFormat="1" ht="27" customHeight="1">
      <c r="A379" s="643">
        <v>7100435</v>
      </c>
      <c r="B379" s="572" t="s">
        <v>1103</v>
      </c>
      <c r="C379" s="644"/>
      <c r="D379" s="644" t="s">
        <v>1104</v>
      </c>
      <c r="E379" s="680" t="s">
        <v>271</v>
      </c>
      <c r="F379" s="569">
        <v>15</v>
      </c>
      <c r="G379" s="172">
        <v>3194.09</v>
      </c>
      <c r="H379" s="172">
        <v>0</v>
      </c>
      <c r="I379" s="172">
        <v>0</v>
      </c>
      <c r="J379" s="172">
        <v>300</v>
      </c>
      <c r="K379" s="172">
        <v>0</v>
      </c>
      <c r="L379" s="172">
        <v>118.37</v>
      </c>
      <c r="M379" s="172">
        <v>0</v>
      </c>
      <c r="N379" s="671">
        <v>0</v>
      </c>
      <c r="O379" s="172">
        <v>481</v>
      </c>
      <c r="P379" s="172">
        <v>0</v>
      </c>
      <c r="Q379" s="172">
        <v>-0.08</v>
      </c>
      <c r="R379" s="172">
        <f t="shared" si="55"/>
        <v>2894.8</v>
      </c>
      <c r="S379" s="558"/>
    </row>
    <row r="380" spans="1:19" s="600" customFormat="1" ht="27" customHeight="1">
      <c r="A380" s="643">
        <v>7100436</v>
      </c>
      <c r="B380" s="572" t="s">
        <v>1274</v>
      </c>
      <c r="C380" s="644"/>
      <c r="D380" s="644" t="s">
        <v>1275</v>
      </c>
      <c r="E380" s="680" t="s">
        <v>271</v>
      </c>
      <c r="F380" s="569">
        <v>15</v>
      </c>
      <c r="G380" s="172">
        <v>3194.1</v>
      </c>
      <c r="H380" s="172">
        <v>0</v>
      </c>
      <c r="I380" s="172">
        <v>0</v>
      </c>
      <c r="J380" s="172">
        <v>0</v>
      </c>
      <c r="K380" s="172">
        <v>0</v>
      </c>
      <c r="L380" s="172">
        <v>118.37</v>
      </c>
      <c r="M380" s="172">
        <v>0</v>
      </c>
      <c r="N380" s="671">
        <v>0</v>
      </c>
      <c r="O380" s="172">
        <v>0</v>
      </c>
      <c r="P380" s="172">
        <v>0</v>
      </c>
      <c r="Q380" s="172">
        <v>-0.07</v>
      </c>
      <c r="R380" s="172">
        <f t="shared" si="55"/>
        <v>3075.8</v>
      </c>
      <c r="S380" s="558"/>
    </row>
    <row r="381" spans="1:19" s="600" customFormat="1" ht="27" customHeight="1">
      <c r="A381" s="643">
        <v>7100437</v>
      </c>
      <c r="B381" s="572" t="s">
        <v>1313</v>
      </c>
      <c r="C381" s="644"/>
      <c r="D381" s="644" t="s">
        <v>1314</v>
      </c>
      <c r="E381" s="680" t="s">
        <v>271</v>
      </c>
      <c r="F381" s="569">
        <v>15</v>
      </c>
      <c r="G381" s="172">
        <v>3194.1</v>
      </c>
      <c r="H381" s="172">
        <v>0</v>
      </c>
      <c r="I381" s="172">
        <v>0</v>
      </c>
      <c r="J381" s="172">
        <v>0</v>
      </c>
      <c r="K381" s="172">
        <v>0</v>
      </c>
      <c r="L381" s="172">
        <v>118.37</v>
      </c>
      <c r="M381" s="172">
        <v>0</v>
      </c>
      <c r="N381" s="671">
        <v>0</v>
      </c>
      <c r="O381" s="172">
        <v>0</v>
      </c>
      <c r="P381" s="172">
        <v>0</v>
      </c>
      <c r="Q381" s="172">
        <v>0.13</v>
      </c>
      <c r="R381" s="172">
        <f t="shared" si="55"/>
        <v>3075.6</v>
      </c>
      <c r="S381" s="558"/>
    </row>
    <row r="382" spans="1:19" s="600" customFormat="1" ht="27" customHeight="1">
      <c r="A382" s="643">
        <v>7100438</v>
      </c>
      <c r="B382" s="572" t="s">
        <v>1318</v>
      </c>
      <c r="C382" s="644"/>
      <c r="D382" s="644" t="s">
        <v>1319</v>
      </c>
      <c r="E382" s="680" t="s">
        <v>271</v>
      </c>
      <c r="F382" s="569">
        <v>8</v>
      </c>
      <c r="G382" s="172">
        <v>1490.65</v>
      </c>
      <c r="H382" s="172">
        <v>0</v>
      </c>
      <c r="I382" s="172">
        <v>0</v>
      </c>
      <c r="J382" s="172">
        <v>0</v>
      </c>
      <c r="K382" s="172">
        <v>0</v>
      </c>
      <c r="L382" s="172">
        <v>0</v>
      </c>
      <c r="M382" s="172">
        <v>116.2</v>
      </c>
      <c r="N382" s="671">
        <v>0</v>
      </c>
      <c r="O382" s="172">
        <v>0</v>
      </c>
      <c r="P382" s="172">
        <v>0</v>
      </c>
      <c r="Q382" s="172">
        <v>0.05</v>
      </c>
      <c r="R382" s="172">
        <f t="shared" si="55"/>
        <v>1606.8000000000002</v>
      </c>
      <c r="S382" s="558"/>
    </row>
    <row r="383" spans="1:19" s="600" customFormat="1" ht="27" customHeight="1">
      <c r="A383" s="643">
        <v>7100439</v>
      </c>
      <c r="B383" s="572" t="s">
        <v>1320</v>
      </c>
      <c r="C383" s="644"/>
      <c r="D383" s="644" t="s">
        <v>1321</v>
      </c>
      <c r="E383" s="680" t="s">
        <v>271</v>
      </c>
      <c r="F383" s="569">
        <v>16</v>
      </c>
      <c r="G383" s="172">
        <v>3194.25</v>
      </c>
      <c r="H383" s="172">
        <v>0</v>
      </c>
      <c r="I383" s="172">
        <v>0</v>
      </c>
      <c r="J383" s="172">
        <v>0</v>
      </c>
      <c r="K383" s="172">
        <v>213</v>
      </c>
      <c r="L383" s="172">
        <v>118.39</v>
      </c>
      <c r="M383" s="172">
        <v>0</v>
      </c>
      <c r="N383" s="671">
        <v>0</v>
      </c>
      <c r="O383" s="172">
        <v>0</v>
      </c>
      <c r="P383" s="172">
        <v>0</v>
      </c>
      <c r="Q383" s="172">
        <v>0.06</v>
      </c>
      <c r="R383" s="172">
        <f t="shared" si="55"/>
        <v>3288.8</v>
      </c>
      <c r="S383" s="558"/>
    </row>
    <row r="384" spans="1:19" s="600" customFormat="1" ht="27" customHeight="1">
      <c r="A384" s="643">
        <v>7100440</v>
      </c>
      <c r="B384" s="572" t="s">
        <v>1322</v>
      </c>
      <c r="C384" s="644"/>
      <c r="D384" s="644" t="s">
        <v>1323</v>
      </c>
      <c r="E384" s="680" t="s">
        <v>271</v>
      </c>
      <c r="F384" s="569">
        <v>16</v>
      </c>
      <c r="G384" s="172">
        <v>3194.25</v>
      </c>
      <c r="H384" s="172">
        <v>0</v>
      </c>
      <c r="I384" s="172">
        <v>0</v>
      </c>
      <c r="J384" s="172">
        <v>0</v>
      </c>
      <c r="K384" s="172">
        <v>213</v>
      </c>
      <c r="L384" s="172">
        <v>118.39</v>
      </c>
      <c r="M384" s="172">
        <v>0</v>
      </c>
      <c r="N384" s="671">
        <v>0</v>
      </c>
      <c r="O384" s="172">
        <v>0</v>
      </c>
      <c r="P384" s="172">
        <v>0</v>
      </c>
      <c r="Q384" s="172">
        <v>0.06</v>
      </c>
      <c r="R384" s="172">
        <f t="shared" si="55"/>
        <v>3288.8</v>
      </c>
      <c r="S384" s="558"/>
    </row>
    <row r="385" spans="1:19" s="600" customFormat="1" ht="27" customHeight="1">
      <c r="A385" s="160">
        <v>7102003</v>
      </c>
      <c r="B385" s="685" t="s">
        <v>648</v>
      </c>
      <c r="C385" s="178"/>
      <c r="D385" s="573" t="s">
        <v>649</v>
      </c>
      <c r="E385" s="648" t="s">
        <v>271</v>
      </c>
      <c r="F385" s="569">
        <v>15</v>
      </c>
      <c r="G385" s="161">
        <v>3194.17</v>
      </c>
      <c r="H385" s="161">
        <v>0</v>
      </c>
      <c r="I385" s="163">
        <v>0</v>
      </c>
      <c r="J385" s="161">
        <v>300</v>
      </c>
      <c r="K385" s="161">
        <v>0</v>
      </c>
      <c r="L385" s="161">
        <v>118.38</v>
      </c>
      <c r="M385" s="161">
        <v>0</v>
      </c>
      <c r="N385" s="161">
        <v>0</v>
      </c>
      <c r="O385" s="549">
        <v>1009</v>
      </c>
      <c r="P385" s="161">
        <v>0</v>
      </c>
      <c r="Q385" s="161">
        <v>-0.01</v>
      </c>
      <c r="R385" s="161">
        <f t="shared" si="55"/>
        <v>2366.8</v>
      </c>
      <c r="S385" s="164"/>
    </row>
    <row r="386" spans="1:19" s="600" customFormat="1" ht="27" customHeight="1">
      <c r="A386" s="160">
        <v>7110501</v>
      </c>
      <c r="B386" s="182" t="s">
        <v>326</v>
      </c>
      <c r="C386" s="161"/>
      <c r="D386" s="573" t="s">
        <v>327</v>
      </c>
      <c r="E386" s="648" t="s">
        <v>325</v>
      </c>
      <c r="F386" s="569">
        <v>15</v>
      </c>
      <c r="G386" s="161">
        <v>2105.72</v>
      </c>
      <c r="H386" s="161">
        <v>0</v>
      </c>
      <c r="I386" s="163">
        <v>0</v>
      </c>
      <c r="J386" s="161">
        <v>0</v>
      </c>
      <c r="K386" s="161">
        <v>0</v>
      </c>
      <c r="L386" s="161">
        <v>0</v>
      </c>
      <c r="M386" s="161">
        <v>63.66</v>
      </c>
      <c r="N386" s="161">
        <v>0</v>
      </c>
      <c r="O386" s="161">
        <v>0</v>
      </c>
      <c r="P386" s="161">
        <v>0</v>
      </c>
      <c r="Q386" s="161">
        <v>-0.02</v>
      </c>
      <c r="R386" s="161">
        <f>G386+H386+I386+J386+K386-N386-P386-L386-O386+M386-Q386</f>
        <v>2169.3999999999996</v>
      </c>
      <c r="S386" s="164"/>
    </row>
    <row r="387" spans="1:19" s="600" customFormat="1" ht="27" customHeight="1">
      <c r="A387" s="160">
        <v>7110503</v>
      </c>
      <c r="B387" s="182" t="s">
        <v>328</v>
      </c>
      <c r="C387" s="161"/>
      <c r="D387" s="573" t="s">
        <v>767</v>
      </c>
      <c r="E387" s="648" t="s">
        <v>271</v>
      </c>
      <c r="F387" s="569">
        <v>15</v>
      </c>
      <c r="G387" s="161">
        <v>3194.17</v>
      </c>
      <c r="H387" s="161">
        <v>0</v>
      </c>
      <c r="I387" s="163">
        <v>0</v>
      </c>
      <c r="J387" s="161">
        <v>300</v>
      </c>
      <c r="K387" s="161">
        <v>0</v>
      </c>
      <c r="L387" s="161">
        <v>118.38</v>
      </c>
      <c r="M387" s="161">
        <v>0</v>
      </c>
      <c r="N387" s="161">
        <v>0</v>
      </c>
      <c r="O387" s="161">
        <v>620</v>
      </c>
      <c r="P387" s="161">
        <v>0</v>
      </c>
      <c r="Q387" s="161">
        <v>-0.01</v>
      </c>
      <c r="R387" s="161">
        <f>G387+H387+I387+J387+K387-N387-P387-L387-O387+M387-Q387</f>
        <v>2755.8</v>
      </c>
      <c r="S387" s="164"/>
    </row>
    <row r="388" spans="1:19" s="600" customFormat="1" ht="27" customHeight="1">
      <c r="A388" s="160">
        <v>7110512</v>
      </c>
      <c r="B388" s="593" t="s">
        <v>329</v>
      </c>
      <c r="C388" s="169"/>
      <c r="D388" s="573" t="s">
        <v>330</v>
      </c>
      <c r="E388" s="648" t="s">
        <v>295</v>
      </c>
      <c r="F388" s="486">
        <v>13</v>
      </c>
      <c r="G388" s="161">
        <v>3785.73</v>
      </c>
      <c r="H388" s="161">
        <v>0</v>
      </c>
      <c r="I388" s="163">
        <v>0</v>
      </c>
      <c r="J388" s="161">
        <v>260</v>
      </c>
      <c r="K388" s="161">
        <v>0</v>
      </c>
      <c r="L388" s="161">
        <v>314.76</v>
      </c>
      <c r="M388" s="161">
        <v>0</v>
      </c>
      <c r="N388" s="161">
        <v>0</v>
      </c>
      <c r="O388" s="161">
        <v>0</v>
      </c>
      <c r="P388" s="161">
        <v>0</v>
      </c>
      <c r="Q388" s="161">
        <v>-0.03</v>
      </c>
      <c r="R388" s="161">
        <f t="shared" si="55"/>
        <v>3731.0000000000005</v>
      </c>
      <c r="S388" s="164"/>
    </row>
    <row r="389" spans="1:19" s="600" customFormat="1" ht="27" customHeight="1" hidden="1">
      <c r="A389" s="688"/>
      <c r="B389" s="689"/>
      <c r="C389" s="690"/>
      <c r="D389" s="691"/>
      <c r="E389" s="692"/>
      <c r="F389" s="693"/>
      <c r="G389" s="694">
        <f>SUM(G373:G388)</f>
        <v>50828.4</v>
      </c>
      <c r="H389" s="694">
        <f aca="true" t="shared" si="56" ref="H389:R389">SUM(H373:H388)</f>
        <v>0</v>
      </c>
      <c r="I389" s="694">
        <f t="shared" si="56"/>
        <v>0</v>
      </c>
      <c r="J389" s="694">
        <f t="shared" si="56"/>
        <v>2920</v>
      </c>
      <c r="K389" s="694">
        <f t="shared" si="56"/>
        <v>426</v>
      </c>
      <c r="L389" s="694">
        <f t="shared" si="56"/>
        <v>2370.9700000000003</v>
      </c>
      <c r="M389" s="694">
        <f t="shared" si="56"/>
        <v>179.86</v>
      </c>
      <c r="N389" s="694">
        <f t="shared" si="56"/>
        <v>0</v>
      </c>
      <c r="O389" s="694">
        <f t="shared" si="56"/>
        <v>4706</v>
      </c>
      <c r="P389" s="694">
        <f t="shared" si="56"/>
        <v>0</v>
      </c>
      <c r="Q389" s="694">
        <f t="shared" si="56"/>
        <v>0.08999999999999998</v>
      </c>
      <c r="R389" s="694">
        <f t="shared" si="56"/>
        <v>47277.200000000004</v>
      </c>
      <c r="S389" s="694"/>
    </row>
    <row r="390" spans="1:19" ht="21" customHeight="1">
      <c r="A390" s="355" t="s">
        <v>121</v>
      </c>
      <c r="B390" s="401"/>
      <c r="C390" s="401"/>
      <c r="D390" s="576"/>
      <c r="E390" s="401"/>
      <c r="F390" s="496"/>
      <c r="G390" s="402">
        <f aca="true" t="shared" si="57" ref="G390:R390">G278+G308+G336+G364+G389</f>
        <v>283509.36</v>
      </c>
      <c r="H390" s="402">
        <f t="shared" si="57"/>
        <v>1597</v>
      </c>
      <c r="I390" s="402">
        <f t="shared" si="57"/>
        <v>0</v>
      </c>
      <c r="J390" s="402">
        <f t="shared" si="57"/>
        <v>20180</v>
      </c>
      <c r="K390" s="402">
        <f t="shared" si="57"/>
        <v>426</v>
      </c>
      <c r="L390" s="402">
        <f t="shared" si="57"/>
        <v>16314.14</v>
      </c>
      <c r="M390" s="402">
        <f t="shared" si="57"/>
        <v>251.19</v>
      </c>
      <c r="N390" s="402">
        <f t="shared" si="57"/>
        <v>5050</v>
      </c>
      <c r="O390" s="402">
        <f t="shared" si="57"/>
        <v>25032</v>
      </c>
      <c r="P390" s="402">
        <f t="shared" si="57"/>
        <v>0</v>
      </c>
      <c r="Q390" s="402">
        <f t="shared" si="57"/>
        <v>0.009999999999999745</v>
      </c>
      <c r="R390" s="402">
        <f t="shared" si="57"/>
        <v>259567.40000000008</v>
      </c>
      <c r="S390" s="403"/>
    </row>
    <row r="391" spans="1:19" ht="19.5" customHeight="1">
      <c r="A391" s="236" t="s">
        <v>331</v>
      </c>
      <c r="B391" s="165"/>
      <c r="C391" s="165"/>
      <c r="D391" s="577"/>
      <c r="E391" s="166"/>
      <c r="F391" s="487"/>
      <c r="G391" s="165"/>
      <c r="H391" s="165"/>
      <c r="I391" s="165"/>
      <c r="J391" s="165"/>
      <c r="K391" s="165"/>
      <c r="L391" s="165"/>
      <c r="M391" s="165"/>
      <c r="N391" s="165"/>
      <c r="O391" s="167"/>
      <c r="P391" s="165"/>
      <c r="Q391" s="165"/>
      <c r="R391" s="165"/>
      <c r="S391" s="168"/>
    </row>
    <row r="392" spans="1:19" ht="27.75" customHeight="1">
      <c r="A392" s="160">
        <v>7100202</v>
      </c>
      <c r="B392" s="559" t="s">
        <v>267</v>
      </c>
      <c r="C392" s="306"/>
      <c r="D392" s="573" t="s">
        <v>268</v>
      </c>
      <c r="E392" s="598" t="s">
        <v>1170</v>
      </c>
      <c r="F392" s="497">
        <v>15</v>
      </c>
      <c r="G392" s="161">
        <v>7453.07</v>
      </c>
      <c r="H392" s="161">
        <v>0</v>
      </c>
      <c r="I392" s="161">
        <v>0</v>
      </c>
      <c r="J392" s="161">
        <v>0</v>
      </c>
      <c r="K392" s="161">
        <v>0</v>
      </c>
      <c r="L392" s="161">
        <v>1044.72</v>
      </c>
      <c r="M392" s="161">
        <v>0</v>
      </c>
      <c r="N392" s="161">
        <v>0</v>
      </c>
      <c r="O392" s="161">
        <v>0</v>
      </c>
      <c r="P392" s="161">
        <v>0</v>
      </c>
      <c r="Q392" s="161">
        <v>-0.05</v>
      </c>
      <c r="R392" s="161">
        <f>G392+H392+I392+J392+K392-N392-P392-L392-O392+M392-Q392</f>
        <v>6408.4</v>
      </c>
      <c r="S392" s="164"/>
    </row>
    <row r="393" spans="1:19" s="45" customFormat="1" ht="26.25" customHeight="1">
      <c r="A393" s="717">
        <v>7101003</v>
      </c>
      <c r="B393" s="697" t="s">
        <v>1168</v>
      </c>
      <c r="C393" s="176"/>
      <c r="D393" s="573" t="s">
        <v>1169</v>
      </c>
      <c r="E393" s="598" t="s">
        <v>1149</v>
      </c>
      <c r="F393" s="497">
        <v>15</v>
      </c>
      <c r="G393" s="161">
        <v>7453.15</v>
      </c>
      <c r="H393" s="161">
        <v>0</v>
      </c>
      <c r="I393" s="161">
        <v>0</v>
      </c>
      <c r="J393" s="161">
        <v>0</v>
      </c>
      <c r="K393" s="161">
        <v>0</v>
      </c>
      <c r="L393" s="161">
        <v>1044.73</v>
      </c>
      <c r="M393" s="161">
        <v>0</v>
      </c>
      <c r="N393" s="161">
        <v>0</v>
      </c>
      <c r="O393" s="161">
        <v>0</v>
      </c>
      <c r="P393" s="161">
        <v>0</v>
      </c>
      <c r="Q393" s="161">
        <v>0.02</v>
      </c>
      <c r="R393" s="161">
        <f>G393+H393+I393+J393+K393-N393-P393-L393-O393+M393-Q393</f>
        <v>6408.4</v>
      </c>
      <c r="S393" s="164"/>
    </row>
    <row r="394" spans="1:19" s="25" customFormat="1" ht="19.5" customHeight="1">
      <c r="A394" s="355" t="s">
        <v>121</v>
      </c>
      <c r="B394" s="401"/>
      <c r="C394" s="401"/>
      <c r="D394" s="576"/>
      <c r="E394" s="401"/>
      <c r="F394" s="496"/>
      <c r="G394" s="402">
        <f>SUM(G392:G393)</f>
        <v>14906.22</v>
      </c>
      <c r="H394" s="402">
        <f aca="true" t="shared" si="58" ref="H394:P394">SUM(H392:H393)</f>
        <v>0</v>
      </c>
      <c r="I394" s="402">
        <f t="shared" si="58"/>
        <v>0</v>
      </c>
      <c r="J394" s="402">
        <f t="shared" si="58"/>
        <v>0</v>
      </c>
      <c r="K394" s="402">
        <f t="shared" si="58"/>
        <v>0</v>
      </c>
      <c r="L394" s="402">
        <f t="shared" si="58"/>
        <v>2089.45</v>
      </c>
      <c r="M394" s="402">
        <f t="shared" si="58"/>
        <v>0</v>
      </c>
      <c r="N394" s="402">
        <f t="shared" si="58"/>
        <v>0</v>
      </c>
      <c r="O394" s="402">
        <f t="shared" si="58"/>
        <v>0</v>
      </c>
      <c r="P394" s="402">
        <f t="shared" si="58"/>
        <v>0</v>
      </c>
      <c r="Q394" s="402">
        <f>SUM(Q392:Q393)</f>
        <v>-0.030000000000000002</v>
      </c>
      <c r="R394" s="402">
        <f>SUM(R392:R393)</f>
        <v>12816.8</v>
      </c>
      <c r="S394" s="403"/>
    </row>
    <row r="395" spans="1:19" s="245" customFormat="1" ht="21.75" customHeight="1">
      <c r="A395" s="295"/>
      <c r="B395" s="296" t="s">
        <v>33</v>
      </c>
      <c r="C395" s="296"/>
      <c r="D395" s="624"/>
      <c r="E395" s="297"/>
      <c r="F395" s="498"/>
      <c r="G395" s="297">
        <f aca="true" t="shared" si="59" ref="G395:R395">G389+G394</f>
        <v>65734.62</v>
      </c>
      <c r="H395" s="297">
        <f t="shared" si="59"/>
        <v>0</v>
      </c>
      <c r="I395" s="297">
        <f t="shared" si="59"/>
        <v>0</v>
      </c>
      <c r="J395" s="297">
        <f t="shared" si="59"/>
        <v>2920</v>
      </c>
      <c r="K395" s="297">
        <f t="shared" si="59"/>
        <v>426</v>
      </c>
      <c r="L395" s="297">
        <f t="shared" si="59"/>
        <v>4460.42</v>
      </c>
      <c r="M395" s="297">
        <f t="shared" si="59"/>
        <v>179.86</v>
      </c>
      <c r="N395" s="297">
        <f t="shared" si="59"/>
        <v>0</v>
      </c>
      <c r="O395" s="297">
        <f t="shared" si="59"/>
        <v>4706</v>
      </c>
      <c r="P395" s="297">
        <f t="shared" si="59"/>
        <v>0</v>
      </c>
      <c r="Q395" s="297">
        <f t="shared" si="59"/>
        <v>0.059999999999999984</v>
      </c>
      <c r="R395" s="297">
        <f t="shared" si="59"/>
        <v>60094</v>
      </c>
      <c r="S395" s="321"/>
    </row>
    <row r="396" spans="1:19" s="245" customFormat="1" ht="11.25" customHeight="1">
      <c r="A396" s="655"/>
      <c r="B396" s="656"/>
      <c r="C396" s="656"/>
      <c r="D396" s="656"/>
      <c r="E396" s="656" t="s">
        <v>1091</v>
      </c>
      <c r="F396" s="657"/>
      <c r="G396" s="656"/>
      <c r="H396" s="656"/>
      <c r="I396" s="656"/>
      <c r="J396" s="656"/>
      <c r="L396" s="242" t="s">
        <v>1109</v>
      </c>
      <c r="M396" s="816"/>
      <c r="N396" s="816"/>
      <c r="O396" s="656"/>
      <c r="P396" s="656"/>
      <c r="Q396" s="656" t="s">
        <v>1093</v>
      </c>
      <c r="R396" s="656"/>
      <c r="S396" s="658"/>
    </row>
    <row r="397" spans="1:19" ht="13.5" customHeight="1">
      <c r="A397" s="655" t="s">
        <v>1126</v>
      </c>
      <c r="B397" s="656"/>
      <c r="C397" s="656"/>
      <c r="D397" s="656" t="s">
        <v>1092</v>
      </c>
      <c r="E397" s="656"/>
      <c r="F397" s="657"/>
      <c r="G397" s="656"/>
      <c r="H397" s="656"/>
      <c r="I397" s="656"/>
      <c r="J397" s="656"/>
      <c r="K397" s="656"/>
      <c r="L397" s="702" t="s">
        <v>42</v>
      </c>
      <c r="M397" s="656"/>
      <c r="N397" s="655"/>
      <c r="O397" s="656"/>
      <c r="P397" s="4"/>
      <c r="Q397" s="661" t="s">
        <v>1086</v>
      </c>
      <c r="R397" s="656"/>
      <c r="S397" s="659"/>
    </row>
    <row r="398" spans="1:19" ht="18.75">
      <c r="A398" s="655"/>
      <c r="B398" s="656"/>
      <c r="C398" s="656"/>
      <c r="D398" s="656" t="s">
        <v>1095</v>
      </c>
      <c r="E398" s="656"/>
      <c r="F398" s="657"/>
      <c r="G398" s="656"/>
      <c r="H398" s="656"/>
      <c r="I398" s="656"/>
      <c r="J398" s="656"/>
      <c r="K398" s="660"/>
      <c r="L398" s="660" t="s">
        <v>1089</v>
      </c>
      <c r="M398" s="656"/>
      <c r="N398" s="656"/>
      <c r="O398" s="656"/>
      <c r="P398" s="4"/>
      <c r="Q398" s="661" t="s">
        <v>1090</v>
      </c>
      <c r="R398" s="656"/>
      <c r="S398" s="658"/>
    </row>
    <row r="399" spans="1:19" ht="25.5" customHeight="1">
      <c r="A399" s="241" t="s">
        <v>0</v>
      </c>
      <c r="B399" s="37"/>
      <c r="C399" s="37"/>
      <c r="D399" s="611"/>
      <c r="E399" s="118" t="s">
        <v>695</v>
      </c>
      <c r="F399" s="452"/>
      <c r="G399" s="6"/>
      <c r="H399" s="6"/>
      <c r="I399" s="6"/>
      <c r="J399" s="6"/>
      <c r="K399" s="6"/>
      <c r="L399" s="6"/>
      <c r="M399" s="6"/>
      <c r="N399" s="6"/>
      <c r="O399" s="7"/>
      <c r="P399" s="6"/>
      <c r="Q399" s="6"/>
      <c r="R399" s="6"/>
      <c r="S399" s="29"/>
    </row>
    <row r="400" spans="1:19" ht="17.25" customHeight="1">
      <c r="A400" s="8"/>
      <c r="B400" s="234" t="s">
        <v>332</v>
      </c>
      <c r="C400" s="234"/>
      <c r="D400" s="603"/>
      <c r="E400" s="9"/>
      <c r="F400" s="440"/>
      <c r="G400" s="9"/>
      <c r="H400" s="9"/>
      <c r="I400" s="9"/>
      <c r="J400" s="9"/>
      <c r="K400" s="10"/>
      <c r="L400" s="9"/>
      <c r="M400" s="9"/>
      <c r="N400" s="10"/>
      <c r="O400" s="11"/>
      <c r="P400" s="9"/>
      <c r="Q400" s="9"/>
      <c r="R400" s="9"/>
      <c r="S400" s="590" t="s">
        <v>1291</v>
      </c>
    </row>
    <row r="401" spans="1:19" s="324" customFormat="1" ht="24" customHeight="1">
      <c r="A401" s="12"/>
      <c r="B401" s="49"/>
      <c r="C401" s="49"/>
      <c r="D401" s="604"/>
      <c r="E401" s="120" t="s">
        <v>1317</v>
      </c>
      <c r="F401" s="441"/>
      <c r="G401" s="14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31"/>
    </row>
    <row r="402" spans="1:19" ht="37.5" customHeight="1">
      <c r="A402" s="279" t="s">
        <v>931</v>
      </c>
      <c r="B402" s="280" t="s">
        <v>932</v>
      </c>
      <c r="C402" s="278" t="s">
        <v>724</v>
      </c>
      <c r="D402" s="615" t="s">
        <v>1</v>
      </c>
      <c r="E402" s="280" t="s">
        <v>930</v>
      </c>
      <c r="F402" s="499" t="s">
        <v>949</v>
      </c>
      <c r="G402" s="424" t="s">
        <v>926</v>
      </c>
      <c r="H402" s="308" t="s">
        <v>927</v>
      </c>
      <c r="I402" s="307" t="s">
        <v>913</v>
      </c>
      <c r="J402" s="308" t="s">
        <v>37</v>
      </c>
      <c r="K402" s="308" t="s">
        <v>928</v>
      </c>
      <c r="L402" s="308" t="s">
        <v>18</v>
      </c>
      <c r="M402" s="425" t="s">
        <v>19</v>
      </c>
      <c r="N402" s="302" t="s">
        <v>940</v>
      </c>
      <c r="O402" s="424" t="s">
        <v>1221</v>
      </c>
      <c r="P402" s="156" t="s">
        <v>929</v>
      </c>
      <c r="Q402" s="302" t="s">
        <v>32</v>
      </c>
      <c r="R402" s="302" t="s">
        <v>933</v>
      </c>
      <c r="S402" s="328" t="s">
        <v>20</v>
      </c>
    </row>
    <row r="403" spans="1:19" ht="22.5" customHeight="1">
      <c r="A403" s="330" t="s">
        <v>333</v>
      </c>
      <c r="B403" s="157"/>
      <c r="C403" s="157"/>
      <c r="D403" s="630"/>
      <c r="E403" s="157"/>
      <c r="F403" s="485"/>
      <c r="G403" s="157"/>
      <c r="H403" s="157"/>
      <c r="I403" s="157"/>
      <c r="J403" s="157"/>
      <c r="K403" s="157"/>
      <c r="L403" s="157"/>
      <c r="M403" s="157"/>
      <c r="N403" s="157"/>
      <c r="O403" s="158"/>
      <c r="P403" s="157"/>
      <c r="Q403" s="157"/>
      <c r="R403" s="157"/>
      <c r="S403" s="159"/>
    </row>
    <row r="404" spans="1:19" ht="22.5" customHeight="1">
      <c r="A404" s="160">
        <v>800001</v>
      </c>
      <c r="B404" s="182" t="s">
        <v>650</v>
      </c>
      <c r="C404" s="161"/>
      <c r="D404" s="573" t="s">
        <v>651</v>
      </c>
      <c r="E404" s="162" t="s">
        <v>637</v>
      </c>
      <c r="F404" s="486">
        <v>15</v>
      </c>
      <c r="G404" s="161">
        <v>9282.27</v>
      </c>
      <c r="H404" s="161">
        <v>0</v>
      </c>
      <c r="I404" s="161">
        <v>0</v>
      </c>
      <c r="J404" s="161">
        <v>0</v>
      </c>
      <c r="K404" s="161">
        <v>0</v>
      </c>
      <c r="L404" s="161">
        <v>1435.43</v>
      </c>
      <c r="M404" s="161">
        <v>0</v>
      </c>
      <c r="N404" s="161">
        <v>0</v>
      </c>
      <c r="O404" s="161">
        <v>0</v>
      </c>
      <c r="P404" s="161">
        <v>157</v>
      </c>
      <c r="Q404" s="161">
        <v>0.04</v>
      </c>
      <c r="R404" s="161">
        <f>G404+H404+I404+K404-N404-P404-L404-O404+M404-Q404</f>
        <v>7689.8</v>
      </c>
      <c r="S404" s="164"/>
    </row>
    <row r="405" spans="1:19" ht="22.5" customHeight="1">
      <c r="A405" s="160">
        <v>8100207</v>
      </c>
      <c r="B405" s="182" t="s">
        <v>1154</v>
      </c>
      <c r="C405" s="161"/>
      <c r="D405" s="573" t="s">
        <v>347</v>
      </c>
      <c r="E405" s="162" t="s">
        <v>2</v>
      </c>
      <c r="F405" s="486">
        <v>15</v>
      </c>
      <c r="G405" s="161">
        <v>3353.55</v>
      </c>
      <c r="H405" s="161">
        <v>0</v>
      </c>
      <c r="I405" s="161">
        <v>0</v>
      </c>
      <c r="J405" s="161">
        <v>0</v>
      </c>
      <c r="K405" s="161">
        <v>378</v>
      </c>
      <c r="L405" s="161">
        <v>135.72</v>
      </c>
      <c r="M405" s="161">
        <v>0</v>
      </c>
      <c r="N405" s="161">
        <v>0</v>
      </c>
      <c r="O405" s="161">
        <v>0</v>
      </c>
      <c r="P405" s="161">
        <v>0</v>
      </c>
      <c r="Q405" s="161">
        <v>0.03</v>
      </c>
      <c r="R405" s="161">
        <f>G405+H405+I405+K405-N405-P405-L405-O405+M405-Q405</f>
        <v>3595.8</v>
      </c>
      <c r="S405" s="164"/>
    </row>
    <row r="406" spans="1:19" ht="22.5" customHeight="1">
      <c r="A406" s="160">
        <v>10100101</v>
      </c>
      <c r="B406" s="182" t="s">
        <v>351</v>
      </c>
      <c r="C406" s="161"/>
      <c r="D406" s="573" t="s">
        <v>352</v>
      </c>
      <c r="E406" s="162" t="s">
        <v>2</v>
      </c>
      <c r="F406" s="486">
        <v>15</v>
      </c>
      <c r="G406" s="161">
        <v>3822.2</v>
      </c>
      <c r="H406" s="161">
        <v>0</v>
      </c>
      <c r="I406" s="161">
        <v>0</v>
      </c>
      <c r="J406" s="161">
        <v>0</v>
      </c>
      <c r="K406" s="161">
        <v>0</v>
      </c>
      <c r="L406" s="161">
        <v>320.6</v>
      </c>
      <c r="M406" s="161">
        <v>0</v>
      </c>
      <c r="N406" s="161">
        <v>0</v>
      </c>
      <c r="O406" s="161">
        <v>0</v>
      </c>
      <c r="P406" s="161">
        <v>0</v>
      </c>
      <c r="Q406" s="161">
        <v>0</v>
      </c>
      <c r="R406" s="161">
        <f>G406+H406+I406+K406-N406-P406-L406-O406+M406-Q406</f>
        <v>3501.6</v>
      </c>
      <c r="S406" s="164"/>
    </row>
    <row r="407" spans="1:19" ht="17.25" customHeight="1">
      <c r="A407" s="355" t="s">
        <v>121</v>
      </c>
      <c r="B407" s="345"/>
      <c r="C407" s="404"/>
      <c r="D407" s="576"/>
      <c r="E407" s="346"/>
      <c r="F407" s="500"/>
      <c r="G407" s="347">
        <f>SUM(G404:G406)</f>
        <v>16458.02</v>
      </c>
      <c r="H407" s="405">
        <f>SUM(H404:H406)</f>
        <v>0</v>
      </c>
      <c r="I407" s="405">
        <f aca="true" t="shared" si="60" ref="I407:P407">SUM(I404:I406)</f>
        <v>0</v>
      </c>
      <c r="J407" s="405">
        <f t="shared" si="60"/>
        <v>0</v>
      </c>
      <c r="K407" s="405">
        <f t="shared" si="60"/>
        <v>378</v>
      </c>
      <c r="L407" s="405">
        <f>SUM(L404:L406)</f>
        <v>1891.75</v>
      </c>
      <c r="M407" s="405">
        <f>SUM(M404:M406)</f>
        <v>0</v>
      </c>
      <c r="N407" s="405">
        <f>SUM(N404:N406)</f>
        <v>0</v>
      </c>
      <c r="O407" s="405">
        <f t="shared" si="60"/>
        <v>0</v>
      </c>
      <c r="P407" s="405">
        <f t="shared" si="60"/>
        <v>157</v>
      </c>
      <c r="Q407" s="405">
        <f>SUM(Q404:Q406)</f>
        <v>0.07</v>
      </c>
      <c r="R407" s="405">
        <f>SUM(R404:R406)</f>
        <v>14787.2</v>
      </c>
      <c r="S407" s="356"/>
    </row>
    <row r="408" spans="1:19" ht="22.5" customHeight="1">
      <c r="A408" s="329" t="s">
        <v>334</v>
      </c>
      <c r="B408" s="348"/>
      <c r="C408" s="165"/>
      <c r="D408" s="577"/>
      <c r="E408" s="166"/>
      <c r="F408" s="487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8"/>
    </row>
    <row r="409" spans="1:19" ht="22.5" customHeight="1">
      <c r="A409" s="160">
        <v>810001</v>
      </c>
      <c r="B409" s="182" t="s">
        <v>652</v>
      </c>
      <c r="C409" s="161"/>
      <c r="D409" s="573" t="s">
        <v>653</v>
      </c>
      <c r="E409" s="648" t="s">
        <v>654</v>
      </c>
      <c r="F409" s="486">
        <v>15</v>
      </c>
      <c r="G409" s="161">
        <v>6006.68</v>
      </c>
      <c r="H409" s="161">
        <v>0</v>
      </c>
      <c r="I409" s="161">
        <v>0</v>
      </c>
      <c r="J409" s="161">
        <v>0</v>
      </c>
      <c r="K409" s="161">
        <v>0</v>
      </c>
      <c r="L409" s="161">
        <v>735.77</v>
      </c>
      <c r="M409" s="161">
        <v>0</v>
      </c>
      <c r="N409" s="161">
        <v>0</v>
      </c>
      <c r="O409" s="161">
        <v>0</v>
      </c>
      <c r="P409" s="161">
        <v>0</v>
      </c>
      <c r="Q409" s="161">
        <v>0.11</v>
      </c>
      <c r="R409" s="161">
        <f>G409+H409+I409+K409-N409-P409-L409-O409+M409-Q409</f>
        <v>5270.8</v>
      </c>
      <c r="S409" s="164"/>
    </row>
    <row r="410" spans="1:19" ht="17.25" customHeight="1">
      <c r="A410" s="355" t="s">
        <v>121</v>
      </c>
      <c r="B410" s="345"/>
      <c r="C410" s="404"/>
      <c r="D410" s="576"/>
      <c r="E410" s="681"/>
      <c r="F410" s="500"/>
      <c r="G410" s="405">
        <f>G409</f>
        <v>6006.68</v>
      </c>
      <c r="H410" s="405">
        <f>H409</f>
        <v>0</v>
      </c>
      <c r="I410" s="405">
        <f aca="true" t="shared" si="61" ref="I410:P410">I409</f>
        <v>0</v>
      </c>
      <c r="J410" s="405">
        <f t="shared" si="61"/>
        <v>0</v>
      </c>
      <c r="K410" s="405">
        <f t="shared" si="61"/>
        <v>0</v>
      </c>
      <c r="L410" s="405">
        <f>L409</f>
        <v>735.77</v>
      </c>
      <c r="M410" s="405">
        <f>M409</f>
        <v>0</v>
      </c>
      <c r="N410" s="405">
        <f>N409</f>
        <v>0</v>
      </c>
      <c r="O410" s="405">
        <f t="shared" si="61"/>
        <v>0</v>
      </c>
      <c r="P410" s="405">
        <f t="shared" si="61"/>
        <v>0</v>
      </c>
      <c r="Q410" s="405">
        <f>Q409</f>
        <v>0.11</v>
      </c>
      <c r="R410" s="405">
        <f>R409</f>
        <v>5270.8</v>
      </c>
      <c r="S410" s="356"/>
    </row>
    <row r="411" spans="1:19" ht="22.5" customHeight="1">
      <c r="A411" s="329" t="s">
        <v>335</v>
      </c>
      <c r="B411" s="348"/>
      <c r="C411" s="165"/>
      <c r="D411" s="577"/>
      <c r="E411" s="649"/>
      <c r="F411" s="487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8"/>
    </row>
    <row r="412" spans="1:19" ht="22.5" customHeight="1">
      <c r="A412" s="160">
        <v>820001</v>
      </c>
      <c r="B412" s="182" t="s">
        <v>687</v>
      </c>
      <c r="C412" s="161"/>
      <c r="D412" s="573" t="s">
        <v>768</v>
      </c>
      <c r="E412" s="598" t="s">
        <v>711</v>
      </c>
      <c r="F412" s="497">
        <v>15</v>
      </c>
      <c r="G412" s="161">
        <v>4368.15</v>
      </c>
      <c r="H412" s="161">
        <v>0</v>
      </c>
      <c r="I412" s="161">
        <v>0</v>
      </c>
      <c r="J412" s="161">
        <v>0</v>
      </c>
      <c r="K412" s="161">
        <v>0</v>
      </c>
      <c r="L412" s="161">
        <v>410.32</v>
      </c>
      <c r="M412" s="161">
        <v>0</v>
      </c>
      <c r="N412" s="161">
        <v>0</v>
      </c>
      <c r="O412" s="161">
        <v>0</v>
      </c>
      <c r="P412" s="161">
        <v>0</v>
      </c>
      <c r="Q412" s="161">
        <v>0.03</v>
      </c>
      <c r="R412" s="161">
        <f aca="true" t="shared" si="62" ref="R412:R426">G412+H412+I412+K412-N412-P412-L412-O412+M412-Q412</f>
        <v>3957.7999999999993</v>
      </c>
      <c r="S412" s="164"/>
    </row>
    <row r="413" spans="1:19" ht="22.5" customHeight="1">
      <c r="A413" s="160">
        <v>8100201</v>
      </c>
      <c r="B413" s="182" t="s">
        <v>336</v>
      </c>
      <c r="C413" s="161"/>
      <c r="D413" s="573" t="s">
        <v>337</v>
      </c>
      <c r="E413" s="598" t="s">
        <v>711</v>
      </c>
      <c r="F413" s="497">
        <v>15</v>
      </c>
      <c r="G413" s="161">
        <v>3499.83</v>
      </c>
      <c r="H413" s="161">
        <v>780</v>
      </c>
      <c r="I413" s="161">
        <v>0</v>
      </c>
      <c r="J413" s="161">
        <v>0</v>
      </c>
      <c r="K413" s="161">
        <v>0</v>
      </c>
      <c r="L413" s="161">
        <v>151.63</v>
      </c>
      <c r="M413" s="161">
        <v>0</v>
      </c>
      <c r="N413" s="161">
        <v>0</v>
      </c>
      <c r="O413" s="161">
        <v>0</v>
      </c>
      <c r="P413" s="161">
        <v>0</v>
      </c>
      <c r="Q413" s="161">
        <v>0</v>
      </c>
      <c r="R413" s="161">
        <f t="shared" si="62"/>
        <v>4128.2</v>
      </c>
      <c r="S413" s="164"/>
    </row>
    <row r="414" spans="1:19" ht="22.5" customHeight="1">
      <c r="A414" s="160">
        <v>8100202</v>
      </c>
      <c r="B414" s="182" t="s">
        <v>338</v>
      </c>
      <c r="C414" s="161"/>
      <c r="D414" s="573" t="s">
        <v>339</v>
      </c>
      <c r="E414" s="598" t="s">
        <v>711</v>
      </c>
      <c r="F414" s="497">
        <v>15</v>
      </c>
      <c r="G414" s="161">
        <v>3104.24</v>
      </c>
      <c r="H414" s="161">
        <v>420</v>
      </c>
      <c r="I414" s="161">
        <v>0</v>
      </c>
      <c r="J414" s="161">
        <v>0</v>
      </c>
      <c r="K414" s="161">
        <v>0</v>
      </c>
      <c r="L414" s="161">
        <v>108.59</v>
      </c>
      <c r="M414" s="161">
        <v>0</v>
      </c>
      <c r="N414" s="161">
        <v>0</v>
      </c>
      <c r="O414" s="161">
        <v>0</v>
      </c>
      <c r="P414" s="161">
        <v>0</v>
      </c>
      <c r="Q414" s="161">
        <v>-0.15</v>
      </c>
      <c r="R414" s="161">
        <f t="shared" si="62"/>
        <v>3415.7999999999997</v>
      </c>
      <c r="S414" s="164"/>
    </row>
    <row r="415" spans="1:19" ht="22.5" customHeight="1">
      <c r="A415" s="160">
        <v>8100203</v>
      </c>
      <c r="B415" s="182" t="s">
        <v>340</v>
      </c>
      <c r="C415" s="161"/>
      <c r="D415" s="573" t="s">
        <v>341</v>
      </c>
      <c r="E415" s="648" t="s">
        <v>342</v>
      </c>
      <c r="F415" s="497">
        <v>15</v>
      </c>
      <c r="G415" s="161">
        <v>4131.95</v>
      </c>
      <c r="H415" s="161">
        <v>876</v>
      </c>
      <c r="I415" s="161">
        <v>0</v>
      </c>
      <c r="J415" s="161">
        <v>0</v>
      </c>
      <c r="K415" s="161">
        <v>0</v>
      </c>
      <c r="L415" s="161">
        <v>370.16</v>
      </c>
      <c r="M415" s="161">
        <v>0</v>
      </c>
      <c r="N415" s="161">
        <v>0</v>
      </c>
      <c r="O415" s="161">
        <v>0</v>
      </c>
      <c r="P415" s="161">
        <v>0</v>
      </c>
      <c r="Q415" s="161">
        <v>-0.01</v>
      </c>
      <c r="R415" s="161">
        <f t="shared" si="62"/>
        <v>4637.8</v>
      </c>
      <c r="S415" s="164"/>
    </row>
    <row r="416" spans="1:19" ht="22.5" customHeight="1">
      <c r="A416" s="160">
        <v>8100210</v>
      </c>
      <c r="B416" s="182" t="s">
        <v>348</v>
      </c>
      <c r="C416" s="161"/>
      <c r="D416" s="573" t="s">
        <v>769</v>
      </c>
      <c r="E416" s="648" t="s">
        <v>349</v>
      </c>
      <c r="F416" s="497">
        <v>15</v>
      </c>
      <c r="G416" s="161">
        <v>3212.85</v>
      </c>
      <c r="H416" s="163">
        <v>0</v>
      </c>
      <c r="I416" s="161">
        <v>0</v>
      </c>
      <c r="J416" s="161">
        <v>0</v>
      </c>
      <c r="K416" s="161">
        <v>0</v>
      </c>
      <c r="L416" s="161">
        <v>120.41</v>
      </c>
      <c r="M416" s="161">
        <v>0</v>
      </c>
      <c r="N416" s="161">
        <v>0</v>
      </c>
      <c r="O416" s="161">
        <v>0</v>
      </c>
      <c r="P416" s="161">
        <v>0</v>
      </c>
      <c r="Q416" s="161">
        <v>0.04</v>
      </c>
      <c r="R416" s="161">
        <f t="shared" si="62"/>
        <v>3092.4</v>
      </c>
      <c r="S416" s="164"/>
    </row>
    <row r="417" spans="1:19" ht="22.5" customHeight="1">
      <c r="A417" s="160">
        <v>8100211</v>
      </c>
      <c r="B417" s="182" t="s">
        <v>350</v>
      </c>
      <c r="C417" s="161"/>
      <c r="D417" s="573" t="s">
        <v>770</v>
      </c>
      <c r="E417" s="648" t="s">
        <v>349</v>
      </c>
      <c r="F417" s="497">
        <v>15</v>
      </c>
      <c r="G417" s="161">
        <v>3212.85</v>
      </c>
      <c r="H417" s="163">
        <v>0</v>
      </c>
      <c r="I417" s="161">
        <v>0</v>
      </c>
      <c r="J417" s="161">
        <v>0</v>
      </c>
      <c r="K417" s="161">
        <v>0</v>
      </c>
      <c r="L417" s="161">
        <v>120.41</v>
      </c>
      <c r="M417" s="161">
        <v>0</v>
      </c>
      <c r="N417" s="161">
        <v>0</v>
      </c>
      <c r="O417" s="161">
        <v>0</v>
      </c>
      <c r="P417" s="161">
        <v>0</v>
      </c>
      <c r="Q417" s="161">
        <v>0.04</v>
      </c>
      <c r="R417" s="161">
        <f t="shared" si="62"/>
        <v>3092.4</v>
      </c>
      <c r="S417" s="164"/>
    </row>
    <row r="418" spans="1:19" ht="22.5" customHeight="1">
      <c r="A418" s="160">
        <v>8100212</v>
      </c>
      <c r="B418" s="182" t="s">
        <v>1187</v>
      </c>
      <c r="C418" s="161"/>
      <c r="D418" s="573" t="s">
        <v>1188</v>
      </c>
      <c r="E418" s="648" t="s">
        <v>349</v>
      </c>
      <c r="F418" s="497">
        <v>15</v>
      </c>
      <c r="G418" s="161">
        <v>3212.85</v>
      </c>
      <c r="H418" s="163">
        <v>0</v>
      </c>
      <c r="I418" s="161">
        <v>0</v>
      </c>
      <c r="J418" s="161">
        <v>0</v>
      </c>
      <c r="K418" s="161">
        <v>0</v>
      </c>
      <c r="L418" s="161">
        <v>120.41</v>
      </c>
      <c r="M418" s="161">
        <v>0</v>
      </c>
      <c r="N418" s="161">
        <v>0</v>
      </c>
      <c r="O418" s="161">
        <v>0</v>
      </c>
      <c r="P418" s="161">
        <v>0</v>
      </c>
      <c r="Q418" s="161">
        <v>0.04</v>
      </c>
      <c r="R418" s="161">
        <f t="shared" si="62"/>
        <v>3092.4</v>
      </c>
      <c r="S418" s="164"/>
    </row>
    <row r="419" spans="1:19" ht="22.5" customHeight="1">
      <c r="A419" s="160">
        <v>8100214</v>
      </c>
      <c r="B419" s="182" t="s">
        <v>755</v>
      </c>
      <c r="C419" s="161"/>
      <c r="D419" s="573" t="s">
        <v>756</v>
      </c>
      <c r="E419" s="648" t="s">
        <v>349</v>
      </c>
      <c r="F419" s="497">
        <v>15</v>
      </c>
      <c r="G419" s="161">
        <v>3212.85</v>
      </c>
      <c r="H419" s="161">
        <v>0</v>
      </c>
      <c r="I419" s="161">
        <v>0</v>
      </c>
      <c r="J419" s="161">
        <v>0</v>
      </c>
      <c r="K419" s="161">
        <v>0</v>
      </c>
      <c r="L419" s="161">
        <v>120.41</v>
      </c>
      <c r="M419" s="161">
        <v>0</v>
      </c>
      <c r="N419" s="161">
        <v>0</v>
      </c>
      <c r="O419" s="161">
        <v>0</v>
      </c>
      <c r="P419" s="161">
        <v>0</v>
      </c>
      <c r="Q419" s="161">
        <v>-0.16</v>
      </c>
      <c r="R419" s="161">
        <f t="shared" si="62"/>
        <v>3092.6</v>
      </c>
      <c r="S419" s="164"/>
    </row>
    <row r="420" spans="1:19" ht="22.5" customHeight="1">
      <c r="A420" s="160">
        <v>10100201</v>
      </c>
      <c r="B420" s="182" t="s">
        <v>358</v>
      </c>
      <c r="C420" s="161"/>
      <c r="D420" s="573" t="s">
        <v>359</v>
      </c>
      <c r="E420" s="648" t="s">
        <v>738</v>
      </c>
      <c r="F420" s="497">
        <v>15</v>
      </c>
      <c r="G420" s="161">
        <v>5460.23</v>
      </c>
      <c r="H420" s="161">
        <v>0</v>
      </c>
      <c r="I420" s="161">
        <v>0</v>
      </c>
      <c r="J420" s="161">
        <v>0</v>
      </c>
      <c r="K420" s="161">
        <v>0</v>
      </c>
      <c r="L420" s="161">
        <v>619.05</v>
      </c>
      <c r="M420" s="161">
        <v>0</v>
      </c>
      <c r="N420" s="161">
        <v>0</v>
      </c>
      <c r="O420" s="161">
        <v>0</v>
      </c>
      <c r="P420" s="161">
        <v>0</v>
      </c>
      <c r="Q420" s="161">
        <v>-0.02</v>
      </c>
      <c r="R420" s="161">
        <f t="shared" si="62"/>
        <v>4841.2</v>
      </c>
      <c r="S420" s="164"/>
    </row>
    <row r="421" spans="1:19" ht="22.5" customHeight="1">
      <c r="A421" s="160">
        <v>10100202</v>
      </c>
      <c r="B421" s="182" t="s">
        <v>360</v>
      </c>
      <c r="C421" s="161"/>
      <c r="D421" s="573" t="s">
        <v>361</v>
      </c>
      <c r="E421" s="648" t="s">
        <v>611</v>
      </c>
      <c r="F421" s="497">
        <v>15</v>
      </c>
      <c r="G421" s="161">
        <v>4207.83</v>
      </c>
      <c r="H421" s="161">
        <v>0</v>
      </c>
      <c r="I421" s="161">
        <v>0</v>
      </c>
      <c r="J421" s="161">
        <v>0</v>
      </c>
      <c r="K421" s="161">
        <v>0</v>
      </c>
      <c r="L421" s="161">
        <v>382.3</v>
      </c>
      <c r="M421" s="161">
        <v>0</v>
      </c>
      <c r="N421" s="161">
        <v>0</v>
      </c>
      <c r="O421" s="161">
        <v>0</v>
      </c>
      <c r="P421" s="161">
        <v>0</v>
      </c>
      <c r="Q421" s="161">
        <v>-0.07</v>
      </c>
      <c r="R421" s="161">
        <f t="shared" si="62"/>
        <v>3825.6</v>
      </c>
      <c r="S421" s="164"/>
    </row>
    <row r="422" spans="1:19" ht="22.5" customHeight="1">
      <c r="A422" s="160">
        <v>11100201</v>
      </c>
      <c r="B422" s="182" t="s">
        <v>367</v>
      </c>
      <c r="C422" s="161"/>
      <c r="D422" s="573" t="s">
        <v>368</v>
      </c>
      <c r="E422" s="162" t="s">
        <v>9</v>
      </c>
      <c r="F422" s="497">
        <v>15</v>
      </c>
      <c r="G422" s="161">
        <v>2746.17</v>
      </c>
      <c r="H422" s="161">
        <v>680</v>
      </c>
      <c r="I422" s="161">
        <v>0</v>
      </c>
      <c r="J422" s="161">
        <v>0</v>
      </c>
      <c r="K422" s="161">
        <v>0</v>
      </c>
      <c r="L422" s="161">
        <v>49.36</v>
      </c>
      <c r="M422" s="161">
        <v>0</v>
      </c>
      <c r="N422" s="161">
        <v>0</v>
      </c>
      <c r="O422" s="161">
        <v>0</v>
      </c>
      <c r="P422" s="161">
        <v>0</v>
      </c>
      <c r="Q422" s="161">
        <v>0.01</v>
      </c>
      <c r="R422" s="161">
        <f t="shared" si="62"/>
        <v>3376.7999999999997</v>
      </c>
      <c r="S422" s="164"/>
    </row>
    <row r="423" spans="1:19" ht="22.5" customHeight="1">
      <c r="A423" s="160">
        <v>11100205</v>
      </c>
      <c r="B423" s="182" t="s">
        <v>371</v>
      </c>
      <c r="C423" s="334"/>
      <c r="D423" s="573" t="s">
        <v>372</v>
      </c>
      <c r="E423" s="162" t="s">
        <v>9</v>
      </c>
      <c r="F423" s="486">
        <v>15</v>
      </c>
      <c r="G423" s="334">
        <v>3493.93</v>
      </c>
      <c r="H423" s="161">
        <v>740</v>
      </c>
      <c r="I423" s="334">
        <v>0</v>
      </c>
      <c r="J423" s="334">
        <v>0</v>
      </c>
      <c r="K423" s="334">
        <v>0</v>
      </c>
      <c r="L423" s="334">
        <v>150.99</v>
      </c>
      <c r="M423" s="334">
        <v>0</v>
      </c>
      <c r="N423" s="334">
        <v>0</v>
      </c>
      <c r="O423" s="334">
        <v>0</v>
      </c>
      <c r="P423" s="334">
        <v>0</v>
      </c>
      <c r="Q423" s="334">
        <v>-0.06</v>
      </c>
      <c r="R423" s="334">
        <f t="shared" si="62"/>
        <v>4083.0000000000005</v>
      </c>
      <c r="S423" s="164"/>
    </row>
    <row r="424" spans="1:19" ht="22.5" customHeight="1">
      <c r="A424" s="160">
        <v>11100209</v>
      </c>
      <c r="B424" s="182" t="s">
        <v>375</v>
      </c>
      <c r="C424" s="161"/>
      <c r="D424" s="573" t="s">
        <v>376</v>
      </c>
      <c r="E424" s="162" t="s">
        <v>9</v>
      </c>
      <c r="F424" s="497">
        <v>15</v>
      </c>
      <c r="G424" s="161">
        <v>3426.45</v>
      </c>
      <c r="H424" s="161">
        <v>0</v>
      </c>
      <c r="I424" s="161">
        <v>0</v>
      </c>
      <c r="J424" s="161">
        <v>0</v>
      </c>
      <c r="K424" s="161">
        <v>0</v>
      </c>
      <c r="L424" s="161">
        <v>143.65</v>
      </c>
      <c r="M424" s="161">
        <v>0</v>
      </c>
      <c r="N424" s="161">
        <v>0</v>
      </c>
      <c r="O424" s="161">
        <v>0</v>
      </c>
      <c r="P424" s="161">
        <v>0</v>
      </c>
      <c r="Q424" s="161">
        <v>0</v>
      </c>
      <c r="R424" s="161">
        <f t="shared" si="62"/>
        <v>3282.7999999999997</v>
      </c>
      <c r="S424" s="164"/>
    </row>
    <row r="425" spans="1:19" ht="22.5" customHeight="1">
      <c r="A425" s="160">
        <v>11100210</v>
      </c>
      <c r="B425" s="182" t="s">
        <v>377</v>
      </c>
      <c r="C425" s="161"/>
      <c r="D425" s="573" t="s">
        <v>378</v>
      </c>
      <c r="E425" s="162" t="s">
        <v>9</v>
      </c>
      <c r="F425" s="497">
        <v>15</v>
      </c>
      <c r="G425" s="161">
        <v>2746.17</v>
      </c>
      <c r="H425" s="161">
        <v>720</v>
      </c>
      <c r="I425" s="161">
        <v>0</v>
      </c>
      <c r="J425" s="161">
        <v>0</v>
      </c>
      <c r="K425" s="161">
        <v>0</v>
      </c>
      <c r="L425" s="161">
        <v>49.36</v>
      </c>
      <c r="M425" s="161">
        <v>0</v>
      </c>
      <c r="N425" s="161">
        <v>0</v>
      </c>
      <c r="O425" s="161">
        <v>0</v>
      </c>
      <c r="P425" s="161">
        <v>0</v>
      </c>
      <c r="Q425" s="161">
        <v>0.01</v>
      </c>
      <c r="R425" s="161">
        <f t="shared" si="62"/>
        <v>3416.7999999999997</v>
      </c>
      <c r="S425" s="164"/>
    </row>
    <row r="426" spans="1:19" ht="22.5" customHeight="1">
      <c r="A426" s="160">
        <v>15100000</v>
      </c>
      <c r="B426" s="182" t="s">
        <v>501</v>
      </c>
      <c r="C426" s="161"/>
      <c r="D426" s="573" t="s">
        <v>502</v>
      </c>
      <c r="E426" s="162" t="s">
        <v>698</v>
      </c>
      <c r="F426" s="497">
        <v>15</v>
      </c>
      <c r="G426" s="161">
        <v>4213.69</v>
      </c>
      <c r="H426" s="161">
        <v>0</v>
      </c>
      <c r="I426" s="161">
        <v>0</v>
      </c>
      <c r="J426" s="161">
        <v>0</v>
      </c>
      <c r="K426" s="161">
        <v>0</v>
      </c>
      <c r="L426" s="161">
        <v>383.24</v>
      </c>
      <c r="M426" s="161">
        <v>0</v>
      </c>
      <c r="N426" s="161">
        <v>400</v>
      </c>
      <c r="O426" s="161">
        <v>0</v>
      </c>
      <c r="P426" s="161">
        <v>0</v>
      </c>
      <c r="Q426" s="161">
        <v>0.05</v>
      </c>
      <c r="R426" s="161">
        <f t="shared" si="62"/>
        <v>3430.3999999999996</v>
      </c>
      <c r="S426" s="164"/>
    </row>
    <row r="427" spans="1:19" s="25" customFormat="1" ht="19.5" customHeight="1">
      <c r="A427" s="406" t="s">
        <v>121</v>
      </c>
      <c r="B427" s="407"/>
      <c r="C427" s="407"/>
      <c r="D427" s="633"/>
      <c r="E427" s="408"/>
      <c r="F427" s="501"/>
      <c r="G427" s="409">
        <f>SUM(G412:G426)</f>
        <v>54250.039999999986</v>
      </c>
      <c r="H427" s="409">
        <f>SUM(H412:H426)</f>
        <v>4216</v>
      </c>
      <c r="I427" s="409">
        <f aca="true" t="shared" si="63" ref="I427:P427">SUM(I412:I426)</f>
        <v>0</v>
      </c>
      <c r="J427" s="409">
        <f t="shared" si="63"/>
        <v>0</v>
      </c>
      <c r="K427" s="409">
        <f t="shared" si="63"/>
        <v>0</v>
      </c>
      <c r="L427" s="409">
        <f>SUM(L412:L426)</f>
        <v>3300.290000000001</v>
      </c>
      <c r="M427" s="409">
        <f>SUM(M412:M426)</f>
        <v>0</v>
      </c>
      <c r="N427" s="409">
        <f>SUM(N412:N426)</f>
        <v>400</v>
      </c>
      <c r="O427" s="409">
        <f t="shared" si="63"/>
        <v>0</v>
      </c>
      <c r="P427" s="409">
        <f t="shared" si="63"/>
        <v>0</v>
      </c>
      <c r="Q427" s="409">
        <f>SUM(Q412:Q426)</f>
        <v>-0.25</v>
      </c>
      <c r="R427" s="409">
        <f>SUM(R412:R426)</f>
        <v>54766.00000000001</v>
      </c>
      <c r="S427" s="410"/>
    </row>
    <row r="428" spans="1:19" ht="20.25" customHeight="1">
      <c r="A428" s="65"/>
      <c r="B428" s="239" t="s">
        <v>33</v>
      </c>
      <c r="C428" s="239"/>
      <c r="D428" s="617"/>
      <c r="E428" s="72"/>
      <c r="F428" s="479"/>
      <c r="G428" s="88">
        <f>G407+G410+G427</f>
        <v>76714.73999999999</v>
      </c>
      <c r="H428" s="88">
        <f>H407+H410+H427</f>
        <v>4216</v>
      </c>
      <c r="I428" s="88">
        <f aca="true" t="shared" si="64" ref="I428:P428">I407+I410+I427</f>
        <v>0</v>
      </c>
      <c r="J428" s="88">
        <f t="shared" si="64"/>
        <v>0</v>
      </c>
      <c r="K428" s="88">
        <f t="shared" si="64"/>
        <v>378</v>
      </c>
      <c r="L428" s="88">
        <f>L407+L410+L427</f>
        <v>5927.810000000001</v>
      </c>
      <c r="M428" s="88">
        <f t="shared" si="64"/>
        <v>0</v>
      </c>
      <c r="N428" s="88">
        <f t="shared" si="64"/>
        <v>400</v>
      </c>
      <c r="O428" s="88">
        <f t="shared" si="64"/>
        <v>0</v>
      </c>
      <c r="P428" s="88">
        <f t="shared" si="64"/>
        <v>157</v>
      </c>
      <c r="Q428" s="88">
        <f>Q407+Q410+Q427</f>
        <v>-0.07</v>
      </c>
      <c r="R428" s="88">
        <f>R407+R410+R427</f>
        <v>74824</v>
      </c>
      <c r="S428" s="67"/>
    </row>
    <row r="429" spans="1:19" s="245" customFormat="1" ht="14.25" customHeight="1">
      <c r="A429" s="23"/>
      <c r="B429" s="10"/>
      <c r="C429" s="10"/>
      <c r="D429" s="613"/>
      <c r="E429" s="10"/>
      <c r="F429" s="44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34"/>
    </row>
    <row r="430" spans="1:19" s="245" customFormat="1" ht="12.75" customHeight="1">
      <c r="A430" s="655"/>
      <c r="B430" s="656"/>
      <c r="C430" s="656"/>
      <c r="D430" s="656"/>
      <c r="E430" s="656" t="s">
        <v>1091</v>
      </c>
      <c r="F430" s="657"/>
      <c r="G430" s="656"/>
      <c r="H430" s="656"/>
      <c r="I430" s="656"/>
      <c r="J430" s="656"/>
      <c r="L430" s="661" t="s">
        <v>1093</v>
      </c>
      <c r="M430" s="656"/>
      <c r="N430" s="656"/>
      <c r="O430" s="656"/>
      <c r="P430" s="656"/>
      <c r="Q430" s="656" t="s">
        <v>1093</v>
      </c>
      <c r="R430" s="656"/>
      <c r="S430" s="658"/>
    </row>
    <row r="431" spans="1:19" ht="18.75">
      <c r="A431" s="655" t="s">
        <v>1126</v>
      </c>
      <c r="B431" s="656"/>
      <c r="C431" s="656"/>
      <c r="D431" s="656" t="s">
        <v>1092</v>
      </c>
      <c r="E431" s="656"/>
      <c r="F431" s="657"/>
      <c r="G431" s="656"/>
      <c r="H431" s="656"/>
      <c r="I431" s="656"/>
      <c r="J431" s="656"/>
      <c r="K431" s="4"/>
      <c r="L431" s="661" t="s">
        <v>1094</v>
      </c>
      <c r="M431" s="656"/>
      <c r="N431" s="655"/>
      <c r="O431" s="656"/>
      <c r="P431" s="656" t="s">
        <v>1086</v>
      </c>
      <c r="Q431" s="656"/>
      <c r="R431" s="656"/>
      <c r="S431" s="659"/>
    </row>
    <row r="432" spans="1:19" ht="12" customHeight="1">
      <c r="A432" s="655"/>
      <c r="B432" s="656"/>
      <c r="C432" s="656"/>
      <c r="D432" s="656" t="s">
        <v>1095</v>
      </c>
      <c r="E432" s="656"/>
      <c r="F432" s="657"/>
      <c r="G432" s="656"/>
      <c r="H432" s="656"/>
      <c r="I432" s="656"/>
      <c r="J432" s="656"/>
      <c r="K432" s="4"/>
      <c r="L432" s="660" t="s">
        <v>1089</v>
      </c>
      <c r="M432" s="656"/>
      <c r="N432" s="656"/>
      <c r="O432" s="656"/>
      <c r="P432" s="656" t="s">
        <v>1090</v>
      </c>
      <c r="Q432" s="656"/>
      <c r="R432" s="656"/>
      <c r="S432" s="658"/>
    </row>
    <row r="433" spans="1:19" ht="28.5" customHeight="1">
      <c r="A433" s="241" t="s">
        <v>0</v>
      </c>
      <c r="B433" s="37"/>
      <c r="C433" s="37"/>
      <c r="D433" s="611"/>
      <c r="E433" s="119" t="s">
        <v>695</v>
      </c>
      <c r="F433" s="452"/>
      <c r="G433" s="6"/>
      <c r="H433" s="6"/>
      <c r="I433" s="6"/>
      <c r="J433" s="6"/>
      <c r="K433" s="6"/>
      <c r="L433" s="6"/>
      <c r="M433" s="6"/>
      <c r="N433" s="6"/>
      <c r="O433" s="7"/>
      <c r="P433" s="6"/>
      <c r="Q433" s="6"/>
      <c r="R433" s="6"/>
      <c r="S433" s="29"/>
    </row>
    <row r="434" spans="1:19" ht="34.5" customHeight="1">
      <c r="A434" s="8"/>
      <c r="B434" s="234" t="s">
        <v>353</v>
      </c>
      <c r="C434" s="234"/>
      <c r="D434" s="603"/>
      <c r="E434" s="9"/>
      <c r="F434" s="440"/>
      <c r="G434" s="9"/>
      <c r="H434" s="9"/>
      <c r="I434" s="9"/>
      <c r="J434" s="9"/>
      <c r="K434" s="10"/>
      <c r="L434" s="9"/>
      <c r="M434" s="9"/>
      <c r="N434" s="10"/>
      <c r="O434" s="11"/>
      <c r="P434" s="9"/>
      <c r="Q434" s="9"/>
      <c r="R434" s="9"/>
      <c r="S434" s="590" t="s">
        <v>1292</v>
      </c>
    </row>
    <row r="435" spans="1:19" s="305" customFormat="1" ht="36.75" customHeight="1">
      <c r="A435" s="12"/>
      <c r="B435" s="49"/>
      <c r="C435" s="49"/>
      <c r="D435" s="604"/>
      <c r="E435" s="120" t="s">
        <v>1317</v>
      </c>
      <c r="F435" s="441"/>
      <c r="G435" s="14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31"/>
    </row>
    <row r="436" spans="1:19" ht="42.75" customHeight="1" thickBot="1">
      <c r="A436" s="275" t="s">
        <v>931</v>
      </c>
      <c r="B436" s="276" t="s">
        <v>932</v>
      </c>
      <c r="C436" s="278" t="s">
        <v>724</v>
      </c>
      <c r="D436" s="619" t="s">
        <v>1</v>
      </c>
      <c r="E436" s="282" t="s">
        <v>930</v>
      </c>
      <c r="F436" s="476" t="s">
        <v>948</v>
      </c>
      <c r="G436" s="277" t="s">
        <v>926</v>
      </c>
      <c r="H436" s="277" t="s">
        <v>927</v>
      </c>
      <c r="I436" s="281" t="s">
        <v>913</v>
      </c>
      <c r="J436" s="277" t="s">
        <v>37</v>
      </c>
      <c r="K436" s="281" t="s">
        <v>928</v>
      </c>
      <c r="L436" s="283" t="s">
        <v>18</v>
      </c>
      <c r="M436" s="277" t="s">
        <v>19</v>
      </c>
      <c r="N436" s="281" t="s">
        <v>940</v>
      </c>
      <c r="O436" s="281" t="s">
        <v>1221</v>
      </c>
      <c r="P436" s="28" t="s">
        <v>929</v>
      </c>
      <c r="Q436" s="277" t="s">
        <v>32</v>
      </c>
      <c r="R436" s="277" t="s">
        <v>933</v>
      </c>
      <c r="S436" s="285" t="s">
        <v>20</v>
      </c>
    </row>
    <row r="437" spans="1:19" ht="25.5" customHeight="1" thickTop="1">
      <c r="A437" s="128" t="s">
        <v>354</v>
      </c>
      <c r="B437" s="97"/>
      <c r="C437" s="97"/>
      <c r="D437" s="606"/>
      <c r="E437" s="97"/>
      <c r="F437" s="467"/>
      <c r="G437" s="97"/>
      <c r="H437" s="97"/>
      <c r="I437" s="97"/>
      <c r="J437" s="97"/>
      <c r="K437" s="97"/>
      <c r="L437" s="97"/>
      <c r="M437" s="97"/>
      <c r="N437" s="97"/>
      <c r="O437" s="98"/>
      <c r="P437" s="97"/>
      <c r="Q437" s="97"/>
      <c r="R437" s="97"/>
      <c r="S437" s="96"/>
    </row>
    <row r="438" spans="1:19" ht="56.25" customHeight="1" hidden="1">
      <c r="A438" s="149"/>
      <c r="B438" s="180"/>
      <c r="C438" s="186" t="s">
        <v>723</v>
      </c>
      <c r="D438" s="213"/>
      <c r="E438" s="599"/>
      <c r="F438" s="477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f>G438+H438+I438+K438-N438-P438-L438-O438+M438-Q438</f>
        <v>0</v>
      </c>
      <c r="S438" s="32"/>
    </row>
    <row r="439" spans="1:19" ht="56.25" customHeight="1">
      <c r="A439" s="223">
        <v>5200210</v>
      </c>
      <c r="B439" s="247" t="s">
        <v>248</v>
      </c>
      <c r="C439" s="249"/>
      <c r="D439" s="374" t="s">
        <v>249</v>
      </c>
      <c r="E439" s="596" t="s">
        <v>86</v>
      </c>
      <c r="F439" s="437">
        <v>14</v>
      </c>
      <c r="G439" s="247">
        <v>4494.77</v>
      </c>
      <c r="H439" s="247">
        <v>0</v>
      </c>
      <c r="I439" s="247">
        <v>0</v>
      </c>
      <c r="J439" s="247">
        <v>0</v>
      </c>
      <c r="K439" s="247">
        <v>0</v>
      </c>
      <c r="L439" s="247">
        <v>433.01</v>
      </c>
      <c r="M439" s="247">
        <v>0</v>
      </c>
      <c r="N439" s="247">
        <v>0</v>
      </c>
      <c r="O439" s="247">
        <v>0</v>
      </c>
      <c r="P439" s="247">
        <v>0</v>
      </c>
      <c r="Q439" s="247">
        <v>-0.04</v>
      </c>
      <c r="R439" s="247">
        <f>G439+H439+I439+K439-N439-P439-L439-O439+M439-Q439</f>
        <v>4061.8</v>
      </c>
      <c r="S439" s="47"/>
    </row>
    <row r="440" spans="1:19" ht="30.75" customHeight="1">
      <c r="A440" s="238" t="s">
        <v>121</v>
      </c>
      <c r="B440" s="60"/>
      <c r="C440" s="60"/>
      <c r="D440" s="612"/>
      <c r="E440" s="61"/>
      <c r="F440" s="470"/>
      <c r="G440" s="83">
        <f>SUM(G438:G439)</f>
        <v>4494.77</v>
      </c>
      <c r="H440" s="83">
        <f aca="true" t="shared" si="65" ref="H440:P440">SUM(H438:H439)</f>
        <v>0</v>
      </c>
      <c r="I440" s="83">
        <f t="shared" si="65"/>
        <v>0</v>
      </c>
      <c r="J440" s="83">
        <f t="shared" si="65"/>
        <v>0</v>
      </c>
      <c r="K440" s="83">
        <f t="shared" si="65"/>
        <v>0</v>
      </c>
      <c r="L440" s="83">
        <f>SUM(L438:L439)</f>
        <v>433.01</v>
      </c>
      <c r="M440" s="83">
        <f t="shared" si="65"/>
        <v>0</v>
      </c>
      <c r="N440" s="83">
        <f>SUM(N438:N439)</f>
        <v>0</v>
      </c>
      <c r="O440" s="83">
        <f t="shared" si="65"/>
        <v>0</v>
      </c>
      <c r="P440" s="83">
        <f t="shared" si="65"/>
        <v>0</v>
      </c>
      <c r="Q440" s="83">
        <f>SUM(Q438:Q439)</f>
        <v>-0.04</v>
      </c>
      <c r="R440" s="83">
        <f>SUM(R438:R439)</f>
        <v>4061.8</v>
      </c>
      <c r="S440" s="32"/>
    </row>
    <row r="441" spans="1:19" ht="18">
      <c r="A441" s="23"/>
      <c r="B441" s="10"/>
      <c r="C441" s="10"/>
      <c r="D441" s="613"/>
      <c r="E441" s="10"/>
      <c r="F441" s="440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13"/>
      <c r="E442" s="10"/>
      <c r="F442" s="440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13"/>
      <c r="E443" s="10"/>
      <c r="F443" s="440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13"/>
      <c r="E444" s="10"/>
      <c r="F444" s="440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13"/>
      <c r="E445" s="10"/>
      <c r="F445" s="440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13"/>
      <c r="E446" s="10"/>
      <c r="F446" s="440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s="245" customFormat="1" ht="18">
      <c r="A447" s="19"/>
      <c r="B447" s="3"/>
      <c r="C447" s="3"/>
      <c r="D447" s="608"/>
      <c r="E447" s="3"/>
      <c r="F447" s="447"/>
      <c r="G447" s="3"/>
      <c r="H447" s="3"/>
      <c r="I447" s="3"/>
      <c r="J447" s="3"/>
      <c r="K447" s="3"/>
      <c r="L447" s="3"/>
      <c r="M447" s="3"/>
      <c r="N447" s="3"/>
      <c r="O447" s="21"/>
      <c r="P447" s="3"/>
      <c r="Q447" s="3"/>
      <c r="R447" s="3"/>
      <c r="S447" s="33"/>
    </row>
    <row r="448" spans="1:19" s="245" customFormat="1" ht="18.75">
      <c r="A448" s="655"/>
      <c r="B448" s="656"/>
      <c r="C448" s="656"/>
      <c r="D448" s="656"/>
      <c r="E448" s="656" t="s">
        <v>1091</v>
      </c>
      <c r="F448" s="657"/>
      <c r="G448" s="656"/>
      <c r="H448" s="656"/>
      <c r="I448" s="656"/>
      <c r="J448" s="656"/>
      <c r="L448" s="661" t="s">
        <v>1093</v>
      </c>
      <c r="M448" s="656"/>
      <c r="N448" s="656"/>
      <c r="O448" s="656"/>
      <c r="P448" s="656"/>
      <c r="Q448" s="656" t="s">
        <v>1093</v>
      </c>
      <c r="R448" s="656"/>
      <c r="S448" s="658"/>
    </row>
    <row r="449" spans="1:19" ht="18.75">
      <c r="A449" s="655"/>
      <c r="B449" s="656"/>
      <c r="C449" s="656"/>
      <c r="D449" s="656"/>
      <c r="E449" s="656"/>
      <c r="F449" s="657"/>
      <c r="G449" s="656"/>
      <c r="H449" s="656"/>
      <c r="I449" s="656"/>
      <c r="J449" s="656"/>
      <c r="K449" s="656"/>
      <c r="L449" s="655"/>
      <c r="M449" s="656"/>
      <c r="N449" s="655"/>
      <c r="O449" s="656"/>
      <c r="P449" s="656"/>
      <c r="Q449" s="656"/>
      <c r="R449" s="656"/>
      <c r="S449" s="659"/>
    </row>
    <row r="450" spans="1:19" ht="18.75">
      <c r="A450" s="655" t="s">
        <v>1126</v>
      </c>
      <c r="B450" s="656"/>
      <c r="C450" s="656"/>
      <c r="D450" s="656" t="s">
        <v>1092</v>
      </c>
      <c r="E450" s="656"/>
      <c r="F450" s="657"/>
      <c r="G450" s="656"/>
      <c r="H450" s="656"/>
      <c r="I450" s="656"/>
      <c r="J450" s="656"/>
      <c r="L450" s="661" t="s">
        <v>1094</v>
      </c>
      <c r="M450" s="656"/>
      <c r="N450" s="655"/>
      <c r="O450" s="656"/>
      <c r="P450" s="656" t="s">
        <v>1086</v>
      </c>
      <c r="Q450" s="656"/>
      <c r="R450" s="656"/>
      <c r="S450" s="659"/>
    </row>
    <row r="451" spans="1:19" ht="15" customHeight="1">
      <c r="A451" s="655"/>
      <c r="B451" s="656"/>
      <c r="C451" s="656"/>
      <c r="D451" s="656" t="s">
        <v>1095</v>
      </c>
      <c r="E451" s="656"/>
      <c r="F451" s="657"/>
      <c r="G451" s="656"/>
      <c r="H451" s="656"/>
      <c r="I451" s="656"/>
      <c r="J451" s="656"/>
      <c r="L451" s="660" t="s">
        <v>1089</v>
      </c>
      <c r="N451" s="660"/>
      <c r="O451" s="656"/>
      <c r="P451" s="656" t="s">
        <v>1090</v>
      </c>
      <c r="Q451" s="656"/>
      <c r="R451" s="656"/>
      <c r="S451" s="658"/>
    </row>
    <row r="452" spans="1:19" ht="33.75">
      <c r="A452" s="241" t="s">
        <v>0</v>
      </c>
      <c r="B452" s="22"/>
      <c r="C452" s="22"/>
      <c r="D452" s="611"/>
      <c r="E452" s="118" t="s">
        <v>695</v>
      </c>
      <c r="F452" s="452"/>
      <c r="G452" s="6"/>
      <c r="H452" s="6"/>
      <c r="I452" s="6"/>
      <c r="J452" s="6"/>
      <c r="K452" s="6"/>
      <c r="L452" s="6"/>
      <c r="M452" s="6"/>
      <c r="N452" s="6"/>
      <c r="O452" s="7"/>
      <c r="P452" s="6"/>
      <c r="Q452" s="6"/>
      <c r="R452" s="6"/>
      <c r="S452" s="29"/>
    </row>
    <row r="453" spans="1:19" ht="20.25">
      <c r="A453" s="8"/>
      <c r="B453" s="234" t="s">
        <v>655</v>
      </c>
      <c r="C453" s="234"/>
      <c r="D453" s="603"/>
      <c r="E453" s="9"/>
      <c r="F453" s="440"/>
      <c r="G453" s="9"/>
      <c r="H453" s="9"/>
      <c r="I453" s="9"/>
      <c r="J453" s="9"/>
      <c r="K453" s="10"/>
      <c r="L453" s="9"/>
      <c r="M453" s="9"/>
      <c r="N453" s="10"/>
      <c r="O453" s="11"/>
      <c r="P453" s="9"/>
      <c r="Q453" s="9"/>
      <c r="R453" s="9"/>
      <c r="S453" s="590" t="s">
        <v>1293</v>
      </c>
    </row>
    <row r="454" spans="1:19" s="84" customFormat="1" ht="31.5" customHeight="1">
      <c r="A454" s="12"/>
      <c r="B454" s="49"/>
      <c r="C454" s="49"/>
      <c r="D454" s="604"/>
      <c r="E454" s="120" t="s">
        <v>1317</v>
      </c>
      <c r="F454" s="441"/>
      <c r="G454" s="14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31"/>
    </row>
    <row r="455" spans="1:19" ht="39.75" customHeight="1" thickBot="1">
      <c r="A455" s="54" t="s">
        <v>931</v>
      </c>
      <c r="B455" s="73" t="s">
        <v>932</v>
      </c>
      <c r="C455" s="278" t="s">
        <v>724</v>
      </c>
      <c r="D455" s="605" t="s">
        <v>1</v>
      </c>
      <c r="E455" s="73" t="s">
        <v>930</v>
      </c>
      <c r="F455" s="466" t="s">
        <v>948</v>
      </c>
      <c r="G455" s="28" t="s">
        <v>926</v>
      </c>
      <c r="H455" s="28" t="s">
        <v>927</v>
      </c>
      <c r="I455" s="281" t="s">
        <v>913</v>
      </c>
      <c r="J455" s="28" t="s">
        <v>37</v>
      </c>
      <c r="K455" s="28" t="s">
        <v>928</v>
      </c>
      <c r="L455" s="28" t="s">
        <v>18</v>
      </c>
      <c r="M455" s="28" t="s">
        <v>19</v>
      </c>
      <c r="N455" s="28" t="s">
        <v>940</v>
      </c>
      <c r="O455" s="28" t="s">
        <v>1221</v>
      </c>
      <c r="P455" s="28" t="s">
        <v>929</v>
      </c>
      <c r="Q455" s="28" t="s">
        <v>32</v>
      </c>
      <c r="R455" s="28" t="s">
        <v>933</v>
      </c>
      <c r="S455" s="74" t="s">
        <v>20</v>
      </c>
    </row>
    <row r="456" spans="1:19" ht="30" customHeight="1" thickTop="1">
      <c r="A456" s="125" t="s">
        <v>355</v>
      </c>
      <c r="B456" s="94"/>
      <c r="C456" s="94"/>
      <c r="D456" s="606"/>
      <c r="E456" s="97"/>
      <c r="F456" s="467"/>
      <c r="G456" s="97"/>
      <c r="H456" s="97"/>
      <c r="I456" s="97"/>
      <c r="J456" s="97"/>
      <c r="K456" s="97"/>
      <c r="L456" s="97"/>
      <c r="M456" s="97"/>
      <c r="N456" s="97"/>
      <c r="O456" s="98"/>
      <c r="P456" s="97"/>
      <c r="Q456" s="97"/>
      <c r="R456" s="97"/>
      <c r="S456" s="96"/>
    </row>
    <row r="457" spans="1:19" ht="42" customHeight="1">
      <c r="A457" s="149">
        <v>1000001</v>
      </c>
      <c r="B457" s="70" t="s">
        <v>656</v>
      </c>
      <c r="C457" s="70"/>
      <c r="D457" s="213" t="s">
        <v>657</v>
      </c>
      <c r="E457" s="47" t="s">
        <v>658</v>
      </c>
      <c r="F457" s="477">
        <v>15</v>
      </c>
      <c r="G457" s="70">
        <v>7644.23</v>
      </c>
      <c r="H457" s="70">
        <v>0</v>
      </c>
      <c r="I457" s="70">
        <v>0</v>
      </c>
      <c r="J457" s="70">
        <v>0</v>
      </c>
      <c r="K457" s="70">
        <v>0</v>
      </c>
      <c r="L457" s="70">
        <v>1085.55</v>
      </c>
      <c r="M457" s="70">
        <v>0</v>
      </c>
      <c r="N457" s="70">
        <v>0</v>
      </c>
      <c r="O457" s="70">
        <v>0</v>
      </c>
      <c r="P457" s="70">
        <v>131</v>
      </c>
      <c r="Q457" s="70">
        <v>0.08</v>
      </c>
      <c r="R457" s="70">
        <f>G457+H457+I457+K457-N457-P457-L457-O457+M457-Q457</f>
        <v>6427.599999999999</v>
      </c>
      <c r="S457" s="32"/>
    </row>
    <row r="458" spans="1:19" ht="25.5" customHeight="1">
      <c r="A458" s="773" t="s">
        <v>121</v>
      </c>
      <c r="B458" s="798"/>
      <c r="C458" s="798"/>
      <c r="D458" s="786"/>
      <c r="E458" s="799"/>
      <c r="F458" s="800"/>
      <c r="G458" s="801">
        <f>G457</f>
        <v>7644.23</v>
      </c>
      <c r="H458" s="801">
        <f aca="true" t="shared" si="66" ref="H458:P458">H457</f>
        <v>0</v>
      </c>
      <c r="I458" s="801">
        <f t="shared" si="66"/>
        <v>0</v>
      </c>
      <c r="J458" s="801">
        <f t="shared" si="66"/>
        <v>0</v>
      </c>
      <c r="K458" s="801">
        <f t="shared" si="66"/>
        <v>0</v>
      </c>
      <c r="L458" s="801">
        <f t="shared" si="66"/>
        <v>1085.55</v>
      </c>
      <c r="M458" s="801">
        <f t="shared" si="66"/>
        <v>0</v>
      </c>
      <c r="N458" s="801">
        <f t="shared" si="66"/>
        <v>0</v>
      </c>
      <c r="O458" s="801">
        <f t="shared" si="66"/>
        <v>0</v>
      </c>
      <c r="P458" s="801">
        <f t="shared" si="66"/>
        <v>131</v>
      </c>
      <c r="Q458" s="801">
        <f>Q457</f>
        <v>0.08</v>
      </c>
      <c r="R458" s="801">
        <f>R457</f>
        <v>6427.599999999999</v>
      </c>
      <c r="S458" s="784"/>
    </row>
    <row r="459" spans="1:19" ht="30" customHeight="1">
      <c r="A459" s="125" t="s">
        <v>356</v>
      </c>
      <c r="B459" s="94"/>
      <c r="C459" s="94"/>
      <c r="D459" s="606"/>
      <c r="E459" s="95"/>
      <c r="F459" s="463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6"/>
    </row>
    <row r="460" spans="1:19" ht="36" customHeight="1">
      <c r="A460" s="149">
        <v>1010002</v>
      </c>
      <c r="B460" s="70" t="s">
        <v>659</v>
      </c>
      <c r="C460" s="70"/>
      <c r="D460" s="213" t="s">
        <v>771</v>
      </c>
      <c r="E460" s="47" t="s">
        <v>660</v>
      </c>
      <c r="F460" s="477">
        <v>15</v>
      </c>
      <c r="G460" s="70">
        <v>4586.51</v>
      </c>
      <c r="H460" s="70">
        <v>0</v>
      </c>
      <c r="I460" s="70">
        <v>0</v>
      </c>
      <c r="J460" s="70">
        <v>0</v>
      </c>
      <c r="K460" s="70">
        <v>0</v>
      </c>
      <c r="L460" s="70">
        <v>449.45</v>
      </c>
      <c r="M460" s="70">
        <v>0</v>
      </c>
      <c r="N460" s="70">
        <v>0</v>
      </c>
      <c r="O460" s="70">
        <v>0</v>
      </c>
      <c r="P460" s="70">
        <v>0</v>
      </c>
      <c r="Q460" s="70">
        <v>0.06</v>
      </c>
      <c r="R460" s="70">
        <f>G460+H460+I460+K460-N460-P460-L460-O460+M460-Q460</f>
        <v>4137</v>
      </c>
      <c r="S460" s="32"/>
    </row>
    <row r="461" spans="1:19" ht="33" customHeight="1">
      <c r="A461" s="149">
        <v>10100102</v>
      </c>
      <c r="B461" s="70" t="s">
        <v>1201</v>
      </c>
      <c r="C461" s="70"/>
      <c r="D461" s="213" t="s">
        <v>357</v>
      </c>
      <c r="E461" s="599" t="s">
        <v>2</v>
      </c>
      <c r="F461" s="477">
        <v>15</v>
      </c>
      <c r="G461" s="70">
        <v>2690.8</v>
      </c>
      <c r="H461" s="70">
        <v>0</v>
      </c>
      <c r="I461" s="70">
        <v>0</v>
      </c>
      <c r="J461" s="70">
        <v>0</v>
      </c>
      <c r="K461" s="70">
        <v>0</v>
      </c>
      <c r="L461" s="70">
        <v>43.34</v>
      </c>
      <c r="M461" s="70">
        <v>0</v>
      </c>
      <c r="N461" s="70">
        <v>0</v>
      </c>
      <c r="O461" s="70">
        <v>0</v>
      </c>
      <c r="P461" s="70">
        <v>0</v>
      </c>
      <c r="Q461" s="70">
        <v>0.06</v>
      </c>
      <c r="R461" s="70">
        <f>G461+H461+I461+K461-N461-P461-L461-O461+M461-Q461</f>
        <v>2647.4</v>
      </c>
      <c r="S461" s="32"/>
    </row>
    <row r="462" spans="1:19" ht="36" customHeight="1">
      <c r="A462" s="149">
        <v>19300010</v>
      </c>
      <c r="B462" s="70" t="s">
        <v>542</v>
      </c>
      <c r="C462" s="70"/>
      <c r="D462" s="213" t="s">
        <v>772</v>
      </c>
      <c r="E462" s="47" t="s">
        <v>660</v>
      </c>
      <c r="F462" s="477">
        <v>15</v>
      </c>
      <c r="G462" s="70">
        <v>2730.12</v>
      </c>
      <c r="H462" s="70">
        <v>0</v>
      </c>
      <c r="I462" s="70">
        <v>0</v>
      </c>
      <c r="J462" s="70">
        <v>0</v>
      </c>
      <c r="K462" s="70">
        <v>0</v>
      </c>
      <c r="L462" s="70">
        <v>47.62</v>
      </c>
      <c r="M462" s="70">
        <v>0</v>
      </c>
      <c r="N462" s="70">
        <v>0</v>
      </c>
      <c r="O462" s="70">
        <v>0</v>
      </c>
      <c r="P462" s="70">
        <v>0</v>
      </c>
      <c r="Q462" s="70">
        <v>0.1</v>
      </c>
      <c r="R462" s="70">
        <f>G462+H462+I462+J462+K462-N462-P462-L462-O462+M462-Q462</f>
        <v>2682.4</v>
      </c>
      <c r="S462" s="35"/>
    </row>
    <row r="463" spans="1:19" ht="25.5" customHeight="1">
      <c r="A463" s="773" t="s">
        <v>121</v>
      </c>
      <c r="B463" s="798"/>
      <c r="C463" s="798"/>
      <c r="D463" s="786"/>
      <c r="E463" s="799"/>
      <c r="F463" s="800"/>
      <c r="G463" s="802">
        <f>SUM(G460:G462)</f>
        <v>10007.43</v>
      </c>
      <c r="H463" s="802">
        <f>SUM(H460:H462)</f>
        <v>0</v>
      </c>
      <c r="I463" s="802">
        <f aca="true" t="shared" si="67" ref="I463:P463">SUM(I460:I462)</f>
        <v>0</v>
      </c>
      <c r="J463" s="802">
        <f t="shared" si="67"/>
        <v>0</v>
      </c>
      <c r="K463" s="802">
        <f t="shared" si="67"/>
        <v>0</v>
      </c>
      <c r="L463" s="802">
        <f>SUM(L460:L462)</f>
        <v>540.41</v>
      </c>
      <c r="M463" s="802">
        <f t="shared" si="67"/>
        <v>0</v>
      </c>
      <c r="N463" s="802">
        <f t="shared" si="67"/>
        <v>0</v>
      </c>
      <c r="O463" s="802">
        <f t="shared" si="67"/>
        <v>0</v>
      </c>
      <c r="P463" s="802">
        <f t="shared" si="67"/>
        <v>0</v>
      </c>
      <c r="Q463" s="802">
        <f>SUM(Q460:Q462)</f>
        <v>0.22</v>
      </c>
      <c r="R463" s="802">
        <f>SUM(R460:R462)</f>
        <v>9466.8</v>
      </c>
      <c r="S463" s="784"/>
    </row>
    <row r="464" spans="1:19" ht="30" customHeight="1">
      <c r="A464" s="125" t="s">
        <v>736</v>
      </c>
      <c r="B464" s="94"/>
      <c r="C464" s="94"/>
      <c r="D464" s="606"/>
      <c r="E464" s="95"/>
      <c r="F464" s="463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6"/>
    </row>
    <row r="465" spans="1:19" ht="36" customHeight="1">
      <c r="A465" s="149">
        <v>1010001</v>
      </c>
      <c r="B465" s="247" t="s">
        <v>688</v>
      </c>
      <c r="C465" s="70"/>
      <c r="D465" s="213" t="s">
        <v>773</v>
      </c>
      <c r="E465" s="599" t="s">
        <v>712</v>
      </c>
      <c r="F465" s="477">
        <v>15</v>
      </c>
      <c r="G465" s="70">
        <v>6006.19</v>
      </c>
      <c r="H465" s="70">
        <v>0</v>
      </c>
      <c r="I465" s="70">
        <v>0</v>
      </c>
      <c r="J465" s="70">
        <v>0</v>
      </c>
      <c r="K465" s="70">
        <v>0</v>
      </c>
      <c r="L465" s="70">
        <v>735.66</v>
      </c>
      <c r="M465" s="70">
        <v>0</v>
      </c>
      <c r="N465" s="70">
        <v>0</v>
      </c>
      <c r="O465" s="70">
        <v>0</v>
      </c>
      <c r="P465" s="70">
        <v>0</v>
      </c>
      <c r="Q465" s="70">
        <v>-0.07</v>
      </c>
      <c r="R465" s="70">
        <f>G465+H465+I465+K465-N465-P465-L465-O465+M465-Q465</f>
        <v>5270.599999999999</v>
      </c>
      <c r="S465" s="32"/>
    </row>
    <row r="466" spans="1:19" ht="36" customHeight="1">
      <c r="A466" s="223">
        <v>7100006</v>
      </c>
      <c r="B466" s="43" t="s">
        <v>263</v>
      </c>
      <c r="C466" s="70"/>
      <c r="D466" s="213" t="s">
        <v>264</v>
      </c>
      <c r="E466" s="599" t="s">
        <v>2</v>
      </c>
      <c r="F466" s="477">
        <v>15</v>
      </c>
      <c r="G466" s="70">
        <v>2238.16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35.32</v>
      </c>
      <c r="N466" s="70">
        <v>0</v>
      </c>
      <c r="O466" s="81">
        <v>0</v>
      </c>
      <c r="P466" s="70">
        <v>0</v>
      </c>
      <c r="Q466" s="70">
        <v>0.08</v>
      </c>
      <c r="R466" s="70">
        <f>G466+H466+I466+K466-N466-P466-L466-O466+M466-Q466</f>
        <v>2273.4</v>
      </c>
      <c r="S466" s="18"/>
    </row>
    <row r="467" spans="1:19" s="25" customFormat="1" ht="25.5" customHeight="1">
      <c r="A467" s="773" t="s">
        <v>121</v>
      </c>
      <c r="B467" s="798"/>
      <c r="C467" s="798"/>
      <c r="D467" s="786"/>
      <c r="E467" s="799"/>
      <c r="F467" s="800"/>
      <c r="G467" s="801">
        <f aca="true" t="shared" si="68" ref="G467:P467">SUM(G465:G466)</f>
        <v>8244.349999999999</v>
      </c>
      <c r="H467" s="801">
        <f t="shared" si="68"/>
        <v>0</v>
      </c>
      <c r="I467" s="801">
        <f t="shared" si="68"/>
        <v>0</v>
      </c>
      <c r="J467" s="801">
        <f t="shared" si="68"/>
        <v>0</v>
      </c>
      <c r="K467" s="801">
        <f t="shared" si="68"/>
        <v>0</v>
      </c>
      <c r="L467" s="801">
        <f t="shared" si="68"/>
        <v>735.66</v>
      </c>
      <c r="M467" s="801">
        <f t="shared" si="68"/>
        <v>35.32</v>
      </c>
      <c r="N467" s="801">
        <f t="shared" si="68"/>
        <v>0</v>
      </c>
      <c r="O467" s="801">
        <f t="shared" si="68"/>
        <v>0</v>
      </c>
      <c r="P467" s="801">
        <f t="shared" si="68"/>
        <v>0</v>
      </c>
      <c r="Q467" s="801">
        <f>SUM(Q465:Q466)</f>
        <v>0.009999999999999995</v>
      </c>
      <c r="R467" s="801">
        <f>SUM(R465:R466)</f>
        <v>7544</v>
      </c>
      <c r="S467" s="784"/>
    </row>
    <row r="468" spans="1:19" ht="21">
      <c r="A468" s="65"/>
      <c r="B468" s="239" t="s">
        <v>33</v>
      </c>
      <c r="C468" s="239"/>
      <c r="D468" s="617"/>
      <c r="E468" s="72"/>
      <c r="F468" s="479"/>
      <c r="G468" s="88">
        <f>G458+G463+G467</f>
        <v>25896.01</v>
      </c>
      <c r="H468" s="88">
        <f>H458+H463+H467</f>
        <v>0</v>
      </c>
      <c r="I468" s="88">
        <f aca="true" t="shared" si="69" ref="I468:P468">I458+I463+I467</f>
        <v>0</v>
      </c>
      <c r="J468" s="88">
        <f t="shared" si="69"/>
        <v>0</v>
      </c>
      <c r="K468" s="88">
        <f t="shared" si="69"/>
        <v>0</v>
      </c>
      <c r="L468" s="88">
        <f>L458+L463+L467</f>
        <v>2361.62</v>
      </c>
      <c r="M468" s="88">
        <f t="shared" si="69"/>
        <v>35.32</v>
      </c>
      <c r="N468" s="88">
        <f t="shared" si="69"/>
        <v>0</v>
      </c>
      <c r="O468" s="88">
        <f t="shared" si="69"/>
        <v>0</v>
      </c>
      <c r="P468" s="88">
        <f t="shared" si="69"/>
        <v>131</v>
      </c>
      <c r="Q468" s="88">
        <f>Q458+Q463+Q467</f>
        <v>0.31</v>
      </c>
      <c r="R468" s="88">
        <f>R458+R463+R467</f>
        <v>23438.399999999998</v>
      </c>
      <c r="S468" s="66"/>
    </row>
    <row r="469" ht="18">
      <c r="O469" s="3"/>
    </row>
    <row r="470" ht="18">
      <c r="O470" s="3"/>
    </row>
    <row r="471" spans="1:19" s="245" customFormat="1" ht="18.75">
      <c r="A471" s="655"/>
      <c r="B471" s="656"/>
      <c r="C471" s="656"/>
      <c r="D471" s="656"/>
      <c r="E471" s="656" t="s">
        <v>1091</v>
      </c>
      <c r="F471" s="657"/>
      <c r="G471" s="656"/>
      <c r="H471" s="656"/>
      <c r="I471" s="656"/>
      <c r="J471" s="656"/>
      <c r="L471" s="661" t="s">
        <v>1093</v>
      </c>
      <c r="M471" s="661"/>
      <c r="N471" s="656"/>
      <c r="O471" s="656"/>
      <c r="P471" s="656"/>
      <c r="Q471" s="656" t="s">
        <v>1093</v>
      </c>
      <c r="R471" s="656"/>
      <c r="S471" s="658"/>
    </row>
    <row r="472" spans="1:19" s="245" customFormat="1" ht="18.75">
      <c r="A472" s="655"/>
      <c r="B472" s="656"/>
      <c r="C472" s="656"/>
      <c r="D472" s="656"/>
      <c r="E472" s="656"/>
      <c r="F472" s="657"/>
      <c r="G472" s="656"/>
      <c r="H472" s="656"/>
      <c r="I472" s="656"/>
      <c r="J472" s="656"/>
      <c r="L472" s="670"/>
      <c r="M472" s="686"/>
      <c r="N472" s="655"/>
      <c r="O472" s="656"/>
      <c r="P472" s="656"/>
      <c r="Q472" s="656"/>
      <c r="R472" s="656"/>
      <c r="S472" s="659"/>
    </row>
    <row r="473" spans="1:19" ht="18.75">
      <c r="A473" s="655" t="s">
        <v>1126</v>
      </c>
      <c r="B473" s="656"/>
      <c r="C473" s="656"/>
      <c r="D473" s="656" t="s">
        <v>1092</v>
      </c>
      <c r="E473" s="656"/>
      <c r="F473" s="657"/>
      <c r="G473" s="656"/>
      <c r="H473" s="656"/>
      <c r="I473" s="656"/>
      <c r="J473" s="656"/>
      <c r="L473" s="661" t="s">
        <v>1094</v>
      </c>
      <c r="M473" s="686"/>
      <c r="N473" s="655"/>
      <c r="O473" s="656"/>
      <c r="P473" s="656" t="s">
        <v>1086</v>
      </c>
      <c r="Q473" s="656"/>
      <c r="R473" s="656"/>
      <c r="S473" s="659"/>
    </row>
    <row r="474" spans="1:19" ht="18.75">
      <c r="A474" s="655"/>
      <c r="B474" s="656"/>
      <c r="C474" s="656"/>
      <c r="D474" s="656" t="s">
        <v>1095</v>
      </c>
      <c r="E474" s="656"/>
      <c r="F474" s="657"/>
      <c r="G474" s="656"/>
      <c r="H474" s="656"/>
      <c r="I474" s="656"/>
      <c r="J474" s="656"/>
      <c r="L474" s="660" t="s">
        <v>1089</v>
      </c>
      <c r="M474" s="660"/>
      <c r="N474" s="656"/>
      <c r="O474" s="656"/>
      <c r="P474" s="656" t="s">
        <v>1090</v>
      </c>
      <c r="Q474" s="656"/>
      <c r="R474" s="656"/>
      <c r="S474" s="658"/>
    </row>
    <row r="475" ht="27.75" customHeight="1"/>
    <row r="476" spans="1:19" ht="28.5" customHeight="1">
      <c r="A476" s="241" t="s">
        <v>0</v>
      </c>
      <c r="B476" s="37"/>
      <c r="C476" s="37"/>
      <c r="D476" s="611"/>
      <c r="E476" s="118" t="s">
        <v>695</v>
      </c>
      <c r="F476" s="452"/>
      <c r="G476" s="6"/>
      <c r="H476" s="6"/>
      <c r="I476" s="6"/>
      <c r="J476" s="6"/>
      <c r="K476" s="6"/>
      <c r="L476" s="6"/>
      <c r="M476" s="6"/>
      <c r="N476" s="6"/>
      <c r="O476" s="7"/>
      <c r="P476" s="6"/>
      <c r="Q476" s="6"/>
      <c r="R476" s="6"/>
      <c r="S476" s="29"/>
    </row>
    <row r="477" spans="1:19" ht="20.25">
      <c r="A477" s="8"/>
      <c r="B477" s="234" t="s">
        <v>362</v>
      </c>
      <c r="C477" s="234"/>
      <c r="D477" s="603"/>
      <c r="E477" s="9"/>
      <c r="F477" s="440"/>
      <c r="G477" s="9"/>
      <c r="H477" s="9"/>
      <c r="I477" s="9"/>
      <c r="J477" s="9"/>
      <c r="K477" s="10"/>
      <c r="L477" s="9"/>
      <c r="M477" s="9"/>
      <c r="N477" s="10"/>
      <c r="O477" s="11"/>
      <c r="P477" s="9"/>
      <c r="Q477" s="9"/>
      <c r="R477" s="9"/>
      <c r="S477" s="590" t="s">
        <v>1294</v>
      </c>
    </row>
    <row r="478" spans="1:19" s="84" customFormat="1" ht="24.75" customHeight="1">
      <c r="A478" s="271"/>
      <c r="B478" s="331"/>
      <c r="C478" s="331"/>
      <c r="D478" s="627"/>
      <c r="E478" s="311" t="s">
        <v>1317</v>
      </c>
      <c r="F478" s="493"/>
      <c r="G478" s="9"/>
      <c r="H478" s="9"/>
      <c r="I478" s="9"/>
      <c r="J478" s="9"/>
      <c r="K478" s="9"/>
      <c r="L478" s="9"/>
      <c r="M478" s="9"/>
      <c r="N478" s="9"/>
      <c r="O478" s="11"/>
      <c r="P478" s="9"/>
      <c r="Q478" s="9"/>
      <c r="R478" s="9"/>
      <c r="S478" s="181"/>
    </row>
    <row r="479" spans="1:19" ht="33.75" customHeight="1">
      <c r="A479" s="336" t="s">
        <v>931</v>
      </c>
      <c r="B479" s="332" t="s">
        <v>932</v>
      </c>
      <c r="C479" s="278" t="s">
        <v>724</v>
      </c>
      <c r="D479" s="634" t="s">
        <v>1</v>
      </c>
      <c r="E479" s="332" t="s">
        <v>930</v>
      </c>
      <c r="F479" s="735" t="s">
        <v>948</v>
      </c>
      <c r="G479" s="312" t="s">
        <v>926</v>
      </c>
      <c r="H479" s="312" t="s">
        <v>927</v>
      </c>
      <c r="I479" s="431" t="s">
        <v>913</v>
      </c>
      <c r="J479" s="312" t="s">
        <v>37</v>
      </c>
      <c r="K479" s="312" t="s">
        <v>928</v>
      </c>
      <c r="L479" s="312" t="s">
        <v>18</v>
      </c>
      <c r="M479" s="312" t="s">
        <v>19</v>
      </c>
      <c r="N479" s="736" t="s">
        <v>940</v>
      </c>
      <c r="O479" s="426" t="s">
        <v>1221</v>
      </c>
      <c r="P479" s="426" t="s">
        <v>929</v>
      </c>
      <c r="Q479" s="312" t="s">
        <v>32</v>
      </c>
      <c r="R479" s="312" t="s">
        <v>933</v>
      </c>
      <c r="S479" s="337" t="s">
        <v>20</v>
      </c>
    </row>
    <row r="480" spans="1:19" ht="27" customHeight="1">
      <c r="A480" s="338" t="s">
        <v>363</v>
      </c>
      <c r="B480" s="289"/>
      <c r="C480" s="289"/>
      <c r="D480" s="577"/>
      <c r="E480" s="289"/>
      <c r="F480" s="503"/>
      <c r="G480" s="157"/>
      <c r="H480" s="157"/>
      <c r="I480" s="157"/>
      <c r="J480" s="157"/>
      <c r="K480" s="157"/>
      <c r="L480" s="157"/>
      <c r="M480" s="157"/>
      <c r="N480" s="157"/>
      <c r="O480" s="158"/>
      <c r="P480" s="157"/>
      <c r="Q480" s="289"/>
      <c r="R480" s="289"/>
      <c r="S480" s="168"/>
    </row>
    <row r="481" spans="1:19" ht="30" customHeight="1">
      <c r="A481" s="160">
        <v>1110003</v>
      </c>
      <c r="B481" s="334" t="s">
        <v>977</v>
      </c>
      <c r="C481" s="334"/>
      <c r="D481" s="573" t="s">
        <v>978</v>
      </c>
      <c r="E481" s="162" t="s">
        <v>637</v>
      </c>
      <c r="F481" s="486">
        <v>15</v>
      </c>
      <c r="G481" s="334">
        <v>6006.19</v>
      </c>
      <c r="H481" s="334">
        <v>0</v>
      </c>
      <c r="I481" s="334">
        <v>0</v>
      </c>
      <c r="J481" s="334">
        <v>0</v>
      </c>
      <c r="K481" s="334">
        <v>0</v>
      </c>
      <c r="L481" s="334">
        <v>735.66</v>
      </c>
      <c r="M481" s="334">
        <v>0</v>
      </c>
      <c r="N481" s="334">
        <v>0</v>
      </c>
      <c r="O481" s="334">
        <v>0</v>
      </c>
      <c r="P481" s="334">
        <v>0</v>
      </c>
      <c r="Q481" s="334">
        <v>-0.07</v>
      </c>
      <c r="R481" s="334">
        <f>G481+H481+I481+K481-N481-P481-L481-O481+M481-Q481</f>
        <v>5270.599999999999</v>
      </c>
      <c r="S481" s="164"/>
    </row>
    <row r="482" spans="1:19" ht="30" customHeight="1">
      <c r="A482" s="160">
        <v>3130104</v>
      </c>
      <c r="B482" s="334" t="s">
        <v>187</v>
      </c>
      <c r="C482" s="334"/>
      <c r="D482" s="573" t="s">
        <v>188</v>
      </c>
      <c r="E482" s="162" t="s">
        <v>86</v>
      </c>
      <c r="F482" s="486">
        <v>15</v>
      </c>
      <c r="G482" s="334">
        <v>4213.69</v>
      </c>
      <c r="H482" s="334">
        <v>0</v>
      </c>
      <c r="I482" s="334">
        <v>0</v>
      </c>
      <c r="J482" s="334">
        <v>0</v>
      </c>
      <c r="K482" s="334">
        <v>0</v>
      </c>
      <c r="L482" s="334">
        <v>383.24</v>
      </c>
      <c r="M482" s="334">
        <v>0</v>
      </c>
      <c r="N482" s="334">
        <v>0</v>
      </c>
      <c r="O482" s="334">
        <v>0</v>
      </c>
      <c r="P482" s="334">
        <v>0</v>
      </c>
      <c r="Q482" s="334">
        <v>0.05</v>
      </c>
      <c r="R482" s="334">
        <f>G482+H482+I482+K482-N482-P482-L482-O482+M482-Q482</f>
        <v>3830.3999999999996</v>
      </c>
      <c r="S482" s="164"/>
    </row>
    <row r="483" spans="1:19" ht="18.75" customHeight="1">
      <c r="A483" s="803" t="s">
        <v>121</v>
      </c>
      <c r="B483" s="804"/>
      <c r="C483" s="804"/>
      <c r="D483" s="805"/>
      <c r="E483" s="806"/>
      <c r="F483" s="807"/>
      <c r="G483" s="808">
        <f aca="true" t="shared" si="70" ref="G483:P483">SUM(G481:G482)</f>
        <v>10219.88</v>
      </c>
      <c r="H483" s="808">
        <f>SUM(H481:H482)</f>
        <v>0</v>
      </c>
      <c r="I483" s="808">
        <f t="shared" si="70"/>
        <v>0</v>
      </c>
      <c r="J483" s="808">
        <f t="shared" si="70"/>
        <v>0</v>
      </c>
      <c r="K483" s="808">
        <f t="shared" si="70"/>
        <v>0</v>
      </c>
      <c r="L483" s="808">
        <f t="shared" si="70"/>
        <v>1118.9</v>
      </c>
      <c r="M483" s="808">
        <f t="shared" si="70"/>
        <v>0</v>
      </c>
      <c r="N483" s="808">
        <f t="shared" si="70"/>
        <v>0</v>
      </c>
      <c r="O483" s="808">
        <f t="shared" si="70"/>
        <v>0</v>
      </c>
      <c r="P483" s="808">
        <f t="shared" si="70"/>
        <v>0</v>
      </c>
      <c r="Q483" s="808">
        <f>SUM(Q481:Q482)</f>
        <v>-0.020000000000000004</v>
      </c>
      <c r="R483" s="808">
        <f>SUM(R481:R482)</f>
        <v>9101</v>
      </c>
      <c r="S483" s="809"/>
    </row>
    <row r="484" spans="1:19" ht="27" customHeight="1">
      <c r="A484" s="338" t="s">
        <v>364</v>
      </c>
      <c r="B484" s="338" t="s">
        <v>364</v>
      </c>
      <c r="C484" s="289"/>
      <c r="D484" s="577"/>
      <c r="E484" s="166"/>
      <c r="F484" s="487"/>
      <c r="G484" s="289"/>
      <c r="H484" s="289"/>
      <c r="I484" s="289"/>
      <c r="J484" s="289"/>
      <c r="K484" s="289"/>
      <c r="L484" s="289"/>
      <c r="M484" s="289"/>
      <c r="N484" s="289"/>
      <c r="O484" s="289"/>
      <c r="P484" s="289"/>
      <c r="Q484" s="289"/>
      <c r="R484" s="289"/>
      <c r="S484" s="168"/>
    </row>
    <row r="485" spans="1:19" ht="30" customHeight="1">
      <c r="A485" s="160">
        <v>8100204</v>
      </c>
      <c r="B485" s="334" t="s">
        <v>343</v>
      </c>
      <c r="C485" s="334"/>
      <c r="D485" s="573" t="s">
        <v>344</v>
      </c>
      <c r="E485" s="162" t="s">
        <v>10</v>
      </c>
      <c r="F485" s="486">
        <v>15</v>
      </c>
      <c r="G485" s="334">
        <v>3353.55</v>
      </c>
      <c r="H485" s="334">
        <v>0</v>
      </c>
      <c r="I485" s="334">
        <v>0</v>
      </c>
      <c r="J485" s="334">
        <v>0</v>
      </c>
      <c r="K485" s="334">
        <v>0</v>
      </c>
      <c r="L485" s="334">
        <v>135.72</v>
      </c>
      <c r="M485" s="334">
        <v>0</v>
      </c>
      <c r="N485" s="334">
        <v>0</v>
      </c>
      <c r="O485" s="334">
        <v>0</v>
      </c>
      <c r="P485" s="334">
        <v>0</v>
      </c>
      <c r="Q485" s="334">
        <v>0.03</v>
      </c>
      <c r="R485" s="334">
        <f aca="true" t="shared" si="71" ref="R485:R495">G485+H485+I485+K485-N485-P485-L485-O485+M485-Q485</f>
        <v>3217.8</v>
      </c>
      <c r="S485" s="164"/>
    </row>
    <row r="486" spans="1:19" ht="30" customHeight="1">
      <c r="A486" s="160">
        <v>11100000</v>
      </c>
      <c r="B486" s="334" t="s">
        <v>365</v>
      </c>
      <c r="C486" s="334"/>
      <c r="D486" s="573" t="s">
        <v>366</v>
      </c>
      <c r="E486" s="162" t="s">
        <v>9</v>
      </c>
      <c r="F486" s="486">
        <v>15</v>
      </c>
      <c r="G486" s="334">
        <v>3196.63</v>
      </c>
      <c r="H486" s="334">
        <v>0</v>
      </c>
      <c r="I486" s="334">
        <v>0</v>
      </c>
      <c r="J486" s="334">
        <v>0</v>
      </c>
      <c r="K486" s="334">
        <v>0</v>
      </c>
      <c r="L486" s="334">
        <v>118.65</v>
      </c>
      <c r="M486" s="334">
        <v>0</v>
      </c>
      <c r="N486" s="334">
        <v>0</v>
      </c>
      <c r="O486" s="334">
        <v>481</v>
      </c>
      <c r="P486" s="334">
        <v>0</v>
      </c>
      <c r="Q486" s="334">
        <v>-0.02</v>
      </c>
      <c r="R486" s="334">
        <f t="shared" si="71"/>
        <v>2597</v>
      </c>
      <c r="S486" s="164"/>
    </row>
    <row r="487" spans="1:19" ht="30" customHeight="1">
      <c r="A487" s="160">
        <v>11100202</v>
      </c>
      <c r="B487" s="334" t="s">
        <v>369</v>
      </c>
      <c r="C487" s="334"/>
      <c r="D487" s="573" t="s">
        <v>370</v>
      </c>
      <c r="E487" s="162" t="s">
        <v>9</v>
      </c>
      <c r="F487" s="486">
        <v>15</v>
      </c>
      <c r="G487" s="334">
        <v>2746.17</v>
      </c>
      <c r="H487" s="334">
        <v>0</v>
      </c>
      <c r="I487" s="334">
        <v>0</v>
      </c>
      <c r="J487" s="334">
        <v>0</v>
      </c>
      <c r="K487" s="334">
        <v>0</v>
      </c>
      <c r="L487" s="334">
        <v>49.36</v>
      </c>
      <c r="M487" s="334">
        <v>0</v>
      </c>
      <c r="N487" s="334">
        <v>0</v>
      </c>
      <c r="O487" s="334">
        <v>481</v>
      </c>
      <c r="P487" s="334">
        <v>0</v>
      </c>
      <c r="Q487" s="334">
        <v>0.01</v>
      </c>
      <c r="R487" s="334">
        <f t="shared" si="71"/>
        <v>2215.7999999999997</v>
      </c>
      <c r="S487" s="164"/>
    </row>
    <row r="488" spans="1:19" ht="30" customHeight="1">
      <c r="A488" s="160">
        <v>11100206</v>
      </c>
      <c r="B488" s="334" t="s">
        <v>757</v>
      </c>
      <c r="C488" s="334"/>
      <c r="D488" s="573" t="s">
        <v>758</v>
      </c>
      <c r="E488" s="162" t="s">
        <v>10</v>
      </c>
      <c r="F488" s="486">
        <v>15</v>
      </c>
      <c r="G488" s="334">
        <v>2621.48</v>
      </c>
      <c r="H488" s="334">
        <v>0</v>
      </c>
      <c r="I488" s="334">
        <v>0</v>
      </c>
      <c r="J488" s="334">
        <v>0</v>
      </c>
      <c r="K488" s="334">
        <v>0</v>
      </c>
      <c r="L488" s="334">
        <v>20.87</v>
      </c>
      <c r="M488" s="334">
        <v>0</v>
      </c>
      <c r="N488" s="334">
        <v>0</v>
      </c>
      <c r="O488" s="334">
        <v>288</v>
      </c>
      <c r="P488" s="334">
        <v>0</v>
      </c>
      <c r="Q488" s="334">
        <v>0.01</v>
      </c>
      <c r="R488" s="334">
        <f t="shared" si="71"/>
        <v>2312.6</v>
      </c>
      <c r="S488" s="164"/>
    </row>
    <row r="489" spans="1:19" ht="30" customHeight="1">
      <c r="A489" s="290">
        <v>11100207</v>
      </c>
      <c r="B489" s="334" t="s">
        <v>73</v>
      </c>
      <c r="C489" s="162" t="s">
        <v>924</v>
      </c>
      <c r="D489" s="573" t="s">
        <v>924</v>
      </c>
      <c r="E489" s="333" t="s">
        <v>11</v>
      </c>
      <c r="F489" s="486">
        <v>15</v>
      </c>
      <c r="G489" s="334">
        <v>1965.65</v>
      </c>
      <c r="H489" s="334">
        <v>0</v>
      </c>
      <c r="I489" s="334">
        <v>0</v>
      </c>
      <c r="J489" s="334">
        <v>0</v>
      </c>
      <c r="K489" s="334">
        <v>0</v>
      </c>
      <c r="L489" s="334">
        <v>0</v>
      </c>
      <c r="M489" s="334">
        <v>73.88</v>
      </c>
      <c r="N489" s="334">
        <v>0</v>
      </c>
      <c r="O489" s="334">
        <v>0</v>
      </c>
      <c r="P489" s="334">
        <v>0</v>
      </c>
      <c r="Q489" s="334">
        <v>-0.07</v>
      </c>
      <c r="R489" s="334">
        <f t="shared" si="71"/>
        <v>2039.6000000000001</v>
      </c>
      <c r="S489" s="435"/>
    </row>
    <row r="490" spans="1:19" ht="30" customHeight="1">
      <c r="A490" s="160">
        <v>11100208</v>
      </c>
      <c r="B490" s="334" t="s">
        <v>373</v>
      </c>
      <c r="C490" s="334"/>
      <c r="D490" s="573" t="s">
        <v>374</v>
      </c>
      <c r="E490" s="162" t="s">
        <v>9</v>
      </c>
      <c r="F490" s="486">
        <v>15</v>
      </c>
      <c r="G490" s="334">
        <v>2746.17</v>
      </c>
      <c r="H490" s="334">
        <v>0</v>
      </c>
      <c r="I490" s="334">
        <v>0</v>
      </c>
      <c r="J490" s="334">
        <v>0</v>
      </c>
      <c r="K490" s="334">
        <v>0</v>
      </c>
      <c r="L490" s="334">
        <v>49.36</v>
      </c>
      <c r="M490" s="334">
        <v>0</v>
      </c>
      <c r="N490" s="334">
        <v>0</v>
      </c>
      <c r="O490" s="334">
        <v>0</v>
      </c>
      <c r="P490" s="334">
        <v>0</v>
      </c>
      <c r="Q490" s="334">
        <v>0.01</v>
      </c>
      <c r="R490" s="334">
        <f t="shared" si="71"/>
        <v>2696.7999999999997</v>
      </c>
      <c r="S490" s="164"/>
    </row>
    <row r="491" spans="1:19" ht="30" customHeight="1">
      <c r="A491" s="160">
        <v>11100301</v>
      </c>
      <c r="B491" s="334" t="s">
        <v>379</v>
      </c>
      <c r="C491" s="334"/>
      <c r="D491" s="573" t="s">
        <v>380</v>
      </c>
      <c r="E491" s="162" t="s">
        <v>9</v>
      </c>
      <c r="F491" s="486">
        <v>15</v>
      </c>
      <c r="G491" s="334">
        <v>2371.71</v>
      </c>
      <c r="H491" s="334">
        <v>0</v>
      </c>
      <c r="I491" s="334">
        <v>0</v>
      </c>
      <c r="J491" s="334">
        <v>0</v>
      </c>
      <c r="K491" s="334">
        <v>0</v>
      </c>
      <c r="L491" s="334">
        <v>0</v>
      </c>
      <c r="M491" s="334">
        <v>6.3</v>
      </c>
      <c r="N491" s="334">
        <v>0</v>
      </c>
      <c r="O491" s="334">
        <v>0</v>
      </c>
      <c r="P491" s="334">
        <v>0</v>
      </c>
      <c r="Q491" s="334">
        <v>0.01</v>
      </c>
      <c r="R491" s="334">
        <f t="shared" si="71"/>
        <v>2378</v>
      </c>
      <c r="S491" s="164"/>
    </row>
    <row r="492" spans="1:19" ht="30" customHeight="1">
      <c r="A492" s="160">
        <v>11100303</v>
      </c>
      <c r="B492" s="334" t="s">
        <v>381</v>
      </c>
      <c r="C492" s="334"/>
      <c r="D492" s="573" t="s">
        <v>382</v>
      </c>
      <c r="E492" s="162" t="s">
        <v>11</v>
      </c>
      <c r="F492" s="486">
        <v>15</v>
      </c>
      <c r="G492" s="334">
        <v>1836.57</v>
      </c>
      <c r="H492" s="334">
        <v>0</v>
      </c>
      <c r="I492" s="334">
        <v>0</v>
      </c>
      <c r="J492" s="334">
        <v>0</v>
      </c>
      <c r="K492" s="334">
        <v>0</v>
      </c>
      <c r="L492" s="334">
        <v>0</v>
      </c>
      <c r="M492" s="334">
        <v>82.14</v>
      </c>
      <c r="N492" s="334">
        <v>0</v>
      </c>
      <c r="O492" s="334">
        <v>0</v>
      </c>
      <c r="P492" s="334">
        <v>0</v>
      </c>
      <c r="Q492" s="334">
        <v>0.11</v>
      </c>
      <c r="R492" s="334">
        <f t="shared" si="71"/>
        <v>1918.6000000000001</v>
      </c>
      <c r="S492" s="164"/>
    </row>
    <row r="493" spans="1:19" ht="30" customHeight="1">
      <c r="A493" s="160">
        <v>11100306</v>
      </c>
      <c r="B493" s="334" t="s">
        <v>383</v>
      </c>
      <c r="C493" s="334"/>
      <c r="D493" s="573" t="s">
        <v>384</v>
      </c>
      <c r="E493" s="162" t="s">
        <v>9</v>
      </c>
      <c r="F493" s="486">
        <v>15</v>
      </c>
      <c r="G493" s="334">
        <v>1992.51</v>
      </c>
      <c r="H493" s="334">
        <v>0</v>
      </c>
      <c r="I493" s="334">
        <v>0</v>
      </c>
      <c r="J493" s="334">
        <v>0</v>
      </c>
      <c r="K493" s="334">
        <v>0</v>
      </c>
      <c r="L493" s="334">
        <v>0</v>
      </c>
      <c r="M493" s="334">
        <v>72.16</v>
      </c>
      <c r="N493" s="334">
        <v>0</v>
      </c>
      <c r="O493" s="334">
        <v>0</v>
      </c>
      <c r="P493" s="334">
        <v>0</v>
      </c>
      <c r="Q493" s="334">
        <v>0.07</v>
      </c>
      <c r="R493" s="334">
        <f t="shared" si="71"/>
        <v>2064.6</v>
      </c>
      <c r="S493" s="164"/>
    </row>
    <row r="494" spans="1:19" ht="30" customHeight="1">
      <c r="A494" s="160">
        <v>11100307</v>
      </c>
      <c r="B494" s="334" t="s">
        <v>385</v>
      </c>
      <c r="C494" s="334"/>
      <c r="D494" s="573" t="s">
        <v>386</v>
      </c>
      <c r="E494" s="162" t="s">
        <v>11</v>
      </c>
      <c r="F494" s="486">
        <v>15</v>
      </c>
      <c r="G494" s="334">
        <v>1836.57</v>
      </c>
      <c r="H494" s="334">
        <v>0</v>
      </c>
      <c r="I494" s="334">
        <v>0</v>
      </c>
      <c r="J494" s="334">
        <v>0</v>
      </c>
      <c r="K494" s="334">
        <v>0</v>
      </c>
      <c r="L494" s="334">
        <v>0</v>
      </c>
      <c r="M494" s="334">
        <v>82.14</v>
      </c>
      <c r="N494" s="334">
        <v>0</v>
      </c>
      <c r="O494" s="334">
        <v>411</v>
      </c>
      <c r="P494" s="334">
        <v>0</v>
      </c>
      <c r="Q494" s="334">
        <v>-0.09</v>
      </c>
      <c r="R494" s="334">
        <f t="shared" si="71"/>
        <v>1507.8</v>
      </c>
      <c r="S494" s="164"/>
    </row>
    <row r="495" spans="1:19" ht="30" customHeight="1">
      <c r="A495" s="290">
        <v>11100308</v>
      </c>
      <c r="B495" s="161" t="s">
        <v>387</v>
      </c>
      <c r="C495" s="161"/>
      <c r="D495" s="573" t="s">
        <v>388</v>
      </c>
      <c r="E495" s="162" t="s">
        <v>11</v>
      </c>
      <c r="F495" s="486">
        <v>15</v>
      </c>
      <c r="G495" s="161">
        <v>1836.57</v>
      </c>
      <c r="H495" s="161">
        <v>0</v>
      </c>
      <c r="I495" s="161">
        <v>0</v>
      </c>
      <c r="J495" s="161">
        <v>0</v>
      </c>
      <c r="K495" s="161">
        <v>0</v>
      </c>
      <c r="L495" s="161">
        <v>0</v>
      </c>
      <c r="M495" s="161">
        <v>82.14</v>
      </c>
      <c r="N495" s="161">
        <v>0</v>
      </c>
      <c r="O495" s="161">
        <v>0</v>
      </c>
      <c r="P495" s="161">
        <v>0</v>
      </c>
      <c r="Q495" s="161">
        <v>0.11</v>
      </c>
      <c r="R495" s="161">
        <f t="shared" si="71"/>
        <v>1918.6000000000001</v>
      </c>
      <c r="S495" s="164"/>
    </row>
    <row r="496" spans="1:19" s="288" customFormat="1" ht="18" hidden="1">
      <c r="A496" s="224"/>
      <c r="B496" s="335" t="s">
        <v>694</v>
      </c>
      <c r="C496" s="335"/>
      <c r="D496" s="631"/>
      <c r="E496" s="225"/>
      <c r="F496" s="505"/>
      <c r="G496" s="335">
        <f aca="true" t="shared" si="72" ref="G496:P496">SUM(G485:G495)</f>
        <v>26503.579999999998</v>
      </c>
      <c r="H496" s="335">
        <f>SUM(H485:H495)</f>
        <v>0</v>
      </c>
      <c r="I496" s="335">
        <f>SUM(I485:I495)</f>
        <v>0</v>
      </c>
      <c r="J496" s="335">
        <f t="shared" si="72"/>
        <v>0</v>
      </c>
      <c r="K496" s="335">
        <f t="shared" si="72"/>
        <v>0</v>
      </c>
      <c r="L496" s="335">
        <f t="shared" si="72"/>
        <v>373.96000000000004</v>
      </c>
      <c r="M496" s="335">
        <f t="shared" si="72"/>
        <v>398.76</v>
      </c>
      <c r="N496" s="335">
        <f t="shared" si="72"/>
        <v>0</v>
      </c>
      <c r="O496" s="335">
        <f t="shared" si="72"/>
        <v>1661</v>
      </c>
      <c r="P496" s="335">
        <f t="shared" si="72"/>
        <v>0</v>
      </c>
      <c r="Q496" s="335">
        <f>SUM(Q485:Q495)</f>
        <v>0.18</v>
      </c>
      <c r="R496" s="335">
        <f>SUM(R485:R495)</f>
        <v>24867.199999999993</v>
      </c>
      <c r="S496" s="226"/>
    </row>
    <row r="497" spans="1:19" ht="20.25" customHeight="1">
      <c r="A497" s="295"/>
      <c r="B497" s="296" t="s">
        <v>33</v>
      </c>
      <c r="C497" s="296"/>
      <c r="D497" s="624"/>
      <c r="E497" s="339"/>
      <c r="F497" s="506"/>
      <c r="G497" s="339">
        <f aca="true" t="shared" si="73" ref="G497:P497">G483+G496</f>
        <v>36723.46</v>
      </c>
      <c r="H497" s="339">
        <f>H483+H496</f>
        <v>0</v>
      </c>
      <c r="I497" s="339">
        <f>I483+I496</f>
        <v>0</v>
      </c>
      <c r="J497" s="339">
        <f t="shared" si="73"/>
        <v>0</v>
      </c>
      <c r="K497" s="339">
        <f t="shared" si="73"/>
        <v>0</v>
      </c>
      <c r="L497" s="339">
        <f t="shared" si="73"/>
        <v>1492.8600000000001</v>
      </c>
      <c r="M497" s="339">
        <f t="shared" si="73"/>
        <v>398.76</v>
      </c>
      <c r="N497" s="339">
        <f t="shared" si="73"/>
        <v>0</v>
      </c>
      <c r="O497" s="339">
        <f t="shared" si="73"/>
        <v>1661</v>
      </c>
      <c r="P497" s="339">
        <f t="shared" si="73"/>
        <v>0</v>
      </c>
      <c r="Q497" s="339">
        <f>Q483+Q496</f>
        <v>0.15999999999999998</v>
      </c>
      <c r="R497" s="339">
        <f>R483+R496</f>
        <v>33968.2</v>
      </c>
      <c r="S497" s="299"/>
    </row>
    <row r="498" spans="1:19" s="245" customFormat="1" ht="26.25" customHeight="1">
      <c r="A498" s="655"/>
      <c r="B498" s="656"/>
      <c r="C498" s="656"/>
      <c r="D498" s="656"/>
      <c r="E498" s="656" t="s">
        <v>1091</v>
      </c>
      <c r="F498" s="657"/>
      <c r="G498" s="656"/>
      <c r="H498" s="656"/>
      <c r="I498" s="656"/>
      <c r="J498" s="656"/>
      <c r="L498" s="661" t="s">
        <v>1093</v>
      </c>
      <c r="M498" s="656"/>
      <c r="N498" s="656"/>
      <c r="O498" s="656"/>
      <c r="P498" s="656"/>
      <c r="Q498" s="661" t="s">
        <v>1093</v>
      </c>
      <c r="R498" s="656"/>
      <c r="S498" s="658"/>
    </row>
    <row r="499" spans="1:19" s="245" customFormat="1" ht="12.75" customHeight="1">
      <c r="A499" s="655"/>
      <c r="B499" s="656"/>
      <c r="C499" s="656"/>
      <c r="D499" s="656"/>
      <c r="E499" s="656"/>
      <c r="F499" s="657"/>
      <c r="G499" s="656"/>
      <c r="H499" s="656"/>
      <c r="I499" s="656"/>
      <c r="J499" s="656"/>
      <c r="L499" s="661"/>
      <c r="M499" s="656"/>
      <c r="N499" s="655"/>
      <c r="O499" s="656"/>
      <c r="P499" s="656"/>
      <c r="Q499" s="661"/>
      <c r="R499" s="656"/>
      <c r="S499" s="659"/>
    </row>
    <row r="500" spans="1:19" ht="18" customHeight="1">
      <c r="A500" s="655" t="s">
        <v>1126</v>
      </c>
      <c r="B500" s="656"/>
      <c r="C500" s="656"/>
      <c r="D500" s="656" t="s">
        <v>1092</v>
      </c>
      <c r="E500" s="656"/>
      <c r="F500" s="657"/>
      <c r="G500" s="656"/>
      <c r="H500" s="656"/>
      <c r="I500" s="656"/>
      <c r="J500" s="656"/>
      <c r="L500" s="661" t="s">
        <v>1094</v>
      </c>
      <c r="M500" s="656"/>
      <c r="N500" s="655"/>
      <c r="O500" s="656"/>
      <c r="Q500" s="661" t="s">
        <v>1086</v>
      </c>
      <c r="R500" s="656"/>
      <c r="S500" s="659"/>
    </row>
    <row r="501" spans="1:19" ht="18.75">
      <c r="A501" s="655"/>
      <c r="B501" s="656"/>
      <c r="C501" s="656"/>
      <c r="D501" s="656" t="s">
        <v>1095</v>
      </c>
      <c r="E501" s="656"/>
      <c r="F501" s="657"/>
      <c r="G501" s="656"/>
      <c r="H501" s="656"/>
      <c r="I501" s="656"/>
      <c r="J501" s="656"/>
      <c r="L501" s="660" t="s">
        <v>1089</v>
      </c>
      <c r="M501" s="656"/>
      <c r="N501" s="656"/>
      <c r="O501" s="656"/>
      <c r="Q501" s="661" t="s">
        <v>1090</v>
      </c>
      <c r="R501" s="656"/>
      <c r="S501" s="658"/>
    </row>
    <row r="502" spans="1:19" ht="23.25" customHeight="1">
      <c r="A502" s="241" t="s">
        <v>0</v>
      </c>
      <c r="B502" s="37"/>
      <c r="C502" s="37"/>
      <c r="D502" s="611"/>
      <c r="E502" s="118" t="s">
        <v>695</v>
      </c>
      <c r="F502" s="452"/>
      <c r="G502" s="6"/>
      <c r="H502" s="6"/>
      <c r="I502" s="6"/>
      <c r="J502" s="6"/>
      <c r="K502" s="6"/>
      <c r="L502" s="6"/>
      <c r="M502" s="6"/>
      <c r="N502" s="6"/>
      <c r="O502" s="7"/>
      <c r="P502" s="6"/>
      <c r="Q502" s="6"/>
      <c r="R502" s="6"/>
      <c r="S502" s="601" t="s">
        <v>1295</v>
      </c>
    </row>
    <row r="503" spans="1:19" ht="19.5" customHeight="1">
      <c r="A503" s="8"/>
      <c r="B503" s="234" t="s">
        <v>362</v>
      </c>
      <c r="C503" s="234"/>
      <c r="D503" s="603"/>
      <c r="E503" s="9"/>
      <c r="F503" s="440"/>
      <c r="G503" s="9"/>
      <c r="H503" s="9"/>
      <c r="I503" s="9"/>
      <c r="J503" s="9"/>
      <c r="K503" s="10"/>
      <c r="L503" s="9"/>
      <c r="M503" s="9"/>
      <c r="N503" s="10"/>
      <c r="O503" s="11"/>
      <c r="P503" s="9"/>
      <c r="Q503" s="9"/>
      <c r="R503" s="9"/>
      <c r="S503" s="181"/>
    </row>
    <row r="504" spans="1:19" s="84" customFormat="1" ht="21" customHeight="1">
      <c r="A504" s="271"/>
      <c r="B504" s="331"/>
      <c r="C504" s="331"/>
      <c r="D504" s="627"/>
      <c r="E504" s="311" t="s">
        <v>1317</v>
      </c>
      <c r="F504" s="493"/>
      <c r="G504" s="9"/>
      <c r="H504" s="9"/>
      <c r="I504" s="9"/>
      <c r="J504" s="9"/>
      <c r="K504" s="9"/>
      <c r="L504" s="9"/>
      <c r="M504" s="9"/>
      <c r="N504" s="9"/>
      <c r="O504" s="11"/>
      <c r="P504" s="9"/>
      <c r="Q504" s="9"/>
      <c r="R504" s="9"/>
      <c r="S504" s="181"/>
    </row>
    <row r="505" spans="1:19" s="41" customFormat="1" ht="25.5" customHeight="1">
      <c r="A505" s="336" t="s">
        <v>931</v>
      </c>
      <c r="B505" s="332" t="s">
        <v>932</v>
      </c>
      <c r="C505" s="278" t="s">
        <v>724</v>
      </c>
      <c r="D505" s="634" t="s">
        <v>1</v>
      </c>
      <c r="E505" s="332" t="s">
        <v>930</v>
      </c>
      <c r="F505" s="502" t="s">
        <v>948</v>
      </c>
      <c r="G505" s="312" t="s">
        <v>926</v>
      </c>
      <c r="H505" s="312" t="s">
        <v>927</v>
      </c>
      <c r="I505" s="431" t="s">
        <v>913</v>
      </c>
      <c r="J505" s="312" t="s">
        <v>37</v>
      </c>
      <c r="K505" s="312" t="s">
        <v>928</v>
      </c>
      <c r="L505" s="312" t="s">
        <v>18</v>
      </c>
      <c r="M505" s="312" t="s">
        <v>19</v>
      </c>
      <c r="N505" s="312" t="s">
        <v>17</v>
      </c>
      <c r="O505" s="312" t="s">
        <v>1221</v>
      </c>
      <c r="P505" s="312" t="s">
        <v>929</v>
      </c>
      <c r="Q505" s="312" t="s">
        <v>32</v>
      </c>
      <c r="R505" s="312" t="s">
        <v>933</v>
      </c>
      <c r="S505" s="337" t="s">
        <v>20</v>
      </c>
    </row>
    <row r="506" spans="1:19" ht="24" customHeight="1">
      <c r="A506" s="338" t="s">
        <v>364</v>
      </c>
      <c r="B506" s="340"/>
      <c r="C506" s="340"/>
      <c r="D506" s="635"/>
      <c r="E506" s="341"/>
      <c r="F506" s="507"/>
      <c r="G506" s="342"/>
      <c r="H506" s="427"/>
      <c r="I506" s="428"/>
      <c r="J506" s="428"/>
      <c r="K506" s="429"/>
      <c r="L506" s="430"/>
      <c r="M506" s="344"/>
      <c r="N506" s="429"/>
      <c r="O506" s="429"/>
      <c r="P506" s="428"/>
      <c r="Q506" s="344"/>
      <c r="R506" s="343"/>
      <c r="S506" s="354"/>
    </row>
    <row r="507" spans="1:19" ht="27" customHeight="1">
      <c r="A507" s="160">
        <v>11100310</v>
      </c>
      <c r="B507" s="161" t="s">
        <v>389</v>
      </c>
      <c r="C507" s="161"/>
      <c r="D507" s="573" t="s">
        <v>390</v>
      </c>
      <c r="E507" s="162" t="s">
        <v>10</v>
      </c>
      <c r="F507" s="486">
        <v>15</v>
      </c>
      <c r="G507" s="161">
        <v>2113.07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62.86</v>
      </c>
      <c r="N507" s="161">
        <v>0</v>
      </c>
      <c r="O507" s="161">
        <v>0</v>
      </c>
      <c r="P507" s="161">
        <v>0</v>
      </c>
      <c r="Q507" s="161">
        <v>-0.07</v>
      </c>
      <c r="R507" s="161">
        <f aca="true" t="shared" si="74" ref="R507:R525">G507+H507+I507+K507-N507-P507-L507-O507+M507-Q507</f>
        <v>2176.0000000000005</v>
      </c>
      <c r="S507" s="164"/>
    </row>
    <row r="508" spans="1:19" ht="27" customHeight="1">
      <c r="A508" s="160">
        <v>11100313</v>
      </c>
      <c r="B508" s="161" t="s">
        <v>391</v>
      </c>
      <c r="C508" s="161"/>
      <c r="D508" s="573" t="s">
        <v>392</v>
      </c>
      <c r="E508" s="162" t="s">
        <v>10</v>
      </c>
      <c r="F508" s="486">
        <v>15</v>
      </c>
      <c r="G508" s="161">
        <v>2325.03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25.87</v>
      </c>
      <c r="N508" s="161">
        <v>0</v>
      </c>
      <c r="O508" s="161">
        <v>0</v>
      </c>
      <c r="P508" s="161">
        <v>0</v>
      </c>
      <c r="Q508" s="161">
        <v>0.1</v>
      </c>
      <c r="R508" s="161">
        <f t="shared" si="74"/>
        <v>2350.8</v>
      </c>
      <c r="S508" s="164"/>
    </row>
    <row r="509" spans="1:19" ht="27" customHeight="1">
      <c r="A509" s="160">
        <v>11100314</v>
      </c>
      <c r="B509" s="161" t="s">
        <v>393</v>
      </c>
      <c r="C509" s="161"/>
      <c r="D509" s="573" t="s">
        <v>394</v>
      </c>
      <c r="E509" s="162" t="s">
        <v>10</v>
      </c>
      <c r="F509" s="486">
        <v>15</v>
      </c>
      <c r="G509" s="161">
        <v>1836.57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82.14</v>
      </c>
      <c r="N509" s="161">
        <v>0</v>
      </c>
      <c r="O509" s="161">
        <v>0</v>
      </c>
      <c r="P509" s="161">
        <v>0</v>
      </c>
      <c r="Q509" s="161">
        <v>-0.09</v>
      </c>
      <c r="R509" s="161">
        <f t="shared" si="74"/>
        <v>1918.8</v>
      </c>
      <c r="S509" s="164"/>
    </row>
    <row r="510" spans="1:19" ht="27" customHeight="1">
      <c r="A510" s="160">
        <v>11100315</v>
      </c>
      <c r="B510" s="161" t="s">
        <v>395</v>
      </c>
      <c r="C510" s="161"/>
      <c r="D510" s="573" t="s">
        <v>396</v>
      </c>
      <c r="E510" s="162" t="s">
        <v>10</v>
      </c>
      <c r="F510" s="486">
        <v>15</v>
      </c>
      <c r="G510" s="161">
        <v>1836.57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82.14</v>
      </c>
      <c r="N510" s="161">
        <v>0</v>
      </c>
      <c r="O510" s="161">
        <v>0</v>
      </c>
      <c r="P510" s="161">
        <v>0</v>
      </c>
      <c r="Q510" s="161">
        <v>0.11</v>
      </c>
      <c r="R510" s="161">
        <f t="shared" si="74"/>
        <v>1918.6000000000001</v>
      </c>
      <c r="S510" s="164"/>
    </row>
    <row r="511" spans="1:19" ht="27" customHeight="1">
      <c r="A511" s="160">
        <v>11100317</v>
      </c>
      <c r="B511" s="161" t="s">
        <v>397</v>
      </c>
      <c r="C511" s="161"/>
      <c r="D511" s="573" t="s">
        <v>398</v>
      </c>
      <c r="E511" s="162" t="s">
        <v>10</v>
      </c>
      <c r="F511" s="486">
        <v>15</v>
      </c>
      <c r="G511" s="161">
        <v>2031.17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69.69</v>
      </c>
      <c r="N511" s="161">
        <v>0</v>
      </c>
      <c r="O511" s="161">
        <v>0</v>
      </c>
      <c r="P511" s="161">
        <v>0</v>
      </c>
      <c r="Q511" s="161">
        <v>0.06</v>
      </c>
      <c r="R511" s="161">
        <f t="shared" si="74"/>
        <v>2100.8</v>
      </c>
      <c r="S511" s="164"/>
    </row>
    <row r="512" spans="1:19" ht="27" customHeight="1">
      <c r="A512" s="160">
        <v>11100318</v>
      </c>
      <c r="B512" s="161" t="s">
        <v>399</v>
      </c>
      <c r="C512" s="161"/>
      <c r="D512" s="573" t="s">
        <v>400</v>
      </c>
      <c r="E512" s="162" t="s">
        <v>10</v>
      </c>
      <c r="F512" s="486">
        <v>15</v>
      </c>
      <c r="G512" s="161">
        <v>1836.57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82.14</v>
      </c>
      <c r="N512" s="161">
        <v>0</v>
      </c>
      <c r="O512" s="161">
        <v>0</v>
      </c>
      <c r="P512" s="161">
        <v>0</v>
      </c>
      <c r="Q512" s="161">
        <v>0.11</v>
      </c>
      <c r="R512" s="161">
        <f t="shared" si="74"/>
        <v>1918.6000000000001</v>
      </c>
      <c r="S512" s="164"/>
    </row>
    <row r="513" spans="1:19" ht="27" customHeight="1">
      <c r="A513" s="160">
        <v>11100319</v>
      </c>
      <c r="B513" s="161" t="s">
        <v>401</v>
      </c>
      <c r="C513" s="161"/>
      <c r="D513" s="573" t="s">
        <v>402</v>
      </c>
      <c r="E513" s="162" t="s">
        <v>11</v>
      </c>
      <c r="F513" s="486">
        <v>15</v>
      </c>
      <c r="G513" s="161">
        <v>2861.96</v>
      </c>
      <c r="H513" s="161">
        <v>0</v>
      </c>
      <c r="I513" s="161">
        <v>0</v>
      </c>
      <c r="J513" s="161">
        <v>0</v>
      </c>
      <c r="K513" s="161">
        <v>0</v>
      </c>
      <c r="L513" s="161">
        <v>61.96</v>
      </c>
      <c r="M513" s="161">
        <v>0</v>
      </c>
      <c r="N513" s="161">
        <v>0</v>
      </c>
      <c r="O513" s="161">
        <v>0</v>
      </c>
      <c r="P513" s="161">
        <v>0</v>
      </c>
      <c r="Q513" s="161">
        <v>0</v>
      </c>
      <c r="R513" s="161">
        <f t="shared" si="74"/>
        <v>2800</v>
      </c>
      <c r="S513" s="164"/>
    </row>
    <row r="514" spans="1:19" ht="27" customHeight="1">
      <c r="A514" s="160">
        <v>11100320</v>
      </c>
      <c r="B514" s="161" t="s">
        <v>403</v>
      </c>
      <c r="C514" s="161"/>
      <c r="D514" s="573" t="s">
        <v>404</v>
      </c>
      <c r="E514" s="162" t="s">
        <v>10</v>
      </c>
      <c r="F514" s="486">
        <v>15</v>
      </c>
      <c r="G514" s="161">
        <v>1836.57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82.14</v>
      </c>
      <c r="N514" s="161">
        <v>0</v>
      </c>
      <c r="O514" s="161">
        <v>0</v>
      </c>
      <c r="P514" s="161">
        <v>0</v>
      </c>
      <c r="Q514" s="161">
        <v>-0.09</v>
      </c>
      <c r="R514" s="161">
        <f t="shared" si="74"/>
        <v>1918.8</v>
      </c>
      <c r="S514" s="164"/>
    </row>
    <row r="515" spans="1:19" ht="27" customHeight="1">
      <c r="A515" s="160">
        <v>11100321</v>
      </c>
      <c r="B515" s="161" t="s">
        <v>405</v>
      </c>
      <c r="C515" s="161"/>
      <c r="D515" s="573" t="s">
        <v>406</v>
      </c>
      <c r="E515" s="162" t="s">
        <v>11</v>
      </c>
      <c r="F515" s="486">
        <v>15</v>
      </c>
      <c r="G515" s="161">
        <v>1836.57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82.14</v>
      </c>
      <c r="N515" s="161">
        <v>0</v>
      </c>
      <c r="O515" s="161">
        <v>0</v>
      </c>
      <c r="P515" s="161">
        <v>0</v>
      </c>
      <c r="Q515" s="161">
        <v>-0.09</v>
      </c>
      <c r="R515" s="161">
        <f t="shared" si="74"/>
        <v>1918.8</v>
      </c>
      <c r="S515" s="164"/>
    </row>
    <row r="516" spans="1:19" ht="27" customHeight="1">
      <c r="A516" s="160">
        <v>11100322</v>
      </c>
      <c r="B516" s="161" t="s">
        <v>407</v>
      </c>
      <c r="C516" s="161"/>
      <c r="D516" s="573" t="s">
        <v>408</v>
      </c>
      <c r="E516" s="162" t="s">
        <v>11</v>
      </c>
      <c r="F516" s="486">
        <v>15</v>
      </c>
      <c r="G516" s="161">
        <v>1836.57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82.14</v>
      </c>
      <c r="N516" s="161">
        <v>0</v>
      </c>
      <c r="O516" s="161">
        <v>0</v>
      </c>
      <c r="P516" s="161">
        <v>0</v>
      </c>
      <c r="Q516" s="161">
        <v>-0.09</v>
      </c>
      <c r="R516" s="161">
        <f t="shared" si="74"/>
        <v>1918.8</v>
      </c>
      <c r="S516" s="164"/>
    </row>
    <row r="517" spans="1:19" ht="27" customHeight="1">
      <c r="A517" s="160">
        <v>11100325</v>
      </c>
      <c r="B517" s="161" t="s">
        <v>410</v>
      </c>
      <c r="C517" s="161"/>
      <c r="D517" s="573" t="s">
        <v>411</v>
      </c>
      <c r="E517" s="162" t="s">
        <v>10</v>
      </c>
      <c r="F517" s="486">
        <v>15</v>
      </c>
      <c r="G517" s="161">
        <v>1836.57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82.14</v>
      </c>
      <c r="N517" s="161">
        <v>0</v>
      </c>
      <c r="O517" s="161">
        <v>0</v>
      </c>
      <c r="P517" s="161">
        <v>0</v>
      </c>
      <c r="Q517" s="161">
        <v>0.11</v>
      </c>
      <c r="R517" s="161">
        <f t="shared" si="74"/>
        <v>1918.6000000000001</v>
      </c>
      <c r="S517" s="164"/>
    </row>
    <row r="518" spans="1:19" ht="27" customHeight="1">
      <c r="A518" s="160">
        <v>11100326</v>
      </c>
      <c r="B518" s="161" t="s">
        <v>412</v>
      </c>
      <c r="C518" s="161"/>
      <c r="D518" s="573" t="s">
        <v>413</v>
      </c>
      <c r="E518" s="162" t="s">
        <v>10</v>
      </c>
      <c r="F518" s="486">
        <v>15</v>
      </c>
      <c r="G518" s="161">
        <v>1836.57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82.14</v>
      </c>
      <c r="N518" s="161">
        <v>0</v>
      </c>
      <c r="O518" s="161">
        <v>0</v>
      </c>
      <c r="P518" s="161">
        <v>0</v>
      </c>
      <c r="Q518" s="161">
        <v>-0.09</v>
      </c>
      <c r="R518" s="161">
        <f t="shared" si="74"/>
        <v>1918.8</v>
      </c>
      <c r="S518" s="164"/>
    </row>
    <row r="519" spans="1:19" ht="27" customHeight="1">
      <c r="A519" s="160">
        <v>11100327</v>
      </c>
      <c r="B519" s="549" t="s">
        <v>414</v>
      </c>
      <c r="C519" s="161"/>
      <c r="D519" s="573" t="s">
        <v>415</v>
      </c>
      <c r="E519" s="162" t="s">
        <v>10</v>
      </c>
      <c r="F519" s="486">
        <v>15</v>
      </c>
      <c r="G519" s="161">
        <v>2369.97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6.49</v>
      </c>
      <c r="N519" s="161">
        <v>0</v>
      </c>
      <c r="O519" s="161">
        <v>0</v>
      </c>
      <c r="P519" s="161">
        <v>0</v>
      </c>
      <c r="Q519" s="161">
        <v>-0.14</v>
      </c>
      <c r="R519" s="161">
        <f t="shared" si="74"/>
        <v>2376.5999999999995</v>
      </c>
      <c r="S519" s="164"/>
    </row>
    <row r="520" spans="1:19" ht="27" customHeight="1">
      <c r="A520" s="160">
        <v>11100328</v>
      </c>
      <c r="B520" s="161" t="s">
        <v>416</v>
      </c>
      <c r="C520" s="161"/>
      <c r="D520" s="573" t="s">
        <v>775</v>
      </c>
      <c r="E520" s="162" t="s">
        <v>10</v>
      </c>
      <c r="F520" s="486">
        <v>15</v>
      </c>
      <c r="G520" s="161">
        <v>1856.55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80.86</v>
      </c>
      <c r="N520" s="161">
        <v>0</v>
      </c>
      <c r="O520" s="161">
        <v>0</v>
      </c>
      <c r="P520" s="161">
        <v>0</v>
      </c>
      <c r="Q520" s="161">
        <v>0.01</v>
      </c>
      <c r="R520" s="161">
        <f t="shared" si="74"/>
        <v>1937.3999999999999</v>
      </c>
      <c r="S520" s="164"/>
    </row>
    <row r="521" spans="1:19" ht="27" customHeight="1">
      <c r="A521" s="160">
        <v>11100402</v>
      </c>
      <c r="B521" s="549" t="s">
        <v>418</v>
      </c>
      <c r="C521" s="161"/>
      <c r="D521" s="573" t="s">
        <v>419</v>
      </c>
      <c r="E521" s="162" t="s">
        <v>11</v>
      </c>
      <c r="F521" s="486">
        <v>15</v>
      </c>
      <c r="G521" s="161">
        <v>2045.58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68.77</v>
      </c>
      <c r="N521" s="161">
        <v>0</v>
      </c>
      <c r="O521" s="161">
        <v>0</v>
      </c>
      <c r="P521" s="161">
        <v>0</v>
      </c>
      <c r="Q521" s="161">
        <v>0.15</v>
      </c>
      <c r="R521" s="161">
        <f t="shared" si="74"/>
        <v>2114.2</v>
      </c>
      <c r="S521" s="164"/>
    </row>
    <row r="522" spans="1:19" ht="27" customHeight="1">
      <c r="A522" s="160">
        <v>11100403</v>
      </c>
      <c r="B522" s="161" t="s">
        <v>420</v>
      </c>
      <c r="C522" s="161"/>
      <c r="D522" s="573" t="s">
        <v>421</v>
      </c>
      <c r="E522" s="162" t="s">
        <v>11</v>
      </c>
      <c r="F522" s="486">
        <v>15</v>
      </c>
      <c r="G522" s="161">
        <v>1773.38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86.19</v>
      </c>
      <c r="N522" s="161">
        <v>0</v>
      </c>
      <c r="O522" s="161">
        <v>0</v>
      </c>
      <c r="P522" s="161">
        <v>0</v>
      </c>
      <c r="Q522" s="161">
        <v>-0.03</v>
      </c>
      <c r="R522" s="161">
        <f t="shared" si="74"/>
        <v>1859.6000000000001</v>
      </c>
      <c r="S522" s="164"/>
    </row>
    <row r="523" spans="1:19" ht="27" customHeight="1">
      <c r="A523" s="160">
        <v>11100405</v>
      </c>
      <c r="B523" s="182" t="s">
        <v>422</v>
      </c>
      <c r="C523" s="161"/>
      <c r="D523" s="573" t="s">
        <v>423</v>
      </c>
      <c r="E523" s="162" t="s">
        <v>11</v>
      </c>
      <c r="F523" s="486">
        <v>15</v>
      </c>
      <c r="G523" s="161">
        <v>1702.41</v>
      </c>
      <c r="H523" s="161">
        <v>0</v>
      </c>
      <c r="I523" s="161">
        <v>0</v>
      </c>
      <c r="J523" s="161">
        <v>0</v>
      </c>
      <c r="K523" s="161">
        <v>0</v>
      </c>
      <c r="L523" s="161">
        <v>0</v>
      </c>
      <c r="M523" s="161">
        <v>102.65</v>
      </c>
      <c r="N523" s="161">
        <v>0</v>
      </c>
      <c r="O523" s="161">
        <v>0</v>
      </c>
      <c r="P523" s="161">
        <v>0</v>
      </c>
      <c r="Q523" s="161">
        <v>0.06</v>
      </c>
      <c r="R523" s="161">
        <f t="shared" si="74"/>
        <v>1805.0000000000002</v>
      </c>
      <c r="S523" s="164"/>
    </row>
    <row r="524" spans="1:19" ht="27" customHeight="1">
      <c r="A524" s="160">
        <v>11100406</v>
      </c>
      <c r="B524" s="334" t="s">
        <v>424</v>
      </c>
      <c r="C524" s="334"/>
      <c r="D524" s="573" t="s">
        <v>425</v>
      </c>
      <c r="E524" s="333" t="s">
        <v>11</v>
      </c>
      <c r="F524" s="486">
        <v>15</v>
      </c>
      <c r="G524" s="334">
        <v>1747.29</v>
      </c>
      <c r="H524" s="334">
        <v>0</v>
      </c>
      <c r="I524" s="334">
        <v>0</v>
      </c>
      <c r="J524" s="334">
        <v>0</v>
      </c>
      <c r="K524" s="334">
        <v>0</v>
      </c>
      <c r="L524" s="334">
        <v>0</v>
      </c>
      <c r="M524" s="334">
        <v>87.86</v>
      </c>
      <c r="N524" s="334">
        <v>0</v>
      </c>
      <c r="O524" s="334">
        <v>0</v>
      </c>
      <c r="P524" s="334">
        <v>0</v>
      </c>
      <c r="Q524" s="334">
        <v>-0.05</v>
      </c>
      <c r="R524" s="334">
        <f t="shared" si="74"/>
        <v>1835.1999999999998</v>
      </c>
      <c r="S524" s="164"/>
    </row>
    <row r="525" spans="1:19" s="25" customFormat="1" ht="27" customHeight="1">
      <c r="A525" s="160">
        <v>11100501</v>
      </c>
      <c r="B525" s="334" t="s">
        <v>429</v>
      </c>
      <c r="C525" s="334"/>
      <c r="D525" s="573" t="s">
        <v>430</v>
      </c>
      <c r="E525" s="333" t="s">
        <v>10</v>
      </c>
      <c r="F525" s="504">
        <v>15</v>
      </c>
      <c r="G525" s="334">
        <v>2091.28</v>
      </c>
      <c r="H525" s="334">
        <v>0</v>
      </c>
      <c r="I525" s="334">
        <v>0</v>
      </c>
      <c r="J525" s="334">
        <v>0</v>
      </c>
      <c r="K525" s="334">
        <v>0</v>
      </c>
      <c r="L525" s="334">
        <v>0</v>
      </c>
      <c r="M525" s="334">
        <v>65.23</v>
      </c>
      <c r="N525" s="334">
        <v>0</v>
      </c>
      <c r="O525" s="334">
        <v>0</v>
      </c>
      <c r="P525" s="334">
        <v>0</v>
      </c>
      <c r="Q525" s="334">
        <v>-0.09</v>
      </c>
      <c r="R525" s="334">
        <f t="shared" si="74"/>
        <v>2156.6000000000004</v>
      </c>
      <c r="S525" s="164"/>
    </row>
    <row r="526" spans="1:19" ht="16.5" customHeight="1">
      <c r="A526" s="700"/>
      <c r="B526" s="296" t="s">
        <v>33</v>
      </c>
      <c r="C526" s="296"/>
      <c r="D526" s="624"/>
      <c r="E526" s="357"/>
      <c r="F526" s="509"/>
      <c r="G526" s="358">
        <f>SUM(G507:G525)</f>
        <v>37610.25</v>
      </c>
      <c r="H526" s="358">
        <f>SUM(H507:H525)</f>
        <v>0</v>
      </c>
      <c r="I526" s="358">
        <f>SUM(I507:I525)</f>
        <v>0</v>
      </c>
      <c r="J526" s="358">
        <f aca="true" t="shared" si="75" ref="J526:P526">SUM(J507:J525)</f>
        <v>0</v>
      </c>
      <c r="K526" s="358">
        <f t="shared" si="75"/>
        <v>0</v>
      </c>
      <c r="L526" s="358">
        <f t="shared" si="75"/>
        <v>61.96</v>
      </c>
      <c r="M526" s="358">
        <f>SUM(M507:M525)</f>
        <v>1313.59</v>
      </c>
      <c r="N526" s="358">
        <f t="shared" si="75"/>
        <v>0</v>
      </c>
      <c r="O526" s="358">
        <f t="shared" si="75"/>
        <v>0</v>
      </c>
      <c r="P526" s="358">
        <f t="shared" si="75"/>
        <v>0</v>
      </c>
      <c r="Q526" s="358">
        <f>SUM(Q507:Q525)</f>
        <v>-0.11999999999999998</v>
      </c>
      <c r="R526" s="358">
        <f>SUM(R507:R525)</f>
        <v>38861.99999999999</v>
      </c>
      <c r="S526" s="321"/>
    </row>
    <row r="527" spans="1:19" s="245" customFormat="1" ht="21.75" customHeight="1">
      <c r="A527" s="655"/>
      <c r="B527" s="656"/>
      <c r="C527" s="656"/>
      <c r="D527" s="656"/>
      <c r="E527" s="656" t="s">
        <v>1091</v>
      </c>
      <c r="F527" s="657"/>
      <c r="G527" s="656"/>
      <c r="H527" s="656"/>
      <c r="I527" s="656"/>
      <c r="J527" s="656"/>
      <c r="L527" s="661" t="s">
        <v>1093</v>
      </c>
      <c r="M527" s="661"/>
      <c r="N527" s="656"/>
      <c r="O527" s="656"/>
      <c r="P527" s="656"/>
      <c r="Q527" s="661" t="s">
        <v>1093</v>
      </c>
      <c r="R527" s="656"/>
      <c r="S527" s="658"/>
    </row>
    <row r="528" spans="1:19" s="245" customFormat="1" ht="15.75" customHeight="1">
      <c r="A528" s="655"/>
      <c r="B528" s="656"/>
      <c r="C528" s="656"/>
      <c r="D528" s="656"/>
      <c r="E528" s="656"/>
      <c r="F528" s="657"/>
      <c r="G528" s="656"/>
      <c r="H528" s="656"/>
      <c r="I528" s="656"/>
      <c r="J528" s="656"/>
      <c r="L528" s="670"/>
      <c r="M528" s="686"/>
      <c r="N528" s="655"/>
      <c r="O528" s="656"/>
      <c r="P528" s="656"/>
      <c r="Q528" s="661"/>
      <c r="R528" s="656"/>
      <c r="S528" s="659"/>
    </row>
    <row r="529" spans="1:19" s="105" customFormat="1" ht="18.75">
      <c r="A529" s="655" t="s">
        <v>1126</v>
      </c>
      <c r="B529" s="656"/>
      <c r="C529" s="656"/>
      <c r="D529" s="656" t="s">
        <v>1092</v>
      </c>
      <c r="E529" s="656"/>
      <c r="F529" s="657"/>
      <c r="G529" s="656"/>
      <c r="H529" s="656"/>
      <c r="I529" s="656"/>
      <c r="J529" s="656"/>
      <c r="L529" s="661" t="s">
        <v>1094</v>
      </c>
      <c r="M529" s="686"/>
      <c r="N529" s="655"/>
      <c r="O529" s="656"/>
      <c r="Q529" s="661" t="s">
        <v>1086</v>
      </c>
      <c r="R529" s="656"/>
      <c r="S529" s="659"/>
    </row>
    <row r="530" spans="1:19" ht="18.75">
      <c r="A530" s="655"/>
      <c r="B530" s="656"/>
      <c r="C530" s="656"/>
      <c r="D530" s="656" t="s">
        <v>1095</v>
      </c>
      <c r="E530" s="656"/>
      <c r="F530" s="657"/>
      <c r="G530" s="656"/>
      <c r="H530" s="656"/>
      <c r="I530" s="656"/>
      <c r="J530" s="656"/>
      <c r="L530" s="660" t="s">
        <v>1089</v>
      </c>
      <c r="M530" s="660"/>
      <c r="N530" s="656"/>
      <c r="O530" s="656"/>
      <c r="Q530" s="661" t="s">
        <v>1090</v>
      </c>
      <c r="R530" s="656"/>
      <c r="S530" s="658"/>
    </row>
    <row r="531" spans="1:19" ht="27.75" customHeight="1">
      <c r="A531" s="241" t="s">
        <v>0</v>
      </c>
      <c r="B531" s="37"/>
      <c r="C531" s="37"/>
      <c r="D531" s="611"/>
      <c r="E531" s="118" t="s">
        <v>695</v>
      </c>
      <c r="F531" s="452"/>
      <c r="G531" s="6"/>
      <c r="H531" s="6"/>
      <c r="I531" s="6"/>
      <c r="J531" s="6"/>
      <c r="K531" s="6"/>
      <c r="L531" s="6"/>
      <c r="M531" s="6"/>
      <c r="N531" s="6"/>
      <c r="O531" s="7"/>
      <c r="P531" s="6"/>
      <c r="Q531" s="6"/>
      <c r="R531" s="6"/>
      <c r="S531" s="29"/>
    </row>
    <row r="532" spans="1:19" ht="20.25" customHeight="1">
      <c r="A532" s="8"/>
      <c r="B532" s="234" t="s">
        <v>26</v>
      </c>
      <c r="C532" s="234"/>
      <c r="D532" s="603"/>
      <c r="E532" s="9"/>
      <c r="F532" s="440"/>
      <c r="G532" s="9"/>
      <c r="H532" s="9"/>
      <c r="I532" s="9"/>
      <c r="J532" s="9"/>
      <c r="K532" s="10"/>
      <c r="L532" s="9"/>
      <c r="M532" s="9"/>
      <c r="N532" s="10"/>
      <c r="O532" s="11"/>
      <c r="P532" s="9"/>
      <c r="Q532" s="9"/>
      <c r="R532" s="9"/>
      <c r="S532" s="590" t="s">
        <v>1296</v>
      </c>
    </row>
    <row r="533" spans="1:19" s="324" customFormat="1" ht="23.25" customHeight="1">
      <c r="A533" s="271"/>
      <c r="B533" s="331"/>
      <c r="C533" s="331"/>
      <c r="D533" s="627"/>
      <c r="E533" s="311" t="s">
        <v>1317</v>
      </c>
      <c r="F533" s="493"/>
      <c r="G533" s="9"/>
      <c r="H533" s="9"/>
      <c r="I533" s="9"/>
      <c r="J533" s="9"/>
      <c r="K533" s="9"/>
      <c r="L533" s="9"/>
      <c r="M533" s="9"/>
      <c r="N533" s="9"/>
      <c r="O533" s="11"/>
      <c r="P533" s="9"/>
      <c r="Q533" s="9"/>
      <c r="R533" s="9"/>
      <c r="S533" s="181"/>
    </row>
    <row r="534" spans="1:19" s="41" customFormat="1" ht="24" customHeight="1">
      <c r="A534" s="352" t="s">
        <v>931</v>
      </c>
      <c r="B534" s="350" t="s">
        <v>932</v>
      </c>
      <c r="C534" s="278" t="s">
        <v>724</v>
      </c>
      <c r="D534" s="636" t="s">
        <v>1</v>
      </c>
      <c r="E534" s="350" t="s">
        <v>930</v>
      </c>
      <c r="F534" s="508" t="s">
        <v>948</v>
      </c>
      <c r="G534" s="351" t="s">
        <v>926</v>
      </c>
      <c r="H534" s="351" t="s">
        <v>927</v>
      </c>
      <c r="I534" s="431" t="s">
        <v>36</v>
      </c>
      <c r="J534" s="351" t="s">
        <v>37</v>
      </c>
      <c r="K534" s="351" t="s">
        <v>928</v>
      </c>
      <c r="L534" s="351" t="s">
        <v>18</v>
      </c>
      <c r="M534" s="351" t="s">
        <v>19</v>
      </c>
      <c r="N534" s="351" t="s">
        <v>940</v>
      </c>
      <c r="O534" s="351" t="s">
        <v>1221</v>
      </c>
      <c r="P534" s="312" t="s">
        <v>929</v>
      </c>
      <c r="Q534" s="351" t="s">
        <v>32</v>
      </c>
      <c r="R534" s="351" t="s">
        <v>933</v>
      </c>
      <c r="S534" s="353" t="s">
        <v>20</v>
      </c>
    </row>
    <row r="535" spans="1:19" ht="28.5" customHeight="1">
      <c r="A535" s="338" t="s">
        <v>364</v>
      </c>
      <c r="B535" s="340"/>
      <c r="C535" s="340"/>
      <c r="D535" s="635"/>
      <c r="E535" s="341"/>
      <c r="F535" s="507"/>
      <c r="G535" s="342"/>
      <c r="H535" s="427"/>
      <c r="I535" s="428"/>
      <c r="J535" s="428"/>
      <c r="K535" s="429"/>
      <c r="L535" s="430"/>
      <c r="M535" s="344"/>
      <c r="N535" s="429"/>
      <c r="O535" s="429"/>
      <c r="P535" s="428"/>
      <c r="Q535" s="344"/>
      <c r="R535" s="343"/>
      <c r="S535" s="354"/>
    </row>
    <row r="536" spans="1:19" ht="28.5" customHeight="1">
      <c r="A536" s="160">
        <v>11100503</v>
      </c>
      <c r="B536" s="334" t="s">
        <v>434</v>
      </c>
      <c r="C536" s="334"/>
      <c r="D536" s="573" t="s">
        <v>435</v>
      </c>
      <c r="E536" s="333" t="s">
        <v>11</v>
      </c>
      <c r="F536" s="504">
        <v>15</v>
      </c>
      <c r="G536" s="334">
        <v>2091.28</v>
      </c>
      <c r="H536" s="334">
        <v>0</v>
      </c>
      <c r="I536" s="334">
        <v>0</v>
      </c>
      <c r="J536" s="334">
        <v>0</v>
      </c>
      <c r="K536" s="334">
        <v>0</v>
      </c>
      <c r="L536" s="334">
        <v>0</v>
      </c>
      <c r="M536" s="334">
        <v>65.23</v>
      </c>
      <c r="N536" s="334">
        <v>0</v>
      </c>
      <c r="O536" s="334">
        <v>0</v>
      </c>
      <c r="P536" s="334">
        <v>0</v>
      </c>
      <c r="Q536" s="334">
        <v>-0.09</v>
      </c>
      <c r="R536" s="334">
        <f aca="true" t="shared" si="76" ref="R536:R541">G536+H536+I536+K536-N536-P536-L536-O536+M536-Q536</f>
        <v>2156.6000000000004</v>
      </c>
      <c r="S536" s="164"/>
    </row>
    <row r="537" spans="1:19" ht="28.5" customHeight="1">
      <c r="A537" s="160">
        <v>11100504</v>
      </c>
      <c r="B537" s="334" t="s">
        <v>436</v>
      </c>
      <c r="C537" s="334"/>
      <c r="D537" s="573" t="s">
        <v>437</v>
      </c>
      <c r="E537" s="333" t="s">
        <v>431</v>
      </c>
      <c r="F537" s="504">
        <v>15</v>
      </c>
      <c r="G537" s="334">
        <v>2091.28</v>
      </c>
      <c r="H537" s="334">
        <v>0</v>
      </c>
      <c r="I537" s="334">
        <v>0</v>
      </c>
      <c r="J537" s="334">
        <v>0</v>
      </c>
      <c r="K537" s="334">
        <v>0</v>
      </c>
      <c r="L537" s="334">
        <v>0</v>
      </c>
      <c r="M537" s="334">
        <v>65.23</v>
      </c>
      <c r="N537" s="334">
        <v>0</v>
      </c>
      <c r="O537" s="334">
        <v>0</v>
      </c>
      <c r="P537" s="334">
        <v>0</v>
      </c>
      <c r="Q537" s="334">
        <v>-0.09</v>
      </c>
      <c r="R537" s="334">
        <f t="shared" si="76"/>
        <v>2156.6000000000004</v>
      </c>
      <c r="S537" s="164"/>
    </row>
    <row r="538" spans="1:19" ht="28.5" customHeight="1">
      <c r="A538" s="160">
        <v>11100509</v>
      </c>
      <c r="B538" s="334" t="s">
        <v>441</v>
      </c>
      <c r="C538" s="334"/>
      <c r="D538" s="573" t="s">
        <v>442</v>
      </c>
      <c r="E538" s="333" t="s">
        <v>10</v>
      </c>
      <c r="F538" s="504">
        <v>15</v>
      </c>
      <c r="G538" s="334">
        <v>2091.28</v>
      </c>
      <c r="H538" s="334">
        <v>0</v>
      </c>
      <c r="I538" s="334">
        <v>0</v>
      </c>
      <c r="J538" s="334">
        <v>0</v>
      </c>
      <c r="K538" s="334">
        <v>0</v>
      </c>
      <c r="L538" s="334">
        <v>0</v>
      </c>
      <c r="M538" s="334">
        <v>65.23</v>
      </c>
      <c r="N538" s="334">
        <v>0</v>
      </c>
      <c r="O538" s="334">
        <v>0</v>
      </c>
      <c r="P538" s="334">
        <v>0</v>
      </c>
      <c r="Q538" s="334">
        <v>0.11</v>
      </c>
      <c r="R538" s="334">
        <f t="shared" si="76"/>
        <v>2156.4</v>
      </c>
      <c r="S538" s="164"/>
    </row>
    <row r="539" spans="1:19" ht="28.5" customHeight="1">
      <c r="A539" s="160">
        <v>11100510</v>
      </c>
      <c r="B539" s="334" t="s">
        <v>443</v>
      </c>
      <c r="C539" s="334"/>
      <c r="D539" s="573" t="s">
        <v>444</v>
      </c>
      <c r="E539" s="333" t="s">
        <v>445</v>
      </c>
      <c r="F539" s="504">
        <v>15</v>
      </c>
      <c r="G539" s="334">
        <v>2091.28</v>
      </c>
      <c r="H539" s="334">
        <v>0</v>
      </c>
      <c r="I539" s="334">
        <v>0</v>
      </c>
      <c r="J539" s="334">
        <v>0</v>
      </c>
      <c r="K539" s="334">
        <v>0</v>
      </c>
      <c r="L539" s="334">
        <v>0</v>
      </c>
      <c r="M539" s="334">
        <v>65.23</v>
      </c>
      <c r="N539" s="334">
        <v>0</v>
      </c>
      <c r="O539" s="334">
        <v>0</v>
      </c>
      <c r="P539" s="334">
        <v>0</v>
      </c>
      <c r="Q539" s="334">
        <v>-0.09</v>
      </c>
      <c r="R539" s="334">
        <f t="shared" si="76"/>
        <v>2156.6000000000004</v>
      </c>
      <c r="S539" s="164"/>
    </row>
    <row r="540" spans="1:19" ht="30" customHeight="1">
      <c r="A540" s="160">
        <v>11100513</v>
      </c>
      <c r="B540" s="334" t="s">
        <v>446</v>
      </c>
      <c r="C540" s="334"/>
      <c r="D540" s="573" t="s">
        <v>447</v>
      </c>
      <c r="E540" s="333" t="s">
        <v>11</v>
      </c>
      <c r="F540" s="504">
        <v>15</v>
      </c>
      <c r="G540" s="334">
        <v>2637.24</v>
      </c>
      <c r="H540" s="334">
        <v>0</v>
      </c>
      <c r="I540" s="334">
        <v>0</v>
      </c>
      <c r="J540" s="334">
        <v>0</v>
      </c>
      <c r="K540" s="334">
        <v>0</v>
      </c>
      <c r="L540" s="334">
        <v>37.51</v>
      </c>
      <c r="M540" s="334">
        <v>0</v>
      </c>
      <c r="N540" s="334">
        <v>0</v>
      </c>
      <c r="O540" s="334">
        <v>0</v>
      </c>
      <c r="P540" s="334">
        <v>0</v>
      </c>
      <c r="Q540" s="334">
        <v>0.13</v>
      </c>
      <c r="R540" s="334">
        <f t="shared" si="76"/>
        <v>2599.5999999999995</v>
      </c>
      <c r="S540" s="164"/>
    </row>
    <row r="541" spans="1:19" s="595" customFormat="1" ht="30" customHeight="1">
      <c r="A541" s="160">
        <v>15100205</v>
      </c>
      <c r="B541" s="334" t="s">
        <v>511</v>
      </c>
      <c r="C541" s="334"/>
      <c r="D541" s="573" t="s">
        <v>512</v>
      </c>
      <c r="E541" s="333" t="s">
        <v>11</v>
      </c>
      <c r="F541" s="504">
        <v>15</v>
      </c>
      <c r="G541" s="334">
        <v>1364.02</v>
      </c>
      <c r="H541" s="334">
        <v>0</v>
      </c>
      <c r="I541" s="334">
        <v>0</v>
      </c>
      <c r="J541" s="334">
        <v>0</v>
      </c>
      <c r="K541" s="334">
        <v>0</v>
      </c>
      <c r="L541" s="334">
        <v>0</v>
      </c>
      <c r="M541" s="334">
        <v>124.31</v>
      </c>
      <c r="N541" s="334">
        <v>0</v>
      </c>
      <c r="O541" s="334">
        <v>0</v>
      </c>
      <c r="P541" s="334">
        <v>0</v>
      </c>
      <c r="Q541" s="334">
        <v>0.13</v>
      </c>
      <c r="R541" s="334">
        <f t="shared" si="76"/>
        <v>1488.1999999999998</v>
      </c>
      <c r="S541" s="164"/>
    </row>
    <row r="542" spans="1:19" ht="17.25" customHeight="1" hidden="1">
      <c r="A542" s="322"/>
      <c r="B542" s="313"/>
      <c r="C542" s="313"/>
      <c r="D542" s="631"/>
      <c r="E542" s="313"/>
      <c r="F542" s="495"/>
      <c r="G542" s="313">
        <f aca="true" t="shared" si="77" ref="G542:P542">SUM(G536:G541)</f>
        <v>12366.380000000001</v>
      </c>
      <c r="H542" s="313">
        <f>SUM(H536:H541)</f>
        <v>0</v>
      </c>
      <c r="I542" s="313">
        <f>SUM(I536:I541)</f>
        <v>0</v>
      </c>
      <c r="J542" s="313">
        <f t="shared" si="77"/>
        <v>0</v>
      </c>
      <c r="K542" s="313">
        <f>SUM(K536:K541)</f>
        <v>0</v>
      </c>
      <c r="L542" s="313">
        <f t="shared" si="77"/>
        <v>37.51</v>
      </c>
      <c r="M542" s="313">
        <f>SUM(M536:M541)</f>
        <v>385.23</v>
      </c>
      <c r="N542" s="313">
        <f t="shared" si="77"/>
        <v>0</v>
      </c>
      <c r="O542" s="313">
        <f t="shared" si="77"/>
        <v>0</v>
      </c>
      <c r="P542" s="313">
        <f t="shared" si="77"/>
        <v>0</v>
      </c>
      <c r="Q542" s="313">
        <f>SUM(Q536:Q541)</f>
        <v>0.10000000000000003</v>
      </c>
      <c r="R542" s="313">
        <f>SUM(R536:R541)</f>
        <v>12714</v>
      </c>
      <c r="S542" s="323"/>
    </row>
    <row r="543" spans="1:19" ht="19.5" customHeight="1">
      <c r="A543" s="355" t="s">
        <v>121</v>
      </c>
      <c r="B543" s="345"/>
      <c r="C543" s="345"/>
      <c r="D543" s="576"/>
      <c r="E543" s="346"/>
      <c r="F543" s="500"/>
      <c r="G543" s="347">
        <f aca="true" t="shared" si="78" ref="G543:R543">G496+G526+G542</f>
        <v>76480.21</v>
      </c>
      <c r="H543" s="347">
        <f t="shared" si="78"/>
        <v>0</v>
      </c>
      <c r="I543" s="347">
        <f t="shared" si="78"/>
        <v>0</v>
      </c>
      <c r="J543" s="347">
        <f t="shared" si="78"/>
        <v>0</v>
      </c>
      <c r="K543" s="347">
        <f t="shared" si="78"/>
        <v>0</v>
      </c>
      <c r="L543" s="347">
        <f t="shared" si="78"/>
        <v>473.43</v>
      </c>
      <c r="M543" s="347">
        <f t="shared" si="78"/>
        <v>2097.58</v>
      </c>
      <c r="N543" s="347">
        <f t="shared" si="78"/>
        <v>0</v>
      </c>
      <c r="O543" s="347">
        <f t="shared" si="78"/>
        <v>1661</v>
      </c>
      <c r="P543" s="347">
        <f t="shared" si="78"/>
        <v>0</v>
      </c>
      <c r="Q543" s="347">
        <f t="shared" si="78"/>
        <v>0.16000000000000003</v>
      </c>
      <c r="R543" s="347">
        <f t="shared" si="78"/>
        <v>76443.19999999998</v>
      </c>
      <c r="S543" s="356"/>
    </row>
    <row r="544" spans="1:19" ht="28.5" customHeight="1">
      <c r="A544" s="338" t="s">
        <v>428</v>
      </c>
      <c r="B544" s="348"/>
      <c r="C544" s="348"/>
      <c r="D544" s="577"/>
      <c r="E544" s="166"/>
      <c r="F544" s="487"/>
      <c r="G544" s="349"/>
      <c r="H544" s="349"/>
      <c r="I544" s="349"/>
      <c r="J544" s="349"/>
      <c r="K544" s="349"/>
      <c r="L544" s="349"/>
      <c r="M544" s="349"/>
      <c r="N544" s="349"/>
      <c r="O544" s="349"/>
      <c r="P544" s="349"/>
      <c r="Q544" s="349"/>
      <c r="R544" s="349"/>
      <c r="S544" s="168"/>
    </row>
    <row r="545" spans="1:19" ht="28.5" customHeight="1">
      <c r="A545" s="160">
        <v>8100206</v>
      </c>
      <c r="B545" s="161" t="s">
        <v>345</v>
      </c>
      <c r="C545" s="161"/>
      <c r="D545" s="573" t="s">
        <v>346</v>
      </c>
      <c r="E545" s="648" t="s">
        <v>342</v>
      </c>
      <c r="F545" s="486">
        <v>15</v>
      </c>
      <c r="G545" s="161">
        <v>3353.55</v>
      </c>
      <c r="H545" s="161">
        <v>0</v>
      </c>
      <c r="I545" s="161">
        <v>0</v>
      </c>
      <c r="J545" s="161">
        <v>0</v>
      </c>
      <c r="K545" s="161">
        <v>0</v>
      </c>
      <c r="L545" s="161">
        <v>135.72</v>
      </c>
      <c r="M545" s="161">
        <v>0</v>
      </c>
      <c r="N545" s="161">
        <v>0</v>
      </c>
      <c r="O545" s="161">
        <v>0</v>
      </c>
      <c r="P545" s="161">
        <v>0</v>
      </c>
      <c r="Q545" s="161">
        <v>0.03</v>
      </c>
      <c r="R545" s="161">
        <f aca="true" t="shared" si="79" ref="R545:R553">G545+H545+I545+K545-N545-P545-L545-O545+M545-Q545</f>
        <v>3217.8</v>
      </c>
      <c r="S545" s="164"/>
    </row>
    <row r="546" spans="1:19" ht="28.5" customHeight="1">
      <c r="A546" s="160">
        <v>11100323</v>
      </c>
      <c r="B546" s="161" t="s">
        <v>1251</v>
      </c>
      <c r="C546" s="161"/>
      <c r="D546" s="573" t="s">
        <v>409</v>
      </c>
      <c r="E546" s="648" t="s">
        <v>431</v>
      </c>
      <c r="F546" s="486">
        <v>15</v>
      </c>
      <c r="G546" s="161">
        <v>2184.16</v>
      </c>
      <c r="H546" s="161">
        <v>0</v>
      </c>
      <c r="I546" s="161">
        <v>0</v>
      </c>
      <c r="J546" s="161">
        <v>0</v>
      </c>
      <c r="K546" s="161">
        <v>0</v>
      </c>
      <c r="L546" s="161">
        <v>0</v>
      </c>
      <c r="M546" s="161">
        <v>55.12</v>
      </c>
      <c r="N546" s="161">
        <v>0</v>
      </c>
      <c r="O546" s="161">
        <v>0</v>
      </c>
      <c r="P546" s="161">
        <v>0</v>
      </c>
      <c r="Q546" s="161">
        <v>0.08</v>
      </c>
      <c r="R546" s="161">
        <f t="shared" si="79"/>
        <v>2239.2</v>
      </c>
      <c r="S546" s="164"/>
    </row>
    <row r="547" spans="1:19" ht="28.5" customHeight="1">
      <c r="A547" s="160">
        <v>11100329</v>
      </c>
      <c r="B547" s="161" t="s">
        <v>417</v>
      </c>
      <c r="C547" s="161"/>
      <c r="D547" s="573" t="s">
        <v>776</v>
      </c>
      <c r="E547" s="648" t="s">
        <v>431</v>
      </c>
      <c r="F547" s="486">
        <v>15</v>
      </c>
      <c r="G547" s="161">
        <v>2995.48</v>
      </c>
      <c r="H547" s="161">
        <v>0</v>
      </c>
      <c r="I547" s="161">
        <v>0</v>
      </c>
      <c r="J547" s="161">
        <v>0</v>
      </c>
      <c r="K547" s="161">
        <v>0</v>
      </c>
      <c r="L547" s="161">
        <v>76.49</v>
      </c>
      <c r="M547" s="161">
        <v>0</v>
      </c>
      <c r="N547" s="161">
        <v>0</v>
      </c>
      <c r="O547" s="161">
        <v>0</v>
      </c>
      <c r="P547" s="161">
        <v>0</v>
      </c>
      <c r="Q547" s="161">
        <v>-0.01</v>
      </c>
      <c r="R547" s="161">
        <f t="shared" si="79"/>
        <v>2919.0000000000005</v>
      </c>
      <c r="S547" s="164"/>
    </row>
    <row r="548" spans="1:19" ht="28.5" customHeight="1">
      <c r="A548" s="160">
        <v>11100502</v>
      </c>
      <c r="B548" s="161" t="s">
        <v>432</v>
      </c>
      <c r="C548" s="161"/>
      <c r="D548" s="573" t="s">
        <v>433</v>
      </c>
      <c r="E548" s="648" t="s">
        <v>914</v>
      </c>
      <c r="F548" s="486">
        <v>15</v>
      </c>
      <c r="G548" s="161">
        <v>3992.21</v>
      </c>
      <c r="H548" s="161">
        <v>0</v>
      </c>
      <c r="I548" s="161">
        <v>0</v>
      </c>
      <c r="J548" s="161">
        <v>0</v>
      </c>
      <c r="K548" s="161">
        <v>0</v>
      </c>
      <c r="L548" s="161">
        <v>347.8</v>
      </c>
      <c r="M548" s="161">
        <v>0</v>
      </c>
      <c r="N548" s="161">
        <v>0</v>
      </c>
      <c r="O548" s="161">
        <v>0</v>
      </c>
      <c r="P548" s="161">
        <v>0</v>
      </c>
      <c r="Q548" s="161">
        <v>0.01</v>
      </c>
      <c r="R548" s="161">
        <f t="shared" si="79"/>
        <v>3644.3999999999996</v>
      </c>
      <c r="S548" s="164"/>
    </row>
    <row r="549" spans="1:19" ht="28.5" customHeight="1">
      <c r="A549" s="160">
        <v>11100506</v>
      </c>
      <c r="B549" s="161" t="s">
        <v>439</v>
      </c>
      <c r="C549" s="161"/>
      <c r="D549" s="573" t="s">
        <v>440</v>
      </c>
      <c r="E549" s="648" t="s">
        <v>431</v>
      </c>
      <c r="F549" s="486">
        <v>15</v>
      </c>
      <c r="G549" s="161">
        <v>2091.28</v>
      </c>
      <c r="H549" s="161">
        <v>0</v>
      </c>
      <c r="I549" s="161">
        <v>0</v>
      </c>
      <c r="J549" s="161">
        <v>0</v>
      </c>
      <c r="K549" s="161">
        <v>0</v>
      </c>
      <c r="L549" s="161">
        <v>0</v>
      </c>
      <c r="M549" s="161">
        <v>65.23</v>
      </c>
      <c r="N549" s="161">
        <v>0</v>
      </c>
      <c r="O549" s="161">
        <v>0</v>
      </c>
      <c r="P549" s="161">
        <v>0</v>
      </c>
      <c r="Q549" s="161">
        <v>-0.09</v>
      </c>
      <c r="R549" s="161">
        <f t="shared" si="79"/>
        <v>2156.6000000000004</v>
      </c>
      <c r="S549" s="164"/>
    </row>
    <row r="550" spans="1:19" ht="28.5" customHeight="1">
      <c r="A550" s="160">
        <v>11100507</v>
      </c>
      <c r="B550" s="182" t="s">
        <v>59</v>
      </c>
      <c r="C550" s="161"/>
      <c r="D550" s="573" t="s">
        <v>1206</v>
      </c>
      <c r="E550" s="648" t="s">
        <v>431</v>
      </c>
      <c r="F550" s="486">
        <v>15</v>
      </c>
      <c r="G550" s="161">
        <v>1993.08</v>
      </c>
      <c r="H550" s="161">
        <v>0</v>
      </c>
      <c r="I550" s="161">
        <v>0</v>
      </c>
      <c r="J550" s="161">
        <v>0</v>
      </c>
      <c r="K550" s="161">
        <v>0</v>
      </c>
      <c r="L550" s="161">
        <v>0</v>
      </c>
      <c r="M550" s="161">
        <v>72.13</v>
      </c>
      <c r="N550" s="161">
        <v>0</v>
      </c>
      <c r="O550" s="161">
        <v>0</v>
      </c>
      <c r="P550" s="161">
        <v>0</v>
      </c>
      <c r="Q550" s="161">
        <v>0.01</v>
      </c>
      <c r="R550" s="161">
        <f t="shared" si="79"/>
        <v>2065.2</v>
      </c>
      <c r="S550" s="164"/>
    </row>
    <row r="551" spans="1:19" ht="28.5" customHeight="1">
      <c r="A551" s="160">
        <v>11100514</v>
      </c>
      <c r="B551" s="161" t="s">
        <v>448</v>
      </c>
      <c r="C551" s="161"/>
      <c r="D551" s="573" t="s">
        <v>449</v>
      </c>
      <c r="E551" s="162" t="s">
        <v>431</v>
      </c>
      <c r="F551" s="486">
        <v>15</v>
      </c>
      <c r="G551" s="161">
        <v>2604.15</v>
      </c>
      <c r="H551" s="161">
        <v>0</v>
      </c>
      <c r="I551" s="161">
        <v>0</v>
      </c>
      <c r="J551" s="161">
        <v>0</v>
      </c>
      <c r="K551" s="161">
        <v>0</v>
      </c>
      <c r="L551" s="161">
        <v>18.99</v>
      </c>
      <c r="M551" s="161">
        <v>0</v>
      </c>
      <c r="N551" s="161">
        <v>0</v>
      </c>
      <c r="O551" s="161">
        <v>0</v>
      </c>
      <c r="P551" s="161">
        <v>0</v>
      </c>
      <c r="Q551" s="161">
        <v>-0.04</v>
      </c>
      <c r="R551" s="161">
        <f t="shared" si="79"/>
        <v>2585.2000000000003</v>
      </c>
      <c r="S551" s="164"/>
    </row>
    <row r="552" spans="1:19" ht="28.5" customHeight="1">
      <c r="A552" s="160">
        <v>11100517</v>
      </c>
      <c r="B552" s="161" t="s">
        <v>426</v>
      </c>
      <c r="C552" s="161"/>
      <c r="D552" s="573" t="s">
        <v>427</v>
      </c>
      <c r="E552" s="162" t="s">
        <v>431</v>
      </c>
      <c r="F552" s="486">
        <v>15</v>
      </c>
      <c r="G552" s="161">
        <v>3918.75</v>
      </c>
      <c r="H552" s="161">
        <v>0</v>
      </c>
      <c r="I552" s="161">
        <v>2600</v>
      </c>
      <c r="J552" s="161">
        <v>0</v>
      </c>
      <c r="K552" s="161">
        <v>0</v>
      </c>
      <c r="L552" s="161">
        <v>336.05</v>
      </c>
      <c r="M552" s="161">
        <v>0</v>
      </c>
      <c r="N552" s="161">
        <v>0</v>
      </c>
      <c r="O552" s="161">
        <v>0</v>
      </c>
      <c r="P552" s="161">
        <v>0</v>
      </c>
      <c r="Q552" s="161">
        <v>-0.1</v>
      </c>
      <c r="R552" s="161">
        <f t="shared" si="79"/>
        <v>6182.8</v>
      </c>
      <c r="S552" s="164"/>
    </row>
    <row r="553" spans="1:19" ht="28.5" customHeight="1">
      <c r="A553" s="160">
        <v>17100202</v>
      </c>
      <c r="B553" s="161" t="s">
        <v>450</v>
      </c>
      <c r="C553" s="161"/>
      <c r="D553" s="573" t="s">
        <v>451</v>
      </c>
      <c r="E553" s="162" t="s">
        <v>431</v>
      </c>
      <c r="F553" s="486">
        <v>15</v>
      </c>
      <c r="G553" s="161">
        <v>3822.2</v>
      </c>
      <c r="H553" s="161">
        <v>0</v>
      </c>
      <c r="I553" s="161">
        <v>0</v>
      </c>
      <c r="J553" s="161">
        <v>0</v>
      </c>
      <c r="K553" s="161">
        <v>0</v>
      </c>
      <c r="L553" s="161">
        <v>320.6</v>
      </c>
      <c r="M553" s="161">
        <v>0</v>
      </c>
      <c r="N553" s="161">
        <v>0</v>
      </c>
      <c r="O553" s="161">
        <v>0</v>
      </c>
      <c r="P553" s="161">
        <v>0</v>
      </c>
      <c r="Q553" s="161">
        <v>0</v>
      </c>
      <c r="R553" s="161">
        <f t="shared" si="79"/>
        <v>3501.6</v>
      </c>
      <c r="S553" s="164"/>
    </row>
    <row r="554" spans="1:19" s="25" customFormat="1" ht="20.25" customHeight="1">
      <c r="A554" s="355" t="s">
        <v>121</v>
      </c>
      <c r="B554" s="345"/>
      <c r="C554" s="345"/>
      <c r="D554" s="576"/>
      <c r="E554" s="346"/>
      <c r="F554" s="500"/>
      <c r="G554" s="347">
        <f aca="true" t="shared" si="80" ref="G554:P554">SUM(G545:G553)</f>
        <v>26954.860000000004</v>
      </c>
      <c r="H554" s="347">
        <f>SUM(H545:H553)</f>
        <v>0</v>
      </c>
      <c r="I554" s="347">
        <f>SUM(I545:I553)</f>
        <v>2600</v>
      </c>
      <c r="J554" s="347">
        <f t="shared" si="80"/>
        <v>0</v>
      </c>
      <c r="K554" s="347">
        <f t="shared" si="80"/>
        <v>0</v>
      </c>
      <c r="L554" s="347">
        <f t="shared" si="80"/>
        <v>1235.65</v>
      </c>
      <c r="M554" s="347">
        <f t="shared" si="80"/>
        <v>192.48</v>
      </c>
      <c r="N554" s="347">
        <f t="shared" si="80"/>
        <v>0</v>
      </c>
      <c r="O554" s="347">
        <f t="shared" si="80"/>
        <v>0</v>
      </c>
      <c r="P554" s="347">
        <f t="shared" si="80"/>
        <v>0</v>
      </c>
      <c r="Q554" s="347">
        <f>SUM(Q545:Q553)</f>
        <v>-0.11</v>
      </c>
      <c r="R554" s="347">
        <f>SUM(R545:R553)</f>
        <v>28511.8</v>
      </c>
      <c r="S554" s="356"/>
    </row>
    <row r="555" spans="1:19" s="245" customFormat="1" ht="19.5" customHeight="1">
      <c r="A555" s="295"/>
      <c r="B555" s="296" t="s">
        <v>33</v>
      </c>
      <c r="C555" s="296"/>
      <c r="D555" s="624"/>
      <c r="E555" s="357"/>
      <c r="F555" s="509"/>
      <c r="G555" s="358">
        <f aca="true" t="shared" si="81" ref="G555:P555">G542+G554</f>
        <v>39321.240000000005</v>
      </c>
      <c r="H555" s="358">
        <f>H542+H554</f>
        <v>0</v>
      </c>
      <c r="I555" s="358">
        <f>I542+I554</f>
        <v>2600</v>
      </c>
      <c r="J555" s="358">
        <f t="shared" si="81"/>
        <v>0</v>
      </c>
      <c r="K555" s="358">
        <f t="shared" si="81"/>
        <v>0</v>
      </c>
      <c r="L555" s="358">
        <f t="shared" si="81"/>
        <v>1273.16</v>
      </c>
      <c r="M555" s="358">
        <f t="shared" si="81"/>
        <v>577.71</v>
      </c>
      <c r="N555" s="358">
        <f t="shared" si="81"/>
        <v>0</v>
      </c>
      <c r="O555" s="358">
        <f t="shared" si="81"/>
        <v>0</v>
      </c>
      <c r="P555" s="358">
        <f t="shared" si="81"/>
        <v>0</v>
      </c>
      <c r="Q555" s="358">
        <f>Q542+Q554</f>
        <v>-0.009999999999999967</v>
      </c>
      <c r="R555" s="358">
        <f>R542+R554</f>
        <v>41225.8</v>
      </c>
      <c r="S555" s="321"/>
    </row>
    <row r="556" spans="1:19" s="245" customFormat="1" ht="15.75" customHeight="1" hidden="1">
      <c r="A556" s="578"/>
      <c r="B556" s="579"/>
      <c r="C556" s="579"/>
      <c r="D556" s="626"/>
      <c r="E556" s="586"/>
      <c r="F556" s="587"/>
      <c r="G556" s="588"/>
      <c r="H556" s="588"/>
      <c r="I556" s="588"/>
      <c r="J556" s="588"/>
      <c r="K556" s="588"/>
      <c r="L556" s="588"/>
      <c r="M556" s="588"/>
      <c r="N556" s="588"/>
      <c r="O556" s="588"/>
      <c r="P556" s="588"/>
      <c r="Q556" s="588"/>
      <c r="R556" s="588"/>
      <c r="S556" s="580"/>
    </row>
    <row r="557" spans="1:19" s="245" customFormat="1" ht="23.25" customHeight="1">
      <c r="A557" s="655"/>
      <c r="B557" s="656"/>
      <c r="C557" s="656"/>
      <c r="D557" s="656"/>
      <c r="E557" s="656" t="s">
        <v>1091</v>
      </c>
      <c r="F557" s="657"/>
      <c r="G557" s="656"/>
      <c r="H557" s="656"/>
      <c r="I557" s="656"/>
      <c r="J557" s="656"/>
      <c r="L557" s="661" t="s">
        <v>1093</v>
      </c>
      <c r="M557" s="661"/>
      <c r="N557" s="656"/>
      <c r="O557" s="656"/>
      <c r="P557" s="656"/>
      <c r="R557" s="656" t="s">
        <v>1093</v>
      </c>
      <c r="S557" s="658"/>
    </row>
    <row r="558" spans="1:19" s="41" customFormat="1" ht="19.5" customHeight="1">
      <c r="A558" s="655" t="s">
        <v>1126</v>
      </c>
      <c r="B558" s="656"/>
      <c r="C558" s="656"/>
      <c r="D558" s="656" t="s">
        <v>1092</v>
      </c>
      <c r="E558" s="656"/>
      <c r="F558" s="657"/>
      <c r="G558" s="656"/>
      <c r="H558" s="656"/>
      <c r="I558" s="656"/>
      <c r="J558" s="656"/>
      <c r="L558" s="661" t="s">
        <v>1094</v>
      </c>
      <c r="M558" s="686"/>
      <c r="N558" s="655"/>
      <c r="O558" s="656"/>
      <c r="R558" s="661" t="s">
        <v>1086</v>
      </c>
      <c r="S558" s="659"/>
    </row>
    <row r="559" spans="1:19" ht="17.25" customHeight="1">
      <c r="A559" s="655"/>
      <c r="B559" s="656"/>
      <c r="C559" s="656"/>
      <c r="D559" s="656" t="s">
        <v>1095</v>
      </c>
      <c r="E559" s="656"/>
      <c r="F559" s="657"/>
      <c r="G559" s="656"/>
      <c r="H559" s="656"/>
      <c r="I559" s="656"/>
      <c r="J559" s="656"/>
      <c r="L559" s="660" t="s">
        <v>1089</v>
      </c>
      <c r="M559" s="660"/>
      <c r="N559" s="656"/>
      <c r="O559" s="656"/>
      <c r="R559" s="661" t="s">
        <v>1090</v>
      </c>
      <c r="S559" s="658"/>
    </row>
    <row r="560" spans="1:19" ht="33" customHeight="1">
      <c r="A560" s="241" t="s">
        <v>0</v>
      </c>
      <c r="B560" s="37"/>
      <c r="C560" s="37"/>
      <c r="D560" s="611"/>
      <c r="E560" s="118" t="s">
        <v>695</v>
      </c>
      <c r="F560" s="452"/>
      <c r="G560" s="6"/>
      <c r="H560" s="6"/>
      <c r="I560" s="6"/>
      <c r="J560" s="6"/>
      <c r="K560" s="6"/>
      <c r="L560" s="6"/>
      <c r="M560" s="6"/>
      <c r="N560" s="6"/>
      <c r="O560" s="7"/>
      <c r="P560" s="6"/>
      <c r="Q560" s="6"/>
      <c r="R560" s="6"/>
      <c r="S560" s="29"/>
    </row>
    <row r="561" spans="1:19" ht="19.5" customHeight="1">
      <c r="A561" s="8"/>
      <c r="B561" s="234" t="s">
        <v>26</v>
      </c>
      <c r="C561" s="234"/>
      <c r="D561" s="603"/>
      <c r="E561" s="9"/>
      <c r="F561" s="440"/>
      <c r="G561" s="9"/>
      <c r="H561" s="9"/>
      <c r="I561" s="9"/>
      <c r="J561" s="9"/>
      <c r="K561" s="10"/>
      <c r="L561" s="9"/>
      <c r="M561" s="9"/>
      <c r="N561" s="10"/>
      <c r="O561" s="11"/>
      <c r="P561" s="9"/>
      <c r="Q561" s="9"/>
      <c r="R561" s="9"/>
      <c r="S561" s="590" t="s">
        <v>1297</v>
      </c>
    </row>
    <row r="562" spans="1:19" s="286" customFormat="1" ht="31.5" customHeight="1">
      <c r="A562" s="12"/>
      <c r="B562" s="49"/>
      <c r="C562" s="49"/>
      <c r="D562" s="604"/>
      <c r="E562" s="120" t="s">
        <v>1317</v>
      </c>
      <c r="F562" s="441"/>
      <c r="G562" s="14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31"/>
    </row>
    <row r="563" spans="1:19" ht="27.75" customHeight="1">
      <c r="A563" s="279" t="s">
        <v>931</v>
      </c>
      <c r="B563" s="280" t="s">
        <v>932</v>
      </c>
      <c r="C563" s="278" t="s">
        <v>724</v>
      </c>
      <c r="D563" s="615" t="s">
        <v>1</v>
      </c>
      <c r="E563" s="280" t="s">
        <v>930</v>
      </c>
      <c r="F563" s="499" t="s">
        <v>948</v>
      </c>
      <c r="G563" s="308" t="s">
        <v>926</v>
      </c>
      <c r="H563" s="308" t="s">
        <v>927</v>
      </c>
      <c r="I563" s="307" t="s">
        <v>36</v>
      </c>
      <c r="J563" s="308" t="s">
        <v>37</v>
      </c>
      <c r="K563" s="308" t="s">
        <v>928</v>
      </c>
      <c r="L563" s="308" t="s">
        <v>18</v>
      </c>
      <c r="M563" s="425" t="s">
        <v>19</v>
      </c>
      <c r="N563" s="308" t="s">
        <v>940</v>
      </c>
      <c r="O563" s="308" t="s">
        <v>1221</v>
      </c>
      <c r="P563" s="156" t="s">
        <v>929</v>
      </c>
      <c r="Q563" s="302" t="s">
        <v>32</v>
      </c>
      <c r="R563" s="302" t="s">
        <v>933</v>
      </c>
      <c r="S563" s="328" t="s">
        <v>20</v>
      </c>
    </row>
    <row r="564" spans="1:19" ht="33" customHeight="1">
      <c r="A564" s="359" t="s">
        <v>452</v>
      </c>
      <c r="B564" s="360"/>
      <c r="C564" s="360"/>
      <c r="D564" s="614"/>
      <c r="E564" s="360"/>
      <c r="F564" s="459"/>
      <c r="G564" s="360"/>
      <c r="H564" s="360"/>
      <c r="I564" s="360"/>
      <c r="J564" s="360"/>
      <c r="K564" s="360"/>
      <c r="L564" s="360"/>
      <c r="M564" s="360"/>
      <c r="N564" s="360"/>
      <c r="O564" s="361"/>
      <c r="P564" s="360"/>
      <c r="Q564" s="360"/>
      <c r="R564" s="360"/>
      <c r="S564" s="362"/>
    </row>
    <row r="565" spans="1:19" ht="33" customHeight="1">
      <c r="A565" s="149">
        <v>11100515</v>
      </c>
      <c r="B565" s="759" t="s">
        <v>455</v>
      </c>
      <c r="C565" s="185"/>
      <c r="D565" s="213" t="s">
        <v>456</v>
      </c>
      <c r="E565" s="599" t="s">
        <v>710</v>
      </c>
      <c r="F565" s="477">
        <v>15</v>
      </c>
      <c r="G565" s="70">
        <v>3931.29</v>
      </c>
      <c r="H565" s="70">
        <v>0</v>
      </c>
      <c r="I565" s="70">
        <v>0</v>
      </c>
      <c r="J565" s="70">
        <v>0</v>
      </c>
      <c r="K565" s="70">
        <v>0</v>
      </c>
      <c r="L565" s="70">
        <v>338.05</v>
      </c>
      <c r="M565" s="70">
        <v>0</v>
      </c>
      <c r="N565" s="70">
        <v>0</v>
      </c>
      <c r="O565" s="70">
        <v>0</v>
      </c>
      <c r="P565" s="70">
        <v>0</v>
      </c>
      <c r="Q565" s="70">
        <v>0.04</v>
      </c>
      <c r="R565" s="70">
        <f>G565+H565+I565+K565-N565-P565-L565-O565+M565-Q565</f>
        <v>3593.2</v>
      </c>
      <c r="S565" s="32"/>
    </row>
    <row r="566" spans="1:19" ht="33" customHeight="1">
      <c r="A566" s="149">
        <v>13000001</v>
      </c>
      <c r="B566" s="16" t="s">
        <v>457</v>
      </c>
      <c r="C566" s="70"/>
      <c r="D566" s="213" t="s">
        <v>777</v>
      </c>
      <c r="E566" s="599" t="s">
        <v>713</v>
      </c>
      <c r="F566" s="477">
        <v>15</v>
      </c>
      <c r="G566" s="70">
        <v>7223.75</v>
      </c>
      <c r="H566" s="70">
        <v>0</v>
      </c>
      <c r="I566" s="70">
        <v>0</v>
      </c>
      <c r="J566" s="70">
        <v>0</v>
      </c>
      <c r="K566" s="70">
        <v>0</v>
      </c>
      <c r="L566" s="70">
        <v>995.73</v>
      </c>
      <c r="M566" s="70">
        <v>0</v>
      </c>
      <c r="N566" s="70">
        <v>0</v>
      </c>
      <c r="O566" s="70">
        <v>0</v>
      </c>
      <c r="P566" s="70">
        <v>125</v>
      </c>
      <c r="Q566" s="70">
        <v>0.02</v>
      </c>
      <c r="R566" s="70">
        <f>G566+H566+I566+K566-N566-P566-L566-O566+M566-Q566</f>
        <v>6103</v>
      </c>
      <c r="S566" s="32"/>
    </row>
    <row r="567" spans="1:19" ht="33" customHeight="1">
      <c r="A567" s="149">
        <v>13100204</v>
      </c>
      <c r="B567" s="16" t="s">
        <v>54</v>
      </c>
      <c r="C567" s="70"/>
      <c r="D567" s="213" t="s">
        <v>1207</v>
      </c>
      <c r="E567" s="599" t="s">
        <v>968</v>
      </c>
      <c r="F567" s="477">
        <v>15</v>
      </c>
      <c r="G567" s="70">
        <v>3822.19</v>
      </c>
      <c r="H567" s="70">
        <v>0</v>
      </c>
      <c r="I567" s="70">
        <v>0</v>
      </c>
      <c r="J567" s="70">
        <v>0</v>
      </c>
      <c r="K567" s="70">
        <v>0</v>
      </c>
      <c r="L567" s="70">
        <v>320.6</v>
      </c>
      <c r="M567" s="70">
        <v>0</v>
      </c>
      <c r="N567" s="70">
        <v>0</v>
      </c>
      <c r="O567" s="70">
        <v>0</v>
      </c>
      <c r="P567" s="70">
        <v>0</v>
      </c>
      <c r="Q567" s="70">
        <v>-0.01</v>
      </c>
      <c r="R567" s="70">
        <f>G567+H567+I567+K567-N567-P567-L567-O567+M567-Q567</f>
        <v>3501.6000000000004</v>
      </c>
      <c r="S567" s="32"/>
    </row>
    <row r="568" spans="1:19" ht="33" customHeight="1">
      <c r="A568" s="149">
        <v>15200202</v>
      </c>
      <c r="B568" s="16" t="s">
        <v>458</v>
      </c>
      <c r="C568" s="70"/>
      <c r="D568" s="213" t="s">
        <v>459</v>
      </c>
      <c r="E568" s="599" t="s">
        <v>460</v>
      </c>
      <c r="F568" s="477">
        <v>15</v>
      </c>
      <c r="G568" s="70">
        <v>1805.94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84.1</v>
      </c>
      <c r="N568" s="70">
        <v>0</v>
      </c>
      <c r="O568" s="70">
        <v>0</v>
      </c>
      <c r="P568" s="70">
        <v>0</v>
      </c>
      <c r="Q568" s="70">
        <v>-0.16</v>
      </c>
      <c r="R568" s="70">
        <f>G568+H568+I568+K568-N568-P568-L568-O568+M568-Q568</f>
        <v>1890.2</v>
      </c>
      <c r="S568" s="32"/>
    </row>
    <row r="569" spans="1:19" ht="33" customHeight="1">
      <c r="A569" s="149">
        <v>17100301</v>
      </c>
      <c r="B569" s="16" t="s">
        <v>461</v>
      </c>
      <c r="C569" s="70"/>
      <c r="D569" s="213" t="s">
        <v>462</v>
      </c>
      <c r="E569" s="599" t="s">
        <v>710</v>
      </c>
      <c r="F569" s="477">
        <v>15</v>
      </c>
      <c r="G569" s="70">
        <v>1638.04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106.77</v>
      </c>
      <c r="N569" s="70">
        <v>0</v>
      </c>
      <c r="O569" s="70">
        <v>0</v>
      </c>
      <c r="P569" s="70">
        <v>0</v>
      </c>
      <c r="Q569" s="70">
        <v>0.01</v>
      </c>
      <c r="R569" s="70">
        <f>G569+H569+I569+K569-N569-P569-L569-O569+M569-Q569</f>
        <v>1744.8</v>
      </c>
      <c r="S569" s="32"/>
    </row>
    <row r="570" spans="1:19" ht="30" customHeight="1">
      <c r="A570" s="773" t="s">
        <v>121</v>
      </c>
      <c r="B570" s="798"/>
      <c r="C570" s="798"/>
      <c r="D570" s="786"/>
      <c r="E570" s="799"/>
      <c r="F570" s="800"/>
      <c r="G570" s="802">
        <f aca="true" t="shared" si="82" ref="G570:P570">SUM(G565:G569)</f>
        <v>18421.210000000003</v>
      </c>
      <c r="H570" s="802">
        <f t="shared" si="82"/>
        <v>0</v>
      </c>
      <c r="I570" s="802">
        <f t="shared" si="82"/>
        <v>0</v>
      </c>
      <c r="J570" s="802">
        <f t="shared" si="82"/>
        <v>0</v>
      </c>
      <c r="K570" s="802">
        <f t="shared" si="82"/>
        <v>0</v>
      </c>
      <c r="L570" s="802">
        <f t="shared" si="82"/>
        <v>1654.38</v>
      </c>
      <c r="M570" s="802">
        <f t="shared" si="82"/>
        <v>190.87</v>
      </c>
      <c r="N570" s="802">
        <f t="shared" si="82"/>
        <v>0</v>
      </c>
      <c r="O570" s="802">
        <f t="shared" si="82"/>
        <v>0</v>
      </c>
      <c r="P570" s="802">
        <f t="shared" si="82"/>
        <v>125</v>
      </c>
      <c r="Q570" s="802">
        <f>SUM(Q565:Q569)</f>
        <v>-0.10000000000000002</v>
      </c>
      <c r="R570" s="802">
        <f>SUM(R565:R569)</f>
        <v>16832.800000000003</v>
      </c>
      <c r="S570" s="784"/>
    </row>
    <row r="571" spans="1:19" ht="33" customHeight="1">
      <c r="A571" s="125" t="s">
        <v>463</v>
      </c>
      <c r="B571" s="94"/>
      <c r="C571" s="94"/>
      <c r="D571" s="606"/>
      <c r="E571" s="95"/>
      <c r="F571" s="463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6"/>
    </row>
    <row r="572" spans="1:19" ht="33" customHeight="1">
      <c r="A572" s="149">
        <v>13100000</v>
      </c>
      <c r="B572" s="375" t="s">
        <v>464</v>
      </c>
      <c r="C572" s="70"/>
      <c r="D572" s="213" t="s">
        <v>465</v>
      </c>
      <c r="E572" s="599" t="s">
        <v>968</v>
      </c>
      <c r="F572" s="477">
        <v>15</v>
      </c>
      <c r="G572" s="70">
        <v>5810.71</v>
      </c>
      <c r="H572" s="70">
        <v>0</v>
      </c>
      <c r="I572" s="70">
        <v>0</v>
      </c>
      <c r="J572" s="70">
        <v>0</v>
      </c>
      <c r="K572" s="70">
        <v>0</v>
      </c>
      <c r="L572" s="70">
        <v>693.91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f>G572+H572+I572+K572-N572-P572-L572-O572+M572-Q572</f>
        <v>5116.8</v>
      </c>
      <c r="S572" s="32"/>
    </row>
    <row r="573" spans="1:19" ht="33" customHeight="1">
      <c r="A573" s="149">
        <v>13100201</v>
      </c>
      <c r="B573" s="16" t="s">
        <v>466</v>
      </c>
      <c r="C573" s="70"/>
      <c r="D573" s="213" t="s">
        <v>467</v>
      </c>
      <c r="E573" s="599" t="s">
        <v>700</v>
      </c>
      <c r="F573" s="477">
        <v>15</v>
      </c>
      <c r="G573" s="70">
        <v>4512.49</v>
      </c>
      <c r="H573" s="70">
        <v>0</v>
      </c>
      <c r="I573" s="70">
        <v>0</v>
      </c>
      <c r="J573" s="70">
        <v>0</v>
      </c>
      <c r="K573" s="70">
        <v>0</v>
      </c>
      <c r="L573" s="70">
        <v>436.18</v>
      </c>
      <c r="M573" s="70">
        <v>0</v>
      </c>
      <c r="N573" s="70">
        <v>0</v>
      </c>
      <c r="O573" s="70">
        <v>0</v>
      </c>
      <c r="P573" s="70">
        <v>0</v>
      </c>
      <c r="Q573" s="70">
        <v>0.11</v>
      </c>
      <c r="R573" s="70">
        <f>G573+H573+I573+K573-N573-P573-L573-O573+M573-Q573</f>
        <v>4076.2</v>
      </c>
      <c r="S573" s="32"/>
    </row>
    <row r="574" spans="1:19" ht="33" customHeight="1">
      <c r="A574" s="149">
        <v>13100202</v>
      </c>
      <c r="B574" s="16" t="s">
        <v>468</v>
      </c>
      <c r="C574" s="70"/>
      <c r="D574" s="213" t="s">
        <v>469</v>
      </c>
      <c r="E574" s="599" t="s">
        <v>700</v>
      </c>
      <c r="F574" s="477">
        <v>15</v>
      </c>
      <c r="G574" s="70">
        <v>3249.04</v>
      </c>
      <c r="H574" s="70">
        <v>0</v>
      </c>
      <c r="I574" s="70">
        <v>0</v>
      </c>
      <c r="J574" s="70">
        <v>0</v>
      </c>
      <c r="K574" s="70">
        <v>0</v>
      </c>
      <c r="L574" s="70">
        <v>124.35</v>
      </c>
      <c r="M574" s="70">
        <v>0</v>
      </c>
      <c r="N574" s="70">
        <v>0</v>
      </c>
      <c r="O574" s="70">
        <v>0</v>
      </c>
      <c r="P574" s="70">
        <v>0</v>
      </c>
      <c r="Q574" s="70">
        <v>0.09</v>
      </c>
      <c r="R574" s="70">
        <f>G574+H574+I574+K574-N574-P574-L574-O574+M574-Q574</f>
        <v>3124.6</v>
      </c>
      <c r="S574" s="32"/>
    </row>
    <row r="575" spans="1:19" ht="25.5" customHeight="1">
      <c r="A575" s="149">
        <v>13100203</v>
      </c>
      <c r="B575" s="16" t="s">
        <v>470</v>
      </c>
      <c r="C575" s="70"/>
      <c r="D575" s="213" t="s">
        <v>471</v>
      </c>
      <c r="E575" s="599" t="s">
        <v>700</v>
      </c>
      <c r="F575" s="477">
        <v>15</v>
      </c>
      <c r="G575" s="70">
        <v>2174.35</v>
      </c>
      <c r="H575" s="70">
        <v>430</v>
      </c>
      <c r="I575" s="70">
        <v>0</v>
      </c>
      <c r="J575" s="70">
        <v>0</v>
      </c>
      <c r="K575" s="70">
        <v>0</v>
      </c>
      <c r="L575" s="70">
        <v>19.01</v>
      </c>
      <c r="M575" s="70">
        <v>0</v>
      </c>
      <c r="N575" s="70">
        <v>0</v>
      </c>
      <c r="O575" s="70">
        <v>0</v>
      </c>
      <c r="P575" s="70">
        <v>0</v>
      </c>
      <c r="Q575" s="70">
        <v>-0.06</v>
      </c>
      <c r="R575" s="70">
        <f>G575+H575+I575+K575-N575-P575-L575-O575+M575-Q575</f>
        <v>2585.3999999999996</v>
      </c>
      <c r="S575" s="32"/>
    </row>
    <row r="576" spans="1:19" ht="25.5" customHeight="1">
      <c r="A576" s="773" t="s">
        <v>121</v>
      </c>
      <c r="B576" s="798"/>
      <c r="C576" s="798"/>
      <c r="D576" s="786"/>
      <c r="E576" s="799"/>
      <c r="F576" s="800"/>
      <c r="G576" s="802">
        <f>SUM(G572:G575)</f>
        <v>15746.590000000002</v>
      </c>
      <c r="H576" s="802">
        <f>SUM(H572:H575)</f>
        <v>430</v>
      </c>
      <c r="I576" s="801">
        <f aca="true" t="shared" si="83" ref="I576:P576">SUM(I572:I575)</f>
        <v>0</v>
      </c>
      <c r="J576" s="801">
        <f t="shared" si="83"/>
        <v>0</v>
      </c>
      <c r="K576" s="801">
        <f>SUM(K572:K575)</f>
        <v>0</v>
      </c>
      <c r="L576" s="801">
        <f>SUM(L572:L575)</f>
        <v>1273.4499999999998</v>
      </c>
      <c r="M576" s="801">
        <f>SUM(M572:M575)</f>
        <v>0</v>
      </c>
      <c r="N576" s="801">
        <f t="shared" si="83"/>
        <v>0</v>
      </c>
      <c r="O576" s="801">
        <f t="shared" si="83"/>
        <v>0</v>
      </c>
      <c r="P576" s="801">
        <f t="shared" si="83"/>
        <v>0</v>
      </c>
      <c r="Q576" s="801">
        <f>SUM(Q572:Q575)</f>
        <v>0.14</v>
      </c>
      <c r="R576" s="801">
        <f>SUM(R572:R575)</f>
        <v>14903</v>
      </c>
      <c r="S576" s="784"/>
    </row>
    <row r="577" spans="1:19" ht="33" customHeight="1">
      <c r="A577" s="125" t="s">
        <v>661</v>
      </c>
      <c r="B577" s="97"/>
      <c r="C577" s="97"/>
      <c r="D577" s="606"/>
      <c r="E577" s="97"/>
      <c r="F577" s="467"/>
      <c r="G577" s="97"/>
      <c r="H577" s="97"/>
      <c r="I577" s="97"/>
      <c r="J577" s="97"/>
      <c r="K577" s="97"/>
      <c r="L577" s="97"/>
      <c r="M577" s="97"/>
      <c r="N577" s="97"/>
      <c r="O577" s="98"/>
      <c r="P577" s="97"/>
      <c r="Q577" s="97"/>
      <c r="R577" s="97"/>
      <c r="S577" s="96"/>
    </row>
    <row r="578" spans="1:19" ht="25.5" customHeight="1">
      <c r="A578" s="149">
        <v>1330001</v>
      </c>
      <c r="B578" s="70" t="s">
        <v>662</v>
      </c>
      <c r="C578" s="70"/>
      <c r="D578" s="213" t="s">
        <v>1244</v>
      </c>
      <c r="E578" s="47" t="s">
        <v>663</v>
      </c>
      <c r="F578" s="477">
        <v>15</v>
      </c>
      <c r="G578" s="70">
        <v>2293.25</v>
      </c>
      <c r="H578" s="70">
        <v>0</v>
      </c>
      <c r="I578" s="70">
        <v>0</v>
      </c>
      <c r="J578" s="70">
        <v>0</v>
      </c>
      <c r="K578" s="70">
        <v>0</v>
      </c>
      <c r="L578" s="70">
        <v>0</v>
      </c>
      <c r="M578" s="70">
        <v>29.32</v>
      </c>
      <c r="N578" s="70">
        <v>0</v>
      </c>
      <c r="O578" s="70">
        <v>0</v>
      </c>
      <c r="P578" s="70">
        <v>0</v>
      </c>
      <c r="Q578" s="70">
        <v>-0.03</v>
      </c>
      <c r="R578" s="70">
        <f>G578+M578-Q578-N578</f>
        <v>2322.6000000000004</v>
      </c>
      <c r="S578" s="32"/>
    </row>
    <row r="579" spans="1:19" s="25" customFormat="1" ht="24.75" customHeight="1">
      <c r="A579" s="773" t="s">
        <v>121</v>
      </c>
      <c r="B579" s="798"/>
      <c r="C579" s="798"/>
      <c r="D579" s="786"/>
      <c r="E579" s="799"/>
      <c r="F579" s="800"/>
      <c r="G579" s="802">
        <f>G578</f>
        <v>2293.25</v>
      </c>
      <c r="H579" s="802">
        <f aca="true" t="shared" si="84" ref="H579:P579">H578</f>
        <v>0</v>
      </c>
      <c r="I579" s="802">
        <f t="shared" si="84"/>
        <v>0</v>
      </c>
      <c r="J579" s="802">
        <f t="shared" si="84"/>
        <v>0</v>
      </c>
      <c r="K579" s="802">
        <f t="shared" si="84"/>
        <v>0</v>
      </c>
      <c r="L579" s="802">
        <f>L578</f>
        <v>0</v>
      </c>
      <c r="M579" s="802">
        <f>M578</f>
        <v>29.32</v>
      </c>
      <c r="N579" s="802">
        <f t="shared" si="84"/>
        <v>0</v>
      </c>
      <c r="O579" s="802">
        <f t="shared" si="84"/>
        <v>0</v>
      </c>
      <c r="P579" s="802">
        <f t="shared" si="84"/>
        <v>0</v>
      </c>
      <c r="Q579" s="802">
        <f>Q578</f>
        <v>-0.03</v>
      </c>
      <c r="R579" s="802">
        <f>R578</f>
        <v>2322.6000000000004</v>
      </c>
      <c r="S579" s="784"/>
    </row>
    <row r="580" spans="1:19" ht="29.25" customHeight="1">
      <c r="A580" s="65"/>
      <c r="B580" s="239" t="s">
        <v>33</v>
      </c>
      <c r="C580" s="239"/>
      <c r="D580" s="617"/>
      <c r="E580" s="72"/>
      <c r="F580" s="479"/>
      <c r="G580" s="88">
        <f>G570+G576+G579</f>
        <v>36461.05</v>
      </c>
      <c r="H580" s="88">
        <f>H570+H576+H579</f>
        <v>430</v>
      </c>
      <c r="I580" s="88">
        <f aca="true" t="shared" si="85" ref="I580:P580">I570+I576+I579</f>
        <v>0</v>
      </c>
      <c r="J580" s="88">
        <f t="shared" si="85"/>
        <v>0</v>
      </c>
      <c r="K580" s="88">
        <f>K570+K576+K579</f>
        <v>0</v>
      </c>
      <c r="L580" s="88">
        <f>L570+L576+L579</f>
        <v>2927.83</v>
      </c>
      <c r="M580" s="88">
        <f>M570+M576+M579</f>
        <v>220.19</v>
      </c>
      <c r="N580" s="88">
        <f t="shared" si="85"/>
        <v>0</v>
      </c>
      <c r="O580" s="88">
        <f t="shared" si="85"/>
        <v>0</v>
      </c>
      <c r="P580" s="88">
        <f t="shared" si="85"/>
        <v>125</v>
      </c>
      <c r="Q580" s="88">
        <f>Q570+Q576+Q579</f>
        <v>0.009999999999999995</v>
      </c>
      <c r="R580" s="88">
        <f>R570+R576+R579</f>
        <v>34058.4</v>
      </c>
      <c r="S580" s="67"/>
    </row>
    <row r="581" spans="1:19" s="245" customFormat="1" ht="15" customHeight="1">
      <c r="A581" s="19"/>
      <c r="B581" s="3"/>
      <c r="C581" s="3"/>
      <c r="D581" s="608"/>
      <c r="E581" s="3"/>
      <c r="F581" s="447"/>
      <c r="G581" s="3"/>
      <c r="H581" s="3"/>
      <c r="I581" s="3"/>
      <c r="J581" s="3"/>
      <c r="K581" s="3"/>
      <c r="L581" s="3"/>
      <c r="M581" s="3"/>
      <c r="N581" s="3"/>
      <c r="O581" s="21"/>
      <c r="P581" s="3"/>
      <c r="Q581" s="3"/>
      <c r="R581" s="3"/>
      <c r="S581" s="33"/>
    </row>
    <row r="582" spans="1:19" s="245" customFormat="1" ht="15" customHeight="1">
      <c r="A582" s="655"/>
      <c r="B582" s="656"/>
      <c r="C582" s="656"/>
      <c r="D582" s="656"/>
      <c r="E582" s="656" t="s">
        <v>1091</v>
      </c>
      <c r="F582" s="657"/>
      <c r="G582" s="656"/>
      <c r="H582" s="656"/>
      <c r="I582" s="656"/>
      <c r="J582" s="656"/>
      <c r="L582" s="661" t="s">
        <v>1093</v>
      </c>
      <c r="M582" s="661"/>
      <c r="N582" s="656"/>
      <c r="O582" s="656"/>
      <c r="P582" s="656"/>
      <c r="Q582" s="656" t="s">
        <v>1093</v>
      </c>
      <c r="R582" s="656"/>
      <c r="S582" s="658"/>
    </row>
    <row r="583" spans="1:19" ht="15" customHeight="1">
      <c r="A583" s="655"/>
      <c r="B583" s="656"/>
      <c r="C583" s="656"/>
      <c r="D583" s="656"/>
      <c r="E583" s="656"/>
      <c r="F583" s="657"/>
      <c r="G583" s="656"/>
      <c r="H583" s="656"/>
      <c r="I583" s="656"/>
      <c r="J583" s="656"/>
      <c r="L583" s="670"/>
      <c r="M583" s="686"/>
      <c r="N583" s="655"/>
      <c r="O583" s="656"/>
      <c r="P583" s="656"/>
      <c r="Q583" s="656"/>
      <c r="R583" s="656"/>
      <c r="S583" s="659"/>
    </row>
    <row r="584" spans="1:19" ht="15" customHeight="1">
      <c r="A584" s="655" t="s">
        <v>1126</v>
      </c>
      <c r="B584" s="656"/>
      <c r="C584" s="656"/>
      <c r="D584" s="656" t="s">
        <v>1092</v>
      </c>
      <c r="E584" s="656"/>
      <c r="F584" s="657"/>
      <c r="G584" s="656"/>
      <c r="H584" s="656"/>
      <c r="I584" s="656"/>
      <c r="J584" s="656"/>
      <c r="L584" s="661" t="s">
        <v>1094</v>
      </c>
      <c r="M584" s="686"/>
      <c r="N584" s="655"/>
      <c r="O584" s="656"/>
      <c r="Q584" s="661" t="s">
        <v>1086</v>
      </c>
      <c r="R584" s="656"/>
      <c r="S584" s="659"/>
    </row>
    <row r="585" spans="1:19" ht="18.75">
      <c r="A585" s="655"/>
      <c r="B585" s="656"/>
      <c r="C585" s="656"/>
      <c r="D585" s="656" t="s">
        <v>1095</v>
      </c>
      <c r="E585" s="656"/>
      <c r="F585" s="657"/>
      <c r="G585" s="656"/>
      <c r="H585" s="656"/>
      <c r="I585" s="656"/>
      <c r="J585" s="656"/>
      <c r="L585" s="660" t="s">
        <v>1089</v>
      </c>
      <c r="M585" s="660"/>
      <c r="N585" s="656"/>
      <c r="O585" s="656"/>
      <c r="Q585" s="661" t="s">
        <v>1090</v>
      </c>
      <c r="R585" s="656"/>
      <c r="S585" s="658"/>
    </row>
    <row r="586" spans="1:19" ht="24.75" customHeight="1">
      <c r="A586" s="108"/>
      <c r="B586" s="109"/>
      <c r="C586" s="109"/>
      <c r="D586" s="625"/>
      <c r="E586" s="109"/>
      <c r="F586" s="490"/>
      <c r="G586" s="109"/>
      <c r="H586" s="109"/>
      <c r="I586" s="109"/>
      <c r="J586" s="109"/>
      <c r="K586" s="109"/>
      <c r="L586" s="109"/>
      <c r="M586" s="109"/>
      <c r="N586" s="109"/>
      <c r="O586" s="110"/>
      <c r="P586" s="109"/>
      <c r="Q586" s="109"/>
      <c r="R586" s="109"/>
      <c r="S586" s="111"/>
    </row>
    <row r="587" spans="1:19" ht="27.75" customHeight="1">
      <c r="A587" s="241" t="s">
        <v>0</v>
      </c>
      <c r="B587" s="37"/>
      <c r="C587" s="37"/>
      <c r="D587" s="611"/>
      <c r="E587" s="118" t="s">
        <v>695</v>
      </c>
      <c r="F587" s="452"/>
      <c r="G587" s="63"/>
      <c r="H587" s="6"/>
      <c r="I587" s="6"/>
      <c r="J587" s="6"/>
      <c r="K587" s="6"/>
      <c r="L587" s="6"/>
      <c r="M587" s="6"/>
      <c r="N587" s="6"/>
      <c r="O587" s="7"/>
      <c r="P587" s="6"/>
      <c r="Q587" s="6"/>
      <c r="R587" s="6"/>
      <c r="S587" s="29"/>
    </row>
    <row r="588" spans="1:19" ht="15" customHeight="1">
      <c r="A588" s="8"/>
      <c r="B588" s="121" t="s">
        <v>27</v>
      </c>
      <c r="C588" s="121"/>
      <c r="D588" s="603"/>
      <c r="E588" s="9"/>
      <c r="F588" s="440"/>
      <c r="G588" s="9"/>
      <c r="H588" s="9"/>
      <c r="I588" s="9"/>
      <c r="J588" s="9"/>
      <c r="K588" s="10"/>
      <c r="L588" s="9"/>
      <c r="M588" s="9"/>
      <c r="N588" s="10"/>
      <c r="O588" s="11"/>
      <c r="P588" s="9"/>
      <c r="Q588" s="9"/>
      <c r="R588" s="9"/>
      <c r="S588" s="590" t="s">
        <v>1298</v>
      </c>
    </row>
    <row r="589" spans="1:19" s="324" customFormat="1" ht="19.5" customHeight="1">
      <c r="A589" s="271"/>
      <c r="B589" s="310"/>
      <c r="C589" s="310"/>
      <c r="D589" s="627"/>
      <c r="E589" s="311" t="s">
        <v>1317</v>
      </c>
      <c r="F589" s="493"/>
      <c r="G589" s="9"/>
      <c r="H589" s="9"/>
      <c r="I589" s="9"/>
      <c r="J589" s="9"/>
      <c r="K589" s="9"/>
      <c r="L589" s="9"/>
      <c r="M589" s="9"/>
      <c r="N589" s="9"/>
      <c r="O589" s="11"/>
      <c r="P589" s="9"/>
      <c r="Q589" s="9"/>
      <c r="R589" s="9"/>
      <c r="S589" s="181"/>
    </row>
    <row r="590" spans="1:19" ht="26.25" customHeight="1">
      <c r="A590" s="352" t="s">
        <v>931</v>
      </c>
      <c r="B590" s="350" t="s">
        <v>932</v>
      </c>
      <c r="C590" s="278" t="s">
        <v>724</v>
      </c>
      <c r="D590" s="636" t="s">
        <v>1</v>
      </c>
      <c r="E590" s="350" t="s">
        <v>930</v>
      </c>
      <c r="F590" s="508" t="s">
        <v>948</v>
      </c>
      <c r="G590" s="351" t="s">
        <v>926</v>
      </c>
      <c r="H590" s="351" t="s">
        <v>927</v>
      </c>
      <c r="I590" s="351" t="s">
        <v>740</v>
      </c>
      <c r="J590" s="351" t="s">
        <v>37</v>
      </c>
      <c r="K590" s="351" t="s">
        <v>928</v>
      </c>
      <c r="L590" s="432" t="s">
        <v>18</v>
      </c>
      <c r="M590" s="351" t="s">
        <v>19</v>
      </c>
      <c r="N590" s="351" t="s">
        <v>940</v>
      </c>
      <c r="O590" s="351" t="s">
        <v>1221</v>
      </c>
      <c r="P590" s="312" t="s">
        <v>929</v>
      </c>
      <c r="Q590" s="351" t="s">
        <v>32</v>
      </c>
      <c r="R590" s="351" t="s">
        <v>933</v>
      </c>
      <c r="S590" s="353" t="s">
        <v>20</v>
      </c>
    </row>
    <row r="591" spans="1:19" ht="19.5" customHeight="1">
      <c r="A591" s="329" t="s">
        <v>472</v>
      </c>
      <c r="B591" s="289"/>
      <c r="C591" s="289"/>
      <c r="D591" s="577"/>
      <c r="E591" s="289"/>
      <c r="F591" s="503"/>
      <c r="G591" s="289"/>
      <c r="H591" s="289"/>
      <c r="I591" s="289"/>
      <c r="J591" s="289"/>
      <c r="K591" s="157"/>
      <c r="L591" s="289"/>
      <c r="M591" s="289"/>
      <c r="N591" s="157"/>
      <c r="O591" s="158"/>
      <c r="P591" s="157"/>
      <c r="Q591" s="289"/>
      <c r="R591" s="289"/>
      <c r="S591" s="168"/>
    </row>
    <row r="592" spans="1:19" ht="24" customHeight="1">
      <c r="A592" s="160">
        <v>1400201</v>
      </c>
      <c r="B592" s="182" t="s">
        <v>690</v>
      </c>
      <c r="C592" s="161"/>
      <c r="D592" s="573" t="s">
        <v>778</v>
      </c>
      <c r="E592" s="682" t="s">
        <v>691</v>
      </c>
      <c r="F592" s="486">
        <v>15</v>
      </c>
      <c r="G592" s="161">
        <v>7387.63</v>
      </c>
      <c r="H592" s="161">
        <v>0</v>
      </c>
      <c r="I592" s="161">
        <v>0</v>
      </c>
      <c r="J592" s="161">
        <v>0</v>
      </c>
      <c r="K592" s="161">
        <v>0</v>
      </c>
      <c r="L592" s="161">
        <v>1030.74</v>
      </c>
      <c r="M592" s="161">
        <v>0</v>
      </c>
      <c r="N592" s="161">
        <v>0</v>
      </c>
      <c r="O592" s="161">
        <v>0</v>
      </c>
      <c r="P592" s="161">
        <v>0</v>
      </c>
      <c r="Q592" s="161">
        <v>-0.11</v>
      </c>
      <c r="R592" s="161">
        <f>G592+H592+I592+K592-N592-P592-L592-O592+M592-Q592</f>
        <v>6357</v>
      </c>
      <c r="S592" s="164"/>
    </row>
    <row r="593" spans="1:19" ht="24" customHeight="1">
      <c r="A593" s="717">
        <v>4100103</v>
      </c>
      <c r="B593" s="182" t="s">
        <v>1227</v>
      </c>
      <c r="C593" s="161"/>
      <c r="D593" s="573" t="s">
        <v>1228</v>
      </c>
      <c r="E593" s="682" t="s">
        <v>2</v>
      </c>
      <c r="F593" s="486">
        <v>15</v>
      </c>
      <c r="G593" s="161">
        <v>2653.62</v>
      </c>
      <c r="H593" s="161">
        <v>0</v>
      </c>
      <c r="I593" s="161">
        <v>0</v>
      </c>
      <c r="J593" s="161">
        <v>0</v>
      </c>
      <c r="K593" s="161">
        <v>0</v>
      </c>
      <c r="L593" s="161">
        <v>39.29</v>
      </c>
      <c r="M593" s="161">
        <v>0</v>
      </c>
      <c r="N593" s="161">
        <v>0</v>
      </c>
      <c r="O593" s="161">
        <v>697</v>
      </c>
      <c r="P593" s="161">
        <v>0</v>
      </c>
      <c r="Q593" s="161">
        <v>-0.07</v>
      </c>
      <c r="R593" s="161">
        <f>G593+H593+I593+K593-N593-P593-L593-O593+M593-Q593</f>
        <v>1917.3999999999999</v>
      </c>
      <c r="S593" s="761"/>
    </row>
    <row r="594" spans="1:19" ht="24" customHeight="1">
      <c r="A594" s="160">
        <v>14000000</v>
      </c>
      <c r="B594" s="182" t="s">
        <v>473</v>
      </c>
      <c r="C594" s="161"/>
      <c r="D594" s="573" t="s">
        <v>474</v>
      </c>
      <c r="E594" s="682" t="s">
        <v>475</v>
      </c>
      <c r="F594" s="486">
        <v>15</v>
      </c>
      <c r="G594" s="161">
        <v>7825.66</v>
      </c>
      <c r="H594" s="161">
        <v>0</v>
      </c>
      <c r="I594" s="161">
        <v>0</v>
      </c>
      <c r="J594" s="161">
        <v>0</v>
      </c>
      <c r="K594" s="161">
        <v>0</v>
      </c>
      <c r="L594" s="161">
        <v>1124.3</v>
      </c>
      <c r="M594" s="161">
        <v>0</v>
      </c>
      <c r="N594" s="161">
        <v>0</v>
      </c>
      <c r="O594" s="161">
        <v>0</v>
      </c>
      <c r="P594" s="161">
        <v>134</v>
      </c>
      <c r="Q594" s="161">
        <v>-0.04</v>
      </c>
      <c r="R594" s="161">
        <f>G594+H594+I594+K594-N594-P594-L594-O594+M594-Q594</f>
        <v>6567.4</v>
      </c>
      <c r="S594" s="164"/>
    </row>
    <row r="595" spans="1:19" ht="24" customHeight="1">
      <c r="A595" s="160">
        <v>15100204</v>
      </c>
      <c r="B595" s="182" t="s">
        <v>1145</v>
      </c>
      <c r="C595" s="161"/>
      <c r="D595" s="573" t="s">
        <v>510</v>
      </c>
      <c r="E595" s="682" t="s">
        <v>11</v>
      </c>
      <c r="F595" s="486">
        <v>15</v>
      </c>
      <c r="G595" s="161">
        <v>1796.28</v>
      </c>
      <c r="H595" s="161">
        <v>0</v>
      </c>
      <c r="I595" s="161">
        <v>0</v>
      </c>
      <c r="J595" s="161">
        <v>0</v>
      </c>
      <c r="K595" s="161">
        <v>0</v>
      </c>
      <c r="L595" s="161">
        <v>0</v>
      </c>
      <c r="M595" s="161">
        <v>84.72</v>
      </c>
      <c r="N595" s="161">
        <v>0</v>
      </c>
      <c r="O595" s="161">
        <v>0</v>
      </c>
      <c r="P595" s="161">
        <v>0</v>
      </c>
      <c r="Q595" s="161">
        <v>0</v>
      </c>
      <c r="R595" s="161">
        <f>G595+H595+I595+K595-N595-P595-L595-O595+M595-Q595</f>
        <v>1881</v>
      </c>
      <c r="S595" s="164"/>
    </row>
    <row r="596" spans="1:19" ht="24" customHeight="1">
      <c r="A596" s="160">
        <v>15100207</v>
      </c>
      <c r="B596" s="182" t="s">
        <v>515</v>
      </c>
      <c r="C596" s="161"/>
      <c r="D596" s="573" t="s">
        <v>516</v>
      </c>
      <c r="E596" s="682" t="s">
        <v>11</v>
      </c>
      <c r="F596" s="486">
        <v>15</v>
      </c>
      <c r="G596" s="161">
        <v>1834.6</v>
      </c>
      <c r="H596" s="161">
        <v>0</v>
      </c>
      <c r="I596" s="161">
        <v>0</v>
      </c>
      <c r="J596" s="161">
        <v>0</v>
      </c>
      <c r="K596" s="161">
        <v>0</v>
      </c>
      <c r="L596" s="161">
        <v>0</v>
      </c>
      <c r="M596" s="161">
        <v>82.27</v>
      </c>
      <c r="N596" s="161">
        <v>0</v>
      </c>
      <c r="O596" s="161">
        <v>310</v>
      </c>
      <c r="P596" s="161">
        <v>0</v>
      </c>
      <c r="Q596" s="161">
        <v>0.07</v>
      </c>
      <c r="R596" s="161">
        <f>G596+H596+I596+K596-N596-P596-L596-O596+M596-Q596</f>
        <v>1606.8</v>
      </c>
      <c r="S596" s="164"/>
    </row>
    <row r="597" spans="1:19" ht="18" customHeight="1">
      <c r="A597" s="355" t="s">
        <v>121</v>
      </c>
      <c r="B597" s="404"/>
      <c r="C597" s="404"/>
      <c r="D597" s="576"/>
      <c r="E597" s="576"/>
      <c r="F597" s="500"/>
      <c r="G597" s="411">
        <f>SUM(G592:G596)</f>
        <v>21497.789999999997</v>
      </c>
      <c r="H597" s="411">
        <f aca="true" t="shared" si="86" ref="H597:P597">SUM(H592:H596)</f>
        <v>0</v>
      </c>
      <c r="I597" s="411">
        <f t="shared" si="86"/>
        <v>0</v>
      </c>
      <c r="J597" s="411">
        <f t="shared" si="86"/>
        <v>0</v>
      </c>
      <c r="K597" s="411">
        <f t="shared" si="86"/>
        <v>0</v>
      </c>
      <c r="L597" s="411">
        <f>SUM(L592:L596)</f>
        <v>2194.33</v>
      </c>
      <c r="M597" s="411">
        <f>SUM(M592:M596)</f>
        <v>166.99</v>
      </c>
      <c r="N597" s="411">
        <f t="shared" si="86"/>
        <v>0</v>
      </c>
      <c r="O597" s="411">
        <f t="shared" si="86"/>
        <v>1007</v>
      </c>
      <c r="P597" s="411">
        <f t="shared" si="86"/>
        <v>134</v>
      </c>
      <c r="Q597" s="411">
        <f>SUM(Q592:Q596)</f>
        <v>-0.15</v>
      </c>
      <c r="R597" s="411">
        <f>SUM(R592:R596)</f>
        <v>18329.6</v>
      </c>
      <c r="S597" s="356"/>
    </row>
    <row r="598" spans="1:19" ht="19.5" customHeight="1">
      <c r="A598" s="329" t="s">
        <v>12</v>
      </c>
      <c r="B598" s="165"/>
      <c r="C598" s="165"/>
      <c r="D598" s="577"/>
      <c r="E598" s="577"/>
      <c r="F598" s="487"/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168"/>
    </row>
    <row r="599" spans="1:19" ht="24" customHeight="1">
      <c r="A599" s="160">
        <v>14100001</v>
      </c>
      <c r="B599" s="182" t="s">
        <v>476</v>
      </c>
      <c r="C599" s="161"/>
      <c r="D599" s="573" t="s">
        <v>477</v>
      </c>
      <c r="E599" s="682" t="s">
        <v>478</v>
      </c>
      <c r="F599" s="486">
        <v>15</v>
      </c>
      <c r="G599" s="161">
        <v>6347.4</v>
      </c>
      <c r="H599" s="161">
        <v>0</v>
      </c>
      <c r="I599" s="161">
        <v>0</v>
      </c>
      <c r="J599" s="161">
        <v>300</v>
      </c>
      <c r="K599" s="161">
        <v>0</v>
      </c>
      <c r="L599" s="161">
        <v>808.55</v>
      </c>
      <c r="M599" s="161">
        <v>0</v>
      </c>
      <c r="N599" s="161">
        <v>0</v>
      </c>
      <c r="O599" s="161">
        <v>620</v>
      </c>
      <c r="P599" s="161">
        <v>0</v>
      </c>
      <c r="Q599" s="161">
        <v>0.05</v>
      </c>
      <c r="R599" s="161">
        <f aca="true" t="shared" si="87" ref="R599:R612">G599+H599+I599+J599+K599-N599-P599-L599-O599+M599-Q599</f>
        <v>5218.799999999999</v>
      </c>
      <c r="S599" s="164"/>
    </row>
    <row r="600" spans="1:19" ht="24" customHeight="1">
      <c r="A600" s="160">
        <v>14100100</v>
      </c>
      <c r="B600" s="182" t="s">
        <v>1146</v>
      </c>
      <c r="C600" s="161"/>
      <c r="D600" s="573" t="s">
        <v>479</v>
      </c>
      <c r="E600" s="682" t="s">
        <v>480</v>
      </c>
      <c r="F600" s="486">
        <v>15</v>
      </c>
      <c r="G600" s="161">
        <v>2167.12</v>
      </c>
      <c r="H600" s="161">
        <v>0</v>
      </c>
      <c r="I600" s="161">
        <v>0</v>
      </c>
      <c r="J600" s="161">
        <v>0</v>
      </c>
      <c r="K600" s="161">
        <v>0</v>
      </c>
      <c r="L600" s="161">
        <v>0</v>
      </c>
      <c r="M600" s="161">
        <v>56.98</v>
      </c>
      <c r="N600" s="161">
        <v>0</v>
      </c>
      <c r="O600" s="161">
        <v>0</v>
      </c>
      <c r="P600" s="161">
        <v>0</v>
      </c>
      <c r="Q600" s="161">
        <v>0.1</v>
      </c>
      <c r="R600" s="161">
        <f t="shared" si="87"/>
        <v>2224</v>
      </c>
      <c r="S600" s="164"/>
    </row>
    <row r="601" spans="1:19" ht="24" customHeight="1">
      <c r="A601" s="160">
        <v>14100101</v>
      </c>
      <c r="B601" s="182" t="s">
        <v>1208</v>
      </c>
      <c r="C601" s="161"/>
      <c r="D601" s="573" t="s">
        <v>1209</v>
      </c>
      <c r="E601" s="682" t="s">
        <v>56</v>
      </c>
      <c r="F601" s="486">
        <v>15</v>
      </c>
      <c r="G601" s="161">
        <v>3525.76</v>
      </c>
      <c r="H601" s="161">
        <v>0</v>
      </c>
      <c r="I601" s="161">
        <v>0</v>
      </c>
      <c r="J601" s="161">
        <v>0</v>
      </c>
      <c r="K601" s="161">
        <v>0</v>
      </c>
      <c r="L601" s="161">
        <v>172.18</v>
      </c>
      <c r="M601" s="161">
        <v>0</v>
      </c>
      <c r="N601" s="161">
        <v>0</v>
      </c>
      <c r="O601" s="161">
        <v>0</v>
      </c>
      <c r="P601" s="161">
        <v>0</v>
      </c>
      <c r="Q601" s="161">
        <v>-0.02</v>
      </c>
      <c r="R601" s="161">
        <f t="shared" si="87"/>
        <v>3353.6000000000004</v>
      </c>
      <c r="S601" s="164"/>
    </row>
    <row r="602" spans="1:19" ht="24" customHeight="1">
      <c r="A602" s="160">
        <v>14100201</v>
      </c>
      <c r="B602" s="182" t="s">
        <v>481</v>
      </c>
      <c r="C602" s="161"/>
      <c r="D602" s="573" t="s">
        <v>482</v>
      </c>
      <c r="E602" s="682" t="s">
        <v>483</v>
      </c>
      <c r="F602" s="486">
        <v>15</v>
      </c>
      <c r="G602" s="161">
        <v>2541.58</v>
      </c>
      <c r="H602" s="163">
        <v>0</v>
      </c>
      <c r="I602" s="161">
        <v>0</v>
      </c>
      <c r="J602" s="161">
        <v>300</v>
      </c>
      <c r="K602" s="161">
        <v>0</v>
      </c>
      <c r="L602" s="161">
        <v>12.18</v>
      </c>
      <c r="M602" s="161">
        <v>0</v>
      </c>
      <c r="N602" s="161">
        <v>0</v>
      </c>
      <c r="O602" s="161">
        <v>0</v>
      </c>
      <c r="P602" s="161">
        <v>0</v>
      </c>
      <c r="Q602" s="161">
        <v>0</v>
      </c>
      <c r="R602" s="161">
        <f t="shared" si="87"/>
        <v>2829.4</v>
      </c>
      <c r="S602" s="164"/>
    </row>
    <row r="603" spans="1:19" ht="24" customHeight="1">
      <c r="A603" s="160">
        <v>14100203</v>
      </c>
      <c r="B603" s="182" t="s">
        <v>484</v>
      </c>
      <c r="C603" s="161"/>
      <c r="D603" s="573" t="s">
        <v>485</v>
      </c>
      <c r="E603" s="682" t="s">
        <v>483</v>
      </c>
      <c r="F603" s="486">
        <v>15</v>
      </c>
      <c r="G603" s="161">
        <v>2541.58</v>
      </c>
      <c r="H603" s="161">
        <v>0</v>
      </c>
      <c r="I603" s="161">
        <v>0</v>
      </c>
      <c r="J603" s="161">
        <v>300</v>
      </c>
      <c r="K603" s="161">
        <v>0</v>
      </c>
      <c r="L603" s="161">
        <v>12.18</v>
      </c>
      <c r="M603" s="161">
        <v>0</v>
      </c>
      <c r="N603" s="161">
        <v>0</v>
      </c>
      <c r="O603" s="161">
        <v>372</v>
      </c>
      <c r="P603" s="161">
        <v>0</v>
      </c>
      <c r="Q603" s="161">
        <v>0</v>
      </c>
      <c r="R603" s="161">
        <f t="shared" si="87"/>
        <v>2457.4</v>
      </c>
      <c r="S603" s="164"/>
    </row>
    <row r="604" spans="1:19" ht="24" customHeight="1">
      <c r="A604" s="160">
        <v>14100401</v>
      </c>
      <c r="B604" s="182" t="s">
        <v>486</v>
      </c>
      <c r="C604" s="161"/>
      <c r="D604" s="573" t="s">
        <v>487</v>
      </c>
      <c r="E604" s="682" t="s">
        <v>13</v>
      </c>
      <c r="F604" s="486">
        <v>15</v>
      </c>
      <c r="G604" s="161">
        <v>2730.12</v>
      </c>
      <c r="H604" s="161">
        <v>0</v>
      </c>
      <c r="I604" s="161">
        <v>0</v>
      </c>
      <c r="J604" s="161">
        <v>300</v>
      </c>
      <c r="K604" s="161">
        <v>0</v>
      </c>
      <c r="L604" s="161">
        <v>47.62</v>
      </c>
      <c r="M604" s="161">
        <v>0</v>
      </c>
      <c r="N604" s="161">
        <v>0</v>
      </c>
      <c r="O604" s="161">
        <v>0</v>
      </c>
      <c r="P604" s="161">
        <v>0</v>
      </c>
      <c r="Q604" s="161">
        <v>-0.1</v>
      </c>
      <c r="R604" s="161">
        <f t="shared" si="87"/>
        <v>2982.6</v>
      </c>
      <c r="S604" s="164"/>
    </row>
    <row r="605" spans="1:19" ht="24" customHeight="1">
      <c r="A605" s="160">
        <v>14100402</v>
      </c>
      <c r="B605" s="182" t="s">
        <v>488</v>
      </c>
      <c r="C605" s="161"/>
      <c r="D605" s="573" t="s">
        <v>489</v>
      </c>
      <c r="E605" s="573" t="s">
        <v>13</v>
      </c>
      <c r="F605" s="486">
        <v>15</v>
      </c>
      <c r="G605" s="161">
        <v>2730.12</v>
      </c>
      <c r="H605" s="161">
        <v>0</v>
      </c>
      <c r="I605" s="161">
        <v>0</v>
      </c>
      <c r="J605" s="161">
        <v>300</v>
      </c>
      <c r="K605" s="161">
        <v>0</v>
      </c>
      <c r="L605" s="161">
        <v>47.62</v>
      </c>
      <c r="M605" s="161">
        <v>0</v>
      </c>
      <c r="N605" s="161">
        <v>0</v>
      </c>
      <c r="O605" s="161">
        <v>481</v>
      </c>
      <c r="P605" s="161">
        <v>0</v>
      </c>
      <c r="Q605" s="161">
        <v>-0.1</v>
      </c>
      <c r="R605" s="161">
        <f t="shared" si="87"/>
        <v>2501.6</v>
      </c>
      <c r="S605" s="164"/>
    </row>
    <row r="606" spans="1:19" ht="24" customHeight="1">
      <c r="A606" s="160">
        <v>14100403</v>
      </c>
      <c r="B606" s="182" t="s">
        <v>490</v>
      </c>
      <c r="C606" s="161"/>
      <c r="D606" s="573" t="s">
        <v>491</v>
      </c>
      <c r="E606" s="573" t="s">
        <v>13</v>
      </c>
      <c r="F606" s="486">
        <v>15</v>
      </c>
      <c r="G606" s="161">
        <v>2730.12</v>
      </c>
      <c r="H606" s="161">
        <v>0</v>
      </c>
      <c r="I606" s="161">
        <v>0</v>
      </c>
      <c r="J606" s="161">
        <v>300</v>
      </c>
      <c r="K606" s="163">
        <v>0</v>
      </c>
      <c r="L606" s="161">
        <v>47.62</v>
      </c>
      <c r="M606" s="161">
        <v>0</v>
      </c>
      <c r="N606" s="161">
        <v>0</v>
      </c>
      <c r="O606" s="161">
        <v>0</v>
      </c>
      <c r="P606" s="161">
        <v>0</v>
      </c>
      <c r="Q606" s="161">
        <v>0.1</v>
      </c>
      <c r="R606" s="161">
        <f t="shared" si="87"/>
        <v>2982.4</v>
      </c>
      <c r="S606" s="164"/>
    </row>
    <row r="607" spans="1:19" ht="24" customHeight="1">
      <c r="A607" s="160">
        <v>14100404</v>
      </c>
      <c r="B607" s="182" t="s">
        <v>492</v>
      </c>
      <c r="C607" s="161"/>
      <c r="D607" s="573" t="s">
        <v>493</v>
      </c>
      <c r="E607" s="573" t="s">
        <v>13</v>
      </c>
      <c r="F607" s="486">
        <v>15</v>
      </c>
      <c r="G607" s="161">
        <v>2730.12</v>
      </c>
      <c r="H607" s="161">
        <v>0</v>
      </c>
      <c r="I607" s="161">
        <v>0</v>
      </c>
      <c r="J607" s="161">
        <v>300</v>
      </c>
      <c r="K607" s="161">
        <v>0</v>
      </c>
      <c r="L607" s="161">
        <v>47.62</v>
      </c>
      <c r="M607" s="161">
        <v>0</v>
      </c>
      <c r="N607" s="161">
        <v>0</v>
      </c>
      <c r="O607" s="161">
        <v>684</v>
      </c>
      <c r="P607" s="161">
        <v>0</v>
      </c>
      <c r="Q607" s="161">
        <v>0.1</v>
      </c>
      <c r="R607" s="161">
        <f t="shared" si="87"/>
        <v>2298.4</v>
      </c>
      <c r="S607" s="164"/>
    </row>
    <row r="608" spans="1:19" ht="24" customHeight="1">
      <c r="A608" s="160">
        <v>14100407</v>
      </c>
      <c r="B608" s="182" t="s">
        <v>494</v>
      </c>
      <c r="C608" s="161"/>
      <c r="D608" s="573" t="s">
        <v>495</v>
      </c>
      <c r="E608" s="573" t="s">
        <v>13</v>
      </c>
      <c r="F608" s="486">
        <v>15</v>
      </c>
      <c r="G608" s="161">
        <v>2730.12</v>
      </c>
      <c r="H608" s="161">
        <v>0</v>
      </c>
      <c r="I608" s="161">
        <v>0</v>
      </c>
      <c r="J608" s="161">
        <v>300</v>
      </c>
      <c r="K608" s="161">
        <v>0</v>
      </c>
      <c r="L608" s="161">
        <v>47.62</v>
      </c>
      <c r="M608" s="161">
        <v>0</v>
      </c>
      <c r="N608" s="161">
        <v>0</v>
      </c>
      <c r="O608" s="161">
        <v>0</v>
      </c>
      <c r="P608" s="161">
        <v>0</v>
      </c>
      <c r="Q608" s="161">
        <v>-0.1</v>
      </c>
      <c r="R608" s="161">
        <f t="shared" si="87"/>
        <v>2982.6</v>
      </c>
      <c r="S608" s="164"/>
    </row>
    <row r="609" spans="1:19" ht="24" customHeight="1">
      <c r="A609" s="160">
        <v>14100408</v>
      </c>
      <c r="B609" s="182" t="s">
        <v>496</v>
      </c>
      <c r="C609" s="161"/>
      <c r="D609" s="573" t="s">
        <v>779</v>
      </c>
      <c r="E609" s="573" t="s">
        <v>478</v>
      </c>
      <c r="F609" s="486">
        <v>15</v>
      </c>
      <c r="G609" s="161">
        <v>6347.4</v>
      </c>
      <c r="H609" s="161">
        <v>0</v>
      </c>
      <c r="I609" s="161">
        <v>0</v>
      </c>
      <c r="J609" s="161">
        <v>300</v>
      </c>
      <c r="K609" s="161">
        <v>0</v>
      </c>
      <c r="L609" s="161">
        <v>808.55</v>
      </c>
      <c r="M609" s="161">
        <v>0</v>
      </c>
      <c r="N609" s="161">
        <v>0</v>
      </c>
      <c r="O609" s="161">
        <v>0</v>
      </c>
      <c r="P609" s="161">
        <v>0</v>
      </c>
      <c r="Q609" s="161">
        <v>0.05</v>
      </c>
      <c r="R609" s="161">
        <f t="shared" si="87"/>
        <v>5838.799999999999</v>
      </c>
      <c r="S609" s="164"/>
    </row>
    <row r="610" spans="1:19" ht="24" customHeight="1">
      <c r="A610" s="160">
        <v>14100409</v>
      </c>
      <c r="B610" s="182" t="s">
        <v>497</v>
      </c>
      <c r="C610" s="161"/>
      <c r="D610" s="573" t="s">
        <v>780</v>
      </c>
      <c r="E610" s="573" t="s">
        <v>478</v>
      </c>
      <c r="F610" s="486">
        <v>15</v>
      </c>
      <c r="G610" s="161">
        <v>6347.4</v>
      </c>
      <c r="H610" s="161">
        <v>0</v>
      </c>
      <c r="I610" s="161">
        <v>0</v>
      </c>
      <c r="J610" s="161">
        <v>300</v>
      </c>
      <c r="K610" s="161">
        <v>0</v>
      </c>
      <c r="L610" s="161">
        <v>808.55</v>
      </c>
      <c r="M610" s="161">
        <v>0</v>
      </c>
      <c r="N610" s="161">
        <v>0</v>
      </c>
      <c r="O610" s="161">
        <v>0</v>
      </c>
      <c r="P610" s="161">
        <v>0</v>
      </c>
      <c r="Q610" s="161">
        <v>0.05</v>
      </c>
      <c r="R610" s="161">
        <f t="shared" si="87"/>
        <v>5838.799999999999</v>
      </c>
      <c r="S610" s="164"/>
    </row>
    <row r="611" spans="1:19" ht="24" customHeight="1" hidden="1">
      <c r="A611" s="160">
        <v>14100410</v>
      </c>
      <c r="B611" s="182" t="s">
        <v>498</v>
      </c>
      <c r="C611" s="161"/>
      <c r="D611" s="573" t="s">
        <v>781</v>
      </c>
      <c r="E611" s="573" t="s">
        <v>478</v>
      </c>
      <c r="F611" s="486">
        <v>0</v>
      </c>
      <c r="G611" s="161">
        <v>0</v>
      </c>
      <c r="H611" s="161">
        <v>0</v>
      </c>
      <c r="I611" s="161">
        <v>0</v>
      </c>
      <c r="J611" s="161">
        <v>0</v>
      </c>
      <c r="K611" s="161">
        <v>0</v>
      </c>
      <c r="L611" s="161">
        <v>0</v>
      </c>
      <c r="M611" s="161">
        <v>0</v>
      </c>
      <c r="N611" s="161">
        <v>0</v>
      </c>
      <c r="O611" s="161">
        <v>0</v>
      </c>
      <c r="P611" s="161">
        <v>0</v>
      </c>
      <c r="Q611" s="161">
        <v>0</v>
      </c>
      <c r="R611" s="161">
        <f t="shared" si="87"/>
        <v>0</v>
      </c>
      <c r="S611" s="765" t="s">
        <v>1246</v>
      </c>
    </row>
    <row r="612" spans="1:19" s="25" customFormat="1" ht="24" customHeight="1">
      <c r="A612" s="160">
        <v>14100412</v>
      </c>
      <c r="B612" s="182" t="s">
        <v>499</v>
      </c>
      <c r="C612" s="161"/>
      <c r="D612" s="573" t="s">
        <v>782</v>
      </c>
      <c r="E612" s="573" t="s">
        <v>478</v>
      </c>
      <c r="F612" s="486">
        <v>15</v>
      </c>
      <c r="G612" s="161">
        <v>6347.4</v>
      </c>
      <c r="H612" s="161">
        <v>0</v>
      </c>
      <c r="I612" s="161">
        <v>0</v>
      </c>
      <c r="J612" s="161">
        <v>300</v>
      </c>
      <c r="K612" s="161">
        <v>0</v>
      </c>
      <c r="L612" s="161">
        <v>808.55</v>
      </c>
      <c r="M612" s="161">
        <v>0</v>
      </c>
      <c r="N612" s="161">
        <v>0</v>
      </c>
      <c r="O612" s="161">
        <v>0</v>
      </c>
      <c r="P612" s="161">
        <v>0</v>
      </c>
      <c r="Q612" s="161">
        <v>0.05</v>
      </c>
      <c r="R612" s="161">
        <f t="shared" si="87"/>
        <v>5838.799999999999</v>
      </c>
      <c r="S612" s="164"/>
    </row>
    <row r="613" spans="1:19" ht="21" customHeight="1">
      <c r="A613" s="355" t="s">
        <v>121</v>
      </c>
      <c r="B613" s="405"/>
      <c r="C613" s="405"/>
      <c r="D613" s="637"/>
      <c r="E613" s="412"/>
      <c r="F613" s="510"/>
      <c r="G613" s="347">
        <f aca="true" t="shared" si="88" ref="G613:P613">SUM(G599:G612)</f>
        <v>49816.24</v>
      </c>
      <c r="H613" s="402">
        <f>SUM(H599:H612)</f>
        <v>0</v>
      </c>
      <c r="I613" s="347">
        <f t="shared" si="88"/>
        <v>0</v>
      </c>
      <c r="J613" s="347">
        <f t="shared" si="88"/>
        <v>3300</v>
      </c>
      <c r="K613" s="347">
        <f t="shared" si="88"/>
        <v>0</v>
      </c>
      <c r="L613" s="347">
        <f>SUM(L599:L612)</f>
        <v>3668.8399999999992</v>
      </c>
      <c r="M613" s="347">
        <f t="shared" si="88"/>
        <v>56.98</v>
      </c>
      <c r="N613" s="347">
        <f t="shared" si="88"/>
        <v>0</v>
      </c>
      <c r="O613" s="347">
        <f>SUM(O599:O612)</f>
        <v>2157</v>
      </c>
      <c r="P613" s="347">
        <f t="shared" si="88"/>
        <v>0</v>
      </c>
      <c r="Q613" s="347">
        <f>SUM(Q599:Q612)</f>
        <v>0.18000000000000005</v>
      </c>
      <c r="R613" s="347">
        <f>SUM(R599:R612)</f>
        <v>47347.2</v>
      </c>
      <c r="S613" s="413"/>
    </row>
    <row r="614" spans="1:19" s="245" customFormat="1" ht="18.75" customHeight="1">
      <c r="A614" s="364"/>
      <c r="B614" s="296" t="s">
        <v>33</v>
      </c>
      <c r="C614" s="296"/>
      <c r="D614" s="624"/>
      <c r="E614" s="358"/>
      <c r="F614" s="511"/>
      <c r="G614" s="358">
        <f aca="true" t="shared" si="89" ref="G614:P614">G597+G613</f>
        <v>71314.03</v>
      </c>
      <c r="H614" s="297">
        <f>H597+H613</f>
        <v>0</v>
      </c>
      <c r="I614" s="358">
        <f t="shared" si="89"/>
        <v>0</v>
      </c>
      <c r="J614" s="358">
        <f t="shared" si="89"/>
        <v>3300</v>
      </c>
      <c r="K614" s="358">
        <f t="shared" si="89"/>
        <v>0</v>
      </c>
      <c r="L614" s="358">
        <f>L597+L613</f>
        <v>5863.169999999999</v>
      </c>
      <c r="M614" s="358">
        <f t="shared" si="89"/>
        <v>223.97</v>
      </c>
      <c r="N614" s="358">
        <f t="shared" si="89"/>
        <v>0</v>
      </c>
      <c r="O614" s="358">
        <f>O597+O613</f>
        <v>3164</v>
      </c>
      <c r="P614" s="358">
        <f t="shared" si="89"/>
        <v>134</v>
      </c>
      <c r="Q614" s="358">
        <f>Q597+Q613</f>
        <v>0.030000000000000054</v>
      </c>
      <c r="R614" s="358">
        <f>R597+R613</f>
        <v>65676.79999999999</v>
      </c>
      <c r="S614" s="321"/>
    </row>
    <row r="615" spans="1:19" ht="15" customHeight="1">
      <c r="A615" s="655"/>
      <c r="B615" s="656"/>
      <c r="C615" s="656"/>
      <c r="D615" s="656"/>
      <c r="E615" s="656" t="s">
        <v>1091</v>
      </c>
      <c r="F615" s="657"/>
      <c r="G615" s="656"/>
      <c r="H615" s="656"/>
      <c r="I615" s="656"/>
      <c r="J615" s="661" t="s">
        <v>1093</v>
      </c>
      <c r="K615" s="661"/>
      <c r="M615" s="656"/>
      <c r="N615" s="656"/>
      <c r="O615" s="656"/>
      <c r="P615" s="656"/>
      <c r="Q615" s="656" t="s">
        <v>1093</v>
      </c>
      <c r="R615" s="656"/>
      <c r="S615" s="658"/>
    </row>
    <row r="616" spans="1:19" ht="15" customHeight="1">
      <c r="A616" s="655"/>
      <c r="B616" s="656"/>
      <c r="C616" s="656"/>
      <c r="D616" s="656"/>
      <c r="E616" s="656"/>
      <c r="F616" s="657"/>
      <c r="G616" s="656"/>
      <c r="H616" s="656"/>
      <c r="I616" s="656"/>
      <c r="J616" s="661"/>
      <c r="K616" s="702"/>
      <c r="M616" s="656"/>
      <c r="N616" s="655"/>
      <c r="O616" s="656"/>
      <c r="P616" s="656"/>
      <c r="Q616" s="656"/>
      <c r="R616" s="656"/>
      <c r="S616" s="659"/>
    </row>
    <row r="617" spans="1:19" ht="18.75">
      <c r="A617" s="655" t="s">
        <v>1126</v>
      </c>
      <c r="B617" s="656"/>
      <c r="C617" s="656"/>
      <c r="D617" s="661" t="s">
        <v>1092</v>
      </c>
      <c r="E617" s="656"/>
      <c r="F617" s="657"/>
      <c r="G617" s="656"/>
      <c r="H617" s="656"/>
      <c r="I617" s="656"/>
      <c r="J617" s="661" t="s">
        <v>1094</v>
      </c>
      <c r="K617" s="702"/>
      <c r="M617" s="656"/>
      <c r="O617" s="656"/>
      <c r="Q617" s="661" t="s">
        <v>1086</v>
      </c>
      <c r="R617" s="656"/>
      <c r="S617" s="659"/>
    </row>
    <row r="618" spans="1:19" ht="15" customHeight="1">
      <c r="A618" s="655"/>
      <c r="B618" s="656"/>
      <c r="C618" s="656"/>
      <c r="D618" s="661" t="s">
        <v>1095</v>
      </c>
      <c r="E618" s="656"/>
      <c r="F618" s="657"/>
      <c r="G618" s="656"/>
      <c r="H618" s="656"/>
      <c r="I618" s="656"/>
      <c r="J618" s="660" t="s">
        <v>1089</v>
      </c>
      <c r="K618" s="660"/>
      <c r="M618" s="656"/>
      <c r="O618" s="656"/>
      <c r="Q618" s="661" t="s">
        <v>1090</v>
      </c>
      <c r="R618" s="656"/>
      <c r="S618" s="658"/>
    </row>
    <row r="619" spans="1:19" ht="33.75">
      <c r="A619" s="241" t="s">
        <v>0</v>
      </c>
      <c r="B619" s="37"/>
      <c r="C619" s="37"/>
      <c r="D619" s="611"/>
      <c r="E619" s="118" t="s">
        <v>695</v>
      </c>
      <c r="F619" s="452"/>
      <c r="G619" s="6"/>
      <c r="H619" s="6"/>
      <c r="I619" s="6"/>
      <c r="J619" s="6"/>
      <c r="K619" s="6"/>
      <c r="L619" s="6"/>
      <c r="M619" s="6"/>
      <c r="N619" s="6"/>
      <c r="O619" s="7"/>
      <c r="P619" s="6"/>
      <c r="Q619" s="6"/>
      <c r="R619" s="6"/>
      <c r="S619" s="29"/>
    </row>
    <row r="620" spans="1:19" ht="20.25">
      <c r="A620" s="8"/>
      <c r="B620" s="234" t="s">
        <v>28</v>
      </c>
      <c r="C620" s="234"/>
      <c r="D620" s="603"/>
      <c r="E620" s="9"/>
      <c r="F620" s="440"/>
      <c r="G620" s="9"/>
      <c r="H620" s="9"/>
      <c r="I620" s="9"/>
      <c r="J620" s="9"/>
      <c r="K620" s="10"/>
      <c r="L620" s="9"/>
      <c r="M620" s="9"/>
      <c r="N620" s="10"/>
      <c r="O620" s="11"/>
      <c r="P620" s="9"/>
      <c r="Q620" s="9"/>
      <c r="R620" s="9"/>
      <c r="S620" s="590" t="s">
        <v>1299</v>
      </c>
    </row>
    <row r="621" spans="1:19" s="324" customFormat="1" ht="33.75" customHeight="1">
      <c r="A621" s="12"/>
      <c r="B621" s="49"/>
      <c r="C621" s="49"/>
      <c r="D621" s="604"/>
      <c r="E621" s="120" t="s">
        <v>1317</v>
      </c>
      <c r="F621" s="441"/>
      <c r="G621" s="14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31"/>
    </row>
    <row r="622" spans="1:19" ht="30" customHeight="1">
      <c r="A622" s="279" t="s">
        <v>931</v>
      </c>
      <c r="B622" s="280" t="s">
        <v>932</v>
      </c>
      <c r="C622" s="278" t="s">
        <v>724</v>
      </c>
      <c r="D622" s="615" t="s">
        <v>1</v>
      </c>
      <c r="E622" s="280" t="s">
        <v>930</v>
      </c>
      <c r="F622" s="512" t="s">
        <v>948</v>
      </c>
      <c r="G622" s="308" t="s">
        <v>926</v>
      </c>
      <c r="H622" s="308" t="s">
        <v>927</v>
      </c>
      <c r="I622" s="307" t="s">
        <v>913</v>
      </c>
      <c r="J622" s="308" t="s">
        <v>37</v>
      </c>
      <c r="K622" s="308" t="s">
        <v>928</v>
      </c>
      <c r="L622" s="308" t="s">
        <v>18</v>
      </c>
      <c r="M622" s="308" t="s">
        <v>19</v>
      </c>
      <c r="N622" s="592" t="s">
        <v>940</v>
      </c>
      <c r="O622" s="308" t="s">
        <v>1221</v>
      </c>
      <c r="P622" s="156" t="s">
        <v>929</v>
      </c>
      <c r="Q622" s="308" t="s">
        <v>32</v>
      </c>
      <c r="R622" s="308" t="s">
        <v>933</v>
      </c>
      <c r="S622" s="328" t="s">
        <v>20</v>
      </c>
    </row>
    <row r="623" spans="1:19" ht="30" customHeight="1">
      <c r="A623" s="359" t="s">
        <v>500</v>
      </c>
      <c r="B623" s="360"/>
      <c r="C623" s="360"/>
      <c r="D623" s="614"/>
      <c r="E623" s="360"/>
      <c r="F623" s="459"/>
      <c r="G623" s="360"/>
      <c r="H623" s="360"/>
      <c r="I623" s="360"/>
      <c r="J623" s="360"/>
      <c r="K623" s="360"/>
      <c r="L623" s="360"/>
      <c r="M623" s="360"/>
      <c r="N623" s="360"/>
      <c r="O623" s="361"/>
      <c r="P623" s="360"/>
      <c r="Q623" s="360"/>
      <c r="R623" s="360"/>
      <c r="S623" s="362"/>
    </row>
    <row r="624" spans="1:19" ht="30" customHeight="1">
      <c r="A624" s="149">
        <v>15100201</v>
      </c>
      <c r="B624" s="16" t="s">
        <v>503</v>
      </c>
      <c r="C624" s="70"/>
      <c r="D624" s="213" t="s">
        <v>504</v>
      </c>
      <c r="E624" s="47" t="s">
        <v>505</v>
      </c>
      <c r="F624" s="477">
        <v>15</v>
      </c>
      <c r="G624" s="70">
        <v>523.72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178.28</v>
      </c>
      <c r="N624" s="70">
        <v>0</v>
      </c>
      <c r="O624" s="70">
        <v>0</v>
      </c>
      <c r="P624" s="70">
        <v>0</v>
      </c>
      <c r="Q624" s="70">
        <v>0</v>
      </c>
      <c r="R624" s="70">
        <f>G624+H624+I624+K624-N624-P624-L624-O624+M624-Q624</f>
        <v>702</v>
      </c>
      <c r="S624" s="32"/>
    </row>
    <row r="625" spans="1:19" ht="33" customHeight="1">
      <c r="A625" s="149">
        <v>15100202</v>
      </c>
      <c r="B625" s="16" t="s">
        <v>506</v>
      </c>
      <c r="C625" s="70"/>
      <c r="D625" s="213" t="s">
        <v>507</v>
      </c>
      <c r="E625" s="47" t="s">
        <v>505</v>
      </c>
      <c r="F625" s="477">
        <v>15</v>
      </c>
      <c r="G625" s="70">
        <v>499.7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179.82</v>
      </c>
      <c r="N625" s="70">
        <v>0</v>
      </c>
      <c r="O625" s="70">
        <v>0</v>
      </c>
      <c r="P625" s="70">
        <v>0</v>
      </c>
      <c r="Q625" s="70">
        <v>0.12</v>
      </c>
      <c r="R625" s="70">
        <f>G625+H625+I625+K625-N625-P625-L625-O625+M625-Q625</f>
        <v>679.4</v>
      </c>
      <c r="S625" s="32"/>
    </row>
    <row r="626" spans="1:19" ht="24.75" customHeight="1">
      <c r="A626" s="149">
        <v>15100203</v>
      </c>
      <c r="B626" s="16" t="s">
        <v>508</v>
      </c>
      <c r="C626" s="70"/>
      <c r="D626" s="213" t="s">
        <v>509</v>
      </c>
      <c r="E626" s="47" t="s">
        <v>505</v>
      </c>
      <c r="F626" s="477">
        <v>15</v>
      </c>
      <c r="G626" s="70">
        <v>1641.05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106.58</v>
      </c>
      <c r="N626" s="70">
        <v>0</v>
      </c>
      <c r="O626" s="70">
        <v>0</v>
      </c>
      <c r="P626" s="70">
        <v>0</v>
      </c>
      <c r="Q626" s="70">
        <v>0.03</v>
      </c>
      <c r="R626" s="70">
        <f>G626+H626+I626+K626-N626-P626-L626-O626+M626-Q626</f>
        <v>1747.6</v>
      </c>
      <c r="S626" s="32"/>
    </row>
    <row r="627" spans="1:19" ht="30" customHeight="1">
      <c r="A627" s="237" t="s">
        <v>121</v>
      </c>
      <c r="B627" s="16"/>
      <c r="C627" s="70"/>
      <c r="D627" s="213"/>
      <c r="E627" s="47"/>
      <c r="F627" s="477"/>
      <c r="G627" s="50">
        <f aca="true" t="shared" si="90" ref="G627:P627">SUM(G624:G626)</f>
        <v>2664.4700000000003</v>
      </c>
      <c r="H627" s="76">
        <f t="shared" si="90"/>
        <v>0</v>
      </c>
      <c r="I627" s="76">
        <f t="shared" si="90"/>
        <v>0</v>
      </c>
      <c r="J627" s="76">
        <f t="shared" si="90"/>
        <v>0</v>
      </c>
      <c r="K627" s="76">
        <f t="shared" si="90"/>
        <v>0</v>
      </c>
      <c r="L627" s="50">
        <f>SUM(L624:L626)</f>
        <v>0</v>
      </c>
      <c r="M627" s="76">
        <f>SUM(M624:M626)</f>
        <v>464.68</v>
      </c>
      <c r="N627" s="76">
        <f t="shared" si="90"/>
        <v>0</v>
      </c>
      <c r="O627" s="76">
        <f t="shared" si="90"/>
        <v>0</v>
      </c>
      <c r="P627" s="76">
        <f t="shared" si="90"/>
        <v>0</v>
      </c>
      <c r="Q627" s="76">
        <f>SUM(Q624:Q626)</f>
        <v>0.15</v>
      </c>
      <c r="R627" s="76">
        <f>SUM(R624:R626)</f>
        <v>3129</v>
      </c>
      <c r="S627" s="32"/>
    </row>
    <row r="628" spans="1:19" ht="33" customHeight="1">
      <c r="A628" s="125" t="s">
        <v>664</v>
      </c>
      <c r="B628" s="101"/>
      <c r="C628" s="94"/>
      <c r="D628" s="606"/>
      <c r="E628" s="95"/>
      <c r="F628" s="463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0" customHeight="1">
      <c r="A629" s="221">
        <v>1510001</v>
      </c>
      <c r="B629" s="760" t="s">
        <v>665</v>
      </c>
      <c r="C629" s="222"/>
      <c r="D629" s="213" t="s">
        <v>783</v>
      </c>
      <c r="E629" s="599" t="s">
        <v>654</v>
      </c>
      <c r="F629" s="477">
        <v>15</v>
      </c>
      <c r="G629" s="70">
        <v>6006.19</v>
      </c>
      <c r="H629" s="70">
        <v>0</v>
      </c>
      <c r="I629" s="70">
        <v>0</v>
      </c>
      <c r="J629" s="70">
        <v>0</v>
      </c>
      <c r="K629" s="70">
        <v>0</v>
      </c>
      <c r="L629" s="70">
        <v>735.66</v>
      </c>
      <c r="M629" s="70">
        <v>0</v>
      </c>
      <c r="N629" s="70">
        <v>0</v>
      </c>
      <c r="O629" s="70">
        <v>0</v>
      </c>
      <c r="P629" s="70">
        <v>0</v>
      </c>
      <c r="Q629" s="70">
        <v>0.13</v>
      </c>
      <c r="R629" s="70">
        <f>G629+H629+I629+K629-N629-P629-L629-O629+M629-Q629</f>
        <v>5270.4</v>
      </c>
      <c r="S629" s="32"/>
    </row>
    <row r="630" spans="1:19" ht="30" customHeight="1">
      <c r="A630" s="237" t="s">
        <v>121</v>
      </c>
      <c r="B630" s="16"/>
      <c r="C630" s="70"/>
      <c r="D630" s="213"/>
      <c r="E630" s="599"/>
      <c r="F630" s="477"/>
      <c r="G630" s="76">
        <f>G629</f>
        <v>6006.19</v>
      </c>
      <c r="H630" s="76">
        <f aca="true" t="shared" si="91" ref="H630:P630">H629</f>
        <v>0</v>
      </c>
      <c r="I630" s="76">
        <f t="shared" si="91"/>
        <v>0</v>
      </c>
      <c r="J630" s="76">
        <f t="shared" si="91"/>
        <v>0</v>
      </c>
      <c r="K630" s="76">
        <f t="shared" si="91"/>
        <v>0</v>
      </c>
      <c r="L630" s="76">
        <f>L629</f>
        <v>735.66</v>
      </c>
      <c r="M630" s="76">
        <f>M629</f>
        <v>0</v>
      </c>
      <c r="N630" s="76">
        <f t="shared" si="91"/>
        <v>0</v>
      </c>
      <c r="O630" s="76">
        <f t="shared" si="91"/>
        <v>0</v>
      </c>
      <c r="P630" s="76">
        <f t="shared" si="91"/>
        <v>0</v>
      </c>
      <c r="Q630" s="76">
        <f>Q629</f>
        <v>0.13</v>
      </c>
      <c r="R630" s="76">
        <f>R629</f>
        <v>5270.4</v>
      </c>
      <c r="S630" s="32"/>
    </row>
    <row r="631" spans="1:19" ht="33.75" customHeight="1">
      <c r="A631" s="125" t="s">
        <v>666</v>
      </c>
      <c r="B631" s="101"/>
      <c r="C631" s="94"/>
      <c r="D631" s="606"/>
      <c r="E631" s="646"/>
      <c r="F631" s="463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6"/>
    </row>
    <row r="632" spans="1:19" ht="33.75" customHeight="1">
      <c r="A632" s="149">
        <v>15100206</v>
      </c>
      <c r="B632" s="16" t="s">
        <v>513</v>
      </c>
      <c r="C632" s="70"/>
      <c r="D632" s="213" t="s">
        <v>514</v>
      </c>
      <c r="E632" s="599" t="s">
        <v>86</v>
      </c>
      <c r="F632" s="456">
        <v>15</v>
      </c>
      <c r="G632" s="70">
        <v>1362.94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124.38</v>
      </c>
      <c r="N632" s="70">
        <v>0</v>
      </c>
      <c r="O632" s="70">
        <v>0</v>
      </c>
      <c r="P632" s="70">
        <v>0</v>
      </c>
      <c r="Q632" s="70">
        <v>0.12</v>
      </c>
      <c r="R632" s="70">
        <f>G632+H632+I632+K632-N632-P632-L632-O632+M632-Q632</f>
        <v>1487.2000000000003</v>
      </c>
      <c r="S632" s="32"/>
    </row>
    <row r="633" spans="1:19" ht="30" customHeight="1">
      <c r="A633" s="149">
        <v>15200301</v>
      </c>
      <c r="B633" s="16" t="s">
        <v>517</v>
      </c>
      <c r="C633" s="70"/>
      <c r="D633" s="213" t="s">
        <v>518</v>
      </c>
      <c r="E633" s="599" t="s">
        <v>519</v>
      </c>
      <c r="F633" s="456">
        <v>15</v>
      </c>
      <c r="G633" s="70">
        <v>1952.76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74.71</v>
      </c>
      <c r="N633" s="70">
        <v>0</v>
      </c>
      <c r="O633" s="70">
        <v>0</v>
      </c>
      <c r="P633" s="70">
        <v>0</v>
      </c>
      <c r="Q633" s="70">
        <v>-0.13</v>
      </c>
      <c r="R633" s="70">
        <f>G633+H633+I633+K633-N633-P633-L633-O633+M633-Q633</f>
        <v>2027.6000000000001</v>
      </c>
      <c r="S633" s="32"/>
    </row>
    <row r="634" spans="1:19" ht="30" customHeight="1">
      <c r="A634" s="237" t="s">
        <v>121</v>
      </c>
      <c r="B634" s="70"/>
      <c r="C634" s="70"/>
      <c r="D634" s="213"/>
      <c r="E634" s="47"/>
      <c r="F634" s="477"/>
      <c r="G634" s="50">
        <f aca="true" t="shared" si="92" ref="G634:P634">SUM(G632:G633)</f>
        <v>3315.7</v>
      </c>
      <c r="H634" s="50">
        <f t="shared" si="92"/>
        <v>0</v>
      </c>
      <c r="I634" s="50">
        <f t="shared" si="92"/>
        <v>0</v>
      </c>
      <c r="J634" s="50">
        <f t="shared" si="92"/>
        <v>0</v>
      </c>
      <c r="K634" s="50">
        <f t="shared" si="92"/>
        <v>0</v>
      </c>
      <c r="L634" s="50">
        <f t="shared" si="92"/>
        <v>0</v>
      </c>
      <c r="M634" s="50">
        <f t="shared" si="92"/>
        <v>199.08999999999997</v>
      </c>
      <c r="N634" s="50">
        <f t="shared" si="92"/>
        <v>0</v>
      </c>
      <c r="O634" s="50">
        <f t="shared" si="92"/>
        <v>0</v>
      </c>
      <c r="P634" s="50">
        <f t="shared" si="92"/>
        <v>0</v>
      </c>
      <c r="Q634" s="50">
        <f>SUM(Q632:Q633)</f>
        <v>-0.010000000000000009</v>
      </c>
      <c r="R634" s="50">
        <f>SUM(R632:R633)</f>
        <v>3514.8</v>
      </c>
      <c r="S634" s="32"/>
    </row>
    <row r="635" spans="1:19" ht="21.75">
      <c r="A635" s="65"/>
      <c r="B635" s="239" t="s">
        <v>33</v>
      </c>
      <c r="C635" s="239"/>
      <c r="D635" s="617"/>
      <c r="E635" s="82"/>
      <c r="F635" s="513"/>
      <c r="G635" s="83">
        <f aca="true" t="shared" si="93" ref="G635:P635">G627+G630+G634</f>
        <v>11986.36</v>
      </c>
      <c r="H635" s="83">
        <f t="shared" si="93"/>
        <v>0</v>
      </c>
      <c r="I635" s="83">
        <f t="shared" si="93"/>
        <v>0</v>
      </c>
      <c r="J635" s="83">
        <f t="shared" si="93"/>
        <v>0</v>
      </c>
      <c r="K635" s="83">
        <f t="shared" si="93"/>
        <v>0</v>
      </c>
      <c r="L635" s="83">
        <f t="shared" si="93"/>
        <v>735.66</v>
      </c>
      <c r="M635" s="83">
        <f t="shared" si="93"/>
        <v>663.77</v>
      </c>
      <c r="N635" s="83">
        <f t="shared" si="93"/>
        <v>0</v>
      </c>
      <c r="O635" s="83">
        <f t="shared" si="93"/>
        <v>0</v>
      </c>
      <c r="P635" s="83">
        <f t="shared" si="93"/>
        <v>0</v>
      </c>
      <c r="Q635" s="83">
        <f>Q627+Q630+Q634</f>
        <v>0.27</v>
      </c>
      <c r="R635" s="83">
        <f>R627+R630+R634</f>
        <v>11914.2</v>
      </c>
      <c r="S635" s="67"/>
    </row>
    <row r="636" spans="1:19" s="245" customFormat="1" ht="18">
      <c r="A636" s="19"/>
      <c r="B636" s="3"/>
      <c r="C636" s="3"/>
      <c r="D636" s="608"/>
      <c r="E636" s="3"/>
      <c r="F636" s="447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45" customFormat="1" ht="18.75">
      <c r="A637" s="655"/>
      <c r="B637" s="656"/>
      <c r="C637" s="656"/>
      <c r="D637" s="656"/>
      <c r="E637" s="656" t="s">
        <v>1091</v>
      </c>
      <c r="F637" s="657"/>
      <c r="G637" s="656"/>
      <c r="H637" s="656"/>
      <c r="I637" s="656"/>
      <c r="J637" s="656"/>
      <c r="M637" s="661" t="s">
        <v>1093</v>
      </c>
      <c r="N637" s="661"/>
      <c r="O637" s="656"/>
      <c r="P637" s="656"/>
      <c r="Q637" s="656" t="s">
        <v>1093</v>
      </c>
      <c r="R637" s="656"/>
      <c r="S637" s="658"/>
    </row>
    <row r="638" spans="1:19" ht="18.75">
      <c r="A638" s="655"/>
      <c r="B638" s="656"/>
      <c r="C638" s="656"/>
      <c r="D638" s="656"/>
      <c r="E638" s="656"/>
      <c r="F638" s="657"/>
      <c r="G638" s="656"/>
      <c r="H638" s="656"/>
      <c r="I638" s="656"/>
      <c r="J638" s="656"/>
      <c r="M638" s="661"/>
      <c r="N638" s="702"/>
      <c r="O638" s="656"/>
      <c r="P638" s="656"/>
      <c r="Q638" s="656"/>
      <c r="R638" s="656"/>
      <c r="S638" s="659"/>
    </row>
    <row r="639" spans="1:19" ht="18.75">
      <c r="A639" s="655" t="s">
        <v>1126</v>
      </c>
      <c r="B639" s="656"/>
      <c r="C639" s="656"/>
      <c r="D639" s="661" t="s">
        <v>1092</v>
      </c>
      <c r="E639" s="656"/>
      <c r="F639" s="657"/>
      <c r="G639" s="656"/>
      <c r="H639" s="656"/>
      <c r="I639" s="656"/>
      <c r="J639" s="656"/>
      <c r="M639" s="661" t="s">
        <v>1094</v>
      </c>
      <c r="N639" s="702"/>
      <c r="O639" s="656"/>
      <c r="P639" s="656" t="s">
        <v>1086</v>
      </c>
      <c r="Q639" s="656"/>
      <c r="R639" s="656"/>
      <c r="S639" s="659"/>
    </row>
    <row r="640" spans="1:19" ht="14.25" customHeight="1">
      <c r="A640" s="655"/>
      <c r="B640" s="656"/>
      <c r="C640" s="656"/>
      <c r="D640" s="661" t="s">
        <v>1095</v>
      </c>
      <c r="E640" s="656"/>
      <c r="F640" s="657"/>
      <c r="G640" s="656"/>
      <c r="H640" s="656"/>
      <c r="I640" s="656"/>
      <c r="J640" s="656"/>
      <c r="M640" s="660" t="s">
        <v>1089</v>
      </c>
      <c r="N640" s="660"/>
      <c r="O640" s="656"/>
      <c r="P640" s="656" t="s">
        <v>1090</v>
      </c>
      <c r="Q640" s="656"/>
      <c r="R640" s="656"/>
      <c r="S640" s="658"/>
    </row>
    <row r="641" spans="1:19" ht="33.75">
      <c r="A641" s="241" t="s">
        <v>0</v>
      </c>
      <c r="B641" s="37"/>
      <c r="C641" s="37"/>
      <c r="D641" s="611"/>
      <c r="E641" s="118" t="s">
        <v>695</v>
      </c>
      <c r="F641" s="452"/>
      <c r="G641" s="6"/>
      <c r="H641" s="6"/>
      <c r="I641" s="6"/>
      <c r="J641" s="6"/>
      <c r="K641" s="6"/>
      <c r="L641" s="6"/>
      <c r="M641" s="6"/>
      <c r="N641" s="6"/>
      <c r="O641" s="7"/>
      <c r="P641" s="6"/>
      <c r="Q641" s="6"/>
      <c r="R641" s="6"/>
      <c r="S641" s="29"/>
    </row>
    <row r="642" spans="1:19" ht="20.25">
      <c r="A642" s="8"/>
      <c r="B642" s="121" t="s">
        <v>522</v>
      </c>
      <c r="C642" s="121"/>
      <c r="D642" s="603"/>
      <c r="E642" s="9"/>
      <c r="F642" s="440"/>
      <c r="G642" s="9"/>
      <c r="H642" s="9"/>
      <c r="I642" s="9"/>
      <c r="J642" s="9"/>
      <c r="K642" s="10"/>
      <c r="L642" s="9"/>
      <c r="M642" s="9"/>
      <c r="N642" s="10"/>
      <c r="O642" s="11"/>
      <c r="P642" s="9"/>
      <c r="Q642" s="9"/>
      <c r="R642" s="9"/>
      <c r="S642" s="590" t="s">
        <v>1300</v>
      </c>
    </row>
    <row r="643" spans="1:19" s="324" customFormat="1" ht="35.25" customHeight="1">
      <c r="A643" s="12"/>
      <c r="B643" s="13"/>
      <c r="C643" s="13"/>
      <c r="D643" s="604"/>
      <c r="E643" s="120" t="s">
        <v>1317</v>
      </c>
      <c r="F643" s="441"/>
      <c r="G643" s="14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31"/>
    </row>
    <row r="644" spans="1:19" ht="36" customHeight="1">
      <c r="A644" s="279" t="s">
        <v>931</v>
      </c>
      <c r="B644" s="280" t="s">
        <v>932</v>
      </c>
      <c r="C644" s="278" t="s">
        <v>724</v>
      </c>
      <c r="D644" s="615" t="s">
        <v>1</v>
      </c>
      <c r="E644" s="280" t="s">
        <v>930</v>
      </c>
      <c r="F644" s="499" t="s">
        <v>948</v>
      </c>
      <c r="G644" s="302" t="s">
        <v>926</v>
      </c>
      <c r="H644" s="302" t="s">
        <v>927</v>
      </c>
      <c r="I644" s="302" t="s">
        <v>913</v>
      </c>
      <c r="J644" s="302" t="s">
        <v>37</v>
      </c>
      <c r="K644" s="302" t="s">
        <v>928</v>
      </c>
      <c r="L644" s="425" t="s">
        <v>18</v>
      </c>
      <c r="M644" s="302" t="s">
        <v>19</v>
      </c>
      <c r="N644" s="302" t="s">
        <v>940</v>
      </c>
      <c r="O644" s="424" t="s">
        <v>1221</v>
      </c>
      <c r="P644" s="156" t="s">
        <v>929</v>
      </c>
      <c r="Q644" s="302" t="s">
        <v>32</v>
      </c>
      <c r="R644" s="302" t="s">
        <v>933</v>
      </c>
      <c r="S644" s="328" t="s">
        <v>20</v>
      </c>
    </row>
    <row r="645" spans="1:19" ht="25.5" customHeight="1">
      <c r="A645" s="365" t="s">
        <v>667</v>
      </c>
      <c r="B645" s="360"/>
      <c r="C645" s="360"/>
      <c r="D645" s="614"/>
      <c r="E645" s="360"/>
      <c r="F645" s="459"/>
      <c r="G645" s="360"/>
      <c r="H645" s="360"/>
      <c r="I645" s="360"/>
      <c r="J645" s="360"/>
      <c r="K645" s="360"/>
      <c r="L645" s="360"/>
      <c r="M645" s="360"/>
      <c r="N645" s="360"/>
      <c r="O645" s="361"/>
      <c r="P645" s="360"/>
      <c r="Q645" s="360"/>
      <c r="R645" s="360"/>
      <c r="S645" s="362"/>
    </row>
    <row r="646" spans="1:19" ht="45" customHeight="1" hidden="1">
      <c r="A646" s="149">
        <v>1700001</v>
      </c>
      <c r="B646" s="70" t="s">
        <v>668</v>
      </c>
      <c r="C646" s="70"/>
      <c r="D646" s="213" t="s">
        <v>669</v>
      </c>
      <c r="E646" s="599" t="s">
        <v>524</v>
      </c>
      <c r="F646" s="477">
        <v>0</v>
      </c>
      <c r="G646" s="70">
        <v>0</v>
      </c>
      <c r="H646" s="70">
        <v>0</v>
      </c>
      <c r="I646" s="70">
        <v>0</v>
      </c>
      <c r="J646" s="70">
        <v>0</v>
      </c>
      <c r="K646" s="70">
        <v>0</v>
      </c>
      <c r="L646" s="70">
        <v>0</v>
      </c>
      <c r="M646" s="70">
        <v>0</v>
      </c>
      <c r="N646" s="70">
        <v>0</v>
      </c>
      <c r="O646" s="70">
        <v>0</v>
      </c>
      <c r="P646" s="70">
        <v>0</v>
      </c>
      <c r="Q646" s="70">
        <v>0</v>
      </c>
      <c r="R646" s="70">
        <f>G646+H646+I646+K646-N646-P646-L646-O646+M646-Q646</f>
        <v>0</v>
      </c>
      <c r="S646" s="32"/>
    </row>
    <row r="647" spans="1:19" ht="36" customHeight="1">
      <c r="A647" s="149">
        <v>1700002</v>
      </c>
      <c r="B647" s="70" t="s">
        <v>670</v>
      </c>
      <c r="C647" s="70"/>
      <c r="D647" s="213" t="s">
        <v>784</v>
      </c>
      <c r="E647" s="47" t="s">
        <v>2</v>
      </c>
      <c r="F647" s="477">
        <v>15</v>
      </c>
      <c r="G647" s="70">
        <v>4013.19</v>
      </c>
      <c r="H647" s="70">
        <v>0</v>
      </c>
      <c r="I647" s="70">
        <v>0</v>
      </c>
      <c r="J647" s="70">
        <v>0</v>
      </c>
      <c r="K647" s="70">
        <v>0</v>
      </c>
      <c r="L647" s="70">
        <v>351.16</v>
      </c>
      <c r="M647" s="70">
        <v>0</v>
      </c>
      <c r="N647" s="70">
        <v>0</v>
      </c>
      <c r="O647" s="70">
        <v>0</v>
      </c>
      <c r="P647" s="70">
        <v>0</v>
      </c>
      <c r="Q647" s="70">
        <v>0.03</v>
      </c>
      <c r="R647" s="70">
        <f>G647+H647+I647+K647-N647-P647-L647-O647+M647-Q647</f>
        <v>3662</v>
      </c>
      <c r="S647" s="32"/>
    </row>
    <row r="648" spans="1:19" ht="36" customHeight="1">
      <c r="A648" s="237" t="s">
        <v>121</v>
      </c>
      <c r="B648" s="70"/>
      <c r="C648" s="70"/>
      <c r="D648" s="213"/>
      <c r="E648" s="47"/>
      <c r="F648" s="477"/>
      <c r="G648" s="50">
        <f>SUM(G646:G647)</f>
        <v>4013.19</v>
      </c>
      <c r="H648" s="50">
        <f aca="true" t="shared" si="94" ref="H648:P648">SUM(H646:H647)</f>
        <v>0</v>
      </c>
      <c r="I648" s="50">
        <f t="shared" si="94"/>
        <v>0</v>
      </c>
      <c r="J648" s="50">
        <f t="shared" si="94"/>
        <v>0</v>
      </c>
      <c r="K648" s="50">
        <f t="shared" si="94"/>
        <v>0</v>
      </c>
      <c r="L648" s="50">
        <f>SUM(L646:L647)</f>
        <v>351.16</v>
      </c>
      <c r="M648" s="50">
        <f>SUM(M646:M647)</f>
        <v>0</v>
      </c>
      <c r="N648" s="50">
        <f t="shared" si="94"/>
        <v>0</v>
      </c>
      <c r="O648" s="50">
        <f t="shared" si="94"/>
        <v>0</v>
      </c>
      <c r="P648" s="50">
        <f t="shared" si="94"/>
        <v>0</v>
      </c>
      <c r="Q648" s="50">
        <f>SUM(Q646:Q647)</f>
        <v>0.03</v>
      </c>
      <c r="R648" s="50">
        <f>SUM(R646:R647)</f>
        <v>3662</v>
      </c>
      <c r="S648" s="32"/>
    </row>
    <row r="649" spans="1:19" ht="27.75" customHeight="1">
      <c r="A649" s="128" t="s">
        <v>14</v>
      </c>
      <c r="B649" s="94"/>
      <c r="C649" s="94"/>
      <c r="D649" s="606"/>
      <c r="E649" s="95"/>
      <c r="F649" s="463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6"/>
    </row>
    <row r="650" spans="1:19" ht="45" customHeight="1">
      <c r="A650" s="149">
        <v>17100201</v>
      </c>
      <c r="B650" s="70" t="s">
        <v>525</v>
      </c>
      <c r="C650" s="70"/>
      <c r="D650" s="213" t="s">
        <v>526</v>
      </c>
      <c r="E650" s="599" t="s">
        <v>696</v>
      </c>
      <c r="F650" s="477">
        <v>15</v>
      </c>
      <c r="G650" s="70">
        <v>4568.65</v>
      </c>
      <c r="H650" s="70">
        <v>0</v>
      </c>
      <c r="I650" s="70">
        <v>0</v>
      </c>
      <c r="J650" s="70">
        <v>0</v>
      </c>
      <c r="K650" s="70">
        <v>0</v>
      </c>
      <c r="L650" s="70">
        <v>446.25</v>
      </c>
      <c r="M650" s="70">
        <v>0</v>
      </c>
      <c r="N650" s="70">
        <v>0</v>
      </c>
      <c r="O650" s="70">
        <v>0</v>
      </c>
      <c r="P650" s="70">
        <v>0</v>
      </c>
      <c r="Q650" s="70">
        <v>0</v>
      </c>
      <c r="R650" s="70">
        <f>G650+H650+I650+K650-N650-P650-L650-O650+M650-Q650</f>
        <v>4122.4</v>
      </c>
      <c r="S650" s="32"/>
    </row>
    <row r="651" spans="1:19" ht="36" customHeight="1">
      <c r="A651" s="149">
        <v>17100401</v>
      </c>
      <c r="B651" s="70" t="s">
        <v>527</v>
      </c>
      <c r="C651" s="70"/>
      <c r="D651" s="213" t="s">
        <v>528</v>
      </c>
      <c r="E651" s="47" t="s">
        <v>11</v>
      </c>
      <c r="F651" s="477">
        <v>15</v>
      </c>
      <c r="G651" s="70">
        <v>1772.17</v>
      </c>
      <c r="H651" s="70">
        <v>0</v>
      </c>
      <c r="I651" s="70">
        <v>0</v>
      </c>
      <c r="J651" s="70">
        <v>0</v>
      </c>
      <c r="K651" s="70">
        <v>0</v>
      </c>
      <c r="L651" s="70">
        <v>0</v>
      </c>
      <c r="M651" s="70">
        <v>86.26</v>
      </c>
      <c r="N651" s="70">
        <v>0</v>
      </c>
      <c r="O651" s="70">
        <v>0</v>
      </c>
      <c r="P651" s="70">
        <v>0</v>
      </c>
      <c r="Q651" s="70">
        <v>0.03</v>
      </c>
      <c r="R651" s="70">
        <f>G651+H651+I651+K651-N651-P651-L651-O651+M651-Q651</f>
        <v>1858.4</v>
      </c>
      <c r="S651" s="32"/>
    </row>
    <row r="652" spans="1:19" s="25" customFormat="1" ht="36" customHeight="1">
      <c r="A652" s="237" t="s">
        <v>121</v>
      </c>
      <c r="B652" s="1"/>
      <c r="C652" s="1"/>
      <c r="D652" s="213"/>
      <c r="E652" s="47"/>
      <c r="F652" s="477"/>
      <c r="G652" s="76">
        <f aca="true" t="shared" si="95" ref="G652:P652">SUM(G650:G651)</f>
        <v>6340.82</v>
      </c>
      <c r="H652" s="76">
        <f t="shared" si="95"/>
        <v>0</v>
      </c>
      <c r="I652" s="76">
        <f t="shared" si="95"/>
        <v>0</v>
      </c>
      <c r="J652" s="76">
        <f t="shared" si="95"/>
        <v>0</v>
      </c>
      <c r="K652" s="76">
        <f t="shared" si="95"/>
        <v>0</v>
      </c>
      <c r="L652" s="76">
        <f>SUM(L650:L651)</f>
        <v>446.25</v>
      </c>
      <c r="M652" s="76">
        <f>SUM(M650:M651)</f>
        <v>86.26</v>
      </c>
      <c r="N652" s="76">
        <f t="shared" si="95"/>
        <v>0</v>
      </c>
      <c r="O652" s="76">
        <f t="shared" si="95"/>
        <v>0</v>
      </c>
      <c r="P652" s="76">
        <f t="shared" si="95"/>
        <v>0</v>
      </c>
      <c r="Q652" s="76">
        <f>SUM(Q650:Q651)</f>
        <v>0.03</v>
      </c>
      <c r="R652" s="76">
        <f>SUM(R650:R651)</f>
        <v>5980.799999999999</v>
      </c>
      <c r="S652" s="32"/>
    </row>
    <row r="653" spans="1:19" ht="21.75">
      <c r="A653" s="65"/>
      <c r="B653" s="239" t="s">
        <v>33</v>
      </c>
      <c r="C653" s="239"/>
      <c r="D653" s="617"/>
      <c r="E653" s="66"/>
      <c r="F653" s="465"/>
      <c r="G653" s="88">
        <f>G648+G652</f>
        <v>10354.01</v>
      </c>
      <c r="H653" s="88">
        <f aca="true" t="shared" si="96" ref="H653:P653">H648+H652</f>
        <v>0</v>
      </c>
      <c r="I653" s="88">
        <f t="shared" si="96"/>
        <v>0</v>
      </c>
      <c r="J653" s="88">
        <f t="shared" si="96"/>
        <v>0</v>
      </c>
      <c r="K653" s="88">
        <f t="shared" si="96"/>
        <v>0</v>
      </c>
      <c r="L653" s="88">
        <f>L648+L652</f>
        <v>797.4100000000001</v>
      </c>
      <c r="M653" s="88">
        <f>M648+M652</f>
        <v>86.26</v>
      </c>
      <c r="N653" s="88">
        <f t="shared" si="96"/>
        <v>0</v>
      </c>
      <c r="O653" s="88">
        <f t="shared" si="96"/>
        <v>0</v>
      </c>
      <c r="P653" s="88">
        <f t="shared" si="96"/>
        <v>0</v>
      </c>
      <c r="Q653" s="88">
        <f>Q648+Q652</f>
        <v>0.06</v>
      </c>
      <c r="R653" s="88">
        <f>R648+R652</f>
        <v>9642.8</v>
      </c>
      <c r="S653" s="67"/>
    </row>
    <row r="654" spans="1:19" ht="18">
      <c r="A654" s="26"/>
      <c r="B654" s="10"/>
      <c r="C654" s="10"/>
      <c r="D654" s="613"/>
      <c r="E654" s="10"/>
      <c r="F654" s="440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34"/>
    </row>
    <row r="655" spans="1:19" ht="18">
      <c r="A655" s="26"/>
      <c r="B655" s="10"/>
      <c r="C655" s="10"/>
      <c r="D655" s="613"/>
      <c r="E655" s="10"/>
      <c r="F655" s="440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34"/>
    </row>
    <row r="656" spans="1:19" ht="18">
      <c r="A656" s="26"/>
      <c r="B656" s="10"/>
      <c r="C656" s="10"/>
      <c r="D656" s="613"/>
      <c r="E656" s="10"/>
      <c r="F656" s="440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34"/>
    </row>
    <row r="657" spans="1:19" ht="18.75">
      <c r="A657" s="655"/>
      <c r="B657" s="656"/>
      <c r="C657" s="656"/>
      <c r="D657" s="656" t="s">
        <v>1091</v>
      </c>
      <c r="F657" s="657"/>
      <c r="G657" s="656"/>
      <c r="H657" s="656"/>
      <c r="I657" s="656"/>
      <c r="J657" s="656"/>
      <c r="L657" s="661" t="s">
        <v>1093</v>
      </c>
      <c r="M657" s="699"/>
      <c r="N657" s="656"/>
      <c r="O657" s="656"/>
      <c r="P657" s="656"/>
      <c r="Q657" s="656" t="s">
        <v>1093</v>
      </c>
      <c r="R657" s="656"/>
      <c r="S657" s="658"/>
    </row>
    <row r="658" spans="1:19" s="245" customFormat="1" ht="18.75">
      <c r="A658" s="655"/>
      <c r="B658" s="656"/>
      <c r="C658" s="656"/>
      <c r="D658" s="656"/>
      <c r="E658" s="656"/>
      <c r="F658" s="657"/>
      <c r="G658" s="656"/>
      <c r="H658" s="656"/>
      <c r="I658" s="656"/>
      <c r="J658" s="656"/>
      <c r="L658" s="661"/>
      <c r="M658" s="701"/>
      <c r="N658" s="655"/>
      <c r="O658" s="656"/>
      <c r="P658" s="656"/>
      <c r="Q658" s="656"/>
      <c r="R658" s="656"/>
      <c r="S658" s="659"/>
    </row>
    <row r="659" spans="1:19" s="245" customFormat="1" ht="18.75">
      <c r="A659" s="655" t="s">
        <v>1126</v>
      </c>
      <c r="B659" s="656"/>
      <c r="C659" s="656"/>
      <c r="D659" s="661" t="s">
        <v>1092</v>
      </c>
      <c r="E659" s="656"/>
      <c r="F659" s="657"/>
      <c r="G659" s="656"/>
      <c r="H659" s="656"/>
      <c r="I659" s="656"/>
      <c r="J659" s="656"/>
      <c r="L659" s="661" t="s">
        <v>1094</v>
      </c>
      <c r="M659" s="701"/>
      <c r="N659" s="655"/>
      <c r="O659" s="656"/>
      <c r="P659" s="656" t="s">
        <v>1086</v>
      </c>
      <c r="Q659" s="656"/>
      <c r="R659" s="656"/>
      <c r="S659" s="659"/>
    </row>
    <row r="660" spans="1:19" ht="18.75">
      <c r="A660" s="655"/>
      <c r="B660" s="656"/>
      <c r="C660" s="656"/>
      <c r="D660" s="661" t="s">
        <v>1095</v>
      </c>
      <c r="E660" s="656"/>
      <c r="F660" s="657"/>
      <c r="G660" s="656"/>
      <c r="H660" s="656"/>
      <c r="I660" s="656"/>
      <c r="J660" s="656"/>
      <c r="L660" s="660" t="s">
        <v>1089</v>
      </c>
      <c r="M660" s="684"/>
      <c r="N660" s="656"/>
      <c r="O660" s="656"/>
      <c r="P660" s="656" t="s">
        <v>1090</v>
      </c>
      <c r="Q660" s="656"/>
      <c r="R660" s="656"/>
      <c r="S660" s="658"/>
    </row>
    <row r="661" spans="1:19" ht="18">
      <c r="A661" s="108"/>
      <c r="B661" s="179"/>
      <c r="C661" s="179"/>
      <c r="D661" s="625"/>
      <c r="E661" s="179"/>
      <c r="F661" s="492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11"/>
    </row>
    <row r="662" spans="1:19" ht="33.75">
      <c r="A662" s="241" t="s">
        <v>0</v>
      </c>
      <c r="B662" s="22"/>
      <c r="C662" s="22"/>
      <c r="D662" s="611"/>
      <c r="E662" s="118" t="s">
        <v>695</v>
      </c>
      <c r="F662" s="452"/>
      <c r="G662" s="6"/>
      <c r="H662" s="6"/>
      <c r="I662" s="6"/>
      <c r="J662" s="6"/>
      <c r="K662" s="6"/>
      <c r="L662" s="6"/>
      <c r="M662" s="6"/>
      <c r="N662" s="6"/>
      <c r="O662" s="7"/>
      <c r="P662" s="6"/>
      <c r="Q662" s="6"/>
      <c r="R662" s="6"/>
      <c r="S662" s="29"/>
    </row>
    <row r="663" spans="1:19" ht="20.25">
      <c r="A663" s="8"/>
      <c r="B663" s="121" t="s">
        <v>529</v>
      </c>
      <c r="C663" s="121"/>
      <c r="D663" s="603"/>
      <c r="E663" s="9"/>
      <c r="F663" s="440"/>
      <c r="G663" s="9"/>
      <c r="H663" s="9"/>
      <c r="I663" s="9"/>
      <c r="J663" s="9"/>
      <c r="K663" s="10"/>
      <c r="L663" s="9"/>
      <c r="M663" s="9"/>
      <c r="N663" s="10"/>
      <c r="O663" s="11"/>
      <c r="P663" s="9"/>
      <c r="Q663" s="9"/>
      <c r="R663" s="9"/>
      <c r="S663" s="590" t="s">
        <v>1301</v>
      </c>
    </row>
    <row r="664" spans="1:19" s="324" customFormat="1" ht="27.75" customHeight="1">
      <c r="A664" s="12"/>
      <c r="B664" s="49"/>
      <c r="C664" s="49"/>
      <c r="D664" s="604"/>
      <c r="E664" s="120" t="s">
        <v>1317</v>
      </c>
      <c r="F664" s="441"/>
      <c r="G664" s="14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31"/>
    </row>
    <row r="665" spans="1:19" ht="27.75" customHeight="1">
      <c r="A665" s="279" t="s">
        <v>931</v>
      </c>
      <c r="B665" s="280" t="s">
        <v>932</v>
      </c>
      <c r="C665" s="278" t="s">
        <v>724</v>
      </c>
      <c r="D665" s="615" t="s">
        <v>1</v>
      </c>
      <c r="E665" s="280" t="s">
        <v>930</v>
      </c>
      <c r="F665" s="499" t="s">
        <v>948</v>
      </c>
      <c r="G665" s="302" t="s">
        <v>926</v>
      </c>
      <c r="H665" s="302" t="s">
        <v>927</v>
      </c>
      <c r="I665" s="302" t="s">
        <v>740</v>
      </c>
      <c r="J665" s="302" t="s">
        <v>37</v>
      </c>
      <c r="K665" s="302" t="s">
        <v>928</v>
      </c>
      <c r="L665" s="425" t="s">
        <v>18</v>
      </c>
      <c r="M665" s="302" t="s">
        <v>19</v>
      </c>
      <c r="N665" s="302" t="s">
        <v>940</v>
      </c>
      <c r="O665" s="424" t="s">
        <v>1221</v>
      </c>
      <c r="P665" s="156" t="s">
        <v>929</v>
      </c>
      <c r="Q665" s="302" t="s">
        <v>32</v>
      </c>
      <c r="R665" s="302" t="s">
        <v>933</v>
      </c>
      <c r="S665" s="328" t="s">
        <v>20</v>
      </c>
    </row>
    <row r="666" spans="1:19" ht="40.5" customHeight="1">
      <c r="A666" s="365" t="s">
        <v>671</v>
      </c>
      <c r="B666" s="360"/>
      <c r="C666" s="360"/>
      <c r="D666" s="614"/>
      <c r="E666" s="360"/>
      <c r="F666" s="459"/>
      <c r="G666" s="360"/>
      <c r="H666" s="360"/>
      <c r="I666" s="360"/>
      <c r="J666" s="360"/>
      <c r="K666" s="360"/>
      <c r="L666" s="360"/>
      <c r="M666" s="360"/>
      <c r="N666" s="360"/>
      <c r="O666" s="361"/>
      <c r="P666" s="360"/>
      <c r="Q666" s="360"/>
      <c r="R666" s="360"/>
      <c r="S666" s="362"/>
    </row>
    <row r="667" spans="1:19" ht="34.5" customHeight="1">
      <c r="A667" s="149">
        <v>1900201</v>
      </c>
      <c r="B667" s="70" t="s">
        <v>672</v>
      </c>
      <c r="C667" s="70"/>
      <c r="D667" s="213" t="s">
        <v>673</v>
      </c>
      <c r="E667" s="599" t="s">
        <v>674</v>
      </c>
      <c r="F667" s="477">
        <v>15</v>
      </c>
      <c r="G667" s="70">
        <v>7223.75</v>
      </c>
      <c r="H667" s="70">
        <v>0</v>
      </c>
      <c r="I667" s="70">
        <v>0</v>
      </c>
      <c r="J667" s="70">
        <v>0</v>
      </c>
      <c r="K667" s="70">
        <v>0</v>
      </c>
      <c r="L667" s="70">
        <v>995.73</v>
      </c>
      <c r="M667" s="70">
        <v>0</v>
      </c>
      <c r="N667" s="70">
        <v>0</v>
      </c>
      <c r="O667" s="70">
        <v>0</v>
      </c>
      <c r="P667" s="70">
        <v>125</v>
      </c>
      <c r="Q667" s="70">
        <v>0.02</v>
      </c>
      <c r="R667" s="70">
        <f>G667+H667+I667+K667-N667-P667-L667-O667+M667-Q667</f>
        <v>6103</v>
      </c>
      <c r="S667" s="35"/>
    </row>
    <row r="668" spans="1:19" ht="34.5" customHeight="1" hidden="1">
      <c r="A668" s="149">
        <v>19000101</v>
      </c>
      <c r="B668" s="70" t="s">
        <v>530</v>
      </c>
      <c r="C668" s="70"/>
      <c r="D668" s="213" t="s">
        <v>531</v>
      </c>
      <c r="E668" s="599" t="s">
        <v>2</v>
      </c>
      <c r="F668" s="477">
        <v>15</v>
      </c>
      <c r="G668" s="70">
        <v>0</v>
      </c>
      <c r="H668" s="70">
        <v>0</v>
      </c>
      <c r="I668" s="70">
        <v>0</v>
      </c>
      <c r="J668" s="70">
        <v>0</v>
      </c>
      <c r="K668" s="70">
        <v>0</v>
      </c>
      <c r="L668" s="70">
        <v>0</v>
      </c>
      <c r="M668" s="70">
        <v>0</v>
      </c>
      <c r="N668" s="70">
        <v>0</v>
      </c>
      <c r="O668" s="70">
        <v>0</v>
      </c>
      <c r="P668" s="70">
        <v>0</v>
      </c>
      <c r="Q668" s="70">
        <v>0</v>
      </c>
      <c r="R668" s="70">
        <f>G668+H668+I668+K668-N668-P668-L668-O668+M668-Q668</f>
        <v>0</v>
      </c>
      <c r="S668" s="35"/>
    </row>
    <row r="669" spans="1:19" ht="27" customHeight="1">
      <c r="A669" s="237" t="s">
        <v>121</v>
      </c>
      <c r="B669" s="70"/>
      <c r="C669" s="70"/>
      <c r="D669" s="213"/>
      <c r="E669" s="47"/>
      <c r="F669" s="477"/>
      <c r="G669" s="76">
        <f>SUM(G667:G668)</f>
        <v>7223.75</v>
      </c>
      <c r="H669" s="76">
        <f aca="true" t="shared" si="97" ref="H669:P669">SUM(H667:H668)</f>
        <v>0</v>
      </c>
      <c r="I669" s="76">
        <f>SUM(I667:I668)</f>
        <v>0</v>
      </c>
      <c r="J669" s="76">
        <f t="shared" si="97"/>
        <v>0</v>
      </c>
      <c r="K669" s="76">
        <f t="shared" si="97"/>
        <v>0</v>
      </c>
      <c r="L669" s="76">
        <f>SUM(L667:L668)</f>
        <v>995.73</v>
      </c>
      <c r="M669" s="76">
        <f>SUM(M667:M668)</f>
        <v>0</v>
      </c>
      <c r="N669" s="76">
        <f>SUM(N667:N668)</f>
        <v>0</v>
      </c>
      <c r="O669" s="76">
        <f t="shared" si="97"/>
        <v>0</v>
      </c>
      <c r="P669" s="76">
        <f t="shared" si="97"/>
        <v>125</v>
      </c>
      <c r="Q669" s="76">
        <f>SUM(Q667:Q668)</f>
        <v>0.02</v>
      </c>
      <c r="R669" s="76">
        <f>SUM(R667:R668)</f>
        <v>6103</v>
      </c>
      <c r="S669" s="35"/>
    </row>
    <row r="670" spans="1:19" ht="40.5" customHeight="1">
      <c r="A670" s="128" t="s">
        <v>532</v>
      </c>
      <c r="B670" s="94"/>
      <c r="C670" s="94"/>
      <c r="D670" s="606"/>
      <c r="E670" s="95"/>
      <c r="F670" s="463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100"/>
    </row>
    <row r="671" spans="1:19" ht="34.5" customHeight="1">
      <c r="A671" s="149">
        <v>19100001</v>
      </c>
      <c r="B671" s="43" t="s">
        <v>533</v>
      </c>
      <c r="C671" s="70"/>
      <c r="D671" s="213" t="s">
        <v>534</v>
      </c>
      <c r="E671" s="599" t="s">
        <v>714</v>
      </c>
      <c r="F671" s="477">
        <v>15</v>
      </c>
      <c r="G671" s="70">
        <v>4541.46</v>
      </c>
      <c r="H671" s="70">
        <v>0</v>
      </c>
      <c r="I671" s="70">
        <v>0</v>
      </c>
      <c r="J671" s="70">
        <v>300</v>
      </c>
      <c r="K671" s="70">
        <v>0</v>
      </c>
      <c r="L671" s="70">
        <v>441.38</v>
      </c>
      <c r="M671" s="70">
        <v>0</v>
      </c>
      <c r="N671" s="70">
        <v>0</v>
      </c>
      <c r="O671" s="70">
        <v>0</v>
      </c>
      <c r="P671" s="70">
        <v>0</v>
      </c>
      <c r="Q671" s="70">
        <v>0.08</v>
      </c>
      <c r="R671" s="70">
        <f>G671+H671+J671+I671+K671-N671-P671-L671-O671+M671-Q671</f>
        <v>4400</v>
      </c>
      <c r="S671" s="35"/>
    </row>
    <row r="672" spans="1:19" ht="27.75" customHeight="1">
      <c r="A672" s="237" t="s">
        <v>121</v>
      </c>
      <c r="B672" s="70"/>
      <c r="C672" s="70"/>
      <c r="D672" s="213"/>
      <c r="E672" s="47"/>
      <c r="F672" s="477"/>
      <c r="G672" s="76">
        <f aca="true" t="shared" si="98" ref="G672:P672">G671</f>
        <v>4541.46</v>
      </c>
      <c r="H672" s="76">
        <f t="shared" si="98"/>
        <v>0</v>
      </c>
      <c r="I672" s="76">
        <f>I671</f>
        <v>0</v>
      </c>
      <c r="J672" s="76">
        <f t="shared" si="98"/>
        <v>300</v>
      </c>
      <c r="K672" s="76">
        <f t="shared" si="98"/>
        <v>0</v>
      </c>
      <c r="L672" s="76">
        <f>L671</f>
        <v>441.38</v>
      </c>
      <c r="M672" s="76">
        <f>M671</f>
        <v>0</v>
      </c>
      <c r="N672" s="76">
        <f t="shared" si="98"/>
        <v>0</v>
      </c>
      <c r="O672" s="76">
        <f t="shared" si="98"/>
        <v>0</v>
      </c>
      <c r="P672" s="76">
        <f t="shared" si="98"/>
        <v>0</v>
      </c>
      <c r="Q672" s="76">
        <f>Q671</f>
        <v>0.08</v>
      </c>
      <c r="R672" s="76">
        <f>R671</f>
        <v>4400</v>
      </c>
      <c r="S672" s="35"/>
    </row>
    <row r="673" spans="1:19" ht="40.5" customHeight="1">
      <c r="A673" s="128" t="s">
        <v>535</v>
      </c>
      <c r="B673" s="94"/>
      <c r="C673" s="94"/>
      <c r="D673" s="606"/>
      <c r="E673" s="95"/>
      <c r="F673" s="463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100"/>
    </row>
    <row r="674" spans="1:19" ht="39" customHeight="1">
      <c r="A674" s="149">
        <v>19200001</v>
      </c>
      <c r="B674" s="70" t="s">
        <v>536</v>
      </c>
      <c r="C674" s="70"/>
      <c r="D674" s="213" t="s">
        <v>537</v>
      </c>
      <c r="E674" s="599" t="s">
        <v>715</v>
      </c>
      <c r="F674" s="477">
        <v>15</v>
      </c>
      <c r="G674" s="70">
        <v>4541.46</v>
      </c>
      <c r="H674" s="70">
        <v>0</v>
      </c>
      <c r="I674" s="70">
        <v>0</v>
      </c>
      <c r="J674" s="70">
        <v>300</v>
      </c>
      <c r="K674" s="70">
        <v>0</v>
      </c>
      <c r="L674" s="70">
        <v>441.38</v>
      </c>
      <c r="M674" s="70">
        <v>0</v>
      </c>
      <c r="N674" s="70">
        <v>0</v>
      </c>
      <c r="O674" s="70">
        <v>0</v>
      </c>
      <c r="P674" s="70">
        <v>0</v>
      </c>
      <c r="Q674" s="70">
        <v>0.08</v>
      </c>
      <c r="R674" s="70">
        <f>G674+H674+I674+J674+K674-N674-P674-L674-O674+M674-Q674</f>
        <v>4400</v>
      </c>
      <c r="S674" s="35"/>
    </row>
    <row r="675" spans="1:19" ht="39" customHeight="1">
      <c r="A675" s="149">
        <v>19300006</v>
      </c>
      <c r="B675" s="70" t="s">
        <v>538</v>
      </c>
      <c r="C675" s="70"/>
      <c r="D675" s="213" t="s">
        <v>539</v>
      </c>
      <c r="E675" s="599" t="s">
        <v>700</v>
      </c>
      <c r="F675" s="477">
        <v>15</v>
      </c>
      <c r="G675" s="70">
        <v>2730.12</v>
      </c>
      <c r="H675" s="70">
        <v>0</v>
      </c>
      <c r="I675" s="70">
        <v>0</v>
      </c>
      <c r="J675" s="70">
        <v>300</v>
      </c>
      <c r="K675" s="70">
        <v>0</v>
      </c>
      <c r="L675" s="70">
        <v>47.62</v>
      </c>
      <c r="M675" s="70">
        <v>0</v>
      </c>
      <c r="N675" s="70">
        <v>0</v>
      </c>
      <c r="O675" s="70">
        <v>0</v>
      </c>
      <c r="P675" s="70">
        <v>0</v>
      </c>
      <c r="Q675" s="70">
        <v>0.1</v>
      </c>
      <c r="R675" s="70">
        <f>G675+H675+I675+J675+K675-N675-P675-L675-O675+M675-Q675</f>
        <v>2982.4</v>
      </c>
      <c r="S675" s="272"/>
    </row>
    <row r="676" spans="1:19" ht="39" customHeight="1">
      <c r="A676" s="149">
        <v>19300009</v>
      </c>
      <c r="B676" s="70" t="s">
        <v>540</v>
      </c>
      <c r="C676" s="70"/>
      <c r="D676" s="213" t="s">
        <v>541</v>
      </c>
      <c r="E676" s="599" t="s">
        <v>700</v>
      </c>
      <c r="F676" s="477">
        <v>15</v>
      </c>
      <c r="G676" s="70">
        <v>2730.12</v>
      </c>
      <c r="H676" s="70">
        <v>0</v>
      </c>
      <c r="I676" s="70">
        <v>0</v>
      </c>
      <c r="J676" s="70">
        <v>300</v>
      </c>
      <c r="K676" s="70">
        <v>0</v>
      </c>
      <c r="L676" s="70">
        <v>47.62</v>
      </c>
      <c r="M676" s="70">
        <v>0</v>
      </c>
      <c r="N676" s="70">
        <v>0</v>
      </c>
      <c r="O676" s="70">
        <v>692</v>
      </c>
      <c r="P676" s="70">
        <v>0</v>
      </c>
      <c r="Q676" s="70">
        <v>0.1</v>
      </c>
      <c r="R676" s="70">
        <f>G676+H676+I676+J676+K676-N676-P676-L676-O676+M676-Q676</f>
        <v>2290.4</v>
      </c>
      <c r="S676" s="32"/>
    </row>
    <row r="677" spans="1:19" ht="39" customHeight="1">
      <c r="A677" s="149">
        <v>19300012</v>
      </c>
      <c r="B677" s="70" t="s">
        <v>543</v>
      </c>
      <c r="C677" s="70"/>
      <c r="D677" s="213" t="s">
        <v>544</v>
      </c>
      <c r="E677" s="599" t="s">
        <v>15</v>
      </c>
      <c r="F677" s="477">
        <v>15</v>
      </c>
      <c r="G677" s="70">
        <v>3276.07</v>
      </c>
      <c r="H677" s="70">
        <v>0</v>
      </c>
      <c r="I677" s="70">
        <v>0</v>
      </c>
      <c r="J677" s="70">
        <v>300</v>
      </c>
      <c r="K677" s="70">
        <v>0</v>
      </c>
      <c r="L677" s="70">
        <v>127.29</v>
      </c>
      <c r="M677" s="70">
        <v>0</v>
      </c>
      <c r="N677" s="70">
        <v>0</v>
      </c>
      <c r="O677" s="70">
        <v>274</v>
      </c>
      <c r="P677" s="70">
        <v>0</v>
      </c>
      <c r="Q677" s="70">
        <v>-0.02</v>
      </c>
      <c r="R677" s="70">
        <f>G677+H677+I677+J677+K677-N677-P677-L677-O677+M677-Q677</f>
        <v>3174.8</v>
      </c>
      <c r="S677" s="35"/>
    </row>
    <row r="678" spans="1:19" ht="39" customHeight="1">
      <c r="A678" s="149">
        <v>19300013</v>
      </c>
      <c r="B678" s="70" t="s">
        <v>545</v>
      </c>
      <c r="C678" s="70"/>
      <c r="D678" s="213" t="s">
        <v>546</v>
      </c>
      <c r="E678" s="599" t="s">
        <v>15</v>
      </c>
      <c r="F678" s="477">
        <v>15</v>
      </c>
      <c r="G678" s="70">
        <v>2730.12</v>
      </c>
      <c r="H678" s="70">
        <v>0</v>
      </c>
      <c r="I678" s="70">
        <v>0</v>
      </c>
      <c r="J678" s="70">
        <v>300</v>
      </c>
      <c r="K678" s="70">
        <v>0</v>
      </c>
      <c r="L678" s="70">
        <v>47.62</v>
      </c>
      <c r="M678" s="70">
        <v>0</v>
      </c>
      <c r="N678" s="70">
        <v>0</v>
      </c>
      <c r="O678" s="70">
        <v>0</v>
      </c>
      <c r="P678" s="70">
        <v>0</v>
      </c>
      <c r="Q678" s="70">
        <v>0.1</v>
      </c>
      <c r="R678" s="70">
        <f>G678+H678+I678+J678+K678-N678-P678-L678-O678+M678-Q678</f>
        <v>2982.4</v>
      </c>
      <c r="S678" s="35"/>
    </row>
    <row r="679" spans="1:19" ht="21" customHeight="1">
      <c r="A679" s="773" t="s">
        <v>121</v>
      </c>
      <c r="B679" s="798"/>
      <c r="C679" s="798"/>
      <c r="D679" s="786"/>
      <c r="E679" s="810"/>
      <c r="F679" s="800"/>
      <c r="G679" s="802">
        <f aca="true" t="shared" si="99" ref="G679:P679">SUM(G674:G678)</f>
        <v>16007.89</v>
      </c>
      <c r="H679" s="802">
        <f t="shared" si="99"/>
        <v>0</v>
      </c>
      <c r="I679" s="801">
        <f>SUM(I674:I678)</f>
        <v>0</v>
      </c>
      <c r="J679" s="802">
        <f t="shared" si="99"/>
        <v>1500</v>
      </c>
      <c r="K679" s="801">
        <f t="shared" si="99"/>
        <v>0</v>
      </c>
      <c r="L679" s="801">
        <f>SUM(L674:L678)</f>
        <v>711.53</v>
      </c>
      <c r="M679" s="801">
        <f>SUM(M674:M678)</f>
        <v>0</v>
      </c>
      <c r="N679" s="801">
        <f t="shared" si="99"/>
        <v>0</v>
      </c>
      <c r="O679" s="802">
        <f>SUM(O674:O678)</f>
        <v>966</v>
      </c>
      <c r="P679" s="801">
        <f t="shared" si="99"/>
        <v>0</v>
      </c>
      <c r="Q679" s="801">
        <f>SUM(Q674:Q678)</f>
        <v>0.36</v>
      </c>
      <c r="R679" s="801">
        <f>SUM(R674:R678)</f>
        <v>15829.999999999998</v>
      </c>
      <c r="S679" s="777"/>
    </row>
    <row r="680" spans="1:19" ht="22.5" customHeight="1">
      <c r="A680" s="65"/>
      <c r="B680" s="239" t="s">
        <v>33</v>
      </c>
      <c r="C680" s="239"/>
      <c r="D680" s="617"/>
      <c r="E680" s="66"/>
      <c r="F680" s="465"/>
      <c r="G680" s="83">
        <f>G669+G672+G679</f>
        <v>27773.1</v>
      </c>
      <c r="H680" s="83">
        <v>0</v>
      </c>
      <c r="I680" s="83">
        <f>I669+I672+I679</f>
        <v>0</v>
      </c>
      <c r="J680" s="83">
        <f aca="true" t="shared" si="100" ref="J680:P680">J669+J672+J679</f>
        <v>1800</v>
      </c>
      <c r="K680" s="83">
        <f t="shared" si="100"/>
        <v>0</v>
      </c>
      <c r="L680" s="83">
        <f t="shared" si="100"/>
        <v>2148.6400000000003</v>
      </c>
      <c r="M680" s="83">
        <f t="shared" si="100"/>
        <v>0</v>
      </c>
      <c r="N680" s="83">
        <f>N669+N672+N679</f>
        <v>0</v>
      </c>
      <c r="O680" s="83">
        <f>O669+O672+O679</f>
        <v>966</v>
      </c>
      <c r="P680" s="83">
        <f t="shared" si="100"/>
        <v>125</v>
      </c>
      <c r="Q680" s="83">
        <f>Q669+Q672+Q679</f>
        <v>0.45999999999999996</v>
      </c>
      <c r="R680" s="83">
        <f>R669+R672+R679</f>
        <v>26333</v>
      </c>
      <c r="S680" s="67"/>
    </row>
    <row r="681" spans="1:19" s="245" customFormat="1" ht="17.25" customHeight="1">
      <c r="A681" s="19"/>
      <c r="B681" s="3"/>
      <c r="C681" s="3"/>
      <c r="D681" s="608"/>
      <c r="E681" s="3"/>
      <c r="F681" s="44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3"/>
    </row>
    <row r="682" spans="1:19" s="245" customFormat="1" ht="13.5" customHeight="1">
      <c r="A682" s="655"/>
      <c r="B682" s="656"/>
      <c r="C682" s="656"/>
      <c r="D682" s="661" t="s">
        <v>1091</v>
      </c>
      <c r="F682" s="657"/>
      <c r="G682" s="656"/>
      <c r="H682" s="656"/>
      <c r="I682" s="656"/>
      <c r="J682" s="656"/>
      <c r="L682" s="661" t="s">
        <v>1093</v>
      </c>
      <c r="M682" s="656"/>
      <c r="N682" s="656"/>
      <c r="O682" s="656"/>
      <c r="P682" s="656"/>
      <c r="Q682" s="656" t="s">
        <v>1093</v>
      </c>
      <c r="R682" s="656"/>
      <c r="S682" s="658"/>
    </row>
    <row r="683" spans="1:19" ht="18.75">
      <c r="A683" s="655"/>
      <c r="B683" s="656"/>
      <c r="C683" s="656"/>
      <c r="D683" s="661"/>
      <c r="E683" s="656"/>
      <c r="F683" s="657"/>
      <c r="G683" s="656"/>
      <c r="H683" s="656"/>
      <c r="I683" s="656"/>
      <c r="J683" s="656"/>
      <c r="K683" s="699"/>
      <c r="L683" s="702"/>
      <c r="M683" s="656"/>
      <c r="N683" s="655"/>
      <c r="O683" s="656"/>
      <c r="P683" s="656"/>
      <c r="Q683" s="656"/>
      <c r="R683" s="656"/>
      <c r="S683" s="659"/>
    </row>
    <row r="684" spans="1:19" ht="18.75">
      <c r="A684" s="655" t="s">
        <v>1126</v>
      </c>
      <c r="B684" s="656"/>
      <c r="C684" s="656"/>
      <c r="D684" s="661" t="s">
        <v>1092</v>
      </c>
      <c r="E684" s="656"/>
      <c r="F684" s="657"/>
      <c r="G684" s="656"/>
      <c r="H684" s="656"/>
      <c r="I684" s="656"/>
      <c r="J684" s="656"/>
      <c r="L684" s="661" t="s">
        <v>1094</v>
      </c>
      <c r="M684" s="656"/>
      <c r="N684" s="655"/>
      <c r="O684" s="656"/>
      <c r="P684" s="656" t="s">
        <v>1086</v>
      </c>
      <c r="Q684" s="656"/>
      <c r="R684" s="656"/>
      <c r="S684" s="659"/>
    </row>
    <row r="685" spans="1:19" ht="15.75" customHeight="1">
      <c r="A685" s="655"/>
      <c r="B685" s="656"/>
      <c r="C685" s="656"/>
      <c r="D685" s="661" t="s">
        <v>1095</v>
      </c>
      <c r="E685" s="656"/>
      <c r="F685" s="657"/>
      <c r="G685" s="656"/>
      <c r="H685" s="656"/>
      <c r="I685" s="656"/>
      <c r="J685" s="656"/>
      <c r="L685" s="660" t="s">
        <v>1089</v>
      </c>
      <c r="M685" s="656"/>
      <c r="N685" s="656"/>
      <c r="O685" s="656"/>
      <c r="P685" s="656" t="s">
        <v>1090</v>
      </c>
      <c r="Q685" s="656"/>
      <c r="R685" s="656"/>
      <c r="S685" s="658"/>
    </row>
    <row r="686" spans="1:19" ht="33.75">
      <c r="A686" s="241" t="s">
        <v>0</v>
      </c>
      <c r="B686" s="37"/>
      <c r="C686" s="37"/>
      <c r="D686" s="611"/>
      <c r="E686" s="118" t="s">
        <v>695</v>
      </c>
      <c r="F686" s="452"/>
      <c r="G686" s="6"/>
      <c r="H686" s="6"/>
      <c r="I686" s="6"/>
      <c r="J686" s="6"/>
      <c r="K686" s="6"/>
      <c r="L686" s="6"/>
      <c r="M686" s="6"/>
      <c r="N686" s="6"/>
      <c r="O686" s="7"/>
      <c r="P686" s="6"/>
      <c r="Q686" s="6"/>
      <c r="R686" s="6"/>
      <c r="S686" s="29"/>
    </row>
    <row r="687" spans="1:19" ht="20.25">
      <c r="A687" s="8"/>
      <c r="B687" s="121" t="s">
        <v>29</v>
      </c>
      <c r="C687" s="121"/>
      <c r="D687" s="603"/>
      <c r="E687" s="9"/>
      <c r="F687" s="440"/>
      <c r="G687" s="9"/>
      <c r="H687" s="9"/>
      <c r="I687" s="9"/>
      <c r="J687" s="9"/>
      <c r="K687" s="10"/>
      <c r="L687" s="9"/>
      <c r="M687" s="9"/>
      <c r="N687" s="10"/>
      <c r="O687" s="11"/>
      <c r="P687" s="9"/>
      <c r="Q687" s="9"/>
      <c r="R687" s="9"/>
      <c r="S687" s="590" t="s">
        <v>1302</v>
      </c>
    </row>
    <row r="688" spans="1:19" s="84" customFormat="1" ht="35.25" customHeight="1">
      <c r="A688" s="12"/>
      <c r="B688" s="49"/>
      <c r="C688" s="49"/>
      <c r="D688" s="604"/>
      <c r="E688" s="120" t="s">
        <v>1317</v>
      </c>
      <c r="F688" s="441"/>
      <c r="G688" s="14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31"/>
    </row>
    <row r="689" spans="1:19" ht="42" customHeight="1">
      <c r="A689" s="155" t="s">
        <v>931</v>
      </c>
      <c r="B689" s="183" t="s">
        <v>932</v>
      </c>
      <c r="C689" s="278" t="s">
        <v>724</v>
      </c>
      <c r="D689" s="638" t="s">
        <v>1</v>
      </c>
      <c r="E689" s="183" t="s">
        <v>930</v>
      </c>
      <c r="F689" s="514" t="s">
        <v>948</v>
      </c>
      <c r="G689" s="171" t="s">
        <v>926</v>
      </c>
      <c r="H689" s="171" t="s">
        <v>927</v>
      </c>
      <c r="I689" s="171" t="s">
        <v>16</v>
      </c>
      <c r="J689" s="171" t="s">
        <v>37</v>
      </c>
      <c r="K689" s="171" t="s">
        <v>928</v>
      </c>
      <c r="L689" s="434" t="s">
        <v>18</v>
      </c>
      <c r="M689" s="171" t="s">
        <v>19</v>
      </c>
      <c r="N689" s="433" t="s">
        <v>940</v>
      </c>
      <c r="O689" s="433" t="s">
        <v>1221</v>
      </c>
      <c r="P689" s="156" t="s">
        <v>929</v>
      </c>
      <c r="Q689" s="171" t="s">
        <v>32</v>
      </c>
      <c r="R689" s="171" t="s">
        <v>933</v>
      </c>
      <c r="S689" s="184" t="s">
        <v>20</v>
      </c>
    </row>
    <row r="690" spans="1:19" ht="30" customHeight="1">
      <c r="A690" s="366" t="s">
        <v>113</v>
      </c>
      <c r="B690" s="367"/>
      <c r="C690" s="367"/>
      <c r="D690" s="639"/>
      <c r="E690" s="367"/>
      <c r="F690" s="515"/>
      <c r="G690" s="367"/>
      <c r="H690" s="367"/>
      <c r="I690" s="367"/>
      <c r="J690" s="367"/>
      <c r="K690" s="367"/>
      <c r="L690" s="367"/>
      <c r="M690" s="367"/>
      <c r="N690" s="367"/>
      <c r="O690" s="368"/>
      <c r="P690" s="367"/>
      <c r="Q690" s="367"/>
      <c r="R690" s="367"/>
      <c r="S690" s="369"/>
    </row>
    <row r="691" spans="1:19" ht="42" customHeight="1">
      <c r="A691" s="149">
        <v>2300001</v>
      </c>
      <c r="B691" s="77" t="s">
        <v>675</v>
      </c>
      <c r="C691" s="77"/>
      <c r="D691" s="213" t="s">
        <v>676</v>
      </c>
      <c r="E691" s="651" t="s">
        <v>637</v>
      </c>
      <c r="F691" s="516">
        <v>15</v>
      </c>
      <c r="G691" s="77">
        <v>7825.72</v>
      </c>
      <c r="H691" s="77">
        <v>0</v>
      </c>
      <c r="I691" s="77">
        <v>0</v>
      </c>
      <c r="J691" s="77">
        <v>0</v>
      </c>
      <c r="K691" s="77">
        <v>0</v>
      </c>
      <c r="L691" s="77">
        <v>1124.32</v>
      </c>
      <c r="M691" s="77">
        <v>0</v>
      </c>
      <c r="N691" s="77">
        <v>0</v>
      </c>
      <c r="O691" s="77">
        <v>0</v>
      </c>
      <c r="P691" s="77">
        <v>134</v>
      </c>
      <c r="Q691" s="77">
        <v>0</v>
      </c>
      <c r="R691" s="77">
        <f aca="true" t="shared" si="101" ref="R691:R698">G691+H691+I691+K691-N691-P691-L691-O691+M691-Q691</f>
        <v>6567.400000000001</v>
      </c>
      <c r="S691" s="47"/>
    </row>
    <row r="692" spans="1:19" ht="42" customHeight="1">
      <c r="A692" s="149">
        <v>2300002</v>
      </c>
      <c r="B692" s="77" t="s">
        <v>677</v>
      </c>
      <c r="C692" s="77"/>
      <c r="D692" s="213" t="s">
        <v>785</v>
      </c>
      <c r="E692" s="651" t="s">
        <v>678</v>
      </c>
      <c r="F692" s="516">
        <v>15</v>
      </c>
      <c r="G692" s="77">
        <v>6006.19</v>
      </c>
      <c r="H692" s="77">
        <v>0</v>
      </c>
      <c r="I692" s="77">
        <v>0</v>
      </c>
      <c r="J692" s="77">
        <v>0</v>
      </c>
      <c r="K692" s="77">
        <v>0</v>
      </c>
      <c r="L692" s="77">
        <v>735.66</v>
      </c>
      <c r="M692" s="77">
        <v>0</v>
      </c>
      <c r="N692" s="77">
        <v>0</v>
      </c>
      <c r="O692" s="77">
        <v>0</v>
      </c>
      <c r="P692" s="77">
        <v>0</v>
      </c>
      <c r="Q692" s="77">
        <v>-0.07</v>
      </c>
      <c r="R692" s="77">
        <f t="shared" si="101"/>
        <v>5270.599999999999</v>
      </c>
      <c r="S692" s="47"/>
    </row>
    <row r="693" spans="1:19" ht="42" customHeight="1">
      <c r="A693" s="149">
        <v>2300002</v>
      </c>
      <c r="B693" s="77" t="s">
        <v>679</v>
      </c>
      <c r="C693" s="77"/>
      <c r="D693" s="213" t="s">
        <v>680</v>
      </c>
      <c r="E693" s="651" t="s">
        <v>6</v>
      </c>
      <c r="F693" s="516">
        <v>15</v>
      </c>
      <c r="G693" s="77">
        <v>3168.95</v>
      </c>
      <c r="H693" s="77">
        <v>0</v>
      </c>
      <c r="I693" s="77">
        <v>0</v>
      </c>
      <c r="J693" s="77">
        <v>0</v>
      </c>
      <c r="K693" s="77">
        <v>0</v>
      </c>
      <c r="L693" s="77">
        <v>115.64</v>
      </c>
      <c r="M693" s="77">
        <v>0</v>
      </c>
      <c r="N693" s="77">
        <v>0</v>
      </c>
      <c r="O693" s="77">
        <v>0</v>
      </c>
      <c r="P693" s="77">
        <v>0</v>
      </c>
      <c r="Q693" s="77">
        <v>-0.09</v>
      </c>
      <c r="R693" s="77">
        <f t="shared" si="101"/>
        <v>3053.4</v>
      </c>
      <c r="S693" s="47"/>
    </row>
    <row r="694" spans="1:19" ht="42" customHeight="1">
      <c r="A694" s="149">
        <v>230004</v>
      </c>
      <c r="B694" s="70" t="s">
        <v>57</v>
      </c>
      <c r="C694" s="77"/>
      <c r="D694" s="213" t="s">
        <v>1210</v>
      </c>
      <c r="E694" s="599" t="s">
        <v>460</v>
      </c>
      <c r="F694" s="516">
        <v>15</v>
      </c>
      <c r="G694" s="77">
        <v>4258.9</v>
      </c>
      <c r="H694" s="77">
        <v>0</v>
      </c>
      <c r="I694" s="77">
        <v>0</v>
      </c>
      <c r="J694" s="77">
        <v>0</v>
      </c>
      <c r="K694" s="77">
        <v>0</v>
      </c>
      <c r="L694" s="77">
        <v>390.74</v>
      </c>
      <c r="M694" s="77">
        <v>0</v>
      </c>
      <c r="N694" s="77">
        <v>0</v>
      </c>
      <c r="O694" s="77">
        <v>0</v>
      </c>
      <c r="P694" s="77">
        <v>0</v>
      </c>
      <c r="Q694" s="77">
        <v>-0.04</v>
      </c>
      <c r="R694" s="77">
        <f t="shared" si="101"/>
        <v>3868.2</v>
      </c>
      <c r="S694" s="47"/>
    </row>
    <row r="695" spans="1:19" ht="42" customHeight="1">
      <c r="A695" s="149">
        <v>5400204</v>
      </c>
      <c r="B695" s="77" t="s">
        <v>547</v>
      </c>
      <c r="C695" s="77"/>
      <c r="D695" s="213" t="s">
        <v>548</v>
      </c>
      <c r="E695" s="651" t="s">
        <v>6</v>
      </c>
      <c r="F695" s="516">
        <v>15</v>
      </c>
      <c r="G695" s="77">
        <v>3168.88</v>
      </c>
      <c r="H695" s="77">
        <v>0</v>
      </c>
      <c r="I695" s="77">
        <v>0</v>
      </c>
      <c r="J695" s="77">
        <v>0</v>
      </c>
      <c r="K695" s="77">
        <v>0</v>
      </c>
      <c r="L695" s="77">
        <v>115.63</v>
      </c>
      <c r="M695" s="77">
        <v>0</v>
      </c>
      <c r="N695" s="77">
        <v>0</v>
      </c>
      <c r="O695" s="77">
        <v>0</v>
      </c>
      <c r="P695" s="77">
        <v>0</v>
      </c>
      <c r="Q695" s="77">
        <v>-0.15</v>
      </c>
      <c r="R695" s="77">
        <f t="shared" si="101"/>
        <v>3053.4</v>
      </c>
      <c r="S695" s="47"/>
    </row>
    <row r="696" spans="1:19" ht="42" customHeight="1">
      <c r="A696" s="149">
        <v>8100205</v>
      </c>
      <c r="B696" s="77" t="s">
        <v>1010</v>
      </c>
      <c r="C696" s="77"/>
      <c r="D696" s="213" t="s">
        <v>1011</v>
      </c>
      <c r="E696" s="651" t="s">
        <v>1012</v>
      </c>
      <c r="F696" s="516">
        <v>13</v>
      </c>
      <c r="G696" s="77">
        <v>6782.29</v>
      </c>
      <c r="H696" s="77">
        <v>0</v>
      </c>
      <c r="I696" s="77">
        <v>0</v>
      </c>
      <c r="J696" s="77">
        <v>0</v>
      </c>
      <c r="K696" s="77">
        <v>0</v>
      </c>
      <c r="L696" s="77">
        <v>901.44</v>
      </c>
      <c r="M696" s="77">
        <v>0</v>
      </c>
      <c r="N696" s="77">
        <v>0</v>
      </c>
      <c r="O696" s="77">
        <v>0</v>
      </c>
      <c r="P696" s="77">
        <v>0</v>
      </c>
      <c r="Q696" s="77">
        <v>0.05</v>
      </c>
      <c r="R696" s="77">
        <f t="shared" si="101"/>
        <v>5880.8</v>
      </c>
      <c r="S696" s="762"/>
    </row>
    <row r="697" spans="1:19" ht="42" customHeight="1">
      <c r="A697" s="149">
        <v>8100208</v>
      </c>
      <c r="B697" s="77" t="s">
        <v>549</v>
      </c>
      <c r="C697" s="77"/>
      <c r="D697" s="213" t="s">
        <v>550</v>
      </c>
      <c r="E697" s="651" t="s">
        <v>716</v>
      </c>
      <c r="F697" s="516">
        <v>15</v>
      </c>
      <c r="G697" s="77">
        <v>3762</v>
      </c>
      <c r="H697" s="77">
        <v>0</v>
      </c>
      <c r="I697" s="77">
        <v>0</v>
      </c>
      <c r="J697" s="77">
        <v>0</v>
      </c>
      <c r="K697" s="77">
        <v>0</v>
      </c>
      <c r="L697" s="77">
        <v>310.96</v>
      </c>
      <c r="M697" s="77">
        <v>0</v>
      </c>
      <c r="N697" s="77">
        <v>0</v>
      </c>
      <c r="O697" s="77">
        <v>0</v>
      </c>
      <c r="P697" s="77">
        <v>0</v>
      </c>
      <c r="Q697" s="77">
        <v>0.04</v>
      </c>
      <c r="R697" s="77">
        <f t="shared" si="101"/>
        <v>3451</v>
      </c>
      <c r="S697" s="77"/>
    </row>
    <row r="698" spans="1:19" ht="33" customHeight="1">
      <c r="A698" s="149">
        <v>20000300</v>
      </c>
      <c r="B698" s="77" t="s">
        <v>551</v>
      </c>
      <c r="C698" s="77"/>
      <c r="D698" s="213" t="s">
        <v>786</v>
      </c>
      <c r="E698" s="651" t="s">
        <v>717</v>
      </c>
      <c r="F698" s="516">
        <v>15</v>
      </c>
      <c r="G698" s="77">
        <v>3169.01</v>
      </c>
      <c r="H698" s="77">
        <v>0</v>
      </c>
      <c r="I698" s="77">
        <v>0</v>
      </c>
      <c r="J698" s="77">
        <v>0</v>
      </c>
      <c r="K698" s="77">
        <v>0</v>
      </c>
      <c r="L698" s="77">
        <v>115.64</v>
      </c>
      <c r="M698" s="77">
        <v>0</v>
      </c>
      <c r="N698" s="77">
        <v>0</v>
      </c>
      <c r="O698" s="77">
        <v>0</v>
      </c>
      <c r="P698" s="77">
        <v>0</v>
      </c>
      <c r="Q698" s="77">
        <v>-0.03</v>
      </c>
      <c r="R698" s="77">
        <f t="shared" si="101"/>
        <v>3053.4000000000005</v>
      </c>
      <c r="S698" s="77"/>
    </row>
    <row r="699" spans="1:19" ht="33" customHeight="1">
      <c r="A699" s="237" t="s">
        <v>121</v>
      </c>
      <c r="B699" s="70"/>
      <c r="C699" s="70"/>
      <c r="D699" s="213"/>
      <c r="E699" s="47"/>
      <c r="F699" s="477"/>
      <c r="G699" s="50">
        <f>SUM(G691:G698)</f>
        <v>38141.94000000001</v>
      </c>
      <c r="H699" s="50">
        <f aca="true" t="shared" si="102" ref="H699:P699">SUM(H691:H698)</f>
        <v>0</v>
      </c>
      <c r="I699" s="50">
        <f t="shared" si="102"/>
        <v>0</v>
      </c>
      <c r="J699" s="50">
        <f t="shared" si="102"/>
        <v>0</v>
      </c>
      <c r="K699" s="50">
        <f t="shared" si="102"/>
        <v>0</v>
      </c>
      <c r="L699" s="50">
        <f>SUM(L691:L698)</f>
        <v>3810.03</v>
      </c>
      <c r="M699" s="50">
        <f t="shared" si="102"/>
        <v>0</v>
      </c>
      <c r="N699" s="50">
        <f>SUM(N691:N698)</f>
        <v>0</v>
      </c>
      <c r="O699" s="50">
        <f t="shared" si="102"/>
        <v>0</v>
      </c>
      <c r="P699" s="50">
        <f t="shared" si="102"/>
        <v>134</v>
      </c>
      <c r="Q699" s="50">
        <f>SUM(Q691:Q698)</f>
        <v>-0.29000000000000004</v>
      </c>
      <c r="R699" s="50">
        <f>SUM(R691:R698)</f>
        <v>34198.2</v>
      </c>
      <c r="S699" s="32"/>
    </row>
    <row r="700" spans="1:19" ht="33" customHeight="1">
      <c r="A700" s="240" t="s">
        <v>33</v>
      </c>
      <c r="B700" s="90"/>
      <c r="C700" s="90"/>
      <c r="D700" s="612"/>
      <c r="E700" s="61"/>
      <c r="F700" s="470"/>
      <c r="G700" s="88">
        <f>G699</f>
        <v>38141.94000000001</v>
      </c>
      <c r="H700" s="88">
        <f aca="true" t="shared" si="103" ref="H700:P700">H699</f>
        <v>0</v>
      </c>
      <c r="I700" s="88">
        <f t="shared" si="103"/>
        <v>0</v>
      </c>
      <c r="J700" s="88">
        <f t="shared" si="103"/>
        <v>0</v>
      </c>
      <c r="K700" s="88">
        <f t="shared" si="103"/>
        <v>0</v>
      </c>
      <c r="L700" s="88">
        <f>L699</f>
        <v>3810.03</v>
      </c>
      <c r="M700" s="88">
        <f t="shared" si="103"/>
        <v>0</v>
      </c>
      <c r="N700" s="88">
        <f>N699</f>
        <v>0</v>
      </c>
      <c r="O700" s="88">
        <f t="shared" si="103"/>
        <v>0</v>
      </c>
      <c r="P700" s="88">
        <f t="shared" si="103"/>
        <v>134</v>
      </c>
      <c r="Q700" s="88">
        <f>Q699</f>
        <v>-0.29000000000000004</v>
      </c>
      <c r="R700" s="88">
        <f>R699</f>
        <v>34198.2</v>
      </c>
      <c r="S700" s="77"/>
    </row>
    <row r="701" spans="1:19" s="245" customFormat="1" ht="33.75" customHeight="1">
      <c r="A701" s="655"/>
      <c r="B701" s="656"/>
      <c r="C701" s="656"/>
      <c r="D701" s="656" t="s">
        <v>1091</v>
      </c>
      <c r="F701" s="657"/>
      <c r="G701" s="656"/>
      <c r="H701" s="656"/>
      <c r="I701" s="656"/>
      <c r="J701" s="656"/>
      <c r="L701" s="661" t="s">
        <v>1093</v>
      </c>
      <c r="M701" s="661"/>
      <c r="N701" s="656"/>
      <c r="O701" s="656"/>
      <c r="P701" s="656"/>
      <c r="Q701" s="656" t="s">
        <v>1093</v>
      </c>
      <c r="R701" s="656"/>
      <c r="S701" s="658"/>
    </row>
    <row r="702" spans="1:19" s="245" customFormat="1" ht="18.75">
      <c r="A702" s="655"/>
      <c r="B702" s="656"/>
      <c r="C702" s="656"/>
      <c r="D702" s="656"/>
      <c r="E702" s="656"/>
      <c r="F702" s="657"/>
      <c r="G702" s="656"/>
      <c r="H702" s="656"/>
      <c r="I702" s="656"/>
      <c r="J702" s="656"/>
      <c r="L702" s="670"/>
      <c r="M702" s="686"/>
      <c r="N702" s="655"/>
      <c r="O702" s="656"/>
      <c r="P702" s="656"/>
      <c r="Q702" s="656"/>
      <c r="R702" s="656"/>
      <c r="S702" s="659"/>
    </row>
    <row r="703" spans="1:19" ht="18.75">
      <c r="A703" s="655" t="s">
        <v>1126</v>
      </c>
      <c r="B703" s="656"/>
      <c r="C703" s="656"/>
      <c r="D703" s="661" t="s">
        <v>1092</v>
      </c>
      <c r="E703" s="656"/>
      <c r="F703" s="657"/>
      <c r="G703" s="656"/>
      <c r="H703" s="656"/>
      <c r="I703" s="656"/>
      <c r="J703" s="656"/>
      <c r="L703" s="661" t="s">
        <v>1094</v>
      </c>
      <c r="M703" s="686"/>
      <c r="N703" s="655"/>
      <c r="O703" s="656"/>
      <c r="P703" s="656" t="s">
        <v>1086</v>
      </c>
      <c r="Q703" s="656"/>
      <c r="R703" s="656"/>
      <c r="S703" s="659"/>
    </row>
    <row r="704" spans="1:19" ht="17.25" customHeight="1">
      <c r="A704" s="655"/>
      <c r="B704" s="656"/>
      <c r="C704" s="656"/>
      <c r="D704" s="661" t="s">
        <v>1095</v>
      </c>
      <c r="E704" s="656"/>
      <c r="F704" s="657"/>
      <c r="G704" s="656"/>
      <c r="H704" s="656"/>
      <c r="I704" s="656"/>
      <c r="J704" s="656"/>
      <c r="L704" s="660" t="s">
        <v>1089</v>
      </c>
      <c r="M704" s="660"/>
      <c r="N704" s="656"/>
      <c r="O704" s="656"/>
      <c r="P704" s="656" t="s">
        <v>1090</v>
      </c>
      <c r="Q704" s="656"/>
      <c r="R704" s="656"/>
      <c r="S704" s="658"/>
    </row>
    <row r="705" spans="1:19" ht="33.75">
      <c r="A705" s="241" t="s">
        <v>0</v>
      </c>
      <c r="B705" s="37"/>
      <c r="C705" s="37"/>
      <c r="D705" s="118" t="s">
        <v>552</v>
      </c>
      <c r="E705" s="118"/>
      <c r="F705" s="452"/>
      <c r="G705" s="6"/>
      <c r="H705" s="6"/>
      <c r="I705" s="6"/>
      <c r="J705" s="6"/>
      <c r="K705" s="6"/>
      <c r="L705" s="6"/>
      <c r="M705" s="6"/>
      <c r="N705" s="6"/>
      <c r="O705" s="7"/>
      <c r="P705" s="6"/>
      <c r="Q705" s="6"/>
      <c r="R705" s="6"/>
      <c r="S705" s="29"/>
    </row>
    <row r="706" spans="1:19" ht="20.25">
      <c r="A706" s="8"/>
      <c r="B706" s="121" t="s">
        <v>34</v>
      </c>
      <c r="C706" s="121"/>
      <c r="D706" s="603"/>
      <c r="E706" s="9"/>
      <c r="F706" s="440"/>
      <c r="G706" s="9"/>
      <c r="H706" s="9"/>
      <c r="I706" s="9"/>
      <c r="J706" s="9"/>
      <c r="K706" s="10"/>
      <c r="L706" s="9"/>
      <c r="M706" s="9"/>
      <c r="N706" s="10"/>
      <c r="O706" s="11"/>
      <c r="P706" s="9"/>
      <c r="Q706" s="9"/>
      <c r="R706" s="9"/>
      <c r="S706" s="590" t="s">
        <v>1303</v>
      </c>
    </row>
    <row r="707" spans="1:19" s="286" customFormat="1" ht="34.5" customHeight="1">
      <c r="A707" s="12"/>
      <c r="B707" s="49"/>
      <c r="C707" s="49"/>
      <c r="D707" s="604"/>
      <c r="E707" s="120" t="s">
        <v>1317</v>
      </c>
      <c r="F707" s="441"/>
      <c r="G707" s="14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31"/>
    </row>
    <row r="708" spans="1:19" s="45" customFormat="1" ht="36" customHeight="1">
      <c r="A708" s="279" t="s">
        <v>931</v>
      </c>
      <c r="B708" s="280" t="s">
        <v>932</v>
      </c>
      <c r="C708" s="278" t="s">
        <v>724</v>
      </c>
      <c r="D708" s="615" t="s">
        <v>1</v>
      </c>
      <c r="E708" s="280" t="s">
        <v>930</v>
      </c>
      <c r="F708" s="512" t="s">
        <v>948</v>
      </c>
      <c r="G708" s="308" t="s">
        <v>926</v>
      </c>
      <c r="H708" s="308" t="s">
        <v>927</v>
      </c>
      <c r="I708" s="308" t="s">
        <v>16</v>
      </c>
      <c r="J708" s="308" t="s">
        <v>37</v>
      </c>
      <c r="K708" s="308" t="s">
        <v>928</v>
      </c>
      <c r="L708" s="308" t="s">
        <v>18</v>
      </c>
      <c r="M708" s="308" t="s">
        <v>19</v>
      </c>
      <c r="N708" s="308" t="s">
        <v>940</v>
      </c>
      <c r="O708" s="308" t="s">
        <v>1221</v>
      </c>
      <c r="P708" s="156" t="s">
        <v>929</v>
      </c>
      <c r="Q708" s="308" t="s">
        <v>32</v>
      </c>
      <c r="R708" s="308" t="s">
        <v>933</v>
      </c>
      <c r="S708" s="328" t="s">
        <v>20</v>
      </c>
    </row>
    <row r="709" spans="1:19" ht="25.5" customHeight="1">
      <c r="A709" s="365" t="s">
        <v>681</v>
      </c>
      <c r="B709" s="370"/>
      <c r="C709" s="370"/>
      <c r="D709" s="614"/>
      <c r="E709" s="371"/>
      <c r="F709" s="517"/>
      <c r="G709" s="371"/>
      <c r="H709" s="371"/>
      <c r="I709" s="371"/>
      <c r="J709" s="371"/>
      <c r="K709" s="371"/>
      <c r="L709" s="371"/>
      <c r="M709" s="371"/>
      <c r="N709" s="371"/>
      <c r="O709" s="372"/>
      <c r="P709" s="371"/>
      <c r="Q709" s="371"/>
      <c r="R709" s="371"/>
      <c r="S709" s="371"/>
    </row>
    <row r="710" spans="1:19" ht="53.25" customHeight="1">
      <c r="A710" s="149">
        <v>3000001</v>
      </c>
      <c r="B710" s="106" t="s">
        <v>682</v>
      </c>
      <c r="C710" s="106"/>
      <c r="D710" s="213" t="s">
        <v>683</v>
      </c>
      <c r="E710" s="651" t="s">
        <v>553</v>
      </c>
      <c r="F710" s="516">
        <v>15</v>
      </c>
      <c r="G710" s="77">
        <v>6505.13</v>
      </c>
      <c r="H710" s="77">
        <v>0</v>
      </c>
      <c r="I710" s="77">
        <v>0</v>
      </c>
      <c r="J710" s="77">
        <v>0</v>
      </c>
      <c r="K710" s="77">
        <v>0</v>
      </c>
      <c r="L710" s="77">
        <v>842.24</v>
      </c>
      <c r="M710" s="77">
        <v>0</v>
      </c>
      <c r="N710" s="77">
        <v>0</v>
      </c>
      <c r="O710" s="77">
        <v>0</v>
      </c>
      <c r="P710" s="77">
        <v>0</v>
      </c>
      <c r="Q710" s="77">
        <v>0.09</v>
      </c>
      <c r="R710" s="77">
        <f>G710+H710+I710+K710-N710-P710-L710-O710+M710-Q710</f>
        <v>5662.8</v>
      </c>
      <c r="S710" s="77"/>
    </row>
    <row r="711" spans="1:19" s="41" customFormat="1" ht="46.5" customHeight="1">
      <c r="A711" s="238" t="s">
        <v>121</v>
      </c>
      <c r="B711" s="90"/>
      <c r="C711" s="90"/>
      <c r="D711" s="612"/>
      <c r="E711" s="61"/>
      <c r="F711" s="470"/>
      <c r="G711" s="88">
        <f aca="true" t="shared" si="104" ref="G711:P711">SUM(G710:G710)</f>
        <v>6505.13</v>
      </c>
      <c r="H711" s="88">
        <f t="shared" si="104"/>
        <v>0</v>
      </c>
      <c r="I711" s="88">
        <f t="shared" si="104"/>
        <v>0</v>
      </c>
      <c r="J711" s="88">
        <f t="shared" si="104"/>
        <v>0</v>
      </c>
      <c r="K711" s="88">
        <f t="shared" si="104"/>
        <v>0</v>
      </c>
      <c r="L711" s="88">
        <f t="shared" si="104"/>
        <v>842.24</v>
      </c>
      <c r="M711" s="88">
        <f t="shared" si="104"/>
        <v>0</v>
      </c>
      <c r="N711" s="88">
        <f>SUM(N710:N710)</f>
        <v>0</v>
      </c>
      <c r="O711" s="88">
        <f t="shared" si="104"/>
        <v>0</v>
      </c>
      <c r="P711" s="88">
        <f t="shared" si="104"/>
        <v>0</v>
      </c>
      <c r="Q711" s="88">
        <f>SUM(Q710:Q710)</f>
        <v>0.09</v>
      </c>
      <c r="R711" s="88">
        <f>SUM(R710:R710)</f>
        <v>5662.8</v>
      </c>
      <c r="S711" s="77"/>
    </row>
    <row r="712" spans="1:19" s="245" customFormat="1" ht="47.25" customHeight="1">
      <c r="A712" s="655"/>
      <c r="B712" s="656"/>
      <c r="C712" s="656"/>
      <c r="D712" s="656"/>
      <c r="E712" s="656" t="s">
        <v>1091</v>
      </c>
      <c r="F712" s="657"/>
      <c r="G712" s="656"/>
      <c r="H712" s="656"/>
      <c r="I712" s="656"/>
      <c r="J712" s="656"/>
      <c r="L712" s="661" t="s">
        <v>1093</v>
      </c>
      <c r="M712" s="661"/>
      <c r="N712" s="656"/>
      <c r="O712" s="656"/>
      <c r="P712" s="656"/>
      <c r="Q712" s="656" t="s">
        <v>1093</v>
      </c>
      <c r="R712" s="656"/>
      <c r="S712" s="658"/>
    </row>
    <row r="713" spans="1:19" s="245" customFormat="1" ht="18.75">
      <c r="A713" s="655"/>
      <c r="B713" s="656"/>
      <c r="C713" s="656"/>
      <c r="D713" s="656"/>
      <c r="E713" s="656"/>
      <c r="F713" s="657"/>
      <c r="G713" s="656"/>
      <c r="H713" s="656"/>
      <c r="I713" s="656"/>
      <c r="J713" s="656"/>
      <c r="L713" s="670"/>
      <c r="M713" s="686"/>
      <c r="N713" s="655"/>
      <c r="O713" s="656"/>
      <c r="P713" s="656"/>
      <c r="Q713" s="656"/>
      <c r="R713" s="656"/>
      <c r="S713" s="659"/>
    </row>
    <row r="714" spans="1:19" ht="18.75">
      <c r="A714" s="655" t="s">
        <v>1126</v>
      </c>
      <c r="B714" s="656"/>
      <c r="C714" s="656"/>
      <c r="D714" s="656" t="s">
        <v>1092</v>
      </c>
      <c r="E714" s="656"/>
      <c r="F714" s="657"/>
      <c r="G714" s="656"/>
      <c r="H714" s="656"/>
      <c r="I714" s="656"/>
      <c r="J714" s="656"/>
      <c r="L714" s="661" t="s">
        <v>1094</v>
      </c>
      <c r="M714" s="686"/>
      <c r="N714" s="655"/>
      <c r="O714" s="656"/>
      <c r="P714" s="656" t="s">
        <v>1086</v>
      </c>
      <c r="Q714" s="656"/>
      <c r="R714" s="656"/>
      <c r="S714" s="659"/>
    </row>
    <row r="715" spans="1:19" ht="19.5" customHeight="1">
      <c r="A715" s="655"/>
      <c r="B715" s="656"/>
      <c r="C715" s="656"/>
      <c r="D715" s="656" t="s">
        <v>1095</v>
      </c>
      <c r="E715" s="656"/>
      <c r="F715" s="657"/>
      <c r="G715" s="656"/>
      <c r="H715" s="656"/>
      <c r="I715" s="656"/>
      <c r="J715" s="656"/>
      <c r="L715" s="660" t="s">
        <v>1089</v>
      </c>
      <c r="M715" s="660"/>
      <c r="N715" s="656"/>
      <c r="O715" s="656"/>
      <c r="P715" s="656" t="s">
        <v>1090</v>
      </c>
      <c r="Q715" s="656"/>
      <c r="R715" s="656"/>
      <c r="S715" s="658"/>
    </row>
    <row r="716" spans="1:19" ht="33.75">
      <c r="A716" s="241" t="s">
        <v>0</v>
      </c>
      <c r="B716" s="37"/>
      <c r="C716" s="37"/>
      <c r="D716" s="611"/>
      <c r="E716" s="118" t="s">
        <v>35</v>
      </c>
      <c r="F716" s="452"/>
      <c r="G716" s="6"/>
      <c r="H716" s="6"/>
      <c r="I716" s="6"/>
      <c r="J716" s="6"/>
      <c r="K716" s="6"/>
      <c r="L716" s="6"/>
      <c r="M716" s="6"/>
      <c r="N716" s="6"/>
      <c r="O716" s="7"/>
      <c r="P716" s="6"/>
      <c r="Q716" s="6"/>
      <c r="R716" s="6"/>
      <c r="S716" s="29"/>
    </row>
    <row r="717" spans="1:19" ht="20.25">
      <c r="A717" s="8"/>
      <c r="B717" s="121" t="s">
        <v>34</v>
      </c>
      <c r="C717" s="121"/>
      <c r="D717" s="603"/>
      <c r="E717" s="9"/>
      <c r="F717" s="440"/>
      <c r="G717" s="9"/>
      <c r="H717" s="9"/>
      <c r="I717" s="9"/>
      <c r="J717" s="9"/>
      <c r="K717" s="10"/>
      <c r="L717" s="9"/>
      <c r="M717" s="9"/>
      <c r="N717" s="10"/>
      <c r="O717" s="11"/>
      <c r="P717" s="9"/>
      <c r="Q717" s="9"/>
      <c r="R717" s="9"/>
      <c r="S717" s="590" t="s">
        <v>1304</v>
      </c>
    </row>
    <row r="718" spans="1:19" s="286" customFormat="1" ht="27.75" customHeight="1">
      <c r="A718" s="12"/>
      <c r="B718" s="49"/>
      <c r="C718" s="49"/>
      <c r="D718" s="604"/>
      <c r="E718" s="120" t="s">
        <v>1317</v>
      </c>
      <c r="F718" s="441"/>
      <c r="G718" s="14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31"/>
    </row>
    <row r="719" spans="1:19" ht="38.25" customHeight="1" thickBot="1">
      <c r="A719" s="275" t="s">
        <v>931</v>
      </c>
      <c r="B719" s="276" t="s">
        <v>932</v>
      </c>
      <c r="C719" s="278" t="s">
        <v>724</v>
      </c>
      <c r="D719" s="619" t="s">
        <v>1</v>
      </c>
      <c r="E719" s="276" t="s">
        <v>930</v>
      </c>
      <c r="F719" s="518" t="s">
        <v>948</v>
      </c>
      <c r="G719" s="277" t="s">
        <v>926</v>
      </c>
      <c r="H719" s="277" t="s">
        <v>927</v>
      </c>
      <c r="I719" s="277" t="s">
        <v>36</v>
      </c>
      <c r="J719" s="277" t="s">
        <v>37</v>
      </c>
      <c r="K719" s="277" t="s">
        <v>928</v>
      </c>
      <c r="L719" s="277" t="s">
        <v>18</v>
      </c>
      <c r="M719" s="277" t="s">
        <v>19</v>
      </c>
      <c r="N719" s="277" t="s">
        <v>940</v>
      </c>
      <c r="O719" s="277" t="s">
        <v>1221</v>
      </c>
      <c r="P719" s="28" t="s">
        <v>929</v>
      </c>
      <c r="Q719" s="277" t="s">
        <v>32</v>
      </c>
      <c r="R719" s="277" t="s">
        <v>933</v>
      </c>
      <c r="S719" s="278" t="s">
        <v>20</v>
      </c>
    </row>
    <row r="720" spans="1:19" ht="27.75" customHeight="1" thickTop="1">
      <c r="A720" s="128" t="s">
        <v>747</v>
      </c>
      <c r="B720" s="97"/>
      <c r="C720" s="97"/>
      <c r="D720" s="606"/>
      <c r="E720" s="97"/>
      <c r="F720" s="467"/>
      <c r="G720" s="97"/>
      <c r="H720" s="97"/>
      <c r="I720" s="97"/>
      <c r="J720" s="97"/>
      <c r="K720" s="97"/>
      <c r="L720" s="97"/>
      <c r="M720" s="97"/>
      <c r="N720" s="97"/>
      <c r="O720" s="98"/>
      <c r="P720" s="97"/>
      <c r="Q720" s="97"/>
      <c r="R720" s="97"/>
      <c r="S720" s="96"/>
    </row>
    <row r="721" spans="1:19" ht="45" customHeight="1">
      <c r="A721" s="149">
        <v>1100600</v>
      </c>
      <c r="B721" s="719" t="s">
        <v>554</v>
      </c>
      <c r="C721" s="77"/>
      <c r="D721" s="213" t="s">
        <v>787</v>
      </c>
      <c r="E721" s="40" t="s">
        <v>921</v>
      </c>
      <c r="F721" s="516">
        <v>15</v>
      </c>
      <c r="G721" s="77">
        <v>7644.23</v>
      </c>
      <c r="H721" s="77">
        <v>0</v>
      </c>
      <c r="I721" s="77">
        <v>0</v>
      </c>
      <c r="J721" s="77">
        <v>0</v>
      </c>
      <c r="K721" s="77">
        <v>0</v>
      </c>
      <c r="L721" s="77">
        <v>1085.55</v>
      </c>
      <c r="M721" s="77">
        <v>0</v>
      </c>
      <c r="N721" s="77">
        <v>0</v>
      </c>
      <c r="O721" s="77">
        <v>0</v>
      </c>
      <c r="P721" s="77">
        <v>0</v>
      </c>
      <c r="Q721" s="77">
        <v>0.08</v>
      </c>
      <c r="R721" s="77">
        <f>G721+H721+I721+K721-N721-P721-L721-O721+M721-Q721</f>
        <v>6558.599999999999</v>
      </c>
      <c r="S721" s="77"/>
    </row>
    <row r="722" spans="1:19" s="41" customFormat="1" ht="15.75">
      <c r="A722" s="238" t="s">
        <v>121</v>
      </c>
      <c r="B722" s="90"/>
      <c r="C722" s="90"/>
      <c r="D722" s="612"/>
      <c r="E722" s="61"/>
      <c r="F722" s="470"/>
      <c r="G722" s="88">
        <f aca="true" t="shared" si="105" ref="G722:P722">SUM(G721:G721)</f>
        <v>7644.23</v>
      </c>
      <c r="H722" s="153">
        <f t="shared" si="105"/>
        <v>0</v>
      </c>
      <c r="I722" s="153">
        <f t="shared" si="105"/>
        <v>0</v>
      </c>
      <c r="J722" s="153">
        <f t="shared" si="105"/>
        <v>0</v>
      </c>
      <c r="K722" s="153">
        <f t="shared" si="105"/>
        <v>0</v>
      </c>
      <c r="L722" s="88">
        <f>SUM(L721:L721)</f>
        <v>1085.55</v>
      </c>
      <c r="M722" s="153">
        <f>SUM(M721:M721)</f>
        <v>0</v>
      </c>
      <c r="N722" s="153">
        <f t="shared" si="105"/>
        <v>0</v>
      </c>
      <c r="O722" s="153">
        <f t="shared" si="105"/>
        <v>0</v>
      </c>
      <c r="P722" s="153">
        <f t="shared" si="105"/>
        <v>0</v>
      </c>
      <c r="Q722" s="153">
        <f>SUM(Q721:Q721)</f>
        <v>0.08</v>
      </c>
      <c r="R722" s="153">
        <f>SUM(R721:R721)</f>
        <v>6558.599999999999</v>
      </c>
      <c r="S722" s="77"/>
    </row>
    <row r="723" spans="1:19" s="41" customFormat="1" ht="18">
      <c r="A723" s="26"/>
      <c r="B723" s="89"/>
      <c r="C723" s="89"/>
      <c r="D723" s="613"/>
      <c r="E723" s="10"/>
      <c r="F723" s="440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34"/>
    </row>
    <row r="724" spans="1:19" s="41" customFormat="1" ht="18">
      <c r="A724" s="26"/>
      <c r="B724" s="89"/>
      <c r="C724" s="89"/>
      <c r="D724" s="613"/>
      <c r="E724" s="10"/>
      <c r="F724" s="440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34"/>
    </row>
    <row r="725" spans="1:19" s="41" customFormat="1" ht="18">
      <c r="A725" s="26"/>
      <c r="B725" s="89"/>
      <c r="C725" s="89"/>
      <c r="D725" s="613"/>
      <c r="E725" s="10"/>
      <c r="F725" s="440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34"/>
    </row>
    <row r="726" spans="1:19" s="41" customFormat="1" ht="18">
      <c r="A726" s="26"/>
      <c r="B726" s="89"/>
      <c r="C726" s="89"/>
      <c r="D726" s="613"/>
      <c r="E726" s="10"/>
      <c r="F726" s="440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34"/>
    </row>
    <row r="727" spans="1:19" s="233" customFormat="1" ht="26.25" customHeight="1">
      <c r="A727" s="26"/>
      <c r="B727" s="89"/>
      <c r="C727" s="89"/>
      <c r="D727" s="613"/>
      <c r="E727" s="10"/>
      <c r="F727" s="440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34"/>
    </row>
    <row r="728" spans="1:19" s="41" customFormat="1" ht="16.5">
      <c r="A728" s="231"/>
      <c r="B728" s="112" t="s">
        <v>39</v>
      </c>
      <c r="C728" s="112"/>
      <c r="D728" s="640"/>
      <c r="E728" s="232"/>
      <c r="F728" s="519"/>
      <c r="G728" s="373">
        <f aca="true" t="shared" si="106" ref="G728:R728">G23+G41+G58+G93+G125+G148+G163+G198+G233+G247+G279+G308+G336+G364+G395+G428+G440+G468+G497+G526+G555+G580+G614+G635+G653+G680+G700+G711+G722</f>
        <v>1197904.26</v>
      </c>
      <c r="H728" s="373">
        <f t="shared" si="106"/>
        <v>8316</v>
      </c>
      <c r="I728" s="373">
        <f t="shared" si="106"/>
        <v>2600</v>
      </c>
      <c r="J728" s="373">
        <f t="shared" si="106"/>
        <v>25280</v>
      </c>
      <c r="K728" s="373">
        <f t="shared" si="106"/>
        <v>804</v>
      </c>
      <c r="L728" s="373">
        <f t="shared" si="106"/>
        <v>107105.49</v>
      </c>
      <c r="M728" s="373">
        <f t="shared" si="106"/>
        <v>5643.950000000001</v>
      </c>
      <c r="N728" s="373">
        <f t="shared" si="106"/>
        <v>18200</v>
      </c>
      <c r="O728" s="373">
        <f t="shared" si="106"/>
        <v>42911</v>
      </c>
      <c r="P728" s="373">
        <f t="shared" si="106"/>
        <v>9275</v>
      </c>
      <c r="Q728" s="373">
        <f t="shared" si="106"/>
        <v>2.32</v>
      </c>
      <c r="R728" s="373">
        <f t="shared" si="106"/>
        <v>1063054.4000000001</v>
      </c>
      <c r="S728" s="232"/>
    </row>
    <row r="729" spans="1:19" ht="18">
      <c r="A729" s="23"/>
      <c r="B729" s="10"/>
      <c r="C729" s="10"/>
      <c r="D729" s="613"/>
      <c r="E729" s="10"/>
      <c r="F729" s="440"/>
      <c r="G729" s="10"/>
      <c r="H729" s="10"/>
      <c r="I729" s="10"/>
      <c r="J729" s="10"/>
      <c r="K729" s="10"/>
      <c r="L729" s="10"/>
      <c r="M729" s="10"/>
      <c r="N729" s="10"/>
      <c r="O729" s="24"/>
      <c r="P729" s="10"/>
      <c r="Q729" s="10"/>
      <c r="R729" s="10"/>
      <c r="S729" s="34"/>
    </row>
    <row r="730" spans="1:19" s="45" customFormat="1" ht="24.75" customHeight="1">
      <c r="A730" s="19"/>
      <c r="B730" s="3"/>
      <c r="C730" s="3"/>
      <c r="D730" s="608"/>
      <c r="E730" s="3"/>
      <c r="F730" s="447"/>
      <c r="G730" s="3"/>
      <c r="H730" s="3"/>
      <c r="I730" s="3"/>
      <c r="J730" s="3"/>
      <c r="K730" s="3"/>
      <c r="L730" s="3"/>
      <c r="M730" s="3"/>
      <c r="N730" s="3"/>
      <c r="O730" s="21"/>
      <c r="P730" s="3"/>
      <c r="Q730" s="3"/>
      <c r="R730" s="3"/>
      <c r="S730" s="33"/>
    </row>
    <row r="731" spans="1:19" s="45" customFormat="1" ht="24.75" customHeight="1">
      <c r="A731" s="188"/>
      <c r="B731" s="65" t="s">
        <v>692</v>
      </c>
      <c r="C731" s="65"/>
      <c r="D731" s="612"/>
      <c r="E731" s="189"/>
      <c r="F731" s="520"/>
      <c r="G731" s="66">
        <f aca="true" t="shared" si="107" ref="G731:R731">G23+G41+G58+G93+G125+G148+G163+G198+G233+G247+G428+G440+G468+G497+G526+G555+G580+G635+G653+G700+G711+G722</f>
        <v>778042.86</v>
      </c>
      <c r="H731" s="66">
        <f t="shared" si="107"/>
        <v>6719</v>
      </c>
      <c r="I731" s="66">
        <f t="shared" si="107"/>
        <v>2600</v>
      </c>
      <c r="J731" s="66">
        <f t="shared" si="107"/>
        <v>0</v>
      </c>
      <c r="K731" s="66">
        <f t="shared" si="107"/>
        <v>378</v>
      </c>
      <c r="L731" s="66">
        <f t="shared" si="107"/>
        <v>78103.19000000003</v>
      </c>
      <c r="M731" s="66">
        <f t="shared" si="107"/>
        <v>5168.789999999999</v>
      </c>
      <c r="N731" s="66">
        <f t="shared" si="107"/>
        <v>9550</v>
      </c>
      <c r="O731" s="66">
        <f t="shared" si="107"/>
        <v>9245</v>
      </c>
      <c r="P731" s="66">
        <f t="shared" si="107"/>
        <v>8803</v>
      </c>
      <c r="Q731" s="66">
        <f t="shared" si="107"/>
        <v>1.8600000000000003</v>
      </c>
      <c r="R731" s="66">
        <f t="shared" si="107"/>
        <v>687205.6000000001</v>
      </c>
      <c r="S731" s="189"/>
    </row>
    <row r="732" spans="1:19" ht="24.75" customHeight="1">
      <c r="A732" s="188"/>
      <c r="B732" s="65" t="s">
        <v>735</v>
      </c>
      <c r="C732" s="65"/>
      <c r="D732" s="612"/>
      <c r="E732" s="189"/>
      <c r="F732" s="520"/>
      <c r="G732" s="66">
        <f aca="true" t="shared" si="108" ref="G732:R732">G279+G308+G336+G364+G395+G614+G680</f>
        <v>419861.3999999999</v>
      </c>
      <c r="H732" s="66">
        <f t="shared" si="108"/>
        <v>1597</v>
      </c>
      <c r="I732" s="66">
        <f t="shared" si="108"/>
        <v>0</v>
      </c>
      <c r="J732" s="66">
        <f t="shared" si="108"/>
        <v>25280</v>
      </c>
      <c r="K732" s="66">
        <f t="shared" si="108"/>
        <v>426</v>
      </c>
      <c r="L732" s="66">
        <f t="shared" si="108"/>
        <v>29002.299999999996</v>
      </c>
      <c r="M732" s="66">
        <f t="shared" si="108"/>
        <v>475.15999999999997</v>
      </c>
      <c r="N732" s="66">
        <f t="shared" si="108"/>
        <v>8650</v>
      </c>
      <c r="O732" s="66">
        <f t="shared" si="108"/>
        <v>33666</v>
      </c>
      <c r="P732" s="66">
        <f t="shared" si="108"/>
        <v>472</v>
      </c>
      <c r="Q732" s="66">
        <f t="shared" si="108"/>
        <v>0.45999999999999974</v>
      </c>
      <c r="R732" s="66">
        <f t="shared" si="108"/>
        <v>375848.80000000005</v>
      </c>
      <c r="S732" s="189"/>
    </row>
    <row r="737" spans="1:19" s="245" customFormat="1" ht="18.75">
      <c r="A737" s="655"/>
      <c r="B737" s="656"/>
      <c r="C737" s="656"/>
      <c r="D737" s="656"/>
      <c r="E737" s="656" t="s">
        <v>1091</v>
      </c>
      <c r="F737" s="657"/>
      <c r="G737" s="656"/>
      <c r="H737" s="656"/>
      <c r="I737" s="656"/>
      <c r="J737" s="656"/>
      <c r="L737" s="699" t="s">
        <v>1093</v>
      </c>
      <c r="M737" s="656"/>
      <c r="N737" s="656"/>
      <c r="O737" s="656"/>
      <c r="P737" s="656"/>
      <c r="Q737" s="656" t="s">
        <v>1093</v>
      </c>
      <c r="R737" s="656"/>
      <c r="S737" s="658"/>
    </row>
    <row r="738" spans="1:19" s="245" customFormat="1" ht="18.75">
      <c r="A738" s="655"/>
      <c r="B738" s="656"/>
      <c r="C738" s="656"/>
      <c r="D738" s="656"/>
      <c r="E738" s="656"/>
      <c r="F738" s="657"/>
      <c r="G738" s="656"/>
      <c r="H738" s="656"/>
      <c r="I738" s="656"/>
      <c r="J738" s="656"/>
      <c r="L738" s="699"/>
      <c r="M738" s="656"/>
      <c r="N738" s="655"/>
      <c r="O738" s="656"/>
      <c r="P738" s="656"/>
      <c r="Q738" s="656"/>
      <c r="R738" s="656"/>
      <c r="S738" s="659"/>
    </row>
    <row r="739" spans="1:19" ht="18.75">
      <c r="A739" s="655" t="s">
        <v>1126</v>
      </c>
      <c r="B739" s="656"/>
      <c r="C739" s="656"/>
      <c r="D739" s="656" t="s">
        <v>1092</v>
      </c>
      <c r="E739" s="656"/>
      <c r="F739" s="657"/>
      <c r="G739" s="656"/>
      <c r="H739" s="656"/>
      <c r="I739" s="656"/>
      <c r="J739" s="656"/>
      <c r="L739" s="661" t="s">
        <v>1094</v>
      </c>
      <c r="M739" s="656"/>
      <c r="N739" s="655"/>
      <c r="O739" s="656"/>
      <c r="P739" s="656" t="s">
        <v>1086</v>
      </c>
      <c r="Q739" s="656"/>
      <c r="R739" s="656"/>
      <c r="S739" s="659"/>
    </row>
    <row r="740" spans="1:19" ht="18.75">
      <c r="A740" s="655"/>
      <c r="B740" s="656"/>
      <c r="C740" s="656"/>
      <c r="D740" s="656" t="s">
        <v>1095</v>
      </c>
      <c r="E740" s="656"/>
      <c r="F740" s="657"/>
      <c r="G740" s="656"/>
      <c r="H740" s="656"/>
      <c r="I740" s="656"/>
      <c r="J740" s="656"/>
      <c r="L740" s="660" t="s">
        <v>1089</v>
      </c>
      <c r="M740" s="656"/>
      <c r="N740" s="656"/>
      <c r="O740" s="656"/>
      <c r="P740" s="656" t="s">
        <v>1090</v>
      </c>
      <c r="Q740" s="656"/>
      <c r="R740" s="656"/>
      <c r="S740" s="658"/>
    </row>
    <row r="741" spans="1:19" s="25" customFormat="1" ht="18">
      <c r="A741" s="19"/>
      <c r="B741" s="3"/>
      <c r="C741" s="3"/>
      <c r="D741" s="608"/>
      <c r="E741" s="3"/>
      <c r="F741" s="447"/>
      <c r="G741" s="3"/>
      <c r="H741" s="3"/>
      <c r="I741" s="3"/>
      <c r="J741" s="3"/>
      <c r="K741" s="3"/>
      <c r="L741" s="3"/>
      <c r="M741" s="3"/>
      <c r="N741" s="3"/>
      <c r="O741" s="21"/>
      <c r="P741" s="3"/>
      <c r="Q741" s="3"/>
      <c r="R741" s="3"/>
      <c r="S741" s="33"/>
    </row>
    <row r="742" spans="1:19" ht="18">
      <c r="A742" s="190"/>
      <c r="B742" s="91" t="s">
        <v>1231</v>
      </c>
      <c r="C742" s="91"/>
      <c r="D742" s="641"/>
      <c r="E742" s="91"/>
      <c r="F742" s="521"/>
      <c r="G742" s="191">
        <f aca="true" t="shared" si="109" ref="G742:R742">G731+G732</f>
        <v>1197904.2599999998</v>
      </c>
      <c r="H742" s="191">
        <f t="shared" si="109"/>
        <v>8316</v>
      </c>
      <c r="I742" s="191">
        <f t="shared" si="109"/>
        <v>2600</v>
      </c>
      <c r="J742" s="191">
        <f t="shared" si="109"/>
        <v>25280</v>
      </c>
      <c r="K742" s="191">
        <f t="shared" si="109"/>
        <v>804</v>
      </c>
      <c r="L742" s="191">
        <f t="shared" si="109"/>
        <v>107105.49000000002</v>
      </c>
      <c r="M742" s="191">
        <f t="shared" si="109"/>
        <v>5643.949999999999</v>
      </c>
      <c r="N742" s="191">
        <f t="shared" si="109"/>
        <v>18200</v>
      </c>
      <c r="O742" s="191">
        <f t="shared" si="109"/>
        <v>42911</v>
      </c>
      <c r="P742" s="191">
        <f t="shared" si="109"/>
        <v>9275</v>
      </c>
      <c r="Q742" s="191">
        <f t="shared" si="109"/>
        <v>2.3200000000000003</v>
      </c>
      <c r="R742" s="191">
        <f t="shared" si="109"/>
        <v>1063054.4000000001</v>
      </c>
      <c r="S742" s="192"/>
    </row>
    <row r="743" spans="1:19" ht="18">
      <c r="A743" s="376"/>
      <c r="B743" s="377" t="s">
        <v>693</v>
      </c>
      <c r="C743" s="377"/>
      <c r="D743" s="642"/>
      <c r="E743" s="377"/>
      <c r="F743" s="522"/>
      <c r="G743" s="377">
        <f aca="true" t="shared" si="110" ref="G743:R743">G728-G742</f>
        <v>0</v>
      </c>
      <c r="H743" s="377">
        <f t="shared" si="110"/>
        <v>0</v>
      </c>
      <c r="I743" s="377">
        <f t="shared" si="110"/>
        <v>0</v>
      </c>
      <c r="J743" s="377">
        <f t="shared" si="110"/>
        <v>0</v>
      </c>
      <c r="K743" s="377">
        <f t="shared" si="110"/>
        <v>0</v>
      </c>
      <c r="L743" s="377">
        <f t="shared" si="110"/>
        <v>0</v>
      </c>
      <c r="M743" s="377">
        <f t="shared" si="110"/>
        <v>0</v>
      </c>
      <c r="N743" s="377">
        <f t="shared" si="110"/>
        <v>0</v>
      </c>
      <c r="O743" s="377">
        <f t="shared" si="110"/>
        <v>0</v>
      </c>
      <c r="P743" s="377">
        <f t="shared" si="110"/>
        <v>0</v>
      </c>
      <c r="Q743" s="377">
        <f t="shared" si="110"/>
        <v>0</v>
      </c>
      <c r="R743" s="377">
        <f t="shared" si="110"/>
        <v>0</v>
      </c>
      <c r="S743" s="378"/>
    </row>
    <row r="748" spans="1:9" ht="18">
      <c r="A748" s="715" t="s">
        <v>1138</v>
      </c>
      <c r="B748" s="713" t="s">
        <v>1131</v>
      </c>
      <c r="C748" s="713"/>
      <c r="G748" s="713">
        <f>G750-G749</f>
        <v>5168.790000000001</v>
      </c>
      <c r="H748" s="3">
        <f>M731</f>
        <v>5168.789999999999</v>
      </c>
      <c r="I748" s="3">
        <f>G748-H748</f>
        <v>0</v>
      </c>
    </row>
    <row r="749" spans="1:9" ht="18">
      <c r="A749" s="715" t="s">
        <v>1138</v>
      </c>
      <c r="B749" s="713" t="s">
        <v>1132</v>
      </c>
      <c r="C749" s="713"/>
      <c r="G749" s="713">
        <f>M390+M394+M264+M597+M613+M669+M672+M679</f>
        <v>475.16</v>
      </c>
      <c r="H749" s="3">
        <f>M732</f>
        <v>475.15999999999997</v>
      </c>
      <c r="I749" s="3">
        <f>G749-H749</f>
        <v>0</v>
      </c>
    </row>
    <row r="750" spans="1:9" ht="18">
      <c r="A750" s="715" t="s">
        <v>1138</v>
      </c>
      <c r="B750" s="713" t="s">
        <v>1135</v>
      </c>
      <c r="C750" s="713"/>
      <c r="G750" s="713">
        <f>M728</f>
        <v>5643.950000000001</v>
      </c>
      <c r="H750" s="3">
        <f>SUM(H748:H749)</f>
        <v>5643.949999999999</v>
      </c>
      <c r="I750" s="3">
        <f>G750-H750</f>
        <v>0</v>
      </c>
    </row>
    <row r="751" spans="2:7" ht="18">
      <c r="B751" s="713"/>
      <c r="C751" s="713"/>
      <c r="G751" s="713"/>
    </row>
    <row r="752" spans="1:9" ht="18">
      <c r="A752" s="715" t="s">
        <v>1137</v>
      </c>
      <c r="B752" s="713" t="s">
        <v>1133</v>
      </c>
      <c r="C752" s="713"/>
      <c r="G752" s="713">
        <f>G754-G753</f>
        <v>78103.19</v>
      </c>
      <c r="H752" s="3">
        <f>L731</f>
        <v>78103.19000000003</v>
      </c>
      <c r="I752" s="3">
        <f>G752-H752</f>
        <v>0</v>
      </c>
    </row>
    <row r="753" spans="1:9" ht="18">
      <c r="A753" s="715" t="s">
        <v>1137</v>
      </c>
      <c r="B753" s="713" t="s">
        <v>1134</v>
      </c>
      <c r="C753" s="713"/>
      <c r="G753" s="713">
        <f>L264+L390+L394+L597+L613+L669+L672+L679</f>
        <v>29002.3</v>
      </c>
      <c r="H753" s="3">
        <f>L732</f>
        <v>29002.299999999996</v>
      </c>
      <c r="I753" s="3">
        <f>G753-H753</f>
        <v>0</v>
      </c>
    </row>
    <row r="754" spans="1:9" ht="18">
      <c r="A754" s="715" t="s">
        <v>1138</v>
      </c>
      <c r="B754" s="713" t="s">
        <v>1136</v>
      </c>
      <c r="C754" s="713"/>
      <c r="G754" s="713">
        <f>L728</f>
        <v>107105.49</v>
      </c>
      <c r="H754" s="3">
        <f>SUM(H752:H753)</f>
        <v>107105.49000000002</v>
      </c>
      <c r="I754" s="3">
        <f>G754-H754</f>
        <v>0</v>
      </c>
    </row>
    <row r="756" ht="18">
      <c r="B756" s="44"/>
    </row>
    <row r="757" ht="18">
      <c r="G757" s="720"/>
    </row>
  </sheetData>
  <sheetProtection/>
  <mergeCells count="3">
    <mergeCell ref="M396:N396"/>
    <mergeCell ref="L253:M253"/>
    <mergeCell ref="K309:L309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8" manualBreakCount="28">
    <brk id="28" max="255" man="1"/>
    <brk id="47" max="255" man="1"/>
    <brk id="64" max="255" man="1"/>
    <brk id="98" max="255" man="1"/>
    <brk id="130" max="255" man="1"/>
    <brk id="151" max="255" man="1"/>
    <brk id="171" max="255" man="1"/>
    <brk id="203" max="255" man="1"/>
    <brk id="237" max="255" man="1"/>
    <brk id="254" max="255" man="1"/>
    <brk id="283" max="18" man="1"/>
    <brk id="311" max="255" man="1"/>
    <brk id="339" max="255" man="1"/>
    <brk id="367" max="255" man="1"/>
    <brk id="398" max="255" man="1"/>
    <brk id="432" max="255" man="1"/>
    <brk id="451" max="255" man="1"/>
    <brk id="475" max="255" man="1"/>
    <brk id="501" max="255" man="1"/>
    <brk id="530" max="255" man="1"/>
    <brk id="559" max="255" man="1"/>
    <brk id="586" max="255" man="1"/>
    <brk id="618" max="255" man="1"/>
    <brk id="640" max="255" man="1"/>
    <brk id="661" max="255" man="1"/>
    <brk id="685" max="255" man="1"/>
    <brk id="704" max="255" man="1"/>
    <brk id="7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zoomScaleSheetLayoutView="100" zoomScalePageLayoutView="0" workbookViewId="0" topLeftCell="C508">
      <selection activeCell="A501" sqref="A501:S524"/>
    </sheetView>
  </sheetViews>
  <sheetFormatPr defaultColWidth="11.421875" defaultRowHeight="12.75"/>
  <cols>
    <col min="1" max="1" width="4.28125" style="19" customWidth="1"/>
    <col min="2" max="2" width="28.28125" style="3" customWidth="1"/>
    <col min="3" max="3" width="11.00390625" style="3" customWidth="1"/>
    <col min="4" max="4" width="7.8515625" style="3" customWidth="1"/>
    <col min="5" max="5" width="5.140625" style="447" customWidth="1"/>
    <col min="6" max="6" width="13.421875" style="3" customWidth="1"/>
    <col min="7" max="7" width="10.28125" style="3" customWidth="1"/>
    <col min="8" max="8" width="11.28125" style="3" hidden="1" customWidth="1"/>
    <col min="9" max="9" width="10.7109375" style="3" customWidth="1"/>
    <col min="10" max="10" width="12.28125" style="3" hidden="1" customWidth="1"/>
    <col min="11" max="11" width="10.57421875" style="3" customWidth="1"/>
    <col min="12" max="12" width="10.8515625" style="3" customWidth="1"/>
    <col min="13" max="13" width="10.7109375" style="3" customWidth="1"/>
    <col min="14" max="14" width="11.8515625" style="21" customWidth="1"/>
    <col min="15" max="15" width="9.28125" style="3" hidden="1" customWidth="1"/>
    <col min="16" max="16" width="11.85156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120</v>
      </c>
      <c r="E1" s="452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129</v>
      </c>
      <c r="C2" s="9"/>
      <c r="D2" s="9"/>
      <c r="E2" s="440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590" t="s">
        <v>1032</v>
      </c>
    </row>
    <row r="3" spans="1:19" s="130" customFormat="1" ht="24.75">
      <c r="A3" s="12"/>
      <c r="B3" s="49"/>
      <c r="C3" s="13"/>
      <c r="D3" s="120" t="s">
        <v>1317</v>
      </c>
      <c r="E3" s="441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931</v>
      </c>
      <c r="B4" s="73" t="s">
        <v>932</v>
      </c>
      <c r="C4" s="73" t="s">
        <v>1</v>
      </c>
      <c r="D4" s="73" t="s">
        <v>930</v>
      </c>
      <c r="E4" s="466" t="s">
        <v>948</v>
      </c>
      <c r="F4" s="28" t="s">
        <v>926</v>
      </c>
      <c r="G4" s="28" t="s">
        <v>927</v>
      </c>
      <c r="H4" s="28" t="s">
        <v>16</v>
      </c>
      <c r="I4" s="28" t="s">
        <v>37</v>
      </c>
      <c r="J4" s="28" t="s">
        <v>36</v>
      </c>
      <c r="K4" s="28" t="s">
        <v>604</v>
      </c>
      <c r="L4" s="28" t="s">
        <v>18</v>
      </c>
      <c r="M4" s="28" t="s">
        <v>19</v>
      </c>
      <c r="N4" s="28" t="s">
        <v>1221</v>
      </c>
      <c r="O4" s="28" t="s">
        <v>22</v>
      </c>
      <c r="P4" s="28" t="s">
        <v>940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941</v>
      </c>
      <c r="B5" s="79"/>
      <c r="C5" s="64"/>
      <c r="D5" s="64"/>
      <c r="E5" s="525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888</v>
      </c>
      <c r="C6" s="47" t="s">
        <v>889</v>
      </c>
      <c r="D6" s="47" t="s">
        <v>2</v>
      </c>
      <c r="E6" s="477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0.08</v>
      </c>
      <c r="R6" s="70">
        <f>F6+G6+H6+J6+K6-O6-L6-N6+M6-Q6</f>
        <v>2239.2</v>
      </c>
      <c r="S6" s="32"/>
    </row>
    <row r="7" spans="1:19" s="130" customFormat="1" ht="30.75" customHeight="1">
      <c r="A7" s="129" t="s">
        <v>121</v>
      </c>
      <c r="B7" s="70"/>
      <c r="C7" s="47"/>
      <c r="D7" s="47"/>
      <c r="E7" s="477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0.08</v>
      </c>
      <c r="R7" s="76">
        <f>R6</f>
        <v>2239.2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13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0.08</v>
      </c>
      <c r="R8" s="83">
        <f>R7</f>
        <v>2239.2</v>
      </c>
      <c r="S8" s="67"/>
    </row>
    <row r="9" spans="1:19" s="130" customFormat="1" ht="19.5">
      <c r="A9" s="19"/>
      <c r="B9" s="3"/>
      <c r="C9" s="3"/>
      <c r="D9" s="3"/>
      <c r="E9" s="447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47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47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55"/>
      <c r="B12" s="656"/>
      <c r="C12" s="656"/>
      <c r="D12" s="656" t="s">
        <v>1091</v>
      </c>
      <c r="F12" s="657"/>
      <c r="G12" s="656"/>
      <c r="H12" s="656"/>
      <c r="I12" s="656"/>
      <c r="J12" s="656"/>
      <c r="L12" s="661" t="s">
        <v>1093</v>
      </c>
      <c r="M12" s="656"/>
      <c r="N12" s="656"/>
      <c r="O12" s="656"/>
      <c r="P12" s="656"/>
      <c r="Q12" s="656" t="s">
        <v>1093</v>
      </c>
      <c r="R12" s="656"/>
      <c r="S12" s="658"/>
    </row>
    <row r="13" spans="1:19" s="130" customFormat="1" ht="19.5">
      <c r="A13" s="655"/>
      <c r="B13" s="656"/>
      <c r="C13" s="656"/>
      <c r="D13" s="656"/>
      <c r="E13" s="656"/>
      <c r="F13" s="657"/>
      <c r="G13" s="656"/>
      <c r="H13" s="656"/>
      <c r="I13" s="656"/>
      <c r="J13" s="656"/>
      <c r="L13" s="670"/>
      <c r="M13" s="656"/>
      <c r="N13" s="655"/>
      <c r="O13" s="656"/>
      <c r="P13" s="656"/>
      <c r="Q13" s="656"/>
      <c r="R13" s="656"/>
      <c r="S13" s="659"/>
    </row>
    <row r="14" spans="1:19" s="130" customFormat="1" ht="19.5">
      <c r="A14" s="655" t="s">
        <v>1126</v>
      </c>
      <c r="B14" s="656"/>
      <c r="C14" s="656"/>
      <c r="D14" s="661" t="s">
        <v>1092</v>
      </c>
      <c r="E14" s="656"/>
      <c r="F14" s="657"/>
      <c r="G14" s="656"/>
      <c r="H14" s="656"/>
      <c r="I14" s="656"/>
      <c r="J14" s="656"/>
      <c r="L14" s="661" t="s">
        <v>1094</v>
      </c>
      <c r="M14" s="656"/>
      <c r="N14" s="655"/>
      <c r="O14" s="656"/>
      <c r="P14" s="656" t="s">
        <v>1086</v>
      </c>
      <c r="Q14" s="656"/>
      <c r="R14" s="656"/>
      <c r="S14" s="659"/>
    </row>
    <row r="15" spans="1:19" s="130" customFormat="1" ht="19.5">
      <c r="A15" s="655"/>
      <c r="B15" s="656"/>
      <c r="C15" s="656"/>
      <c r="D15" s="661" t="s">
        <v>1095</v>
      </c>
      <c r="E15" s="656"/>
      <c r="F15" s="657"/>
      <c r="G15" s="656"/>
      <c r="H15" s="656"/>
      <c r="I15" s="656"/>
      <c r="J15" s="656"/>
      <c r="L15" s="660" t="s">
        <v>1089</v>
      </c>
      <c r="M15" s="656"/>
      <c r="N15" s="656"/>
      <c r="O15" s="656"/>
      <c r="P15" s="656" t="s">
        <v>1090</v>
      </c>
      <c r="Q15" s="656"/>
      <c r="R15" s="656"/>
      <c r="S15" s="658"/>
    </row>
    <row r="16" spans="2:19" s="130" customFormat="1" ht="15.75">
      <c r="B16" s="133"/>
      <c r="C16" s="133"/>
      <c r="D16" s="133"/>
      <c r="E16" s="526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120</v>
      </c>
      <c r="E17" s="452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139</v>
      </c>
      <c r="C18" s="9"/>
      <c r="D18" s="9"/>
      <c r="E18" s="440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590" t="s">
        <v>1033</v>
      </c>
    </row>
    <row r="19" spans="1:19" s="130" customFormat="1" ht="24.75">
      <c r="A19" s="12"/>
      <c r="B19" s="49"/>
      <c r="C19" s="13"/>
      <c r="D19" s="120" t="s">
        <v>1317</v>
      </c>
      <c r="E19" s="441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931</v>
      </c>
      <c r="B20" s="73" t="s">
        <v>932</v>
      </c>
      <c r="C20" s="73" t="s">
        <v>1</v>
      </c>
      <c r="D20" s="73" t="s">
        <v>930</v>
      </c>
      <c r="E20" s="466" t="s">
        <v>948</v>
      </c>
      <c r="F20" s="28" t="s">
        <v>926</v>
      </c>
      <c r="G20" s="28" t="s">
        <v>927</v>
      </c>
      <c r="H20" s="28" t="s">
        <v>16</v>
      </c>
      <c r="I20" s="28" t="s">
        <v>37</v>
      </c>
      <c r="J20" s="28" t="s">
        <v>36</v>
      </c>
      <c r="K20" s="28" t="s">
        <v>604</v>
      </c>
      <c r="L20" s="28" t="s">
        <v>18</v>
      </c>
      <c r="M20" s="28" t="s">
        <v>19</v>
      </c>
      <c r="N20" s="28" t="s">
        <v>1221</v>
      </c>
      <c r="O20" s="28" t="s">
        <v>22</v>
      </c>
      <c r="P20" s="28" t="s">
        <v>940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951</v>
      </c>
      <c r="B21" s="79"/>
      <c r="C21" s="64"/>
      <c r="D21" s="64"/>
      <c r="E21" s="525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952</v>
      </c>
      <c r="C22" s="47" t="s">
        <v>953</v>
      </c>
      <c r="D22" s="47" t="s">
        <v>954</v>
      </c>
      <c r="E22" s="477">
        <v>15</v>
      </c>
      <c r="F22" s="70">
        <v>1965.64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-0.08</v>
      </c>
      <c r="R22" s="70">
        <f>F22+G22+H22+J22-K22-O22-L22-N22+M22-Q22-P22</f>
        <v>2039.6</v>
      </c>
      <c r="S22" s="32"/>
    </row>
    <row r="23" spans="1:19" s="130" customFormat="1" ht="24" customHeight="1">
      <c r="A23" s="129" t="s">
        <v>121</v>
      </c>
      <c r="B23" s="70"/>
      <c r="C23" s="47"/>
      <c r="D23" s="47"/>
      <c r="E23" s="477"/>
      <c r="F23" s="76">
        <f aca="true" t="shared" si="1" ref="F23:O24">F22</f>
        <v>1965.64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-0.08</v>
      </c>
      <c r="R23" s="76">
        <f t="shared" si="2"/>
        <v>2039.6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13"/>
      <c r="F24" s="83">
        <f t="shared" si="1"/>
        <v>1965.64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-0.08</v>
      </c>
      <c r="R24" s="83">
        <f t="shared" si="2"/>
        <v>2039.6</v>
      </c>
      <c r="S24" s="67"/>
    </row>
    <row r="25" spans="1:19" s="130" customFormat="1" ht="19.5">
      <c r="A25" s="19"/>
      <c r="B25" s="3"/>
      <c r="C25" s="3"/>
      <c r="D25" s="3"/>
      <c r="E25" s="447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47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47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47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55"/>
      <c r="B29" s="656"/>
      <c r="C29" s="656"/>
      <c r="D29" s="656" t="s">
        <v>1091</v>
      </c>
      <c r="F29" s="657"/>
      <c r="G29" s="656"/>
      <c r="H29" s="656"/>
      <c r="I29" s="656"/>
      <c r="J29" s="656"/>
      <c r="L29" s="661" t="s">
        <v>1093</v>
      </c>
      <c r="M29" s="656"/>
      <c r="N29" s="656"/>
      <c r="O29" s="656"/>
      <c r="P29" s="656"/>
      <c r="Q29" s="656" t="s">
        <v>1093</v>
      </c>
      <c r="R29" s="656"/>
      <c r="S29" s="658"/>
    </row>
    <row r="30" spans="1:19" s="130" customFormat="1" ht="19.5">
      <c r="A30" s="655"/>
      <c r="B30" s="656"/>
      <c r="C30" s="656"/>
      <c r="D30" s="656"/>
      <c r="E30" s="656"/>
      <c r="F30" s="657"/>
      <c r="G30" s="656"/>
      <c r="H30" s="656"/>
      <c r="I30" s="656"/>
      <c r="J30" s="656"/>
      <c r="L30" s="670"/>
      <c r="M30" s="656"/>
      <c r="N30" s="655"/>
      <c r="O30" s="656"/>
      <c r="P30" s="656"/>
      <c r="Q30" s="656"/>
      <c r="R30" s="656"/>
      <c r="S30" s="659"/>
    </row>
    <row r="31" spans="1:19" s="130" customFormat="1" ht="19.5">
      <c r="A31" s="655" t="s">
        <v>1126</v>
      </c>
      <c r="B31" s="656"/>
      <c r="C31" s="656"/>
      <c r="D31" s="661" t="s">
        <v>1092</v>
      </c>
      <c r="E31" s="656"/>
      <c r="F31" s="657"/>
      <c r="G31" s="656"/>
      <c r="H31" s="656"/>
      <c r="I31" s="656"/>
      <c r="J31" s="656"/>
      <c r="L31" s="661" t="s">
        <v>1094</v>
      </c>
      <c r="M31" s="656"/>
      <c r="N31" s="655"/>
      <c r="O31" s="656"/>
      <c r="Q31" s="661" t="s">
        <v>1086</v>
      </c>
      <c r="R31" s="656"/>
      <c r="S31" s="659"/>
    </row>
    <row r="32" spans="1:19" s="130" customFormat="1" ht="19.5">
      <c r="A32" s="655"/>
      <c r="B32" s="656"/>
      <c r="C32" s="656"/>
      <c r="D32" s="661" t="s">
        <v>1095</v>
      </c>
      <c r="E32" s="656"/>
      <c r="F32" s="657"/>
      <c r="G32" s="656"/>
      <c r="H32" s="656"/>
      <c r="I32" s="656"/>
      <c r="J32" s="656"/>
      <c r="L32" s="660" t="s">
        <v>1089</v>
      </c>
      <c r="M32" s="656"/>
      <c r="N32" s="656"/>
      <c r="O32" s="656"/>
      <c r="Q32" s="661" t="s">
        <v>1090</v>
      </c>
      <c r="R32" s="656"/>
      <c r="S32" s="658"/>
    </row>
    <row r="34" spans="1:19" ht="23.25" customHeight="1">
      <c r="A34" s="5" t="s">
        <v>0</v>
      </c>
      <c r="B34" s="37"/>
      <c r="C34" s="6"/>
      <c r="D34" s="118" t="s">
        <v>120</v>
      </c>
      <c r="E34" s="452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40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590" t="s">
        <v>1034</v>
      </c>
    </row>
    <row r="36" spans="1:19" ht="19.5" customHeight="1">
      <c r="A36" s="12"/>
      <c r="B36" s="13"/>
      <c r="C36" s="13"/>
      <c r="D36" s="120" t="s">
        <v>1317</v>
      </c>
      <c r="E36" s="441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931</v>
      </c>
      <c r="B37" s="73" t="s">
        <v>932</v>
      </c>
      <c r="C37" s="73" t="s">
        <v>1</v>
      </c>
      <c r="D37" s="73" t="s">
        <v>930</v>
      </c>
      <c r="E37" s="466" t="s">
        <v>948</v>
      </c>
      <c r="F37" s="28" t="s">
        <v>926</v>
      </c>
      <c r="G37" s="28" t="s">
        <v>927</v>
      </c>
      <c r="H37" s="28" t="s">
        <v>16</v>
      </c>
      <c r="I37" s="28" t="s">
        <v>37</v>
      </c>
      <c r="J37" s="28" t="s">
        <v>36</v>
      </c>
      <c r="K37" s="28" t="s">
        <v>604</v>
      </c>
      <c r="L37" s="28" t="s">
        <v>18</v>
      </c>
      <c r="M37" s="28" t="s">
        <v>19</v>
      </c>
      <c r="N37" s="28" t="s">
        <v>1221</v>
      </c>
      <c r="O37" s="28" t="s">
        <v>22</v>
      </c>
      <c r="P37" s="28" t="s">
        <v>940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67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105</v>
      </c>
      <c r="B39" s="16" t="s">
        <v>886</v>
      </c>
      <c r="C39" s="40" t="s">
        <v>887</v>
      </c>
      <c r="D39" s="651" t="s">
        <v>2</v>
      </c>
      <c r="E39" s="516">
        <v>15</v>
      </c>
      <c r="F39" s="16">
        <v>3057.72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83.26</v>
      </c>
      <c r="M39" s="16">
        <v>0</v>
      </c>
      <c r="N39" s="16">
        <v>240</v>
      </c>
      <c r="O39" s="16">
        <v>0</v>
      </c>
      <c r="P39" s="16">
        <v>400</v>
      </c>
      <c r="Q39" s="16">
        <v>0.06</v>
      </c>
      <c r="R39" s="16">
        <f>F39+G39+H39+J39+K39-O39-L39-N39+M39-Q39-P39</f>
        <v>2334.3999999999996</v>
      </c>
      <c r="S39" s="131"/>
    </row>
    <row r="40" spans="1:19" ht="18" customHeight="1">
      <c r="A40" s="129" t="s">
        <v>121</v>
      </c>
      <c r="B40" s="1"/>
      <c r="C40" s="47"/>
      <c r="D40" s="599"/>
      <c r="E40" s="477"/>
      <c r="F40" s="2">
        <f aca="true" t="shared" si="3" ref="F40:R40">SUM(F39:F39)</f>
        <v>3057.72</v>
      </c>
      <c r="G40" s="2">
        <f t="shared" si="3"/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83.26</v>
      </c>
      <c r="M40" s="2">
        <f t="shared" si="3"/>
        <v>0</v>
      </c>
      <c r="N40" s="2">
        <f t="shared" si="3"/>
        <v>240</v>
      </c>
      <c r="O40" s="2">
        <f t="shared" si="3"/>
        <v>0</v>
      </c>
      <c r="P40" s="2">
        <f t="shared" si="3"/>
        <v>400</v>
      </c>
      <c r="Q40" s="2">
        <f t="shared" si="3"/>
        <v>0.06</v>
      </c>
      <c r="R40" s="2">
        <f t="shared" si="3"/>
        <v>2334.3999999999996</v>
      </c>
      <c r="S40" s="32"/>
    </row>
    <row r="41" spans="1:19" ht="18" customHeight="1">
      <c r="A41" s="124" t="s">
        <v>30</v>
      </c>
      <c r="B41" s="97"/>
      <c r="C41" s="95"/>
      <c r="D41" s="646"/>
      <c r="E41" s="463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46</v>
      </c>
      <c r="C42" s="40" t="s">
        <v>799</v>
      </c>
      <c r="D42" s="651" t="s">
        <v>920</v>
      </c>
      <c r="E42" s="516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4" ref="R42:R47">F42+G42+H42+J42+K42-O42-L42-N42+M42-Q42-P42</f>
        <v>1124</v>
      </c>
      <c r="S42" s="131"/>
    </row>
    <row r="43" spans="1:19" s="45" customFormat="1" ht="21" customHeight="1">
      <c r="A43" s="17">
        <v>25</v>
      </c>
      <c r="B43" s="16" t="s">
        <v>47</v>
      </c>
      <c r="C43" s="40" t="s">
        <v>800</v>
      </c>
      <c r="D43" s="651" t="s">
        <v>920</v>
      </c>
      <c r="E43" s="516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0.12</v>
      </c>
      <c r="R43" s="16">
        <f t="shared" si="4"/>
        <v>1124</v>
      </c>
      <c r="S43" s="40"/>
    </row>
    <row r="44" spans="1:19" ht="21" customHeight="1">
      <c r="A44" s="212">
        <v>79</v>
      </c>
      <c r="B44" s="386" t="s">
        <v>734</v>
      </c>
      <c r="C44" s="85" t="s">
        <v>801</v>
      </c>
      <c r="D44" s="652" t="s">
        <v>431</v>
      </c>
      <c r="E44" s="516">
        <v>15</v>
      </c>
      <c r="F44" s="386">
        <v>2948.47</v>
      </c>
      <c r="G44" s="386">
        <v>0</v>
      </c>
      <c r="H44" s="386">
        <v>0</v>
      </c>
      <c r="I44" s="386">
        <v>0</v>
      </c>
      <c r="J44" s="386">
        <v>0</v>
      </c>
      <c r="K44" s="386">
        <v>0</v>
      </c>
      <c r="L44" s="386">
        <v>71.37</v>
      </c>
      <c r="M44" s="386">
        <v>0</v>
      </c>
      <c r="N44" s="386">
        <v>0</v>
      </c>
      <c r="O44" s="386">
        <v>0</v>
      </c>
      <c r="P44" s="386">
        <v>0</v>
      </c>
      <c r="Q44" s="386">
        <v>0.1</v>
      </c>
      <c r="R44" s="16">
        <f>F44+G44+H44+J44+K44-O44-L44-N44+M44-Q44-P44</f>
        <v>2877</v>
      </c>
      <c r="S44" s="86"/>
    </row>
    <row r="45" spans="1:19" s="45" customFormat="1" ht="21" customHeight="1">
      <c r="A45" s="17">
        <v>80</v>
      </c>
      <c r="B45" s="16" t="s">
        <v>727</v>
      </c>
      <c r="C45" s="40" t="s">
        <v>802</v>
      </c>
      <c r="D45" s="651" t="s">
        <v>728</v>
      </c>
      <c r="E45" s="516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55.12</v>
      </c>
      <c r="N45" s="16">
        <v>0</v>
      </c>
      <c r="O45" s="16">
        <v>0</v>
      </c>
      <c r="P45" s="16">
        <v>0</v>
      </c>
      <c r="Q45" s="16">
        <v>0.08</v>
      </c>
      <c r="R45" s="16">
        <f>F45+G45+H45+J45+K45-O45-L45-N45+M45-Q45-P45</f>
        <v>2239.2</v>
      </c>
      <c r="S45" s="40"/>
    </row>
    <row r="46" spans="1:19" s="45" customFormat="1" ht="21" customHeight="1">
      <c r="A46" s="17">
        <v>137</v>
      </c>
      <c r="B46" s="16" t="s">
        <v>970</v>
      </c>
      <c r="C46" s="40" t="s">
        <v>975</v>
      </c>
      <c r="D46" s="651" t="s">
        <v>122</v>
      </c>
      <c r="E46" s="516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0.08</v>
      </c>
      <c r="R46" s="16">
        <f>F46+G46+H46+J46+K46-O46-L46-N46+M46-Q46-P46</f>
        <v>825</v>
      </c>
      <c r="S46" s="131"/>
    </row>
    <row r="47" spans="1:19" s="45" customFormat="1" ht="21" customHeight="1">
      <c r="A47" s="17">
        <v>138</v>
      </c>
      <c r="B47" s="16" t="s">
        <v>68</v>
      </c>
      <c r="C47" s="40" t="s">
        <v>803</v>
      </c>
      <c r="D47" s="651" t="s">
        <v>123</v>
      </c>
      <c r="E47" s="516">
        <v>15</v>
      </c>
      <c r="F47" s="16">
        <v>1310.43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127.74</v>
      </c>
      <c r="N47" s="16">
        <v>0</v>
      </c>
      <c r="O47" s="16">
        <v>0</v>
      </c>
      <c r="P47" s="16">
        <v>0</v>
      </c>
      <c r="Q47" s="16">
        <v>-0.03</v>
      </c>
      <c r="R47" s="16">
        <f t="shared" si="4"/>
        <v>1438.2</v>
      </c>
      <c r="S47" s="131"/>
    </row>
    <row r="48" spans="1:19" s="45" customFormat="1" ht="21" customHeight="1">
      <c r="A48" s="17">
        <v>153</v>
      </c>
      <c r="B48" s="16" t="s">
        <v>1022</v>
      </c>
      <c r="C48" s="47" t="s">
        <v>1023</v>
      </c>
      <c r="D48" s="599" t="s">
        <v>11</v>
      </c>
      <c r="E48" s="516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-0.11</v>
      </c>
      <c r="R48" s="16">
        <f>F48+G48+H48+J48+K48-O48-L48-N48+M48-Q48-P48</f>
        <v>1642.8</v>
      </c>
      <c r="S48" s="131"/>
    </row>
    <row r="49" spans="1:19" ht="18" customHeight="1">
      <c r="A49" s="129" t="s">
        <v>121</v>
      </c>
      <c r="B49" s="1"/>
      <c r="C49" s="47"/>
      <c r="D49" s="599"/>
      <c r="E49" s="477"/>
      <c r="F49" s="2">
        <f aca="true" t="shared" si="5" ref="F49:P49">SUM(F42:F48)</f>
        <v>10576.7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0</v>
      </c>
      <c r="L49" s="2">
        <f t="shared" si="5"/>
        <v>71.37</v>
      </c>
      <c r="M49" s="2">
        <f t="shared" si="5"/>
        <v>765.13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>SUM(Q42:Q48)</f>
        <v>0.26</v>
      </c>
      <c r="R49" s="2">
        <f>SUM(R42:R48)</f>
        <v>11270.199999999999</v>
      </c>
      <c r="S49" s="32"/>
    </row>
    <row r="50" spans="1:19" ht="18" customHeight="1">
      <c r="A50" s="124" t="s">
        <v>955</v>
      </c>
      <c r="B50" s="97"/>
      <c r="C50" s="95"/>
      <c r="D50" s="646"/>
      <c r="E50" s="463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956</v>
      </c>
      <c r="C51" s="40" t="s">
        <v>957</v>
      </c>
      <c r="D51" s="651" t="s">
        <v>11</v>
      </c>
      <c r="E51" s="516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0.16</v>
      </c>
      <c r="R51" s="16">
        <f aca="true" t="shared" si="6" ref="R51:R57">F51+G51+H51+J51+K51-O51-L51-N51+M51-Q51-P51</f>
        <v>1335.9999999999998</v>
      </c>
      <c r="S51" s="131"/>
    </row>
    <row r="52" spans="1:19" s="45" customFormat="1" ht="21" customHeight="1">
      <c r="A52" s="17">
        <v>126</v>
      </c>
      <c r="B52" s="16" t="s">
        <v>958</v>
      </c>
      <c r="C52" s="40" t="s">
        <v>959</v>
      </c>
      <c r="D52" s="651" t="s">
        <v>11</v>
      </c>
      <c r="E52" s="516">
        <v>15</v>
      </c>
      <c r="F52" s="16">
        <v>791.83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161.12</v>
      </c>
      <c r="N52" s="16">
        <v>0</v>
      </c>
      <c r="O52" s="16">
        <v>0</v>
      </c>
      <c r="P52" s="16">
        <v>0</v>
      </c>
      <c r="Q52" s="16">
        <v>-0.05</v>
      </c>
      <c r="R52" s="16">
        <f t="shared" si="6"/>
        <v>953</v>
      </c>
      <c r="S52" s="40"/>
    </row>
    <row r="53" spans="1:19" ht="21" customHeight="1">
      <c r="A53" s="212">
        <v>127</v>
      </c>
      <c r="B53" s="386" t="s">
        <v>960</v>
      </c>
      <c r="C53" s="85" t="s">
        <v>961</v>
      </c>
      <c r="D53" s="651" t="s">
        <v>11</v>
      </c>
      <c r="E53" s="516">
        <v>15</v>
      </c>
      <c r="F53" s="386">
        <v>791.83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161.12</v>
      </c>
      <c r="N53" s="386">
        <v>0</v>
      </c>
      <c r="O53" s="386">
        <v>0</v>
      </c>
      <c r="P53" s="386">
        <v>0</v>
      </c>
      <c r="Q53" s="386">
        <v>-0.05</v>
      </c>
      <c r="R53" s="16">
        <f t="shared" si="6"/>
        <v>953</v>
      </c>
      <c r="S53" s="86"/>
    </row>
    <row r="54" spans="1:19" s="45" customFormat="1" ht="21" customHeight="1">
      <c r="A54" s="17">
        <v>142</v>
      </c>
      <c r="B54" s="16" t="s">
        <v>979</v>
      </c>
      <c r="C54" s="40" t="s">
        <v>980</v>
      </c>
      <c r="D54" s="651" t="s">
        <v>11</v>
      </c>
      <c r="E54" s="516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329</v>
      </c>
      <c r="O54" s="16">
        <v>0</v>
      </c>
      <c r="P54" s="16">
        <v>0</v>
      </c>
      <c r="Q54" s="16">
        <v>-0.04</v>
      </c>
      <c r="R54" s="16">
        <f>F54+G54+H54+J54+K54-O54-L54-N54+M54-Q54-P54</f>
        <v>1007.1999999999998</v>
      </c>
      <c r="S54" s="131"/>
    </row>
    <row r="55" spans="1:19" s="45" customFormat="1" ht="21" customHeight="1">
      <c r="A55" s="17">
        <v>126</v>
      </c>
      <c r="B55" s="16" t="s">
        <v>983</v>
      </c>
      <c r="C55" s="40" t="s">
        <v>981</v>
      </c>
      <c r="D55" s="651" t="s">
        <v>11</v>
      </c>
      <c r="E55" s="516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0.12</v>
      </c>
      <c r="R55" s="16">
        <f t="shared" si="6"/>
        <v>1029.4</v>
      </c>
      <c r="S55" s="40"/>
    </row>
    <row r="56" spans="1:19" ht="21" customHeight="1">
      <c r="A56" s="212">
        <v>127</v>
      </c>
      <c r="B56" s="386" t="s">
        <v>984</v>
      </c>
      <c r="C56" s="85" t="s">
        <v>982</v>
      </c>
      <c r="D56" s="651" t="s">
        <v>10</v>
      </c>
      <c r="E56" s="516">
        <v>15</v>
      </c>
      <c r="F56" s="386">
        <v>273.06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194.32</v>
      </c>
      <c r="N56" s="386">
        <v>0</v>
      </c>
      <c r="O56" s="386">
        <v>0</v>
      </c>
      <c r="P56" s="386">
        <v>0</v>
      </c>
      <c r="Q56" s="386">
        <v>-0.02</v>
      </c>
      <c r="R56" s="16">
        <f t="shared" si="6"/>
        <v>467.4</v>
      </c>
      <c r="S56" s="86"/>
    </row>
    <row r="57" spans="1:19" s="45" customFormat="1" ht="21" customHeight="1">
      <c r="A57" s="17">
        <v>165</v>
      </c>
      <c r="B57" s="16" t="s">
        <v>1066</v>
      </c>
      <c r="C57" s="47" t="s">
        <v>1067</v>
      </c>
      <c r="D57" s="599" t="s">
        <v>968</v>
      </c>
      <c r="E57" s="516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6"/>
        <v>1744.8</v>
      </c>
      <c r="S57" s="40"/>
    </row>
    <row r="58" spans="1:19" ht="18" customHeight="1">
      <c r="A58" s="129" t="s">
        <v>121</v>
      </c>
      <c r="B58" s="1"/>
      <c r="C58" s="47"/>
      <c r="D58" s="47"/>
      <c r="E58" s="477"/>
      <c r="F58" s="2">
        <f>SUM(F51:F57)</f>
        <v>6771.17</v>
      </c>
      <c r="G58" s="2">
        <f aca="true" t="shared" si="7" ref="G58:O58">SUM(G51:G57)</f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0</v>
      </c>
      <c r="L58" s="2">
        <f t="shared" si="7"/>
        <v>0</v>
      </c>
      <c r="M58" s="2">
        <f t="shared" si="7"/>
        <v>1048.76</v>
      </c>
      <c r="N58" s="2">
        <f>SUM(N51:N57)</f>
        <v>329</v>
      </c>
      <c r="O58" s="2">
        <f t="shared" si="7"/>
        <v>0</v>
      </c>
      <c r="P58" s="2">
        <f>SUM(P51:P57)</f>
        <v>0</v>
      </c>
      <c r="Q58" s="2">
        <f>SUM(Q51:Q57)</f>
        <v>0.12999999999999998</v>
      </c>
      <c r="R58" s="2">
        <f>SUM(R51:R57)</f>
        <v>7490.8</v>
      </c>
      <c r="S58" s="32"/>
    </row>
    <row r="59" spans="1:19" s="130" customFormat="1" ht="23.25" customHeight="1">
      <c r="A59" s="65"/>
      <c r="B59" s="60" t="s">
        <v>33</v>
      </c>
      <c r="C59" s="82"/>
      <c r="D59" s="82"/>
      <c r="E59" s="513"/>
      <c r="F59" s="83">
        <f>F40+F49+F58</f>
        <v>20405.59</v>
      </c>
      <c r="G59" s="83">
        <f aca="true" t="shared" si="8" ref="G59:O59">G40+G49+G58</f>
        <v>0</v>
      </c>
      <c r="H59" s="83">
        <f t="shared" si="8"/>
        <v>0</v>
      </c>
      <c r="I59" s="83">
        <f t="shared" si="8"/>
        <v>0</v>
      </c>
      <c r="J59" s="83">
        <f t="shared" si="8"/>
        <v>0</v>
      </c>
      <c r="K59" s="83">
        <f t="shared" si="8"/>
        <v>0</v>
      </c>
      <c r="L59" s="83">
        <f>L40+L49+L58</f>
        <v>154.63</v>
      </c>
      <c r="M59" s="83">
        <f>M40+M49+M58</f>
        <v>1813.8899999999999</v>
      </c>
      <c r="N59" s="83">
        <f>N40+N49+N58</f>
        <v>569</v>
      </c>
      <c r="O59" s="83">
        <f t="shared" si="8"/>
        <v>0</v>
      </c>
      <c r="P59" s="83">
        <f>P40+P49+P58</f>
        <v>400</v>
      </c>
      <c r="Q59" s="83">
        <f>Q40+Q49+Q58</f>
        <v>0.44999999999999996</v>
      </c>
      <c r="R59" s="83">
        <f>R40+R49+R58</f>
        <v>21095.399999999998</v>
      </c>
      <c r="S59" s="67"/>
    </row>
    <row r="60" spans="1:19" s="130" customFormat="1" ht="24.75" customHeight="1">
      <c r="A60" s="655"/>
      <c r="B60" s="656"/>
      <c r="C60" s="656"/>
      <c r="D60" s="656" t="s">
        <v>1091</v>
      </c>
      <c r="F60" s="657"/>
      <c r="G60" s="656"/>
      <c r="H60" s="656"/>
      <c r="I60" s="656"/>
      <c r="J60" s="656"/>
      <c r="L60" s="670" t="s">
        <v>1093</v>
      </c>
      <c r="M60" s="656"/>
      <c r="N60" s="656"/>
      <c r="O60" s="656"/>
      <c r="P60" s="656"/>
      <c r="Q60" s="656" t="s">
        <v>1093</v>
      </c>
      <c r="R60" s="656"/>
      <c r="S60" s="658"/>
    </row>
    <row r="61" spans="1:19" s="130" customFormat="1" ht="19.5">
      <c r="A61" s="655" t="s">
        <v>1126</v>
      </c>
      <c r="B61" s="656"/>
      <c r="C61" s="656"/>
      <c r="D61" s="661" t="s">
        <v>1092</v>
      </c>
      <c r="E61" s="656"/>
      <c r="F61" s="657"/>
      <c r="G61" s="656"/>
      <c r="H61" s="656"/>
      <c r="I61" s="656"/>
      <c r="J61" s="656"/>
      <c r="L61" s="661" t="s">
        <v>1094</v>
      </c>
      <c r="M61" s="656"/>
      <c r="N61" s="655"/>
      <c r="O61" s="656"/>
      <c r="P61" s="656" t="s">
        <v>1086</v>
      </c>
      <c r="Q61" s="656"/>
      <c r="R61" s="656"/>
      <c r="S61" s="659"/>
    </row>
    <row r="62" spans="1:19" s="130" customFormat="1" ht="15" customHeight="1">
      <c r="A62" s="655"/>
      <c r="B62" s="656"/>
      <c r="C62" s="656"/>
      <c r="D62" s="661" t="s">
        <v>1095</v>
      </c>
      <c r="E62" s="656"/>
      <c r="F62" s="657"/>
      <c r="G62" s="656"/>
      <c r="H62" s="656"/>
      <c r="I62" s="656"/>
      <c r="J62" s="656"/>
      <c r="L62" s="660" t="s">
        <v>1089</v>
      </c>
      <c r="M62" s="656"/>
      <c r="N62" s="656"/>
      <c r="O62" s="656"/>
      <c r="P62" s="656" t="s">
        <v>1090</v>
      </c>
      <c r="Q62" s="656"/>
      <c r="R62" s="656"/>
      <c r="S62" s="658"/>
    </row>
    <row r="63" spans="1:19" ht="27.75" customHeight="1">
      <c r="A63" s="5" t="s">
        <v>0</v>
      </c>
      <c r="B63" s="37"/>
      <c r="C63" s="6"/>
      <c r="D63" s="118" t="s">
        <v>120</v>
      </c>
      <c r="E63" s="452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1" t="s">
        <v>21</v>
      </c>
      <c r="C64" s="9"/>
      <c r="D64" s="9"/>
      <c r="E64" s="440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590" t="s">
        <v>1035</v>
      </c>
    </row>
    <row r="65" spans="1:19" ht="19.5" customHeight="1">
      <c r="A65" s="12"/>
      <c r="B65" s="13"/>
      <c r="C65" s="13"/>
      <c r="D65" s="120" t="s">
        <v>1317</v>
      </c>
      <c r="E65" s="441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931</v>
      </c>
      <c r="B66" s="73" t="s">
        <v>932</v>
      </c>
      <c r="C66" s="73" t="s">
        <v>1</v>
      </c>
      <c r="D66" s="73" t="s">
        <v>930</v>
      </c>
      <c r="E66" s="466" t="s">
        <v>948</v>
      </c>
      <c r="F66" s="28" t="s">
        <v>926</v>
      </c>
      <c r="G66" s="28" t="s">
        <v>927</v>
      </c>
      <c r="H66" s="28" t="s">
        <v>16</v>
      </c>
      <c r="I66" s="28" t="s">
        <v>37</v>
      </c>
      <c r="J66" s="28" t="s">
        <v>36</v>
      </c>
      <c r="K66" s="28" t="s">
        <v>604</v>
      </c>
      <c r="L66" s="28" t="s">
        <v>18</v>
      </c>
      <c r="M66" s="28" t="s">
        <v>19</v>
      </c>
      <c r="N66" s="28" t="s">
        <v>1221</v>
      </c>
      <c r="O66" s="28" t="s">
        <v>22</v>
      </c>
      <c r="P66" s="28" t="s">
        <v>940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4" t="s">
        <v>4</v>
      </c>
      <c r="B67" s="97"/>
      <c r="C67" s="95"/>
      <c r="D67" s="95"/>
      <c r="E67" s="463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>
      <c r="A68" s="17">
        <v>112</v>
      </c>
      <c r="B68" s="16" t="s">
        <v>66</v>
      </c>
      <c r="C68" s="213" t="s">
        <v>804</v>
      </c>
      <c r="D68" s="599" t="s">
        <v>990</v>
      </c>
      <c r="E68" s="477">
        <v>15</v>
      </c>
      <c r="F68" s="43">
        <v>2184.16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55.12</v>
      </c>
      <c r="N68" s="43">
        <v>0</v>
      </c>
      <c r="O68" s="43">
        <v>0</v>
      </c>
      <c r="P68" s="43">
        <v>0</v>
      </c>
      <c r="Q68" s="43">
        <v>0.08</v>
      </c>
      <c r="R68" s="43">
        <f>F68+G68+H68+J68-K68-O68-L68-N68+M68-Q68-P68</f>
        <v>2239.2</v>
      </c>
      <c r="S68" s="32"/>
    </row>
    <row r="69" spans="1:19" ht="22.5" customHeight="1">
      <c r="A69" s="17">
        <v>114</v>
      </c>
      <c r="B69" s="16" t="s">
        <v>85</v>
      </c>
      <c r="C69" s="213" t="s">
        <v>805</v>
      </c>
      <c r="D69" s="599" t="s">
        <v>124</v>
      </c>
      <c r="E69" s="477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0.08</v>
      </c>
      <c r="R69" s="43">
        <f>F69+G69+H69+J69-K69-O69-L69-N69+M69-Q69-P69</f>
        <v>2239.2</v>
      </c>
      <c r="S69" s="32"/>
    </row>
    <row r="70" spans="1:19" ht="22.5" customHeight="1">
      <c r="A70" s="17">
        <v>135</v>
      </c>
      <c r="B70" s="16" t="s">
        <v>61</v>
      </c>
      <c r="C70" s="213" t="s">
        <v>806</v>
      </c>
      <c r="D70" s="599" t="s">
        <v>124</v>
      </c>
      <c r="E70" s="477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-0.15</v>
      </c>
      <c r="R70" s="43">
        <f>F70+G70+H70+J70-K70-O70-L70-N70+M70-Q70-P70</f>
        <v>1103.6000000000001</v>
      </c>
      <c r="S70" s="32"/>
    </row>
    <row r="71" spans="1:19" ht="18" customHeight="1">
      <c r="A71" s="129" t="s">
        <v>121</v>
      </c>
      <c r="B71" s="1"/>
      <c r="C71" s="47"/>
      <c r="D71" s="599"/>
      <c r="E71" s="477"/>
      <c r="F71" s="2">
        <f aca="true" t="shared" si="9" ref="F71:R71">SUM(F68:F70)</f>
        <v>5672.53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  <c r="L71" s="2">
        <f t="shared" si="9"/>
        <v>0</v>
      </c>
      <c r="M71" s="2">
        <f t="shared" si="9"/>
        <v>238.48000000000002</v>
      </c>
      <c r="N71" s="2">
        <f t="shared" si="9"/>
        <v>329</v>
      </c>
      <c r="O71" s="2">
        <f t="shared" si="9"/>
        <v>0</v>
      </c>
      <c r="P71" s="2">
        <f t="shared" si="9"/>
        <v>0</v>
      </c>
      <c r="Q71" s="2">
        <f t="shared" si="9"/>
        <v>0.010000000000000009</v>
      </c>
      <c r="R71" s="2">
        <f t="shared" si="9"/>
        <v>5582</v>
      </c>
      <c r="S71" s="32"/>
    </row>
    <row r="72" spans="1:19" ht="20.25" customHeight="1">
      <c r="A72" s="124" t="s">
        <v>942</v>
      </c>
      <c r="B72" s="97"/>
      <c r="C72" s="95"/>
      <c r="D72" s="646"/>
      <c r="E72" s="463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2.5" customHeight="1">
      <c r="A73" s="17">
        <v>119</v>
      </c>
      <c r="B73" s="16" t="s">
        <v>947</v>
      </c>
      <c r="C73" s="213" t="s">
        <v>943</v>
      </c>
      <c r="D73" s="599" t="s">
        <v>10</v>
      </c>
      <c r="E73" s="477">
        <v>15</v>
      </c>
      <c r="F73" s="43">
        <v>1310.43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127.74</v>
      </c>
      <c r="N73" s="43">
        <v>0</v>
      </c>
      <c r="O73" s="43">
        <v>0</v>
      </c>
      <c r="P73" s="43">
        <v>0</v>
      </c>
      <c r="Q73" s="43">
        <v>-0.03</v>
      </c>
      <c r="R73" s="43">
        <f>F73+G73+H73+J73+K73-O73-L73-N73+M73-Q73</f>
        <v>1438.2</v>
      </c>
      <c r="S73" s="32"/>
    </row>
    <row r="74" spans="1:19" ht="22.5" customHeight="1">
      <c r="A74" s="17">
        <v>125</v>
      </c>
      <c r="B74" s="16" t="s">
        <v>962</v>
      </c>
      <c r="C74" s="213" t="s">
        <v>963</v>
      </c>
      <c r="D74" s="599" t="s">
        <v>11</v>
      </c>
      <c r="E74" s="477">
        <v>15</v>
      </c>
      <c r="F74" s="43">
        <v>1747.29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87.86</v>
      </c>
      <c r="N74" s="43">
        <v>0</v>
      </c>
      <c r="O74" s="43">
        <v>0</v>
      </c>
      <c r="P74" s="43">
        <v>0</v>
      </c>
      <c r="Q74" s="43">
        <v>0.15</v>
      </c>
      <c r="R74" s="43">
        <f>F74+G74+H74+J74+K74-O74-L74-N74+M74-Q74</f>
        <v>1834.9999999999998</v>
      </c>
      <c r="S74" s="32"/>
    </row>
    <row r="75" spans="1:19" ht="18" customHeight="1">
      <c r="A75" s="129" t="s">
        <v>121</v>
      </c>
      <c r="B75" s="1"/>
      <c r="C75" s="47"/>
      <c r="D75" s="599"/>
      <c r="E75" s="477"/>
      <c r="F75" s="2">
        <f>F73+F74</f>
        <v>3057.7200000000003</v>
      </c>
      <c r="G75" s="2">
        <f aca="true" t="shared" si="10" ref="G75:P75">G73+G74</f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215.6</v>
      </c>
      <c r="N75" s="2">
        <f t="shared" si="10"/>
        <v>0</v>
      </c>
      <c r="O75" s="2">
        <f t="shared" si="10"/>
        <v>0</v>
      </c>
      <c r="P75" s="2">
        <f t="shared" si="10"/>
        <v>0</v>
      </c>
      <c r="Q75" s="2">
        <f>Q73+Q74</f>
        <v>0.12</v>
      </c>
      <c r="R75" s="2">
        <f>R73+R74</f>
        <v>3273.2</v>
      </c>
      <c r="S75" s="32"/>
    </row>
    <row r="76" spans="1:19" ht="20.25" customHeight="1">
      <c r="A76" s="124" t="s">
        <v>985</v>
      </c>
      <c r="B76" s="97"/>
      <c r="C76" s="95"/>
      <c r="D76" s="646"/>
      <c r="E76" s="463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2.5" customHeight="1">
      <c r="A77" s="17">
        <v>146</v>
      </c>
      <c r="B77" s="16" t="s">
        <v>986</v>
      </c>
      <c r="C77" s="213" t="s">
        <v>987</v>
      </c>
      <c r="D77" s="599" t="s">
        <v>988</v>
      </c>
      <c r="E77" s="477">
        <v>15</v>
      </c>
      <c r="F77" s="43">
        <v>2396.38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3.62</v>
      </c>
      <c r="N77" s="43">
        <v>0</v>
      </c>
      <c r="O77" s="43">
        <v>0</v>
      </c>
      <c r="P77" s="43">
        <v>0</v>
      </c>
      <c r="Q77" s="43">
        <v>0</v>
      </c>
      <c r="R77" s="43">
        <f>F77+G77+H77+J77+K77-O77-L77-N77+M77-Q77</f>
        <v>2400</v>
      </c>
      <c r="S77" s="32"/>
    </row>
    <row r="78" spans="1:19" ht="18" customHeight="1">
      <c r="A78" s="129" t="s">
        <v>121</v>
      </c>
      <c r="B78" s="1"/>
      <c r="C78" s="47"/>
      <c r="D78" s="599"/>
      <c r="E78" s="477"/>
      <c r="F78" s="2">
        <f aca="true" t="shared" si="11" ref="F78:P78">F77</f>
        <v>2396.38</v>
      </c>
      <c r="G78" s="2">
        <f t="shared" si="11"/>
        <v>0</v>
      </c>
      <c r="H78" s="2">
        <f t="shared" si="11"/>
        <v>0</v>
      </c>
      <c r="I78" s="2">
        <f t="shared" si="11"/>
        <v>0</v>
      </c>
      <c r="J78" s="2">
        <f t="shared" si="11"/>
        <v>0</v>
      </c>
      <c r="K78" s="2">
        <f t="shared" si="11"/>
        <v>0</v>
      </c>
      <c r="L78" s="2">
        <f t="shared" si="11"/>
        <v>0</v>
      </c>
      <c r="M78" s="2">
        <f t="shared" si="11"/>
        <v>3.62</v>
      </c>
      <c r="N78" s="2">
        <f t="shared" si="11"/>
        <v>0</v>
      </c>
      <c r="O78" s="2">
        <f t="shared" si="11"/>
        <v>0</v>
      </c>
      <c r="P78" s="2">
        <f t="shared" si="11"/>
        <v>0</v>
      </c>
      <c r="Q78" s="2">
        <f>Q77</f>
        <v>0</v>
      </c>
      <c r="R78" s="2">
        <f>R77</f>
        <v>2400</v>
      </c>
      <c r="S78" s="32"/>
    </row>
    <row r="79" spans="1:19" ht="20.25" customHeight="1">
      <c r="A79" s="124" t="s">
        <v>995</v>
      </c>
      <c r="B79" s="97"/>
      <c r="C79" s="95"/>
      <c r="D79" s="646"/>
      <c r="E79" s="463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147</v>
      </c>
      <c r="B80" s="16" t="s">
        <v>996</v>
      </c>
      <c r="C80" s="213" t="s">
        <v>997</v>
      </c>
      <c r="D80" s="47" t="s">
        <v>11</v>
      </c>
      <c r="E80" s="477">
        <v>15</v>
      </c>
      <c r="F80" s="43">
        <v>2402.51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2.95</v>
      </c>
      <c r="N80" s="43">
        <v>0</v>
      </c>
      <c r="O80" s="43">
        <v>0</v>
      </c>
      <c r="P80" s="43">
        <v>0</v>
      </c>
      <c r="Q80" s="43">
        <v>-0.14</v>
      </c>
      <c r="R80" s="43">
        <f>F80+G80+H80+J80-K80-O80-L80-N80+M80-Q80-P80</f>
        <v>2405.6</v>
      </c>
      <c r="S80" s="32"/>
    </row>
    <row r="81" spans="1:19" ht="22.5" customHeight="1">
      <c r="A81" s="17">
        <v>148</v>
      </c>
      <c r="B81" s="16" t="s">
        <v>998</v>
      </c>
      <c r="C81" s="213" t="s">
        <v>999</v>
      </c>
      <c r="D81" s="599" t="s">
        <v>11</v>
      </c>
      <c r="E81" s="477">
        <v>15</v>
      </c>
      <c r="F81" s="43">
        <v>819.02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159.38</v>
      </c>
      <c r="N81" s="43">
        <v>0</v>
      </c>
      <c r="O81" s="43">
        <v>0</v>
      </c>
      <c r="P81" s="43">
        <v>250</v>
      </c>
      <c r="Q81" s="43">
        <v>0</v>
      </c>
      <c r="R81" s="43">
        <f>F81+G81+H81+J81-K81-O81-L81-N81+M81-Q81-P81</f>
        <v>728.4</v>
      </c>
      <c r="S81" s="32"/>
    </row>
    <row r="82" spans="1:19" ht="22.5" customHeight="1">
      <c r="A82" s="17">
        <v>161</v>
      </c>
      <c r="B82" s="16" t="s">
        <v>1127</v>
      </c>
      <c r="C82" s="213" t="s">
        <v>1065</v>
      </c>
      <c r="D82" s="599" t="s">
        <v>11</v>
      </c>
      <c r="E82" s="477">
        <v>15</v>
      </c>
      <c r="F82" s="43">
        <v>1638.04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106.77</v>
      </c>
      <c r="N82" s="43">
        <v>0</v>
      </c>
      <c r="O82" s="43">
        <v>0</v>
      </c>
      <c r="P82" s="43">
        <v>300</v>
      </c>
      <c r="Q82" s="43">
        <v>0.01</v>
      </c>
      <c r="R82" s="43">
        <f>F82+G82+H82+J82-K82-O82-L82-N82+M82-Q82-P82</f>
        <v>1444.8</v>
      </c>
      <c r="S82" s="32"/>
    </row>
    <row r="83" spans="1:19" ht="18" customHeight="1">
      <c r="A83" s="129" t="s">
        <v>121</v>
      </c>
      <c r="B83" s="1"/>
      <c r="C83" s="47"/>
      <c r="D83" s="599"/>
      <c r="E83" s="477"/>
      <c r="F83" s="2">
        <f aca="true" t="shared" si="12" ref="F83:O83">F81+F80+F82</f>
        <v>4859.57</v>
      </c>
      <c r="G83" s="2">
        <f>G81+G80+G82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269.09999999999997</v>
      </c>
      <c r="N83" s="2">
        <f t="shared" si="12"/>
        <v>0</v>
      </c>
      <c r="O83" s="2">
        <f t="shared" si="12"/>
        <v>0</v>
      </c>
      <c r="P83" s="2">
        <f>P81+P80+P82</f>
        <v>550</v>
      </c>
      <c r="Q83" s="2">
        <f>Q81+Q80+Q82</f>
        <v>-0.13</v>
      </c>
      <c r="R83" s="2">
        <f>R81+R80+R82</f>
        <v>4578.8</v>
      </c>
      <c r="S83" s="32"/>
    </row>
    <row r="84" spans="1:19" ht="20.25" customHeight="1">
      <c r="A84" s="124" t="s">
        <v>175</v>
      </c>
      <c r="B84" s="97"/>
      <c r="C84" s="95"/>
      <c r="D84" s="646"/>
      <c r="E84" s="463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2.5" customHeight="1">
      <c r="A85" s="17">
        <v>82</v>
      </c>
      <c r="B85" s="16" t="s">
        <v>788</v>
      </c>
      <c r="C85" s="213" t="s">
        <v>789</v>
      </c>
      <c r="D85" s="599" t="s">
        <v>790</v>
      </c>
      <c r="E85" s="477">
        <v>15</v>
      </c>
      <c r="F85" s="43">
        <v>961.04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150.2</v>
      </c>
      <c r="N85" s="43">
        <v>0</v>
      </c>
      <c r="O85" s="43">
        <v>0</v>
      </c>
      <c r="P85" s="43">
        <v>0</v>
      </c>
      <c r="Q85" s="43">
        <v>-0.16</v>
      </c>
      <c r="R85" s="43">
        <f>F85+G85+H85+J85+K85-O85-L85-N85+M85-Q85</f>
        <v>1111.4</v>
      </c>
      <c r="S85" s="32"/>
    </row>
    <row r="86" spans="1:19" ht="18" customHeight="1">
      <c r="A86" s="129" t="s">
        <v>121</v>
      </c>
      <c r="B86" s="1"/>
      <c r="C86" s="213"/>
      <c r="D86" s="599"/>
      <c r="E86" s="477"/>
      <c r="F86" s="2">
        <f aca="true" t="shared" si="13" ref="F86:P86">SUM(F85:F85)</f>
        <v>961.04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150.2</v>
      </c>
      <c r="N86" s="2">
        <f t="shared" si="13"/>
        <v>0</v>
      </c>
      <c r="O86" s="2">
        <f t="shared" si="13"/>
        <v>0</v>
      </c>
      <c r="P86" s="2">
        <f t="shared" si="13"/>
        <v>0</v>
      </c>
      <c r="Q86" s="2">
        <f>SUM(Q85:Q85)</f>
        <v>-0.16</v>
      </c>
      <c r="R86" s="2">
        <f>SUM(R85:R85)</f>
        <v>1111.4</v>
      </c>
      <c r="S86" s="32"/>
    </row>
    <row r="87" spans="1:19" ht="20.25" customHeight="1">
      <c r="A87" s="124" t="s">
        <v>176</v>
      </c>
      <c r="B87" s="97"/>
      <c r="C87" s="606"/>
      <c r="D87" s="646"/>
      <c r="E87" s="46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149</v>
      </c>
      <c r="B88" s="16" t="s">
        <v>1000</v>
      </c>
      <c r="C88" s="213" t="s">
        <v>1001</v>
      </c>
      <c r="D88" s="599" t="s">
        <v>11</v>
      </c>
      <c r="E88" s="477">
        <v>15</v>
      </c>
      <c r="F88" s="43">
        <v>1638.04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106.77</v>
      </c>
      <c r="N88" s="43">
        <v>0</v>
      </c>
      <c r="O88" s="43">
        <v>0</v>
      </c>
      <c r="P88" s="43">
        <v>0</v>
      </c>
      <c r="Q88" s="43">
        <v>0.01</v>
      </c>
      <c r="R88" s="43">
        <f>F88+G88+H88+J88+K88-O88-L88-N88+M88-Q88</f>
        <v>1744.8</v>
      </c>
      <c r="S88" s="32"/>
    </row>
    <row r="89" spans="1:19" s="567" customFormat="1" ht="18" customHeight="1">
      <c r="A89" s="561" t="s">
        <v>121</v>
      </c>
      <c r="B89" s="562"/>
      <c r="C89" s="563"/>
      <c r="D89" s="563"/>
      <c r="E89" s="564"/>
      <c r="F89" s="565">
        <f aca="true" t="shared" si="14" ref="F89:P89">F88</f>
        <v>1638.04</v>
      </c>
      <c r="G89" s="565">
        <f t="shared" si="14"/>
        <v>0</v>
      </c>
      <c r="H89" s="565">
        <f t="shared" si="14"/>
        <v>0</v>
      </c>
      <c r="I89" s="565">
        <f t="shared" si="14"/>
        <v>0</v>
      </c>
      <c r="J89" s="565">
        <f t="shared" si="14"/>
        <v>0</v>
      </c>
      <c r="K89" s="565">
        <f t="shared" si="14"/>
        <v>0</v>
      </c>
      <c r="L89" s="565">
        <f t="shared" si="14"/>
        <v>0</v>
      </c>
      <c r="M89" s="565">
        <f t="shared" si="14"/>
        <v>106.77</v>
      </c>
      <c r="N89" s="565">
        <f t="shared" si="14"/>
        <v>0</v>
      </c>
      <c r="O89" s="565">
        <f t="shared" si="14"/>
        <v>0</v>
      </c>
      <c r="P89" s="565">
        <f t="shared" si="14"/>
        <v>0</v>
      </c>
      <c r="Q89" s="565">
        <f>Q88</f>
        <v>0.01</v>
      </c>
      <c r="R89" s="565">
        <f>R88</f>
        <v>1744.8</v>
      </c>
      <c r="S89" s="566"/>
    </row>
    <row r="90" spans="1:19" ht="22.5" customHeight="1">
      <c r="A90" s="59"/>
      <c r="B90" s="60" t="s">
        <v>33</v>
      </c>
      <c r="C90" s="64"/>
      <c r="D90" s="61"/>
      <c r="E90" s="470"/>
      <c r="F90" s="88">
        <f aca="true" t="shared" si="15" ref="F90:P90">F71+F75+F78+F83+F86+F89</f>
        <v>18585.280000000002</v>
      </c>
      <c r="G90" s="88">
        <f>G71+G75+G78+G83+G86+G89</f>
        <v>0</v>
      </c>
      <c r="H90" s="88">
        <f t="shared" si="15"/>
        <v>0</v>
      </c>
      <c r="I90" s="88">
        <f t="shared" si="15"/>
        <v>0</v>
      </c>
      <c r="J90" s="88">
        <f t="shared" si="15"/>
        <v>0</v>
      </c>
      <c r="K90" s="88">
        <f t="shared" si="15"/>
        <v>0</v>
      </c>
      <c r="L90" s="88">
        <f t="shared" si="15"/>
        <v>0</v>
      </c>
      <c r="M90" s="88">
        <f t="shared" si="15"/>
        <v>983.77</v>
      </c>
      <c r="N90" s="88">
        <f t="shared" si="15"/>
        <v>329</v>
      </c>
      <c r="O90" s="88">
        <f t="shared" si="15"/>
        <v>0</v>
      </c>
      <c r="P90" s="88">
        <f t="shared" si="15"/>
        <v>550</v>
      </c>
      <c r="Q90" s="88">
        <f>Q71+Q75+Q78+Q83+Q86+Q89</f>
        <v>-0.15</v>
      </c>
      <c r="R90" s="88">
        <f>R71+R75+R78+R83+R86+R89</f>
        <v>18690.2</v>
      </c>
      <c r="S90" s="62"/>
    </row>
    <row r="91" spans="1:19" s="130" customFormat="1" ht="19.5">
      <c r="A91" s="655"/>
      <c r="B91" s="656"/>
      <c r="C91" s="656"/>
      <c r="D91" s="656" t="s">
        <v>1091</v>
      </c>
      <c r="F91" s="657"/>
      <c r="G91" s="656"/>
      <c r="H91" s="656"/>
      <c r="I91" s="656"/>
      <c r="J91" s="656"/>
      <c r="L91" s="661" t="s">
        <v>1093</v>
      </c>
      <c r="M91" s="656"/>
      <c r="N91" s="656"/>
      <c r="O91" s="656"/>
      <c r="P91" s="656"/>
      <c r="Q91" s="656" t="s">
        <v>1093</v>
      </c>
      <c r="R91" s="656"/>
      <c r="S91" s="658"/>
    </row>
    <row r="92" spans="1:19" ht="18.75">
      <c r="A92" s="655" t="s">
        <v>1126</v>
      </c>
      <c r="B92" s="656"/>
      <c r="C92" s="656"/>
      <c r="D92" s="661" t="s">
        <v>1092</v>
      </c>
      <c r="E92" s="656"/>
      <c r="F92" s="657"/>
      <c r="G92" s="656"/>
      <c r="H92" s="656"/>
      <c r="I92" s="656"/>
      <c r="J92" s="656"/>
      <c r="L92" s="661" t="s">
        <v>1094</v>
      </c>
      <c r="M92" s="656"/>
      <c r="N92" s="655"/>
      <c r="O92" s="656"/>
      <c r="P92" s="656" t="s">
        <v>1086</v>
      </c>
      <c r="Q92" s="656"/>
      <c r="R92" s="656"/>
      <c r="S92" s="659"/>
    </row>
    <row r="93" spans="1:19" ht="18.75">
      <c r="A93" s="655"/>
      <c r="B93" s="656"/>
      <c r="C93" s="656"/>
      <c r="D93" s="661" t="s">
        <v>1095</v>
      </c>
      <c r="E93" s="656"/>
      <c r="F93" s="657"/>
      <c r="G93" s="656"/>
      <c r="H93" s="656"/>
      <c r="I93" s="656"/>
      <c r="J93" s="656"/>
      <c r="L93" s="660" t="s">
        <v>1089</v>
      </c>
      <c r="M93" s="656"/>
      <c r="N93" s="656"/>
      <c r="O93" s="656"/>
      <c r="P93" s="656" t="s">
        <v>1090</v>
      </c>
      <c r="Q93" s="656"/>
      <c r="R93" s="656"/>
      <c r="S93" s="658"/>
    </row>
    <row r="95" spans="1:19" ht="33.75">
      <c r="A95" s="5" t="s">
        <v>0</v>
      </c>
      <c r="B95" s="22"/>
      <c r="C95" s="6"/>
      <c r="D95" s="118" t="s">
        <v>120</v>
      </c>
      <c r="E95" s="452"/>
      <c r="F95" s="63"/>
      <c r="G95" s="6"/>
      <c r="H95" s="6"/>
      <c r="I95" s="6"/>
      <c r="J95" s="6"/>
      <c r="K95" s="6"/>
      <c r="L95" s="6"/>
      <c r="M95" s="6"/>
      <c r="N95" s="7"/>
      <c r="O95" s="6"/>
      <c r="P95" s="6"/>
      <c r="Q95" s="6"/>
      <c r="R95" s="6"/>
      <c r="S95" s="29"/>
    </row>
    <row r="96" spans="1:19" ht="18.75">
      <c r="A96" s="8"/>
      <c r="B96" s="122" t="s">
        <v>21</v>
      </c>
      <c r="C96" s="9"/>
      <c r="D96" s="9"/>
      <c r="E96" s="440"/>
      <c r="F96" s="9"/>
      <c r="G96" s="9"/>
      <c r="H96" s="9"/>
      <c r="I96" s="9"/>
      <c r="J96" s="10"/>
      <c r="K96" s="10"/>
      <c r="L96" s="9"/>
      <c r="M96" s="9"/>
      <c r="N96" s="11"/>
      <c r="O96" s="9"/>
      <c r="P96" s="9"/>
      <c r="Q96" s="9"/>
      <c r="R96" s="9"/>
      <c r="S96" s="590" t="s">
        <v>1036</v>
      </c>
    </row>
    <row r="97" spans="1:19" ht="24.75">
      <c r="A97" s="12"/>
      <c r="B97" s="49"/>
      <c r="C97" s="13"/>
      <c r="D97" s="120" t="s">
        <v>1317</v>
      </c>
      <c r="E97" s="441"/>
      <c r="F97" s="14"/>
      <c r="G97" s="14"/>
      <c r="H97" s="14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31"/>
    </row>
    <row r="98" spans="1:19" s="75" customFormat="1" ht="35.25" customHeight="1" thickBot="1">
      <c r="A98" s="54" t="s">
        <v>931</v>
      </c>
      <c r="B98" s="73" t="s">
        <v>932</v>
      </c>
      <c r="C98" s="73" t="s">
        <v>1</v>
      </c>
      <c r="D98" s="73" t="s">
        <v>930</v>
      </c>
      <c r="E98" s="466" t="s">
        <v>948</v>
      </c>
      <c r="F98" s="28" t="s">
        <v>926</v>
      </c>
      <c r="G98" s="28" t="s">
        <v>927</v>
      </c>
      <c r="H98" s="28" t="s">
        <v>16</v>
      </c>
      <c r="I98" s="28" t="s">
        <v>37</v>
      </c>
      <c r="J98" s="28" t="s">
        <v>36</v>
      </c>
      <c r="K98" s="28" t="s">
        <v>604</v>
      </c>
      <c r="L98" s="28" t="s">
        <v>18</v>
      </c>
      <c r="M98" s="28" t="s">
        <v>19</v>
      </c>
      <c r="N98" s="28" t="s">
        <v>1221</v>
      </c>
      <c r="O98" s="28" t="s">
        <v>22</v>
      </c>
      <c r="P98" s="28" t="s">
        <v>940</v>
      </c>
      <c r="Q98" s="28" t="s">
        <v>32</v>
      </c>
      <c r="R98" s="28" t="s">
        <v>31</v>
      </c>
      <c r="S98" s="74" t="s">
        <v>20</v>
      </c>
    </row>
    <row r="99" spans="1:19" ht="30" customHeight="1" thickTop="1">
      <c r="A99" s="125" t="s">
        <v>41</v>
      </c>
      <c r="B99" s="99"/>
      <c r="C99" s="101"/>
      <c r="D99" s="102"/>
      <c r="E99" s="472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6"/>
    </row>
    <row r="100" spans="1:19" ht="31.5" customHeight="1">
      <c r="A100" s="17">
        <v>20</v>
      </c>
      <c r="B100" s="106" t="s">
        <v>51</v>
      </c>
      <c r="C100" s="40" t="s">
        <v>807</v>
      </c>
      <c r="D100" s="651" t="s">
        <v>52</v>
      </c>
      <c r="E100" s="516">
        <v>15</v>
      </c>
      <c r="F100" s="77">
        <v>3168.95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115.64</v>
      </c>
      <c r="M100" s="77">
        <v>0</v>
      </c>
      <c r="N100" s="77">
        <v>0</v>
      </c>
      <c r="O100" s="77">
        <v>0</v>
      </c>
      <c r="P100" s="77">
        <v>0</v>
      </c>
      <c r="Q100" s="77">
        <v>-0.09</v>
      </c>
      <c r="R100" s="77">
        <f>F100+G100+H100+J100-K100-O100-L100-N100+M100-Q100-P100</f>
        <v>3053.4</v>
      </c>
      <c r="S100" s="32"/>
    </row>
    <row r="101" spans="1:19" ht="31.5" customHeight="1" hidden="1">
      <c r="A101" s="17">
        <v>164</v>
      </c>
      <c r="B101" s="17" t="s">
        <v>1068</v>
      </c>
      <c r="C101" s="47" t="s">
        <v>1069</v>
      </c>
      <c r="D101" s="599" t="s">
        <v>968</v>
      </c>
      <c r="E101" s="516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f>F101+G101+H101+J101-K101-O101-L101-N101+M101-Q101-P101</f>
        <v>0</v>
      </c>
      <c r="S101" s="32"/>
    </row>
    <row r="102" spans="1:19" ht="31.5" customHeight="1" hidden="1">
      <c r="A102" s="17">
        <v>188</v>
      </c>
      <c r="B102" s="17" t="s">
        <v>1171</v>
      </c>
      <c r="C102" s="47" t="s">
        <v>1172</v>
      </c>
      <c r="D102" s="599" t="s">
        <v>1173</v>
      </c>
      <c r="E102" s="516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f>F102+G102+H102+J102-K102-O102-L102-N102+M102-Q102-P102</f>
        <v>0</v>
      </c>
      <c r="S102" s="32"/>
    </row>
    <row r="103" spans="1:19" ht="31.5" customHeight="1" hidden="1">
      <c r="A103" s="17">
        <v>198</v>
      </c>
      <c r="B103" s="17" t="s">
        <v>1247</v>
      </c>
      <c r="C103" s="47" t="s">
        <v>1248</v>
      </c>
      <c r="D103" s="599" t="s">
        <v>1173</v>
      </c>
      <c r="E103" s="516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0.06</v>
      </c>
      <c r="R103" s="77">
        <v>0</v>
      </c>
      <c r="S103" s="32"/>
    </row>
    <row r="104" spans="1:19" ht="24.75" customHeight="1">
      <c r="A104" s="129" t="s">
        <v>121</v>
      </c>
      <c r="B104" s="77"/>
      <c r="C104" s="16"/>
      <c r="D104" s="653"/>
      <c r="E104" s="527"/>
      <c r="F104" s="78">
        <f>SUM(F100:F103)</f>
        <v>3168.95</v>
      </c>
      <c r="G104" s="78">
        <f aca="true" t="shared" si="16" ref="G104:P104">SUM(G100:G103)</f>
        <v>0</v>
      </c>
      <c r="H104" s="78">
        <f t="shared" si="16"/>
        <v>0</v>
      </c>
      <c r="I104" s="78">
        <f t="shared" si="16"/>
        <v>0</v>
      </c>
      <c r="J104" s="78">
        <f t="shared" si="16"/>
        <v>0</v>
      </c>
      <c r="K104" s="78">
        <f t="shared" si="16"/>
        <v>0</v>
      </c>
      <c r="L104" s="78">
        <f t="shared" si="16"/>
        <v>115.64</v>
      </c>
      <c r="M104" s="78">
        <f t="shared" si="16"/>
        <v>0</v>
      </c>
      <c r="N104" s="78">
        <f t="shared" si="16"/>
        <v>0</v>
      </c>
      <c r="O104" s="78">
        <f t="shared" si="16"/>
        <v>0</v>
      </c>
      <c r="P104" s="78">
        <f t="shared" si="16"/>
        <v>0</v>
      </c>
      <c r="Q104" s="78">
        <f>SUM(Q100:Q103)</f>
        <v>-0.03</v>
      </c>
      <c r="R104" s="78">
        <f>SUM(R100:R103)</f>
        <v>3053.4</v>
      </c>
      <c r="S104" s="32"/>
    </row>
    <row r="105" spans="1:19" ht="30" customHeight="1">
      <c r="A105" s="125" t="s">
        <v>590</v>
      </c>
      <c r="B105" s="99"/>
      <c r="C105" s="101"/>
      <c r="D105" s="102"/>
      <c r="E105" s="472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6"/>
    </row>
    <row r="106" spans="1:19" ht="31.5" customHeight="1">
      <c r="A106" s="136">
        <v>90</v>
      </c>
      <c r="B106" s="70" t="s">
        <v>791</v>
      </c>
      <c r="C106" s="47" t="s">
        <v>792</v>
      </c>
      <c r="D106" s="599" t="s">
        <v>6</v>
      </c>
      <c r="E106" s="477">
        <v>15</v>
      </c>
      <c r="F106" s="70">
        <v>2402.51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2.95</v>
      </c>
      <c r="N106" s="70">
        <v>0</v>
      </c>
      <c r="O106" s="70">
        <v>0</v>
      </c>
      <c r="P106" s="70">
        <v>0</v>
      </c>
      <c r="Q106" s="70">
        <v>-0.14</v>
      </c>
      <c r="R106" s="70">
        <f>F106+G106+H106+J106+K106-O106-L106-N106+M106-Q106-P106</f>
        <v>2405.6</v>
      </c>
      <c r="S106" s="32"/>
    </row>
    <row r="107" spans="1:19" ht="31.5" customHeight="1">
      <c r="A107" s="136">
        <v>101</v>
      </c>
      <c r="B107" s="70" t="s">
        <v>890</v>
      </c>
      <c r="C107" s="47" t="s">
        <v>891</v>
      </c>
      <c r="D107" s="599" t="s">
        <v>6</v>
      </c>
      <c r="E107" s="477">
        <v>15</v>
      </c>
      <c r="F107" s="70">
        <v>2402.51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2.95</v>
      </c>
      <c r="N107" s="70">
        <v>0</v>
      </c>
      <c r="O107" s="70">
        <v>0</v>
      </c>
      <c r="P107" s="70">
        <v>0</v>
      </c>
      <c r="Q107" s="70">
        <v>0.06</v>
      </c>
      <c r="R107" s="70">
        <f>F107+G107+H107+J107+K107-O107-L107-N107+M107-Q107-P107</f>
        <v>2405.4</v>
      </c>
      <c r="S107" s="32"/>
    </row>
    <row r="108" spans="1:19" s="45" customFormat="1" ht="35.25" customHeight="1">
      <c r="A108" s="17">
        <v>152</v>
      </c>
      <c r="B108" s="16" t="s">
        <v>1013</v>
      </c>
      <c r="C108" s="40" t="s">
        <v>1014</v>
      </c>
      <c r="D108" s="651" t="s">
        <v>1015</v>
      </c>
      <c r="E108" s="516">
        <v>15</v>
      </c>
      <c r="F108" s="77">
        <v>2402.51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2.95</v>
      </c>
      <c r="N108" s="77">
        <v>0</v>
      </c>
      <c r="O108" s="77">
        <v>0</v>
      </c>
      <c r="P108" s="77">
        <v>0</v>
      </c>
      <c r="Q108" s="70">
        <v>0.06</v>
      </c>
      <c r="R108" s="70">
        <f>F108+G108+H108+J108+K108-O108-L108-N108+M108-Q108-P108</f>
        <v>2405.4</v>
      </c>
      <c r="S108" s="131"/>
    </row>
    <row r="109" spans="1:19" s="45" customFormat="1" ht="31.5" customHeight="1">
      <c r="A109" s="17">
        <v>158</v>
      </c>
      <c r="B109" s="70" t="s">
        <v>1056</v>
      </c>
      <c r="C109" s="47" t="s">
        <v>1057</v>
      </c>
      <c r="D109" s="599" t="s">
        <v>6</v>
      </c>
      <c r="E109" s="516">
        <v>15</v>
      </c>
      <c r="F109" s="77">
        <v>2402.51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2.95</v>
      </c>
      <c r="N109" s="77">
        <v>0</v>
      </c>
      <c r="O109" s="77">
        <v>0</v>
      </c>
      <c r="P109" s="77">
        <v>0</v>
      </c>
      <c r="Q109" s="77">
        <v>0.06</v>
      </c>
      <c r="R109" s="70">
        <f>F109+G109+H109+J109+K109-O109-L109-N109+M109-Q109-P109</f>
        <v>2405.4</v>
      </c>
      <c r="S109" s="131"/>
    </row>
    <row r="110" spans="1:19" ht="24" customHeight="1">
      <c r="A110" s="129" t="s">
        <v>121</v>
      </c>
      <c r="B110" s="77"/>
      <c r="C110" s="16"/>
      <c r="D110" s="16"/>
      <c r="E110" s="527"/>
      <c r="F110" s="78">
        <f>SUM(F106:F109)</f>
        <v>9610.04</v>
      </c>
      <c r="G110" s="78">
        <f aca="true" t="shared" si="17" ref="G110:P110">SUM(G106:G109)</f>
        <v>0</v>
      </c>
      <c r="H110" s="78">
        <f t="shared" si="17"/>
        <v>0</v>
      </c>
      <c r="I110" s="78">
        <f t="shared" si="17"/>
        <v>0</v>
      </c>
      <c r="J110" s="78">
        <f t="shared" si="17"/>
        <v>0</v>
      </c>
      <c r="K110" s="78">
        <f t="shared" si="17"/>
        <v>0</v>
      </c>
      <c r="L110" s="78">
        <f t="shared" si="17"/>
        <v>0</v>
      </c>
      <c r="M110" s="78">
        <f t="shared" si="17"/>
        <v>11.8</v>
      </c>
      <c r="N110" s="78">
        <f t="shared" si="17"/>
        <v>0</v>
      </c>
      <c r="O110" s="78">
        <f t="shared" si="17"/>
        <v>0</v>
      </c>
      <c r="P110" s="78">
        <f t="shared" si="17"/>
        <v>0</v>
      </c>
      <c r="Q110" s="78">
        <f>SUM(Q106:Q109)</f>
        <v>0.03999999999999998</v>
      </c>
      <c r="R110" s="78">
        <f>SUM(R106:R109)</f>
        <v>9621.8</v>
      </c>
      <c r="S110" s="32"/>
    </row>
    <row r="111" spans="1:19" s="25" customFormat="1" ht="31.5" customHeight="1">
      <c r="A111" s="116"/>
      <c r="B111" s="60" t="s">
        <v>33</v>
      </c>
      <c r="C111" s="88"/>
      <c r="D111" s="88"/>
      <c r="E111" s="474"/>
      <c r="F111" s="88">
        <f>F104+F110</f>
        <v>12778.990000000002</v>
      </c>
      <c r="G111" s="88">
        <f aca="true" t="shared" si="18" ref="G111:O111">G104+G110</f>
        <v>0</v>
      </c>
      <c r="H111" s="88">
        <f t="shared" si="18"/>
        <v>0</v>
      </c>
      <c r="I111" s="88">
        <f t="shared" si="18"/>
        <v>0</v>
      </c>
      <c r="J111" s="88">
        <f t="shared" si="18"/>
        <v>0</v>
      </c>
      <c r="K111" s="88">
        <f t="shared" si="18"/>
        <v>0</v>
      </c>
      <c r="L111" s="88">
        <f>L104+L110</f>
        <v>115.64</v>
      </c>
      <c r="M111" s="88">
        <f>M104+M110</f>
        <v>11.8</v>
      </c>
      <c r="N111" s="88">
        <f t="shared" si="18"/>
        <v>0</v>
      </c>
      <c r="O111" s="88">
        <f t="shared" si="18"/>
        <v>0</v>
      </c>
      <c r="P111" s="88">
        <f>P104+P110</f>
        <v>0</v>
      </c>
      <c r="Q111" s="88">
        <f>Q104+Q110</f>
        <v>0.009999999999999981</v>
      </c>
      <c r="R111" s="88">
        <f>R104+R110</f>
        <v>12675.199999999999</v>
      </c>
      <c r="S111" s="67"/>
    </row>
    <row r="112" spans="1:18" ht="15" customHeight="1">
      <c r="A112" s="38"/>
      <c r="B112" s="39"/>
      <c r="C112" s="39"/>
      <c r="D112" s="39"/>
      <c r="E112" s="475"/>
      <c r="F112" s="39"/>
      <c r="G112" s="39"/>
      <c r="H112" s="39"/>
      <c r="I112" s="39"/>
      <c r="J112" s="39"/>
      <c r="K112" s="39"/>
      <c r="L112" s="39"/>
      <c r="M112" s="44"/>
      <c r="N112" s="39"/>
      <c r="O112" s="39"/>
      <c r="P112" s="44"/>
      <c r="Q112" s="44"/>
      <c r="R112" s="39"/>
    </row>
    <row r="113" spans="1:19" s="130" customFormat="1" ht="15.75" customHeight="1">
      <c r="A113" s="655"/>
      <c r="B113" s="656"/>
      <c r="C113" s="656"/>
      <c r="D113" s="656" t="s">
        <v>1091</v>
      </c>
      <c r="F113" s="657"/>
      <c r="G113" s="656"/>
      <c r="H113" s="656"/>
      <c r="I113" s="656"/>
      <c r="J113" s="656"/>
      <c r="L113" s="661" t="s">
        <v>1093</v>
      </c>
      <c r="M113" s="656"/>
      <c r="N113" s="656"/>
      <c r="O113" s="656"/>
      <c r="P113" s="656"/>
      <c r="Q113" s="656" t="s">
        <v>1093</v>
      </c>
      <c r="R113" s="656"/>
      <c r="S113" s="658"/>
    </row>
    <row r="114" spans="1:19" s="130" customFormat="1" ht="16.5" customHeight="1">
      <c r="A114" s="655"/>
      <c r="B114" s="656"/>
      <c r="C114" s="656"/>
      <c r="D114" s="656"/>
      <c r="E114" s="656"/>
      <c r="F114" s="657"/>
      <c r="G114" s="656"/>
      <c r="H114" s="656"/>
      <c r="I114" s="656"/>
      <c r="J114" s="656"/>
      <c r="L114" s="670"/>
      <c r="M114" s="656"/>
      <c r="N114" s="655"/>
      <c r="O114" s="656"/>
      <c r="P114" s="656"/>
      <c r="Q114" s="656"/>
      <c r="R114" s="656"/>
      <c r="S114" s="659"/>
    </row>
    <row r="115" spans="1:19" ht="18.75">
      <c r="A115" s="655" t="s">
        <v>1126</v>
      </c>
      <c r="B115" s="656"/>
      <c r="C115" s="656"/>
      <c r="D115" s="661" t="s">
        <v>1092</v>
      </c>
      <c r="E115" s="656"/>
      <c r="F115" s="657"/>
      <c r="G115" s="656"/>
      <c r="H115" s="656"/>
      <c r="I115" s="656"/>
      <c r="J115" s="656"/>
      <c r="L115" s="661" t="s">
        <v>1094</v>
      </c>
      <c r="M115" s="656"/>
      <c r="N115" s="655"/>
      <c r="O115" s="656"/>
      <c r="P115" s="656" t="s">
        <v>1086</v>
      </c>
      <c r="Q115" s="656"/>
      <c r="R115" s="656"/>
      <c r="S115" s="659"/>
    </row>
    <row r="116" spans="1:19" ht="18.75">
      <c r="A116" s="655"/>
      <c r="B116" s="656"/>
      <c r="C116" s="656"/>
      <c r="D116" s="661" t="s">
        <v>1095</v>
      </c>
      <c r="E116" s="656"/>
      <c r="F116" s="657"/>
      <c r="G116" s="656"/>
      <c r="H116" s="656"/>
      <c r="I116" s="656"/>
      <c r="J116" s="656"/>
      <c r="L116" s="660" t="s">
        <v>1089</v>
      </c>
      <c r="M116" s="656"/>
      <c r="N116" s="656"/>
      <c r="O116" s="656"/>
      <c r="P116" s="656" t="s">
        <v>1090</v>
      </c>
      <c r="Q116" s="656"/>
      <c r="R116" s="656"/>
      <c r="S116" s="658"/>
    </row>
    <row r="117" spans="1:19" ht="33.75">
      <c r="A117" s="5" t="s">
        <v>0</v>
      </c>
      <c r="B117" s="37"/>
      <c r="C117" s="6"/>
      <c r="D117" s="119" t="s">
        <v>120</v>
      </c>
      <c r="E117" s="452"/>
      <c r="F117" s="6"/>
      <c r="G117" s="6"/>
      <c r="H117" s="6"/>
      <c r="I117" s="6"/>
      <c r="J117" s="6"/>
      <c r="K117" s="6"/>
      <c r="L117" s="6"/>
      <c r="M117" s="6"/>
      <c r="N117" s="7"/>
      <c r="O117" s="6"/>
      <c r="P117" s="6"/>
      <c r="Q117" s="6"/>
      <c r="R117" s="6"/>
      <c r="S117" s="29"/>
    </row>
    <row r="118" spans="1:19" ht="27" customHeight="1">
      <c r="A118" s="8"/>
      <c r="B118" s="122" t="s">
        <v>23</v>
      </c>
      <c r="C118" s="9"/>
      <c r="D118" s="9"/>
      <c r="E118" s="440"/>
      <c r="F118" s="9"/>
      <c r="G118" s="9"/>
      <c r="H118" s="9"/>
      <c r="I118" s="9"/>
      <c r="J118" s="10"/>
      <c r="K118" s="10"/>
      <c r="L118" s="9"/>
      <c r="M118" s="9"/>
      <c r="N118" s="11"/>
      <c r="O118" s="9"/>
      <c r="P118" s="9"/>
      <c r="Q118" s="9"/>
      <c r="R118" s="9"/>
      <c r="S118" s="590" t="s">
        <v>1037</v>
      </c>
    </row>
    <row r="119" spans="1:19" ht="24.75">
      <c r="A119" s="12"/>
      <c r="B119" s="13"/>
      <c r="C119" s="13"/>
      <c r="D119" s="120" t="s">
        <v>1317</v>
      </c>
      <c r="E119" s="441"/>
      <c r="F119" s="14"/>
      <c r="G119" s="14"/>
      <c r="H119" s="14"/>
      <c r="I119" s="14"/>
      <c r="J119" s="14"/>
      <c r="K119" s="14"/>
      <c r="L119" s="14"/>
      <c r="M119" s="14"/>
      <c r="N119" s="15"/>
      <c r="O119" s="14"/>
      <c r="P119" s="14"/>
      <c r="Q119" s="14"/>
      <c r="R119" s="14"/>
      <c r="S119" s="31"/>
    </row>
    <row r="120" spans="1:19" s="75" customFormat="1" ht="38.25" customHeight="1" thickBot="1">
      <c r="A120" s="436" t="s">
        <v>931</v>
      </c>
      <c r="B120" s="73" t="s">
        <v>932</v>
      </c>
      <c r="C120" s="73" t="s">
        <v>1</v>
      </c>
      <c r="D120" s="73" t="s">
        <v>930</v>
      </c>
      <c r="E120" s="466" t="s">
        <v>948</v>
      </c>
      <c r="F120" s="28" t="s">
        <v>926</v>
      </c>
      <c r="G120" s="28" t="s">
        <v>927</v>
      </c>
      <c r="H120" s="28" t="s">
        <v>913</v>
      </c>
      <c r="I120" s="28" t="s">
        <v>37</v>
      </c>
      <c r="J120" s="28" t="s">
        <v>36</v>
      </c>
      <c r="K120" s="28" t="s">
        <v>604</v>
      </c>
      <c r="L120" s="28" t="s">
        <v>18</v>
      </c>
      <c r="M120" s="28" t="s">
        <v>19</v>
      </c>
      <c r="N120" s="28" t="s">
        <v>1221</v>
      </c>
      <c r="O120" s="28" t="s">
        <v>929</v>
      </c>
      <c r="P120" s="28" t="s">
        <v>940</v>
      </c>
      <c r="Q120" s="28" t="s">
        <v>32</v>
      </c>
      <c r="R120" s="28" t="s">
        <v>31</v>
      </c>
      <c r="S120" s="74" t="s">
        <v>20</v>
      </c>
    </row>
    <row r="121" spans="1:19" ht="33" customHeight="1" thickTop="1">
      <c r="A121" s="126" t="s">
        <v>7</v>
      </c>
      <c r="B121" s="94"/>
      <c r="C121" s="97"/>
      <c r="D121" s="97"/>
      <c r="E121" s="467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6"/>
    </row>
    <row r="122" spans="1:19" ht="33" customHeight="1">
      <c r="A122" s="136">
        <v>44</v>
      </c>
      <c r="B122" s="70" t="s">
        <v>63</v>
      </c>
      <c r="C122" s="47" t="s">
        <v>808</v>
      </c>
      <c r="D122" s="647" t="s">
        <v>460</v>
      </c>
      <c r="E122" s="482">
        <v>15</v>
      </c>
      <c r="F122" s="70">
        <v>4931.22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511.22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f>F122+G122+H122+J122+K122-O122-L122-N122+M122-Q122-P122</f>
        <v>4420</v>
      </c>
      <c r="S122" s="32"/>
    </row>
    <row r="123" spans="1:19" ht="33" customHeight="1">
      <c r="A123" s="136">
        <v>120</v>
      </c>
      <c r="B123" s="77" t="s">
        <v>944</v>
      </c>
      <c r="C123" s="47" t="s">
        <v>945</v>
      </c>
      <c r="D123" s="647" t="s">
        <v>946</v>
      </c>
      <c r="E123" s="482">
        <v>15</v>
      </c>
      <c r="F123" s="70">
        <v>2369.97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6.49</v>
      </c>
      <c r="N123" s="70">
        <v>0</v>
      </c>
      <c r="O123" s="70">
        <v>0</v>
      </c>
      <c r="P123" s="70">
        <v>0</v>
      </c>
      <c r="Q123" s="70">
        <v>0.06</v>
      </c>
      <c r="R123" s="70">
        <f>F123+G123+H123+J123+K123-O123-L123-N123+M123-Q123-P123</f>
        <v>2376.3999999999996</v>
      </c>
      <c r="S123" s="32"/>
    </row>
    <row r="124" spans="1:19" ht="33" customHeight="1">
      <c r="A124" s="136">
        <v>139</v>
      </c>
      <c r="B124" s="77" t="s">
        <v>964</v>
      </c>
      <c r="C124" s="47" t="s">
        <v>965</v>
      </c>
      <c r="D124" s="647" t="s">
        <v>40</v>
      </c>
      <c r="E124" s="482">
        <v>15</v>
      </c>
      <c r="F124" s="70">
        <v>1965.64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73.88</v>
      </c>
      <c r="N124" s="70">
        <v>0</v>
      </c>
      <c r="O124" s="70">
        <v>0</v>
      </c>
      <c r="P124" s="70">
        <v>0</v>
      </c>
      <c r="Q124" s="70">
        <v>-0.08</v>
      </c>
      <c r="R124" s="70">
        <f>F124+G124+H124+J124+K124-O124-L124-N124+M124-Q124-P124</f>
        <v>2039.6</v>
      </c>
      <c r="S124" s="32"/>
    </row>
    <row r="125" spans="1:19" ht="33" customHeight="1">
      <c r="A125" s="136">
        <v>163</v>
      </c>
      <c r="B125" s="70" t="s">
        <v>1062</v>
      </c>
      <c r="C125" s="47" t="s">
        <v>1064</v>
      </c>
      <c r="D125" s="645" t="s">
        <v>968</v>
      </c>
      <c r="E125" s="482">
        <v>15</v>
      </c>
      <c r="F125" s="70">
        <v>3252.56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124.73</v>
      </c>
      <c r="M125" s="70">
        <v>0</v>
      </c>
      <c r="N125" s="70">
        <v>0</v>
      </c>
      <c r="O125" s="70">
        <v>0</v>
      </c>
      <c r="P125" s="70">
        <v>0</v>
      </c>
      <c r="Q125" s="70">
        <v>0.03</v>
      </c>
      <c r="R125" s="70">
        <f>F125+G125+H125+J125+K125-O125-L125-N125+M125-Q125-P125</f>
        <v>3127.7999999999997</v>
      </c>
      <c r="S125" s="32"/>
    </row>
    <row r="126" spans="1:19" ht="33" customHeight="1">
      <c r="A126" s="129" t="s">
        <v>121</v>
      </c>
      <c r="B126" s="70"/>
      <c r="C126" s="1"/>
      <c r="D126" s="647"/>
      <c r="E126" s="482"/>
      <c r="F126" s="50">
        <f>SUM(F122:F125)</f>
        <v>12519.39</v>
      </c>
      <c r="G126" s="50">
        <f aca="true" t="shared" si="19" ref="G126:O126">SUM(G122:G125)</f>
        <v>0</v>
      </c>
      <c r="H126" s="50">
        <f t="shared" si="19"/>
        <v>0</v>
      </c>
      <c r="I126" s="50">
        <f t="shared" si="19"/>
        <v>0</v>
      </c>
      <c r="J126" s="50">
        <f t="shared" si="19"/>
        <v>0</v>
      </c>
      <c r="K126" s="50">
        <f t="shared" si="19"/>
        <v>0</v>
      </c>
      <c r="L126" s="50">
        <f>SUM(L122:L125)</f>
        <v>635.95</v>
      </c>
      <c r="M126" s="50">
        <f>SUM(M122:M125)</f>
        <v>80.36999999999999</v>
      </c>
      <c r="N126" s="50">
        <f t="shared" si="19"/>
        <v>0</v>
      </c>
      <c r="O126" s="50">
        <f t="shared" si="19"/>
        <v>0</v>
      </c>
      <c r="P126" s="50">
        <f>SUM(P122:P125)</f>
        <v>0</v>
      </c>
      <c r="Q126" s="50">
        <f>SUM(Q122:Q125)</f>
        <v>0.009999999999999995</v>
      </c>
      <c r="R126" s="50">
        <f>SUM(R122:R125)</f>
        <v>11963.8</v>
      </c>
      <c r="S126" s="32"/>
    </row>
    <row r="127" spans="1:19" ht="33" customHeight="1">
      <c r="A127" s="126" t="s">
        <v>8</v>
      </c>
      <c r="B127" s="94"/>
      <c r="C127" s="97"/>
      <c r="D127" s="98"/>
      <c r="E127" s="467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36">
        <v>92</v>
      </c>
      <c r="B128" s="375" t="s">
        <v>83</v>
      </c>
      <c r="C128" s="47" t="s">
        <v>809</v>
      </c>
      <c r="D128" s="647" t="s">
        <v>87</v>
      </c>
      <c r="E128" s="482">
        <v>15</v>
      </c>
      <c r="F128" s="70">
        <v>4117.35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367.82</v>
      </c>
      <c r="M128" s="70">
        <v>0</v>
      </c>
      <c r="N128" s="70">
        <v>0</v>
      </c>
      <c r="O128" s="70">
        <v>0</v>
      </c>
      <c r="P128" s="70">
        <v>0</v>
      </c>
      <c r="Q128" s="70">
        <v>-0.07</v>
      </c>
      <c r="R128" s="70">
        <f>F128+G128+H128+J128-K128-O128-L128-N128+M128-Q128</f>
        <v>3749.6000000000004</v>
      </c>
      <c r="S128" s="32"/>
    </row>
    <row r="129" spans="1:19" ht="33" customHeight="1">
      <c r="A129" s="129" t="s">
        <v>121</v>
      </c>
      <c r="B129" s="70"/>
      <c r="C129" s="1"/>
      <c r="D129" s="1"/>
      <c r="E129" s="482"/>
      <c r="F129" s="76">
        <f aca="true" t="shared" si="20" ref="F129:R129">SUM(F128:F128)</f>
        <v>4117.35</v>
      </c>
      <c r="G129" s="76">
        <f t="shared" si="20"/>
        <v>0</v>
      </c>
      <c r="H129" s="76">
        <f t="shared" si="20"/>
        <v>0</v>
      </c>
      <c r="I129" s="76">
        <f t="shared" si="20"/>
        <v>0</v>
      </c>
      <c r="J129" s="76">
        <f t="shared" si="20"/>
        <v>0</v>
      </c>
      <c r="K129" s="76">
        <f t="shared" si="20"/>
        <v>0</v>
      </c>
      <c r="L129" s="76">
        <f>SUM(L128:L128)</f>
        <v>367.82</v>
      </c>
      <c r="M129" s="76">
        <f>SUM(M128:M128)</f>
        <v>0</v>
      </c>
      <c r="N129" s="76">
        <f t="shared" si="20"/>
        <v>0</v>
      </c>
      <c r="O129" s="76">
        <f t="shared" si="20"/>
        <v>0</v>
      </c>
      <c r="P129" s="76">
        <v>0</v>
      </c>
      <c r="Q129" s="76">
        <f t="shared" si="20"/>
        <v>-0.07</v>
      </c>
      <c r="R129" s="76">
        <f t="shared" si="20"/>
        <v>3749.6000000000004</v>
      </c>
      <c r="S129" s="32"/>
    </row>
    <row r="130" spans="1:19" s="25" customFormat="1" ht="33" customHeight="1">
      <c r="A130" s="65"/>
      <c r="B130" s="60" t="s">
        <v>33</v>
      </c>
      <c r="C130" s="66"/>
      <c r="D130" s="66"/>
      <c r="E130" s="465"/>
      <c r="F130" s="88">
        <f>F126+F129</f>
        <v>16636.739999999998</v>
      </c>
      <c r="G130" s="88">
        <f aca="true" t="shared" si="21" ref="G130:O130">G126+G129</f>
        <v>0</v>
      </c>
      <c r="H130" s="88">
        <f t="shared" si="21"/>
        <v>0</v>
      </c>
      <c r="I130" s="88">
        <f t="shared" si="21"/>
        <v>0</v>
      </c>
      <c r="J130" s="88">
        <f t="shared" si="21"/>
        <v>0</v>
      </c>
      <c r="K130" s="88">
        <f t="shared" si="21"/>
        <v>0</v>
      </c>
      <c r="L130" s="88">
        <f>L126+L129</f>
        <v>1003.77</v>
      </c>
      <c r="M130" s="88">
        <f>M126+M129</f>
        <v>80.36999999999999</v>
      </c>
      <c r="N130" s="88">
        <f t="shared" si="21"/>
        <v>0</v>
      </c>
      <c r="O130" s="88">
        <f t="shared" si="21"/>
        <v>0</v>
      </c>
      <c r="P130" s="88">
        <f>P126+P129</f>
        <v>0</v>
      </c>
      <c r="Q130" s="88">
        <f>Q126+Q129</f>
        <v>-0.06000000000000001</v>
      </c>
      <c r="R130" s="88">
        <f>R126+R129</f>
        <v>15713.4</v>
      </c>
      <c r="S130" s="67"/>
    </row>
    <row r="131" spans="13:17" ht="18">
      <c r="M131" s="52"/>
      <c r="N131" s="3"/>
      <c r="P131" s="52"/>
      <c r="Q131" s="52"/>
    </row>
    <row r="132" spans="1:19" ht="18.75">
      <c r="A132" s="655"/>
      <c r="B132" s="656"/>
      <c r="C132" s="656" t="s">
        <v>1091</v>
      </c>
      <c r="D132" s="656"/>
      <c r="F132" s="657"/>
      <c r="G132" s="656"/>
      <c r="H132" s="656"/>
      <c r="I132" s="656"/>
      <c r="J132" s="656"/>
      <c r="L132" s="661" t="s">
        <v>1093</v>
      </c>
      <c r="M132" s="656"/>
      <c r="N132" s="656"/>
      <c r="O132" s="656"/>
      <c r="P132" s="656"/>
      <c r="Q132" s="656" t="s">
        <v>1093</v>
      </c>
      <c r="R132" s="656"/>
      <c r="S132" s="658"/>
    </row>
    <row r="133" spans="1:19" s="130" customFormat="1" ht="19.5">
      <c r="A133" s="655"/>
      <c r="B133" s="656"/>
      <c r="C133" s="656"/>
      <c r="D133" s="656"/>
      <c r="E133" s="656"/>
      <c r="F133" s="657"/>
      <c r="G133" s="656"/>
      <c r="H133" s="656"/>
      <c r="I133" s="656"/>
      <c r="J133" s="656"/>
      <c r="L133" s="661"/>
      <c r="M133" s="656"/>
      <c r="N133" s="655"/>
      <c r="O133" s="656"/>
      <c r="P133" s="656"/>
      <c r="Q133" s="656"/>
      <c r="R133" s="656"/>
      <c r="S133" s="659"/>
    </row>
    <row r="134" spans="1:19" s="130" customFormat="1" ht="19.5">
      <c r="A134" s="655" t="s">
        <v>1126</v>
      </c>
      <c r="B134" s="656"/>
      <c r="C134" s="661" t="s">
        <v>1092</v>
      </c>
      <c r="E134" s="656"/>
      <c r="F134" s="657"/>
      <c r="G134" s="656"/>
      <c r="H134" s="656"/>
      <c r="I134" s="656"/>
      <c r="J134" s="656"/>
      <c r="L134" s="661" t="s">
        <v>1094</v>
      </c>
      <c r="M134" s="656"/>
      <c r="N134" s="655"/>
      <c r="O134" s="656"/>
      <c r="P134" s="656" t="s">
        <v>1086</v>
      </c>
      <c r="Q134" s="656"/>
      <c r="R134" s="656"/>
      <c r="S134" s="659"/>
    </row>
    <row r="135" spans="1:19" ht="18.75">
      <c r="A135" s="655"/>
      <c r="B135" s="656"/>
      <c r="C135" s="661" t="s">
        <v>1095</v>
      </c>
      <c r="E135" s="656"/>
      <c r="F135" s="657"/>
      <c r="G135" s="656"/>
      <c r="H135" s="656"/>
      <c r="I135" s="656"/>
      <c r="J135" s="656"/>
      <c r="L135" s="660" t="s">
        <v>1089</v>
      </c>
      <c r="M135" s="656"/>
      <c r="N135" s="656"/>
      <c r="O135" s="656"/>
      <c r="P135" s="656" t="s">
        <v>1090</v>
      </c>
      <c r="Q135" s="656"/>
      <c r="R135" s="656"/>
      <c r="S135" s="658"/>
    </row>
    <row r="137" spans="1:19" ht="23.25" customHeight="1">
      <c r="A137" s="5" t="s">
        <v>0</v>
      </c>
      <c r="B137" s="22"/>
      <c r="C137" s="6"/>
      <c r="D137" s="118" t="s">
        <v>120</v>
      </c>
      <c r="E137" s="452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  <c r="R137" s="6"/>
      <c r="S137" s="29"/>
    </row>
    <row r="138" spans="1:19" ht="17.25" customHeight="1">
      <c r="A138" s="8"/>
      <c r="B138" s="122" t="s">
        <v>24</v>
      </c>
      <c r="C138" s="9"/>
      <c r="D138" s="9"/>
      <c r="E138" s="440"/>
      <c r="F138" s="9"/>
      <c r="G138" s="9"/>
      <c r="H138" s="9"/>
      <c r="I138" s="9"/>
      <c r="J138" s="10"/>
      <c r="K138" s="10"/>
      <c r="L138" s="9"/>
      <c r="M138" s="9"/>
      <c r="N138" s="11"/>
      <c r="O138" s="9"/>
      <c r="P138" s="9"/>
      <c r="Q138" s="9"/>
      <c r="R138" s="9"/>
      <c r="S138" s="590" t="s">
        <v>1038</v>
      </c>
    </row>
    <row r="139" spans="1:19" ht="17.25" customHeight="1">
      <c r="A139" s="12"/>
      <c r="B139" s="13"/>
      <c r="C139" s="13"/>
      <c r="D139" s="120" t="s">
        <v>1317</v>
      </c>
      <c r="E139" s="441"/>
      <c r="F139" s="14"/>
      <c r="G139" s="14"/>
      <c r="H139" s="14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31"/>
    </row>
    <row r="140" spans="1:19" s="58" customFormat="1" ht="26.25" customHeight="1" thickBot="1">
      <c r="A140" s="54" t="s">
        <v>931</v>
      </c>
      <c r="B140" s="73" t="s">
        <v>932</v>
      </c>
      <c r="C140" s="55" t="s">
        <v>1</v>
      </c>
      <c r="D140" s="55" t="s">
        <v>930</v>
      </c>
      <c r="E140" s="466" t="s">
        <v>948</v>
      </c>
      <c r="F140" s="28" t="s">
        <v>926</v>
      </c>
      <c r="G140" s="28" t="s">
        <v>927</v>
      </c>
      <c r="H140" s="28" t="s">
        <v>16</v>
      </c>
      <c r="I140" s="28" t="s">
        <v>37</v>
      </c>
      <c r="J140" s="46" t="s">
        <v>36</v>
      </c>
      <c r="K140" s="46" t="s">
        <v>604</v>
      </c>
      <c r="L140" s="56" t="s">
        <v>18</v>
      </c>
      <c r="M140" s="28" t="s">
        <v>19</v>
      </c>
      <c r="N140" s="46" t="s">
        <v>1221</v>
      </c>
      <c r="O140" s="28" t="s">
        <v>929</v>
      </c>
      <c r="P140" s="28" t="s">
        <v>940</v>
      </c>
      <c r="Q140" s="28" t="s">
        <v>32</v>
      </c>
      <c r="R140" s="28" t="s">
        <v>31</v>
      </c>
      <c r="S140" s="57" t="s">
        <v>20</v>
      </c>
    </row>
    <row r="141" spans="1:19" ht="15" customHeight="1" thickTop="1">
      <c r="A141" s="126" t="s">
        <v>892</v>
      </c>
      <c r="B141" s="97"/>
      <c r="C141" s="97"/>
      <c r="D141" s="97"/>
      <c r="E141" s="467"/>
      <c r="F141" s="97"/>
      <c r="G141" s="97"/>
      <c r="H141" s="97"/>
      <c r="I141" s="97"/>
      <c r="J141" s="97"/>
      <c r="K141" s="97"/>
      <c r="L141" s="97"/>
      <c r="M141" s="97"/>
      <c r="N141" s="98"/>
      <c r="O141" s="97"/>
      <c r="P141" s="97"/>
      <c r="Q141" s="97"/>
      <c r="R141" s="97"/>
      <c r="S141" s="100"/>
    </row>
    <row r="142" spans="1:19" ht="25.5" customHeight="1">
      <c r="A142" s="136">
        <v>111</v>
      </c>
      <c r="B142" s="43" t="s">
        <v>935</v>
      </c>
      <c r="C142" s="47" t="s">
        <v>936</v>
      </c>
      <c r="D142" s="599" t="s">
        <v>11</v>
      </c>
      <c r="E142" s="477">
        <v>15</v>
      </c>
      <c r="F142" s="70">
        <v>2839.37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59.5</v>
      </c>
      <c r="M142" s="70">
        <v>0</v>
      </c>
      <c r="N142" s="70">
        <v>0</v>
      </c>
      <c r="O142" s="70">
        <v>0</v>
      </c>
      <c r="P142" s="70">
        <v>0</v>
      </c>
      <c r="Q142" s="70">
        <v>-0.13</v>
      </c>
      <c r="R142" s="70">
        <f>F142+G142+H142+J142+K142-O142-L142-N142+M142-Q142-P142</f>
        <v>2780</v>
      </c>
      <c r="S142" s="104"/>
    </row>
    <row r="143" spans="1:19" ht="18">
      <c r="A143" s="129" t="s">
        <v>121</v>
      </c>
      <c r="B143" s="43"/>
      <c r="C143" s="47"/>
      <c r="D143" s="599"/>
      <c r="E143" s="477"/>
      <c r="F143" s="50">
        <f aca="true" t="shared" si="22" ref="F143:P143">SUM(F142:F142)</f>
        <v>2839.37</v>
      </c>
      <c r="G143" s="50">
        <f t="shared" si="22"/>
        <v>0</v>
      </c>
      <c r="H143" s="50">
        <f t="shared" si="22"/>
        <v>0</v>
      </c>
      <c r="I143" s="50">
        <f t="shared" si="22"/>
        <v>0</v>
      </c>
      <c r="J143" s="50">
        <f t="shared" si="22"/>
        <v>0</v>
      </c>
      <c r="K143" s="50">
        <f t="shared" si="22"/>
        <v>0</v>
      </c>
      <c r="L143" s="50">
        <f t="shared" si="22"/>
        <v>59.5</v>
      </c>
      <c r="M143" s="50">
        <f t="shared" si="22"/>
        <v>0</v>
      </c>
      <c r="N143" s="50">
        <f t="shared" si="22"/>
        <v>0</v>
      </c>
      <c r="O143" s="50">
        <f t="shared" si="22"/>
        <v>0</v>
      </c>
      <c r="P143" s="50">
        <f t="shared" si="22"/>
        <v>0</v>
      </c>
      <c r="Q143" s="50">
        <f>SUM(Q142:Q142)</f>
        <v>-0.13</v>
      </c>
      <c r="R143" s="50">
        <f>SUM(R142:R142)</f>
        <v>2780</v>
      </c>
      <c r="S143" s="35"/>
    </row>
    <row r="144" spans="1:19" ht="15" customHeight="1">
      <c r="A144" s="126" t="s">
        <v>741</v>
      </c>
      <c r="B144" s="97"/>
      <c r="C144" s="97"/>
      <c r="D144" s="98"/>
      <c r="E144" s="467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25.5" customHeight="1">
      <c r="A145" s="136">
        <v>154</v>
      </c>
      <c r="B145" s="16" t="s">
        <v>1024</v>
      </c>
      <c r="C145" s="47" t="s">
        <v>1025</v>
      </c>
      <c r="D145" s="599" t="s">
        <v>86</v>
      </c>
      <c r="E145" s="477">
        <v>15</v>
      </c>
      <c r="F145" s="70">
        <v>3549.14</v>
      </c>
      <c r="G145" s="70">
        <v>907</v>
      </c>
      <c r="H145" s="70">
        <v>0</v>
      </c>
      <c r="I145" s="70">
        <v>0</v>
      </c>
      <c r="J145" s="70">
        <v>0</v>
      </c>
      <c r="K145" s="70">
        <v>0</v>
      </c>
      <c r="L145" s="70">
        <v>174.73</v>
      </c>
      <c r="M145" s="70">
        <v>0</v>
      </c>
      <c r="N145" s="70">
        <v>0</v>
      </c>
      <c r="O145" s="70">
        <v>0</v>
      </c>
      <c r="P145" s="70">
        <v>0</v>
      </c>
      <c r="Q145" s="70">
        <v>0.01</v>
      </c>
      <c r="R145" s="70">
        <f>F145+G145+H145+J145-K145-O145-L145-N145+M145-Q145-P145</f>
        <v>4281.4</v>
      </c>
      <c r="S145" s="35"/>
    </row>
    <row r="146" spans="1:19" ht="25.5" customHeight="1">
      <c r="A146" s="136">
        <v>204</v>
      </c>
      <c r="B146" s="16" t="s">
        <v>1305</v>
      </c>
      <c r="C146" s="47" t="s">
        <v>1306</v>
      </c>
      <c r="D146" s="599" t="s">
        <v>86</v>
      </c>
      <c r="E146" s="477">
        <v>15</v>
      </c>
      <c r="F146" s="70">
        <v>2400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3.22</v>
      </c>
      <c r="N146" s="70">
        <v>0</v>
      </c>
      <c r="O146" s="70">
        <v>0</v>
      </c>
      <c r="P146" s="70">
        <v>0</v>
      </c>
      <c r="Q146" s="70">
        <v>0.02</v>
      </c>
      <c r="R146" s="70">
        <f>F146+G146+H146+J146-K146-O146-L146-N146+M146-Q146-P146</f>
        <v>2403.2</v>
      </c>
      <c r="S146" s="35"/>
    </row>
    <row r="147" spans="1:19" ht="18">
      <c r="A147" s="129" t="s">
        <v>121</v>
      </c>
      <c r="B147" s="43"/>
      <c r="C147" s="47"/>
      <c r="D147" s="599"/>
      <c r="E147" s="477"/>
      <c r="F147" s="50">
        <f>SUM(F145:F146)</f>
        <v>5949.139999999999</v>
      </c>
      <c r="G147" s="50">
        <f aca="true" t="shared" si="23" ref="G147:R147">SUM(G145:G146)</f>
        <v>907</v>
      </c>
      <c r="H147" s="50">
        <f t="shared" si="23"/>
        <v>0</v>
      </c>
      <c r="I147" s="50">
        <f t="shared" si="23"/>
        <v>0</v>
      </c>
      <c r="J147" s="50">
        <f t="shared" si="23"/>
        <v>0</v>
      </c>
      <c r="K147" s="50">
        <f t="shared" si="23"/>
        <v>0</v>
      </c>
      <c r="L147" s="50">
        <f t="shared" si="23"/>
        <v>174.73</v>
      </c>
      <c r="M147" s="50">
        <f t="shared" si="23"/>
        <v>3.22</v>
      </c>
      <c r="N147" s="50">
        <f t="shared" si="23"/>
        <v>0</v>
      </c>
      <c r="O147" s="50">
        <f t="shared" si="23"/>
        <v>0</v>
      </c>
      <c r="P147" s="50">
        <f t="shared" si="23"/>
        <v>0</v>
      </c>
      <c r="Q147" s="50">
        <f t="shared" si="23"/>
        <v>0.03</v>
      </c>
      <c r="R147" s="50">
        <f t="shared" si="23"/>
        <v>6684.599999999999</v>
      </c>
      <c r="S147" s="35"/>
    </row>
    <row r="148" spans="1:19" ht="15" customHeight="1">
      <c r="A148" s="126" t="s">
        <v>88</v>
      </c>
      <c r="B148" s="97"/>
      <c r="C148" s="97"/>
      <c r="D148" s="98"/>
      <c r="E148" s="467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25.5" customHeight="1">
      <c r="A149" s="136">
        <v>1</v>
      </c>
      <c r="B149" s="70" t="s">
        <v>60</v>
      </c>
      <c r="C149" s="47" t="s">
        <v>810</v>
      </c>
      <c r="D149" s="599" t="s">
        <v>89</v>
      </c>
      <c r="E149" s="477">
        <v>15</v>
      </c>
      <c r="F149" s="70">
        <v>6006.19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735.66</v>
      </c>
      <c r="M149" s="70">
        <v>0</v>
      </c>
      <c r="N149" s="70">
        <v>481</v>
      </c>
      <c r="O149" s="70">
        <v>0</v>
      </c>
      <c r="P149" s="70">
        <v>400</v>
      </c>
      <c r="Q149" s="70">
        <v>0.13</v>
      </c>
      <c r="R149" s="70">
        <f>F149+G149+H149+J149-K149-O149-L149-N149+M149-Q149-P149</f>
        <v>4389.4</v>
      </c>
      <c r="S149" s="104"/>
    </row>
    <row r="150" spans="1:19" ht="25.5" customHeight="1" hidden="1">
      <c r="A150" s="136">
        <v>84</v>
      </c>
      <c r="B150" s="70" t="s">
        <v>793</v>
      </c>
      <c r="C150" s="47" t="s">
        <v>794</v>
      </c>
      <c r="D150" s="599" t="s">
        <v>611</v>
      </c>
      <c r="E150" s="477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f>F150+G150+H150+J150+K150-O150-L150-N150+M150-Q150-P150</f>
        <v>0</v>
      </c>
      <c r="S150" s="104"/>
    </row>
    <row r="151" spans="1:19" ht="25.5" customHeight="1">
      <c r="A151" s="136">
        <v>179</v>
      </c>
      <c r="B151" s="70" t="s">
        <v>1114</v>
      </c>
      <c r="C151" s="47" t="s">
        <v>1115</v>
      </c>
      <c r="D151" s="599" t="s">
        <v>211</v>
      </c>
      <c r="E151" s="477">
        <v>15</v>
      </c>
      <c r="F151" s="70">
        <v>2821.5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57.56</v>
      </c>
      <c r="M151" s="70">
        <v>0</v>
      </c>
      <c r="N151" s="70">
        <v>0</v>
      </c>
      <c r="O151" s="70">
        <v>0</v>
      </c>
      <c r="P151" s="70">
        <v>0</v>
      </c>
      <c r="Q151" s="70">
        <v>-0.06</v>
      </c>
      <c r="R151" s="70">
        <f>F151+G151+H151+J151+K151-O151-L151-N151+M151-Q151-P151</f>
        <v>2764</v>
      </c>
      <c r="S151" s="104"/>
    </row>
    <row r="152" spans="1:19" ht="25.5" customHeight="1">
      <c r="A152" s="136">
        <v>192</v>
      </c>
      <c r="B152" s="16" t="s">
        <v>1252</v>
      </c>
      <c r="C152" s="47" t="s">
        <v>1180</v>
      </c>
      <c r="D152" s="599" t="s">
        <v>211</v>
      </c>
      <c r="E152" s="477">
        <v>15</v>
      </c>
      <c r="F152" s="70">
        <v>2508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8.53</v>
      </c>
      <c r="M152" s="70">
        <v>0</v>
      </c>
      <c r="N152" s="70">
        <v>0</v>
      </c>
      <c r="O152" s="70">
        <v>0</v>
      </c>
      <c r="P152" s="70">
        <v>0</v>
      </c>
      <c r="Q152" s="70">
        <v>-0.13</v>
      </c>
      <c r="R152" s="70">
        <f>F152+G152+H152+J152+K152-O152-L152-N152+M152-Q152-P152</f>
        <v>2499.6</v>
      </c>
      <c r="S152" s="104"/>
    </row>
    <row r="153" spans="1:19" ht="18">
      <c r="A153" s="129" t="s">
        <v>121</v>
      </c>
      <c r="B153" s="43"/>
      <c r="C153" s="47"/>
      <c r="D153" s="599"/>
      <c r="E153" s="477"/>
      <c r="F153" s="50">
        <f>SUM(F149:F152)</f>
        <v>11335.689999999999</v>
      </c>
      <c r="G153" s="50">
        <f aca="true" t="shared" si="24" ref="G153:P153">SUM(G149:G152)</f>
        <v>0</v>
      </c>
      <c r="H153" s="50">
        <f t="shared" si="24"/>
        <v>0</v>
      </c>
      <c r="I153" s="50">
        <f t="shared" si="24"/>
        <v>0</v>
      </c>
      <c r="J153" s="50">
        <f t="shared" si="24"/>
        <v>0</v>
      </c>
      <c r="K153" s="50">
        <f t="shared" si="24"/>
        <v>0</v>
      </c>
      <c r="L153" s="50">
        <f t="shared" si="24"/>
        <v>801.75</v>
      </c>
      <c r="M153" s="50">
        <f>SUM(M149:M152)</f>
        <v>0</v>
      </c>
      <c r="N153" s="50">
        <f t="shared" si="24"/>
        <v>481</v>
      </c>
      <c r="O153" s="50">
        <f t="shared" si="24"/>
        <v>0</v>
      </c>
      <c r="P153" s="50">
        <f t="shared" si="24"/>
        <v>400</v>
      </c>
      <c r="Q153" s="50">
        <f>SUM(Q149:Q152)</f>
        <v>-0.06</v>
      </c>
      <c r="R153" s="50">
        <f>SUM(R149:R152)</f>
        <v>9653</v>
      </c>
      <c r="S153" s="35"/>
    </row>
    <row r="154" spans="1:19" ht="15" customHeight="1">
      <c r="A154" s="126" t="s">
        <v>1016</v>
      </c>
      <c r="B154" s="97"/>
      <c r="C154" s="97"/>
      <c r="D154" s="98"/>
      <c r="E154" s="467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25.5" customHeight="1">
      <c r="A155" s="136">
        <v>166</v>
      </c>
      <c r="B155" s="70" t="s">
        <v>1070</v>
      </c>
      <c r="C155" s="47" t="s">
        <v>1071</v>
      </c>
      <c r="D155" s="645" t="s">
        <v>1072</v>
      </c>
      <c r="E155" s="443">
        <v>15</v>
      </c>
      <c r="F155" s="77">
        <v>3135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111.94</v>
      </c>
      <c r="M155" s="77">
        <v>0</v>
      </c>
      <c r="N155" s="80">
        <v>0</v>
      </c>
      <c r="O155" s="77">
        <v>0</v>
      </c>
      <c r="P155" s="77">
        <v>0</v>
      </c>
      <c r="Q155" s="77">
        <v>0.06</v>
      </c>
      <c r="R155" s="77">
        <f>F155+G155+H155+J155-K155-O155-L155-N155+M155-Q155-P155</f>
        <v>3023</v>
      </c>
      <c r="S155" s="71"/>
    </row>
    <row r="156" spans="1:19" s="45" customFormat="1" ht="25.5" customHeight="1">
      <c r="A156" s="136">
        <v>196</v>
      </c>
      <c r="B156" s="16" t="s">
        <v>1238</v>
      </c>
      <c r="C156" s="47" t="s">
        <v>1239</v>
      </c>
      <c r="D156" s="645" t="s">
        <v>611</v>
      </c>
      <c r="E156" s="443">
        <v>15</v>
      </c>
      <c r="F156" s="77">
        <v>1773.38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86.19</v>
      </c>
      <c r="N156" s="80">
        <v>0</v>
      </c>
      <c r="O156" s="77">
        <v>0</v>
      </c>
      <c r="P156" s="77">
        <v>0</v>
      </c>
      <c r="Q156" s="77">
        <v>-0.03</v>
      </c>
      <c r="R156" s="77">
        <f>F156+G156+H156+J156-K156-O156-L156-N156+M156-Q156-P156</f>
        <v>1859.6000000000001</v>
      </c>
      <c r="S156" s="71"/>
    </row>
    <row r="157" spans="1:19" ht="18">
      <c r="A157" s="129" t="s">
        <v>121</v>
      </c>
      <c r="B157" s="77"/>
      <c r="C157" s="40"/>
      <c r="D157" s="647"/>
      <c r="E157" s="482"/>
      <c r="F157" s="36">
        <f>SUM(F155:F156)</f>
        <v>4908.38</v>
      </c>
      <c r="G157" s="36">
        <f aca="true" t="shared" si="25" ref="G157:P157">SUM(G155:G156)</f>
        <v>0</v>
      </c>
      <c r="H157" s="36">
        <f t="shared" si="25"/>
        <v>0</v>
      </c>
      <c r="I157" s="36">
        <f t="shared" si="25"/>
        <v>0</v>
      </c>
      <c r="J157" s="36">
        <f t="shared" si="25"/>
        <v>0</v>
      </c>
      <c r="K157" s="36">
        <f t="shared" si="25"/>
        <v>0</v>
      </c>
      <c r="L157" s="36">
        <f t="shared" si="25"/>
        <v>111.94</v>
      </c>
      <c r="M157" s="36">
        <f t="shared" si="25"/>
        <v>86.19</v>
      </c>
      <c r="N157" s="36">
        <f t="shared" si="25"/>
        <v>0</v>
      </c>
      <c r="O157" s="36">
        <f t="shared" si="25"/>
        <v>0</v>
      </c>
      <c r="P157" s="36">
        <f t="shared" si="25"/>
        <v>0</v>
      </c>
      <c r="Q157" s="36">
        <f>SUM(Q155:Q156)</f>
        <v>0.03</v>
      </c>
      <c r="R157" s="36">
        <f>SUM(R155:R156)</f>
        <v>4882.6</v>
      </c>
      <c r="S157" s="32"/>
    </row>
    <row r="158" spans="1:19" ht="15" customHeight="1">
      <c r="A158" s="126" t="s">
        <v>1217</v>
      </c>
      <c r="B158" s="97"/>
      <c r="C158" s="97"/>
      <c r="D158" s="98"/>
      <c r="E158" s="467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25.5" customHeight="1">
      <c r="A159" s="136">
        <v>194</v>
      </c>
      <c r="B159" s="70" t="s">
        <v>1218</v>
      </c>
      <c r="C159" s="47" t="s">
        <v>1219</v>
      </c>
      <c r="D159" s="645" t="s">
        <v>1220</v>
      </c>
      <c r="E159" s="443">
        <v>15</v>
      </c>
      <c r="F159" s="77">
        <v>3992.21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347.8</v>
      </c>
      <c r="M159" s="77">
        <v>0</v>
      </c>
      <c r="N159" s="80">
        <v>0</v>
      </c>
      <c r="O159" s="77">
        <v>0</v>
      </c>
      <c r="P159" s="77">
        <v>0</v>
      </c>
      <c r="Q159" s="77">
        <v>0.01</v>
      </c>
      <c r="R159" s="77">
        <f>F159+G159+H159+J159-K159-O159-L159-N159+M159-Q159-P159</f>
        <v>3644.3999999999996</v>
      </c>
      <c r="S159" s="71"/>
    </row>
    <row r="160" spans="1:19" ht="18">
      <c r="A160" s="129" t="s">
        <v>121</v>
      </c>
      <c r="B160" s="77"/>
      <c r="C160" s="40"/>
      <c r="D160" s="647"/>
      <c r="E160" s="482"/>
      <c r="F160" s="36">
        <f aca="true" t="shared" si="26" ref="F160:K160">SUM(F159:F159)</f>
        <v>3992.21</v>
      </c>
      <c r="G160" s="36">
        <f t="shared" si="26"/>
        <v>0</v>
      </c>
      <c r="H160" s="36">
        <f t="shared" si="26"/>
        <v>0</v>
      </c>
      <c r="I160" s="36">
        <f t="shared" si="26"/>
        <v>0</v>
      </c>
      <c r="J160" s="36">
        <f t="shared" si="26"/>
        <v>0</v>
      </c>
      <c r="K160" s="36">
        <f t="shared" si="26"/>
        <v>0</v>
      </c>
      <c r="L160" s="36">
        <f aca="true" t="shared" si="27" ref="L160:R160">SUM(L159:L159)</f>
        <v>347.8</v>
      </c>
      <c r="M160" s="36">
        <f t="shared" si="27"/>
        <v>0</v>
      </c>
      <c r="N160" s="36">
        <f t="shared" si="27"/>
        <v>0</v>
      </c>
      <c r="O160" s="36">
        <f t="shared" si="27"/>
        <v>0</v>
      </c>
      <c r="P160" s="36">
        <f t="shared" si="27"/>
        <v>0</v>
      </c>
      <c r="Q160" s="36">
        <f t="shared" si="27"/>
        <v>0.01</v>
      </c>
      <c r="R160" s="36">
        <f t="shared" si="27"/>
        <v>3644.3999999999996</v>
      </c>
      <c r="S160" s="32"/>
    </row>
    <row r="161" spans="1:19" ht="15" customHeight="1">
      <c r="A161" s="126" t="s">
        <v>125</v>
      </c>
      <c r="B161" s="97"/>
      <c r="C161" s="97"/>
      <c r="D161" s="98"/>
      <c r="E161" s="467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25.5" customHeight="1">
      <c r="A162" s="136">
        <v>8</v>
      </c>
      <c r="B162" s="77" t="s">
        <v>70</v>
      </c>
      <c r="C162" s="47" t="s">
        <v>811</v>
      </c>
      <c r="D162" s="647" t="s">
        <v>591</v>
      </c>
      <c r="E162" s="482">
        <v>15</v>
      </c>
      <c r="F162" s="77">
        <v>3057.72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83.26</v>
      </c>
      <c r="M162" s="77">
        <v>0</v>
      </c>
      <c r="N162" s="77">
        <v>0</v>
      </c>
      <c r="O162" s="77">
        <v>0</v>
      </c>
      <c r="P162" s="77">
        <v>0</v>
      </c>
      <c r="Q162" s="77">
        <v>0.06</v>
      </c>
      <c r="R162" s="70">
        <f>F162+G162+H162+J162-K162-O162-L162-N162+M162-Q162-P162</f>
        <v>2974.3999999999996</v>
      </c>
      <c r="S162" s="32"/>
    </row>
    <row r="163" spans="1:19" ht="25.5" customHeight="1">
      <c r="A163" s="136">
        <v>186</v>
      </c>
      <c r="B163" s="70" t="s">
        <v>1157</v>
      </c>
      <c r="C163" s="47" t="s">
        <v>1158</v>
      </c>
      <c r="D163" s="645" t="s">
        <v>917</v>
      </c>
      <c r="E163" s="482">
        <v>15</v>
      </c>
      <c r="F163" s="77">
        <v>2612.55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19.9</v>
      </c>
      <c r="M163" s="77">
        <v>0</v>
      </c>
      <c r="N163" s="77">
        <v>0</v>
      </c>
      <c r="O163" s="77">
        <v>0</v>
      </c>
      <c r="P163" s="77">
        <v>0</v>
      </c>
      <c r="Q163" s="77">
        <v>0.05</v>
      </c>
      <c r="R163" s="70">
        <f>F163+G163+H163+J163-K163-O163-L163-N163+M163-Q163-P163</f>
        <v>2592.6</v>
      </c>
      <c r="S163" s="35"/>
    </row>
    <row r="164" spans="1:19" ht="25.5" customHeight="1">
      <c r="A164" s="136">
        <v>202</v>
      </c>
      <c r="B164" s="70" t="s">
        <v>1255</v>
      </c>
      <c r="C164" s="47" t="s">
        <v>1256</v>
      </c>
      <c r="D164" s="645" t="s">
        <v>1257</v>
      </c>
      <c r="E164" s="482"/>
      <c r="F164" s="77">
        <v>1500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115.6</v>
      </c>
      <c r="N164" s="77">
        <v>0</v>
      </c>
      <c r="O164" s="77">
        <v>0</v>
      </c>
      <c r="P164" s="77">
        <v>0</v>
      </c>
      <c r="Q164" s="77">
        <v>0</v>
      </c>
      <c r="R164" s="70">
        <f>F164+G164+H164+J164-K164-O164-L164-N164+M164-Q164-P164</f>
        <v>1615.6</v>
      </c>
      <c r="S164" s="35"/>
    </row>
    <row r="165" spans="1:19" ht="18">
      <c r="A165" s="129" t="s">
        <v>121</v>
      </c>
      <c r="B165" s="43"/>
      <c r="C165" s="47"/>
      <c r="D165" s="47"/>
      <c r="E165" s="477"/>
      <c r="F165" s="50">
        <f>SUM(F162:F164)</f>
        <v>7170.27</v>
      </c>
      <c r="G165" s="50">
        <f>SUM(G162:G164)</f>
        <v>0</v>
      </c>
      <c r="H165" s="50">
        <f>SUM(H162:H164)</f>
        <v>0</v>
      </c>
      <c r="I165" s="50">
        <f aca="true" t="shared" si="28" ref="I165:P165">SUM(I162:I164)</f>
        <v>0</v>
      </c>
      <c r="J165" s="50">
        <f>SUM(J162:J164)</f>
        <v>0</v>
      </c>
      <c r="K165" s="50">
        <f t="shared" si="28"/>
        <v>0</v>
      </c>
      <c r="L165" s="50">
        <f t="shared" si="28"/>
        <v>103.16</v>
      </c>
      <c r="M165" s="50">
        <f t="shared" si="28"/>
        <v>115.6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SUM(Q162:Q164)</f>
        <v>0.11</v>
      </c>
      <c r="R165" s="50">
        <f>SUM(R162:R164)</f>
        <v>7182.6</v>
      </c>
      <c r="S165" s="35"/>
    </row>
    <row r="166" spans="1:19" s="25" customFormat="1" ht="20.25" customHeight="1">
      <c r="A166" s="65"/>
      <c r="B166" s="60" t="s">
        <v>33</v>
      </c>
      <c r="C166" s="72"/>
      <c r="D166" s="72"/>
      <c r="E166" s="479"/>
      <c r="F166" s="88">
        <f>F143+F147+F153+F157+F160+F165</f>
        <v>36195.06</v>
      </c>
      <c r="G166" s="88">
        <f>G143+G147+G153+G157+G160+G165</f>
        <v>907</v>
      </c>
      <c r="H166" s="88">
        <f>H143+H147+H153+H157+H160+H165</f>
        <v>0</v>
      </c>
      <c r="I166" s="88">
        <f aca="true" t="shared" si="29" ref="I166:P166">I143+I147+I153+I157+I160+I165</f>
        <v>0</v>
      </c>
      <c r="J166" s="88">
        <f>J143+J147+J153+J157+J160+J165</f>
        <v>0</v>
      </c>
      <c r="K166" s="88">
        <f t="shared" si="29"/>
        <v>0</v>
      </c>
      <c r="L166" s="88">
        <f t="shared" si="29"/>
        <v>1598.88</v>
      </c>
      <c r="M166" s="88">
        <f t="shared" si="29"/>
        <v>205.01</v>
      </c>
      <c r="N166" s="88">
        <f t="shared" si="29"/>
        <v>481</v>
      </c>
      <c r="O166" s="88">
        <f t="shared" si="29"/>
        <v>0</v>
      </c>
      <c r="P166" s="88">
        <f t="shared" si="29"/>
        <v>400</v>
      </c>
      <c r="Q166" s="88">
        <f>Q143+Q147+Q153+Q157+Q160+Q165</f>
        <v>-0.010000000000000009</v>
      </c>
      <c r="R166" s="88">
        <f>R143+R147+R153+R157+R160+R165</f>
        <v>34827.2</v>
      </c>
      <c r="S166" s="66"/>
    </row>
    <row r="167" spans="1:19" s="130" customFormat="1" ht="15.75" customHeight="1">
      <c r="A167" s="655"/>
      <c r="B167" s="656"/>
      <c r="C167" s="656"/>
      <c r="D167" s="656" t="s">
        <v>1091</v>
      </c>
      <c r="F167" s="657"/>
      <c r="G167" s="656"/>
      <c r="H167" s="656"/>
      <c r="I167" s="656"/>
      <c r="J167" s="656"/>
      <c r="L167" s="661" t="s">
        <v>1093</v>
      </c>
      <c r="M167" s="656"/>
      <c r="N167" s="656"/>
      <c r="O167" s="656"/>
      <c r="P167" s="656"/>
      <c r="Q167" s="656" t="s">
        <v>1093</v>
      </c>
      <c r="R167" s="656"/>
      <c r="S167" s="658"/>
    </row>
    <row r="168" spans="1:19" ht="14.25" customHeight="1">
      <c r="A168" s="655" t="s">
        <v>1126</v>
      </c>
      <c r="B168" s="656"/>
      <c r="C168" s="656"/>
      <c r="D168" s="661" t="s">
        <v>1092</v>
      </c>
      <c r="E168" s="656"/>
      <c r="F168" s="657"/>
      <c r="G168" s="656"/>
      <c r="H168" s="656"/>
      <c r="I168" s="656"/>
      <c r="J168" s="656"/>
      <c r="L168" s="661" t="s">
        <v>1094</v>
      </c>
      <c r="M168" s="656"/>
      <c r="N168" s="655"/>
      <c r="O168" s="656"/>
      <c r="P168" s="656" t="s">
        <v>1086</v>
      </c>
      <c r="Q168" s="656"/>
      <c r="R168" s="656"/>
      <c r="S168" s="659"/>
    </row>
    <row r="169" spans="1:19" ht="12.75" customHeight="1">
      <c r="A169" s="655"/>
      <c r="B169" s="656"/>
      <c r="C169" s="656"/>
      <c r="D169" s="661" t="s">
        <v>1095</v>
      </c>
      <c r="E169" s="656"/>
      <c r="F169" s="657"/>
      <c r="G169" s="656"/>
      <c r="H169" s="656"/>
      <c r="I169" s="656"/>
      <c r="J169" s="656"/>
      <c r="L169" s="660" t="s">
        <v>1089</v>
      </c>
      <c r="M169" s="656"/>
      <c r="N169" s="656"/>
      <c r="O169" s="656"/>
      <c r="P169" s="656" t="s">
        <v>1090</v>
      </c>
      <c r="Q169" s="656"/>
      <c r="R169" s="656"/>
      <c r="S169" s="658"/>
    </row>
    <row r="171" spans="1:19" ht="26.25" customHeight="1">
      <c r="A171" s="5" t="s">
        <v>0</v>
      </c>
      <c r="B171" s="37"/>
      <c r="C171" s="6"/>
      <c r="D171" s="119" t="s">
        <v>120</v>
      </c>
      <c r="E171" s="452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3" t="s">
        <v>25</v>
      </c>
      <c r="C172" s="9"/>
      <c r="D172" s="9"/>
      <c r="E172" s="440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590" t="s">
        <v>1039</v>
      </c>
    </row>
    <row r="173" spans="1:19" ht="23.25" customHeight="1">
      <c r="A173" s="12"/>
      <c r="B173" s="49"/>
      <c r="C173" s="13"/>
      <c r="D173" s="120" t="s">
        <v>1317</v>
      </c>
      <c r="E173" s="441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931</v>
      </c>
      <c r="B174" s="73" t="s">
        <v>932</v>
      </c>
      <c r="C174" s="55" t="s">
        <v>1</v>
      </c>
      <c r="D174" s="55" t="s">
        <v>930</v>
      </c>
      <c r="E174" s="466" t="s">
        <v>948</v>
      </c>
      <c r="F174" s="28" t="s">
        <v>926</v>
      </c>
      <c r="G174" s="28" t="s">
        <v>927</v>
      </c>
      <c r="H174" s="28" t="s">
        <v>16</v>
      </c>
      <c r="I174" s="28" t="s">
        <v>37</v>
      </c>
      <c r="J174" s="46" t="s">
        <v>36</v>
      </c>
      <c r="K174" s="46" t="s">
        <v>604</v>
      </c>
      <c r="L174" s="56" t="s">
        <v>18</v>
      </c>
      <c r="M174" s="28" t="s">
        <v>19</v>
      </c>
      <c r="N174" s="46" t="s">
        <v>1221</v>
      </c>
      <c r="O174" s="28" t="s">
        <v>22</v>
      </c>
      <c r="P174" s="28" t="s">
        <v>940</v>
      </c>
      <c r="Q174" s="28" t="s">
        <v>32</v>
      </c>
      <c r="R174" s="28" t="s">
        <v>31</v>
      </c>
      <c r="S174" s="57" t="s">
        <v>20</v>
      </c>
    </row>
    <row r="175" spans="1:19" ht="28.5" customHeight="1" hidden="1" thickTop="1">
      <c r="A175" s="126" t="s">
        <v>245</v>
      </c>
      <c r="B175" s="97"/>
      <c r="C175" s="102"/>
      <c r="D175" s="97"/>
      <c r="E175" s="467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 hidden="1">
      <c r="A176" s="136">
        <v>182</v>
      </c>
      <c r="B176" s="70" t="s">
        <v>1143</v>
      </c>
      <c r="C176" s="47" t="s">
        <v>1144</v>
      </c>
      <c r="D176" s="645" t="s">
        <v>611</v>
      </c>
      <c r="E176" s="443">
        <v>15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80">
        <v>0</v>
      </c>
      <c r="O176" s="77">
        <v>0</v>
      </c>
      <c r="P176" s="77">
        <v>0</v>
      </c>
      <c r="Q176" s="77">
        <v>0</v>
      </c>
      <c r="R176" s="77">
        <f>F176+G176+H176+J176+K176-O176-L176-N176+M176-Q176-P176</f>
        <v>0</v>
      </c>
      <c r="S176" s="71"/>
    </row>
    <row r="177" spans="1:19" ht="27" customHeight="1" hidden="1">
      <c r="A177" s="129" t="s">
        <v>121</v>
      </c>
      <c r="B177" s="77"/>
      <c r="C177" s="40"/>
      <c r="D177" s="647"/>
      <c r="E177" s="482"/>
      <c r="F177" s="36">
        <f aca="true" t="shared" si="30" ref="F177:K177">SUM(F176:F176)</f>
        <v>0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0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0</v>
      </c>
      <c r="R177" s="78">
        <f t="shared" si="31"/>
        <v>0</v>
      </c>
      <c r="S177" s="32"/>
    </row>
    <row r="178" spans="1:19" ht="28.5" customHeight="1" thickTop="1">
      <c r="A178" s="126" t="s">
        <v>90</v>
      </c>
      <c r="B178" s="97"/>
      <c r="C178" s="102"/>
      <c r="D178" s="97"/>
      <c r="E178" s="467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6">
        <v>2</v>
      </c>
      <c r="B179" s="77" t="s">
        <v>91</v>
      </c>
      <c r="C179" s="40" t="s">
        <v>812</v>
      </c>
      <c r="D179" s="645" t="s">
        <v>92</v>
      </c>
      <c r="E179" s="443">
        <v>15</v>
      </c>
      <c r="F179" s="77">
        <v>4692.98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468.53</v>
      </c>
      <c r="M179" s="77">
        <v>0</v>
      </c>
      <c r="N179" s="80">
        <v>0</v>
      </c>
      <c r="O179" s="77">
        <v>0</v>
      </c>
      <c r="P179" s="77">
        <v>0</v>
      </c>
      <c r="Q179" s="77">
        <v>0.05</v>
      </c>
      <c r="R179" s="77">
        <f>F179+G179+H179+J179-K179-O179-L179-N179+M179-Q179-P179</f>
        <v>4224.4</v>
      </c>
      <c r="S179" s="71"/>
    </row>
    <row r="180" spans="1:19" ht="27" customHeight="1">
      <c r="A180" s="129" t="s">
        <v>121</v>
      </c>
      <c r="B180" s="77"/>
      <c r="C180" s="40"/>
      <c r="D180" s="647"/>
      <c r="E180" s="482"/>
      <c r="F180" s="36">
        <f aca="true" t="shared" si="32" ref="F180:O180">SUM(F179:F179)</f>
        <v>4692.98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468.53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0.05</v>
      </c>
      <c r="R180" s="78">
        <f>SUM(R179:R179)</f>
        <v>4224.4</v>
      </c>
      <c r="S180" s="32"/>
    </row>
    <row r="181" spans="1:19" ht="28.5" customHeight="1">
      <c r="A181" s="126" t="s">
        <v>93</v>
      </c>
      <c r="B181" s="97"/>
      <c r="C181" s="97"/>
      <c r="D181" s="98"/>
      <c r="E181" s="467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6">
        <v>157</v>
      </c>
      <c r="B182" s="70" t="s">
        <v>1054</v>
      </c>
      <c r="C182" s="47" t="s">
        <v>1055</v>
      </c>
      <c r="D182" s="645" t="s">
        <v>611</v>
      </c>
      <c r="E182" s="443">
        <v>15</v>
      </c>
      <c r="F182" s="77">
        <v>2184.16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55.12</v>
      </c>
      <c r="N182" s="80">
        <v>0</v>
      </c>
      <c r="O182" s="77">
        <v>0</v>
      </c>
      <c r="P182" s="77">
        <v>0</v>
      </c>
      <c r="Q182" s="77">
        <v>-0.12</v>
      </c>
      <c r="R182" s="77">
        <f>F182+G182+H182+J182+K182-O182-L182-N182+M182-Q182-P182</f>
        <v>2239.3999999999996</v>
      </c>
      <c r="S182" s="71"/>
    </row>
    <row r="183" spans="1:19" ht="21" customHeight="1">
      <c r="A183" s="129" t="s">
        <v>121</v>
      </c>
      <c r="B183" s="77"/>
      <c r="C183" s="1"/>
      <c r="D183" s="1"/>
      <c r="E183" s="482"/>
      <c r="F183" s="36">
        <f aca="true" t="shared" si="33" ref="F183:R183">SUM(F182:F182)</f>
        <v>2184.16</v>
      </c>
      <c r="G183" s="36">
        <f t="shared" si="33"/>
        <v>0</v>
      </c>
      <c r="H183" s="36">
        <f t="shared" si="33"/>
        <v>0</v>
      </c>
      <c r="I183" s="36">
        <f t="shared" si="33"/>
        <v>0</v>
      </c>
      <c r="J183" s="36">
        <f t="shared" si="33"/>
        <v>0</v>
      </c>
      <c r="K183" s="36">
        <f t="shared" si="33"/>
        <v>0</v>
      </c>
      <c r="L183" s="36">
        <f t="shared" si="33"/>
        <v>0</v>
      </c>
      <c r="M183" s="36">
        <f t="shared" si="33"/>
        <v>55.12</v>
      </c>
      <c r="N183" s="36">
        <f t="shared" si="33"/>
        <v>0</v>
      </c>
      <c r="O183" s="36">
        <f t="shared" si="33"/>
        <v>0</v>
      </c>
      <c r="P183" s="36">
        <f t="shared" si="33"/>
        <v>0</v>
      </c>
      <c r="Q183" s="36">
        <f t="shared" si="33"/>
        <v>-0.12</v>
      </c>
      <c r="R183" s="36">
        <f t="shared" si="33"/>
        <v>2239.3999999999996</v>
      </c>
      <c r="S183" s="32"/>
    </row>
    <row r="184" spans="1:19" s="25" customFormat="1" ht="27" customHeight="1">
      <c r="A184" s="65"/>
      <c r="B184" s="60" t="s">
        <v>33</v>
      </c>
      <c r="C184" s="66"/>
      <c r="D184" s="66"/>
      <c r="E184" s="465"/>
      <c r="F184" s="88">
        <f aca="true" t="shared" si="34" ref="F184:R184">F177+F180+F183</f>
        <v>6877.139999999999</v>
      </c>
      <c r="G184" s="88">
        <f t="shared" si="34"/>
        <v>0</v>
      </c>
      <c r="H184" s="88">
        <f t="shared" si="34"/>
        <v>0</v>
      </c>
      <c r="I184" s="88">
        <f t="shared" si="34"/>
        <v>0</v>
      </c>
      <c r="J184" s="88">
        <f t="shared" si="34"/>
        <v>0</v>
      </c>
      <c r="K184" s="88">
        <f t="shared" si="34"/>
        <v>0</v>
      </c>
      <c r="L184" s="88">
        <f t="shared" si="34"/>
        <v>468.53</v>
      </c>
      <c r="M184" s="88">
        <f t="shared" si="34"/>
        <v>55.12</v>
      </c>
      <c r="N184" s="88">
        <f t="shared" si="34"/>
        <v>0</v>
      </c>
      <c r="O184" s="88">
        <f t="shared" si="34"/>
        <v>0</v>
      </c>
      <c r="P184" s="88">
        <f t="shared" si="34"/>
        <v>0</v>
      </c>
      <c r="Q184" s="88">
        <f t="shared" si="34"/>
        <v>-0.06999999999999999</v>
      </c>
      <c r="R184" s="88">
        <f t="shared" si="34"/>
        <v>6463.799999999999</v>
      </c>
      <c r="S184" s="67"/>
    </row>
    <row r="185" spans="1:19" ht="18">
      <c r="A185" s="23"/>
      <c r="B185" s="10"/>
      <c r="C185" s="10"/>
      <c r="D185" s="10"/>
      <c r="E185" s="440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440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.75">
      <c r="A187" s="655"/>
      <c r="B187" s="656"/>
      <c r="C187" s="656" t="s">
        <v>1091</v>
      </c>
      <c r="F187" s="657"/>
      <c r="G187" s="656"/>
      <c r="H187" s="656"/>
      <c r="I187" s="656"/>
      <c r="J187" s="656"/>
      <c r="L187" s="661" t="s">
        <v>1093</v>
      </c>
      <c r="M187" s="661"/>
      <c r="N187" s="656"/>
      <c r="O187" s="656"/>
      <c r="P187" s="656"/>
      <c r="Q187" s="656" t="s">
        <v>1093</v>
      </c>
      <c r="R187" s="656"/>
      <c r="S187" s="658"/>
    </row>
    <row r="188" spans="1:19" ht="26.25" customHeight="1">
      <c r="A188" s="655"/>
      <c r="B188" s="656"/>
      <c r="C188" s="656"/>
      <c r="D188" s="656"/>
      <c r="E188" s="656"/>
      <c r="F188" s="657"/>
      <c r="G188" s="656"/>
      <c r="H188" s="656"/>
      <c r="I188" s="656"/>
      <c r="J188" s="656"/>
      <c r="L188" s="661"/>
      <c r="M188" s="702"/>
      <c r="N188" s="655"/>
      <c r="O188" s="656"/>
      <c r="P188" s="656"/>
      <c r="Q188" s="656"/>
      <c r="R188" s="656"/>
      <c r="S188" s="659"/>
    </row>
    <row r="189" spans="1:19" s="130" customFormat="1" ht="19.5">
      <c r="A189" s="655" t="s">
        <v>1126</v>
      </c>
      <c r="B189" s="656"/>
      <c r="C189" s="661" t="s">
        <v>1092</v>
      </c>
      <c r="E189" s="656"/>
      <c r="F189" s="657"/>
      <c r="G189" s="656"/>
      <c r="H189" s="656"/>
      <c r="I189" s="656"/>
      <c r="J189" s="656"/>
      <c r="L189" s="661" t="s">
        <v>1094</v>
      </c>
      <c r="M189" s="702"/>
      <c r="N189" s="655"/>
      <c r="O189" s="656"/>
      <c r="P189" s="656" t="s">
        <v>1086</v>
      </c>
      <c r="Q189" s="656"/>
      <c r="R189" s="656"/>
      <c r="S189" s="659"/>
    </row>
    <row r="190" spans="1:19" s="130" customFormat="1" ht="19.5">
      <c r="A190" s="655"/>
      <c r="B190" s="656"/>
      <c r="C190" s="661" t="s">
        <v>1095</v>
      </c>
      <c r="E190" s="656"/>
      <c r="F190" s="657"/>
      <c r="G190" s="656"/>
      <c r="H190" s="656"/>
      <c r="I190" s="656"/>
      <c r="J190" s="656"/>
      <c r="L190" s="660" t="s">
        <v>1089</v>
      </c>
      <c r="M190" s="660"/>
      <c r="N190" s="656"/>
      <c r="O190" s="656"/>
      <c r="P190" s="656" t="s">
        <v>1090</v>
      </c>
      <c r="Q190" s="656"/>
      <c r="R190" s="656"/>
      <c r="S190" s="658"/>
    </row>
    <row r="191" spans="1:19" s="130" customFormat="1" ht="19.5">
      <c r="A191" s="728"/>
      <c r="B191" s="729"/>
      <c r="C191" s="729"/>
      <c r="D191" s="729"/>
      <c r="E191" s="729"/>
      <c r="F191" s="730"/>
      <c r="G191" s="729"/>
      <c r="H191" s="729"/>
      <c r="I191" s="729"/>
      <c r="J191" s="729"/>
      <c r="K191" s="731"/>
      <c r="L191" s="732"/>
      <c r="M191" s="732"/>
      <c r="N191" s="729"/>
      <c r="O191" s="729"/>
      <c r="P191" s="729"/>
      <c r="Q191" s="729"/>
      <c r="R191" s="729"/>
      <c r="S191" s="733"/>
    </row>
    <row r="192" spans="1:19" s="130" customFormat="1" ht="33.75">
      <c r="A192" s="5" t="s">
        <v>0</v>
      </c>
      <c r="B192" s="37"/>
      <c r="C192" s="6"/>
      <c r="D192" s="118" t="s">
        <v>120</v>
      </c>
      <c r="E192" s="452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6"/>
      <c r="Q192" s="6"/>
      <c r="R192" s="6"/>
      <c r="S192" s="29"/>
    </row>
    <row r="193" spans="1:19" s="130" customFormat="1" ht="19.5">
      <c r="A193" s="8"/>
      <c r="B193" s="123" t="s">
        <v>967</v>
      </c>
      <c r="C193" s="9"/>
      <c r="D193" s="9"/>
      <c r="E193" s="440"/>
      <c r="F193" s="9"/>
      <c r="G193" s="9"/>
      <c r="H193" s="9"/>
      <c r="I193" s="9"/>
      <c r="J193" s="10"/>
      <c r="K193" s="10"/>
      <c r="L193" s="9"/>
      <c r="M193" s="9"/>
      <c r="N193" s="11"/>
      <c r="O193" s="9"/>
      <c r="P193" s="9"/>
      <c r="Q193" s="9"/>
      <c r="R193" s="9"/>
      <c r="S193" s="590" t="s">
        <v>1040</v>
      </c>
    </row>
    <row r="194" spans="1:19" s="130" customFormat="1" ht="24.75">
      <c r="A194" s="12"/>
      <c r="B194" s="49"/>
      <c r="C194" s="13"/>
      <c r="D194" s="120" t="s">
        <v>1317</v>
      </c>
      <c r="E194" s="441"/>
      <c r="F194" s="14"/>
      <c r="G194" s="14"/>
      <c r="H194" s="14"/>
      <c r="I194" s="14"/>
      <c r="J194" s="14"/>
      <c r="K194" s="14"/>
      <c r="L194" s="14"/>
      <c r="M194" s="14"/>
      <c r="N194" s="15"/>
      <c r="O194" s="14"/>
      <c r="P194" s="14"/>
      <c r="Q194" s="14"/>
      <c r="R194" s="14"/>
      <c r="S194" s="31"/>
    </row>
    <row r="195" spans="1:19" s="130" customFormat="1" ht="38.25" customHeight="1" thickBot="1">
      <c r="A195" s="54" t="s">
        <v>931</v>
      </c>
      <c r="B195" s="73" t="s">
        <v>932</v>
      </c>
      <c r="C195" s="73" t="s">
        <v>1</v>
      </c>
      <c r="D195" s="73" t="s">
        <v>930</v>
      </c>
      <c r="E195" s="466" t="s">
        <v>948</v>
      </c>
      <c r="F195" s="28" t="s">
        <v>926</v>
      </c>
      <c r="G195" s="28" t="s">
        <v>927</v>
      </c>
      <c r="H195" s="28" t="s">
        <v>16</v>
      </c>
      <c r="I195" s="28" t="s">
        <v>37</v>
      </c>
      <c r="J195" s="28" t="s">
        <v>36</v>
      </c>
      <c r="K195" s="28" t="s">
        <v>604</v>
      </c>
      <c r="L195" s="28" t="s">
        <v>18</v>
      </c>
      <c r="M195" s="28" t="s">
        <v>19</v>
      </c>
      <c r="N195" s="28" t="s">
        <v>1221</v>
      </c>
      <c r="O195" s="28" t="s">
        <v>22</v>
      </c>
      <c r="P195" s="28" t="s">
        <v>940</v>
      </c>
      <c r="Q195" s="28" t="s">
        <v>32</v>
      </c>
      <c r="R195" s="28" t="s">
        <v>31</v>
      </c>
      <c r="S195" s="74" t="s">
        <v>20</v>
      </c>
    </row>
    <row r="196" spans="1:19" s="130" customFormat="1" ht="27.75" customHeight="1" thickTop="1">
      <c r="A196" s="550" t="s">
        <v>266</v>
      </c>
      <c r="B196" s="79"/>
      <c r="C196" s="64"/>
      <c r="D196" s="64"/>
      <c r="E196" s="525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62"/>
    </row>
    <row r="197" spans="1:19" s="130" customFormat="1" ht="45" customHeight="1">
      <c r="A197" s="136">
        <v>140</v>
      </c>
      <c r="B197" s="70" t="s">
        <v>971</v>
      </c>
      <c r="C197" s="47" t="s">
        <v>972</v>
      </c>
      <c r="D197" s="599" t="s">
        <v>968</v>
      </c>
      <c r="E197" s="477">
        <v>15</v>
      </c>
      <c r="F197" s="70">
        <v>2042.01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68.99</v>
      </c>
      <c r="N197" s="81">
        <v>0</v>
      </c>
      <c r="O197" s="70">
        <v>0</v>
      </c>
      <c r="P197" s="70">
        <v>0</v>
      </c>
      <c r="Q197" s="70">
        <v>0</v>
      </c>
      <c r="R197" s="70">
        <f>F197+G197+H197+I197+J197+K197-O197-L197-N197+M197-Q197</f>
        <v>2111</v>
      </c>
      <c r="S197" s="32"/>
    </row>
    <row r="198" spans="1:19" s="130" customFormat="1" ht="24" customHeight="1">
      <c r="A198" s="129" t="s">
        <v>121</v>
      </c>
      <c r="B198" s="70"/>
      <c r="C198" s="47"/>
      <c r="D198" s="47"/>
      <c r="E198" s="477"/>
      <c r="F198" s="76">
        <f>SUM(F197:F197)</f>
        <v>2042.01</v>
      </c>
      <c r="G198" s="76">
        <f>G197</f>
        <v>0</v>
      </c>
      <c r="H198" s="76">
        <f>H197</f>
        <v>0</v>
      </c>
      <c r="I198" s="76">
        <f aca="true" t="shared" si="35" ref="I198:P198">SUM(I197:I197)</f>
        <v>0</v>
      </c>
      <c r="J198" s="76">
        <f t="shared" si="35"/>
        <v>0</v>
      </c>
      <c r="K198" s="76">
        <f t="shared" si="35"/>
        <v>0</v>
      </c>
      <c r="L198" s="76">
        <f t="shared" si="35"/>
        <v>0</v>
      </c>
      <c r="M198" s="76">
        <f t="shared" si="35"/>
        <v>68.99</v>
      </c>
      <c r="N198" s="76">
        <f t="shared" si="35"/>
        <v>0</v>
      </c>
      <c r="O198" s="76">
        <f t="shared" si="35"/>
        <v>0</v>
      </c>
      <c r="P198" s="76">
        <f t="shared" si="35"/>
        <v>0</v>
      </c>
      <c r="Q198" s="76">
        <f>SUM(Q197:Q197)</f>
        <v>0</v>
      </c>
      <c r="R198" s="76">
        <f>SUM(R197:R197)</f>
        <v>2111</v>
      </c>
      <c r="S198" s="32"/>
    </row>
    <row r="199" spans="1:19" s="130" customFormat="1" ht="33" customHeight="1">
      <c r="A199" s="65"/>
      <c r="B199" s="60" t="s">
        <v>33</v>
      </c>
      <c r="C199" s="82"/>
      <c r="D199" s="82"/>
      <c r="E199" s="513"/>
      <c r="F199" s="83">
        <f aca="true" t="shared" si="36" ref="F199:P199">F198</f>
        <v>2042.01</v>
      </c>
      <c r="G199" s="83">
        <f t="shared" si="36"/>
        <v>0</v>
      </c>
      <c r="H199" s="83">
        <f t="shared" si="36"/>
        <v>0</v>
      </c>
      <c r="I199" s="83">
        <f t="shared" si="36"/>
        <v>0</v>
      </c>
      <c r="J199" s="83">
        <f t="shared" si="36"/>
        <v>0</v>
      </c>
      <c r="K199" s="83">
        <f t="shared" si="36"/>
        <v>0</v>
      </c>
      <c r="L199" s="83">
        <f t="shared" si="36"/>
        <v>0</v>
      </c>
      <c r="M199" s="83">
        <f t="shared" si="36"/>
        <v>68.99</v>
      </c>
      <c r="N199" s="83">
        <f t="shared" si="36"/>
        <v>0</v>
      </c>
      <c r="O199" s="83">
        <f t="shared" si="36"/>
        <v>0</v>
      </c>
      <c r="P199" s="83">
        <f t="shared" si="36"/>
        <v>0</v>
      </c>
      <c r="Q199" s="83">
        <f>Q198</f>
        <v>0</v>
      </c>
      <c r="R199" s="83">
        <f>R198</f>
        <v>2111</v>
      </c>
      <c r="S199" s="67"/>
    </row>
    <row r="200" spans="1:19" s="130" customFormat="1" ht="19.5">
      <c r="A200" s="19"/>
      <c r="B200" s="3"/>
      <c r="C200" s="3"/>
      <c r="D200" s="3"/>
      <c r="E200" s="447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0" customFormat="1" ht="19.5">
      <c r="A201" s="19"/>
      <c r="B201" s="3"/>
      <c r="C201" s="3"/>
      <c r="D201" s="3"/>
      <c r="E201" s="447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47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47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655"/>
      <c r="B204" s="656"/>
      <c r="C204" s="656" t="s">
        <v>1091</v>
      </c>
      <c r="D204" s="656"/>
      <c r="F204" s="657"/>
      <c r="G204" s="656"/>
      <c r="H204" s="656"/>
      <c r="I204" s="656"/>
      <c r="J204" s="656"/>
      <c r="L204" s="661" t="s">
        <v>1093</v>
      </c>
      <c r="M204" s="656"/>
      <c r="N204" s="656"/>
      <c r="O204" s="656"/>
      <c r="P204" s="656"/>
      <c r="Q204" s="656" t="s">
        <v>1093</v>
      </c>
      <c r="R204" s="656"/>
      <c r="S204" s="658"/>
    </row>
    <row r="205" spans="1:19" s="130" customFormat="1" ht="19.5">
      <c r="A205" s="655"/>
      <c r="B205" s="656"/>
      <c r="C205" s="656"/>
      <c r="D205" s="656"/>
      <c r="E205" s="656"/>
      <c r="F205" s="657"/>
      <c r="G205" s="656"/>
      <c r="H205" s="656"/>
      <c r="I205" s="656"/>
      <c r="J205" s="656"/>
      <c r="L205" s="670"/>
      <c r="M205" s="656"/>
      <c r="N205" s="655"/>
      <c r="O205" s="656"/>
      <c r="P205" s="656"/>
      <c r="Q205" s="656"/>
      <c r="R205" s="656"/>
      <c r="S205" s="659"/>
    </row>
    <row r="206" spans="1:19" s="130" customFormat="1" ht="19.5">
      <c r="A206" s="655" t="s">
        <v>1126</v>
      </c>
      <c r="B206" s="656"/>
      <c r="C206" s="661" t="s">
        <v>1092</v>
      </c>
      <c r="E206" s="656"/>
      <c r="F206" s="657"/>
      <c r="G206" s="656"/>
      <c r="H206" s="656"/>
      <c r="I206" s="656"/>
      <c r="J206" s="656"/>
      <c r="L206" s="661" t="s">
        <v>1094</v>
      </c>
      <c r="M206" s="656"/>
      <c r="N206" s="655"/>
      <c r="O206" s="656"/>
      <c r="P206" s="656" t="s">
        <v>1086</v>
      </c>
      <c r="Q206" s="656"/>
      <c r="R206" s="656"/>
      <c r="S206" s="659"/>
    </row>
    <row r="207" spans="1:19" s="130" customFormat="1" ht="19.5">
      <c r="A207" s="655"/>
      <c r="B207" s="656"/>
      <c r="C207" s="661" t="s">
        <v>1095</v>
      </c>
      <c r="E207" s="656"/>
      <c r="F207" s="657"/>
      <c r="G207" s="656"/>
      <c r="H207" s="656"/>
      <c r="I207" s="656"/>
      <c r="J207" s="656"/>
      <c r="L207" s="660" t="s">
        <v>1089</v>
      </c>
      <c r="M207" s="656"/>
      <c r="N207" s="656"/>
      <c r="O207" s="656"/>
      <c r="P207" s="656" t="s">
        <v>1090</v>
      </c>
      <c r="Q207" s="656"/>
      <c r="R207" s="656"/>
      <c r="S207" s="658"/>
    </row>
    <row r="208" spans="1:19" ht="18">
      <c r="A208" s="23"/>
      <c r="B208" s="10"/>
      <c r="C208" s="10"/>
      <c r="D208" s="10"/>
      <c r="E208" s="440"/>
      <c r="F208" s="10"/>
      <c r="G208" s="10"/>
      <c r="H208" s="10"/>
      <c r="I208" s="10"/>
      <c r="J208" s="10"/>
      <c r="K208" s="10"/>
      <c r="L208" s="10"/>
      <c r="M208" s="10"/>
      <c r="N208" s="24"/>
      <c r="O208" s="10"/>
      <c r="P208" s="10"/>
      <c r="Q208" s="10"/>
      <c r="R208" s="10"/>
      <c r="S208" s="34"/>
    </row>
    <row r="209" spans="1:19" ht="35.25" customHeight="1">
      <c r="A209" s="5" t="s">
        <v>0</v>
      </c>
      <c r="B209" s="37"/>
      <c r="C209" s="6"/>
      <c r="D209" s="119" t="s">
        <v>120</v>
      </c>
      <c r="E209" s="452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6"/>
      <c r="Q209" s="6"/>
      <c r="R209" s="6"/>
      <c r="S209" s="29"/>
    </row>
    <row r="210" spans="1:19" ht="29.25" customHeight="1">
      <c r="A210" s="8"/>
      <c r="B210" s="123" t="s">
        <v>332</v>
      </c>
      <c r="C210" s="9"/>
      <c r="D210" s="9"/>
      <c r="E210" s="440"/>
      <c r="F210" s="9"/>
      <c r="G210" s="9"/>
      <c r="H210" s="9"/>
      <c r="I210" s="9"/>
      <c r="J210" s="10"/>
      <c r="K210" s="10"/>
      <c r="L210" s="9"/>
      <c r="M210" s="9"/>
      <c r="N210" s="11"/>
      <c r="O210" s="9"/>
      <c r="P210" s="9"/>
      <c r="Q210" s="9"/>
      <c r="R210" s="9"/>
      <c r="S210" s="590" t="s">
        <v>1041</v>
      </c>
    </row>
    <row r="211" spans="1:19" ht="28.5" customHeight="1">
      <c r="A211" s="12"/>
      <c r="B211" s="49"/>
      <c r="C211" s="13"/>
      <c r="D211" s="120" t="s">
        <v>1317</v>
      </c>
      <c r="E211" s="441"/>
      <c r="F211" s="14"/>
      <c r="G211" s="14"/>
      <c r="H211" s="14"/>
      <c r="I211" s="14"/>
      <c r="J211" s="14"/>
      <c r="K211" s="14"/>
      <c r="L211" s="14"/>
      <c r="M211" s="14"/>
      <c r="N211" s="15"/>
      <c r="O211" s="14"/>
      <c r="P211" s="14"/>
      <c r="Q211" s="14"/>
      <c r="R211" s="14"/>
      <c r="S211" s="31"/>
    </row>
    <row r="212" spans="1:19" s="58" customFormat="1" ht="30" customHeight="1" thickBot="1">
      <c r="A212" s="54" t="s">
        <v>931</v>
      </c>
      <c r="B212" s="73" t="s">
        <v>932</v>
      </c>
      <c r="C212" s="55" t="s">
        <v>1</v>
      </c>
      <c r="D212" s="55" t="s">
        <v>930</v>
      </c>
      <c r="E212" s="466" t="s">
        <v>948</v>
      </c>
      <c r="F212" s="28" t="s">
        <v>926</v>
      </c>
      <c r="G212" s="28" t="s">
        <v>927</v>
      </c>
      <c r="H212" s="28" t="s">
        <v>16</v>
      </c>
      <c r="I212" s="28" t="s">
        <v>37</v>
      </c>
      <c r="J212" s="46" t="s">
        <v>740</v>
      </c>
      <c r="K212" s="46" t="s">
        <v>604</v>
      </c>
      <c r="L212" s="56" t="s">
        <v>18</v>
      </c>
      <c r="M212" s="28" t="s">
        <v>19</v>
      </c>
      <c r="N212" s="46" t="s">
        <v>1221</v>
      </c>
      <c r="O212" s="28" t="s">
        <v>22</v>
      </c>
      <c r="P212" s="28" t="s">
        <v>940</v>
      </c>
      <c r="Q212" s="28" t="s">
        <v>32</v>
      </c>
      <c r="R212" s="28" t="s">
        <v>31</v>
      </c>
      <c r="S212" s="57" t="s">
        <v>20</v>
      </c>
    </row>
    <row r="213" spans="1:19" ht="28.5" customHeight="1" thickTop="1">
      <c r="A213" s="126" t="s">
        <v>592</v>
      </c>
      <c r="B213" s="97"/>
      <c r="C213" s="97"/>
      <c r="D213" s="97"/>
      <c r="E213" s="467"/>
      <c r="F213" s="97"/>
      <c r="G213" s="97"/>
      <c r="H213" s="97"/>
      <c r="I213" s="97"/>
      <c r="J213" s="97"/>
      <c r="K213" s="97"/>
      <c r="L213" s="97"/>
      <c r="M213" s="97"/>
      <c r="N213" s="98"/>
      <c r="O213" s="97"/>
      <c r="P213" s="97"/>
      <c r="Q213" s="97"/>
      <c r="R213" s="97"/>
      <c r="S213" s="96"/>
    </row>
    <row r="214" spans="1:19" s="45" customFormat="1" ht="45" customHeight="1">
      <c r="A214" s="136">
        <v>69</v>
      </c>
      <c r="B214" s="77" t="s">
        <v>593</v>
      </c>
      <c r="C214" s="40" t="s">
        <v>813</v>
      </c>
      <c r="D214" s="18" t="s">
        <v>9</v>
      </c>
      <c r="E214" s="443">
        <v>15</v>
      </c>
      <c r="F214" s="77">
        <v>2746.17</v>
      </c>
      <c r="G214" s="70">
        <v>540</v>
      </c>
      <c r="H214" s="77">
        <v>0</v>
      </c>
      <c r="I214" s="77">
        <v>0</v>
      </c>
      <c r="J214" s="77">
        <v>0</v>
      </c>
      <c r="K214" s="77">
        <v>0</v>
      </c>
      <c r="L214" s="77">
        <v>49.36</v>
      </c>
      <c r="M214" s="77">
        <v>0</v>
      </c>
      <c r="N214" s="80">
        <v>0</v>
      </c>
      <c r="O214" s="77">
        <v>0</v>
      </c>
      <c r="P214" s="77">
        <v>0</v>
      </c>
      <c r="Q214" s="77">
        <v>0.01</v>
      </c>
      <c r="R214" s="77">
        <f aca="true" t="shared" si="37" ref="R214:R219">F214+G214+H214+J214+K214-O214-L214-N214+M214-Q214-P214</f>
        <v>3236.7999999999997</v>
      </c>
      <c r="S214" s="71"/>
    </row>
    <row r="215" spans="1:19" s="45" customFormat="1" ht="45" customHeight="1">
      <c r="A215" s="136">
        <v>106</v>
      </c>
      <c r="B215" s="77" t="s">
        <v>896</v>
      </c>
      <c r="C215" s="40" t="s">
        <v>897</v>
      </c>
      <c r="D215" s="18" t="s">
        <v>6</v>
      </c>
      <c r="E215" s="443">
        <v>15</v>
      </c>
      <c r="F215" s="77">
        <v>3549.14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174.73</v>
      </c>
      <c r="M215" s="77">
        <v>0</v>
      </c>
      <c r="N215" s="80">
        <v>0</v>
      </c>
      <c r="O215" s="77">
        <v>0</v>
      </c>
      <c r="P215" s="77">
        <v>0</v>
      </c>
      <c r="Q215" s="77">
        <v>0.01</v>
      </c>
      <c r="R215" s="77">
        <f t="shared" si="37"/>
        <v>3374.3999999999996</v>
      </c>
      <c r="S215" s="71"/>
    </row>
    <row r="216" spans="1:19" s="45" customFormat="1" ht="45" customHeight="1">
      <c r="A216" s="136">
        <v>107</v>
      </c>
      <c r="B216" s="77" t="s">
        <v>898</v>
      </c>
      <c r="C216" s="40" t="s">
        <v>899</v>
      </c>
      <c r="D216" s="18" t="s">
        <v>6</v>
      </c>
      <c r="E216" s="443">
        <v>15</v>
      </c>
      <c r="F216" s="77">
        <v>3549.14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174.73</v>
      </c>
      <c r="M216" s="77">
        <v>0</v>
      </c>
      <c r="N216" s="80">
        <v>0</v>
      </c>
      <c r="O216" s="77">
        <v>0</v>
      </c>
      <c r="P216" s="77">
        <v>0</v>
      </c>
      <c r="Q216" s="77">
        <v>0.01</v>
      </c>
      <c r="R216" s="77">
        <f t="shared" si="37"/>
        <v>3374.3999999999996</v>
      </c>
      <c r="S216" s="71"/>
    </row>
    <row r="217" spans="1:19" ht="45" customHeight="1">
      <c r="A217" s="136">
        <v>116</v>
      </c>
      <c r="B217" s="70" t="s">
        <v>94</v>
      </c>
      <c r="C217" s="47" t="s">
        <v>623</v>
      </c>
      <c r="D217" s="47" t="s">
        <v>6</v>
      </c>
      <c r="E217" s="477">
        <v>15</v>
      </c>
      <c r="F217" s="70">
        <v>2730.12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47.62</v>
      </c>
      <c r="M217" s="70">
        <v>0</v>
      </c>
      <c r="N217" s="70">
        <v>0</v>
      </c>
      <c r="O217" s="70">
        <v>0</v>
      </c>
      <c r="P217" s="70">
        <v>0</v>
      </c>
      <c r="Q217" s="70">
        <v>0.1</v>
      </c>
      <c r="R217" s="70">
        <f t="shared" si="37"/>
        <v>2682.4</v>
      </c>
      <c r="S217" s="32"/>
    </row>
    <row r="218" spans="1:19" ht="45" customHeight="1">
      <c r="A218" s="136">
        <v>197</v>
      </c>
      <c r="B218" s="70" t="s">
        <v>1240</v>
      </c>
      <c r="C218" s="47" t="s">
        <v>1241</v>
      </c>
      <c r="D218" s="47" t="s">
        <v>1242</v>
      </c>
      <c r="E218" s="477">
        <v>15</v>
      </c>
      <c r="F218" s="70">
        <v>4618.95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455.26</v>
      </c>
      <c r="M218" s="70">
        <v>0</v>
      </c>
      <c r="N218" s="70">
        <v>0</v>
      </c>
      <c r="O218" s="70">
        <v>0</v>
      </c>
      <c r="P218" s="70">
        <v>0</v>
      </c>
      <c r="Q218" s="70">
        <v>0.09</v>
      </c>
      <c r="R218" s="70">
        <f t="shared" si="37"/>
        <v>4163.599999999999</v>
      </c>
      <c r="S218" s="32"/>
    </row>
    <row r="219" spans="1:19" ht="45" customHeight="1">
      <c r="A219" s="136">
        <v>200</v>
      </c>
      <c r="B219" s="70" t="s">
        <v>1253</v>
      </c>
      <c r="C219" s="47" t="s">
        <v>1254</v>
      </c>
      <c r="D219" s="47" t="s">
        <v>349</v>
      </c>
      <c r="E219" s="477">
        <v>15</v>
      </c>
      <c r="F219" s="70">
        <v>3249.04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124.35</v>
      </c>
      <c r="M219" s="70">
        <v>0</v>
      </c>
      <c r="N219" s="70">
        <v>0</v>
      </c>
      <c r="O219" s="70">
        <v>0</v>
      </c>
      <c r="P219" s="70">
        <v>0</v>
      </c>
      <c r="Q219" s="70">
        <v>-0.11</v>
      </c>
      <c r="R219" s="70">
        <f t="shared" si="37"/>
        <v>3124.8</v>
      </c>
      <c r="S219" s="32"/>
    </row>
    <row r="220" spans="1:19" ht="27" customHeight="1">
      <c r="A220" s="129" t="s">
        <v>121</v>
      </c>
      <c r="B220" s="77"/>
      <c r="C220" s="1"/>
      <c r="D220" s="1"/>
      <c r="E220" s="482"/>
      <c r="F220" s="36">
        <f>SUM(F214:F219)</f>
        <v>20442.56</v>
      </c>
      <c r="G220" s="36">
        <f>SUM(G214:G219)</f>
        <v>540</v>
      </c>
      <c r="H220" s="36">
        <f aca="true" t="shared" si="38" ref="H220:P220">SUM(H214:H219)</f>
        <v>0</v>
      </c>
      <c r="I220" s="36">
        <f t="shared" si="38"/>
        <v>0</v>
      </c>
      <c r="J220" s="36">
        <f t="shared" si="38"/>
        <v>0</v>
      </c>
      <c r="K220" s="36">
        <f t="shared" si="38"/>
        <v>0</v>
      </c>
      <c r="L220" s="36">
        <f t="shared" si="38"/>
        <v>1026.05</v>
      </c>
      <c r="M220" s="36">
        <f t="shared" si="38"/>
        <v>0</v>
      </c>
      <c r="N220" s="36">
        <f t="shared" si="38"/>
        <v>0</v>
      </c>
      <c r="O220" s="36">
        <f t="shared" si="38"/>
        <v>0</v>
      </c>
      <c r="P220" s="36">
        <f t="shared" si="38"/>
        <v>0</v>
      </c>
      <c r="Q220" s="36">
        <f>SUM(Q214:Q219)</f>
        <v>0.11</v>
      </c>
      <c r="R220" s="36">
        <f>SUM(R214:R219)</f>
        <v>19956.399999999998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65"/>
      <c r="F221" s="88">
        <f>F220</f>
        <v>20442.56</v>
      </c>
      <c r="G221" s="88">
        <f>G220</f>
        <v>540</v>
      </c>
      <c r="H221" s="88">
        <f aca="true" t="shared" si="39" ref="H221:O221">H220</f>
        <v>0</v>
      </c>
      <c r="I221" s="88">
        <f t="shared" si="39"/>
        <v>0</v>
      </c>
      <c r="J221" s="88">
        <f t="shared" si="39"/>
        <v>0</v>
      </c>
      <c r="K221" s="88">
        <f t="shared" si="39"/>
        <v>0</v>
      </c>
      <c r="L221" s="88">
        <f>L220</f>
        <v>1026.05</v>
      </c>
      <c r="M221" s="88">
        <f>M220</f>
        <v>0</v>
      </c>
      <c r="N221" s="88">
        <f t="shared" si="39"/>
        <v>0</v>
      </c>
      <c r="O221" s="88">
        <f t="shared" si="39"/>
        <v>0</v>
      </c>
      <c r="P221" s="88">
        <f>P220</f>
        <v>0</v>
      </c>
      <c r="Q221" s="88">
        <f>Q220</f>
        <v>0.11</v>
      </c>
      <c r="R221" s="88">
        <f>R220</f>
        <v>19956.399999999998</v>
      </c>
      <c r="S221" s="67"/>
    </row>
    <row r="222" spans="1:19" ht="18">
      <c r="A222" s="23"/>
      <c r="B222" s="10"/>
      <c r="C222" s="10"/>
      <c r="D222" s="10"/>
      <c r="E222" s="440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40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55"/>
      <c r="B224" s="656"/>
      <c r="C224" s="656"/>
      <c r="D224" s="656" t="s">
        <v>1091</v>
      </c>
      <c r="F224" s="657"/>
      <c r="G224" s="656"/>
      <c r="H224" s="656"/>
      <c r="I224" s="656"/>
      <c r="J224" s="656"/>
      <c r="L224" s="661" t="s">
        <v>1093</v>
      </c>
      <c r="M224" s="656"/>
      <c r="N224" s="656"/>
      <c r="O224" s="656"/>
      <c r="P224" s="656"/>
      <c r="Q224" s="656" t="s">
        <v>1093</v>
      </c>
      <c r="R224" s="656"/>
      <c r="S224" s="658"/>
    </row>
    <row r="225" spans="1:19" ht="26.25" customHeight="1">
      <c r="A225" s="655"/>
      <c r="B225" s="656"/>
      <c r="C225" s="656"/>
      <c r="D225" s="656"/>
      <c r="E225" s="656"/>
      <c r="F225" s="657"/>
      <c r="G225" s="656"/>
      <c r="H225" s="656"/>
      <c r="I225" s="656"/>
      <c r="J225" s="656"/>
      <c r="L225" s="670"/>
      <c r="M225" s="656"/>
      <c r="N225" s="655"/>
      <c r="O225" s="656"/>
      <c r="P225" s="656"/>
      <c r="Q225" s="656"/>
      <c r="R225" s="656"/>
      <c r="S225" s="659"/>
    </row>
    <row r="226" spans="1:19" s="130" customFormat="1" ht="19.5">
      <c r="A226" s="655" t="s">
        <v>1126</v>
      </c>
      <c r="B226" s="656"/>
      <c r="C226" s="656"/>
      <c r="D226" s="661" t="s">
        <v>1092</v>
      </c>
      <c r="E226" s="656"/>
      <c r="F226" s="657"/>
      <c r="G226" s="656"/>
      <c r="H226" s="656"/>
      <c r="I226" s="656"/>
      <c r="J226" s="656"/>
      <c r="L226" s="661" t="s">
        <v>1094</v>
      </c>
      <c r="M226" s="656"/>
      <c r="N226" s="655"/>
      <c r="O226" s="656"/>
      <c r="P226" s="656" t="s">
        <v>1086</v>
      </c>
      <c r="Q226" s="656"/>
      <c r="R226" s="656"/>
      <c r="S226" s="659"/>
    </row>
    <row r="227" spans="1:19" s="130" customFormat="1" ht="19.5">
      <c r="A227" s="655"/>
      <c r="B227" s="656"/>
      <c r="C227" s="656"/>
      <c r="D227" s="661" t="s">
        <v>1095</v>
      </c>
      <c r="E227" s="656"/>
      <c r="F227" s="657"/>
      <c r="G227" s="656"/>
      <c r="H227" s="656"/>
      <c r="I227" s="656"/>
      <c r="J227" s="656"/>
      <c r="L227" s="660" t="s">
        <v>1089</v>
      </c>
      <c r="M227" s="656"/>
      <c r="N227" s="656"/>
      <c r="O227" s="656"/>
      <c r="P227" s="656" t="s">
        <v>1090</v>
      </c>
      <c r="Q227" s="656"/>
      <c r="R227" s="656"/>
      <c r="S227" s="658"/>
    </row>
    <row r="228" spans="1:19" s="130" customFormat="1" ht="15.75">
      <c r="A228" s="134"/>
      <c r="B228" s="135"/>
      <c r="C228" s="135"/>
      <c r="D228" s="133"/>
      <c r="E228" s="526"/>
      <c r="F228" s="135"/>
      <c r="G228" s="135"/>
      <c r="H228" s="135"/>
      <c r="I228" s="135"/>
      <c r="J228" s="135"/>
      <c r="K228" s="135"/>
      <c r="M228" s="135"/>
      <c r="N228" s="135"/>
      <c r="O228" s="135"/>
      <c r="Q228" s="133"/>
      <c r="R228" s="135"/>
      <c r="S228" s="135"/>
    </row>
    <row r="229" spans="1:19" s="130" customFormat="1" ht="33.75" hidden="1">
      <c r="A229" s="5" t="s">
        <v>0</v>
      </c>
      <c r="B229" s="37"/>
      <c r="C229" s="6"/>
      <c r="D229" s="118" t="s">
        <v>120</v>
      </c>
      <c r="E229" s="452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0" customFormat="1" ht="19.5" hidden="1">
      <c r="A230" s="8"/>
      <c r="B230" s="123" t="s">
        <v>973</v>
      </c>
      <c r="C230" s="9"/>
      <c r="D230" s="9"/>
      <c r="E230" s="440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989</v>
      </c>
    </row>
    <row r="231" spans="1:19" s="130" customFormat="1" ht="24.75" hidden="1">
      <c r="A231" s="12"/>
      <c r="B231" s="49"/>
      <c r="C231" s="13"/>
      <c r="D231" s="120" t="s">
        <v>1317</v>
      </c>
      <c r="E231" s="441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0" customFormat="1" ht="38.25" customHeight="1" hidden="1" thickBot="1">
      <c r="A232" s="54" t="s">
        <v>931</v>
      </c>
      <c r="B232" s="73" t="s">
        <v>932</v>
      </c>
      <c r="C232" s="73" t="s">
        <v>1</v>
      </c>
      <c r="D232" s="73" t="s">
        <v>930</v>
      </c>
      <c r="E232" s="466" t="s">
        <v>948</v>
      </c>
      <c r="F232" s="28" t="s">
        <v>926</v>
      </c>
      <c r="G232" s="28" t="s">
        <v>927</v>
      </c>
      <c r="H232" s="28" t="s">
        <v>16</v>
      </c>
      <c r="I232" s="28" t="s">
        <v>37</v>
      </c>
      <c r="J232" s="28" t="s">
        <v>36</v>
      </c>
      <c r="K232" s="28" t="s">
        <v>604</v>
      </c>
      <c r="L232" s="28" t="s">
        <v>18</v>
      </c>
      <c r="M232" s="28" t="s">
        <v>19</v>
      </c>
      <c r="N232" s="28" t="s">
        <v>1221</v>
      </c>
      <c r="O232" s="28" t="s">
        <v>22</v>
      </c>
      <c r="P232" s="28" t="s">
        <v>940</v>
      </c>
      <c r="Q232" s="28" t="s">
        <v>32</v>
      </c>
      <c r="R232" s="28" t="s">
        <v>31</v>
      </c>
      <c r="S232" s="74" t="s">
        <v>20</v>
      </c>
    </row>
    <row r="233" spans="1:19" s="130" customFormat="1" ht="27.75" customHeight="1" hidden="1" thickTop="1">
      <c r="A233" s="550" t="s">
        <v>974</v>
      </c>
      <c r="B233" s="79"/>
      <c r="C233" s="64"/>
      <c r="D233" s="64"/>
      <c r="E233" s="525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0" customFormat="1" ht="50.25" customHeight="1" hidden="1">
      <c r="A234" s="136">
        <v>23</v>
      </c>
      <c r="B234" s="70" t="s">
        <v>97</v>
      </c>
      <c r="C234" s="47"/>
      <c r="D234" s="47"/>
      <c r="E234" s="477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0" customFormat="1" ht="24" customHeight="1" hidden="1">
      <c r="A235" s="129" t="s">
        <v>121</v>
      </c>
      <c r="B235" s="70"/>
      <c r="C235" s="47"/>
      <c r="D235" s="47"/>
      <c r="E235" s="477"/>
      <c r="F235" s="76">
        <f aca="true" t="shared" si="40" ref="F235:R236">F234</f>
        <v>0</v>
      </c>
      <c r="G235" s="76">
        <f t="shared" si="40"/>
        <v>0</v>
      </c>
      <c r="H235" s="76">
        <f t="shared" si="40"/>
        <v>0</v>
      </c>
      <c r="I235" s="76">
        <f t="shared" si="40"/>
        <v>0</v>
      </c>
      <c r="J235" s="76">
        <f t="shared" si="40"/>
        <v>0</v>
      </c>
      <c r="K235" s="76">
        <f t="shared" si="40"/>
        <v>0</v>
      </c>
      <c r="L235" s="76">
        <f t="shared" si="40"/>
        <v>0</v>
      </c>
      <c r="M235" s="76">
        <f t="shared" si="40"/>
        <v>0</v>
      </c>
      <c r="N235" s="76">
        <f t="shared" si="40"/>
        <v>0</v>
      </c>
      <c r="O235" s="76">
        <f t="shared" si="40"/>
        <v>0</v>
      </c>
      <c r="P235" s="76">
        <f t="shared" si="40"/>
        <v>0</v>
      </c>
      <c r="Q235" s="76">
        <f t="shared" si="40"/>
        <v>0</v>
      </c>
      <c r="R235" s="76">
        <f t="shared" si="40"/>
        <v>0</v>
      </c>
      <c r="S235" s="32"/>
    </row>
    <row r="236" spans="1:19" s="130" customFormat="1" ht="33" customHeight="1" hidden="1">
      <c r="A236" s="65"/>
      <c r="B236" s="60" t="s">
        <v>33</v>
      </c>
      <c r="C236" s="82"/>
      <c r="D236" s="82"/>
      <c r="E236" s="513"/>
      <c r="F236" s="83">
        <f t="shared" si="40"/>
        <v>0</v>
      </c>
      <c r="G236" s="83">
        <f t="shared" si="40"/>
        <v>0</v>
      </c>
      <c r="H236" s="83">
        <f t="shared" si="40"/>
        <v>0</v>
      </c>
      <c r="I236" s="83">
        <f t="shared" si="40"/>
        <v>0</v>
      </c>
      <c r="J236" s="83">
        <f t="shared" si="40"/>
        <v>0</v>
      </c>
      <c r="K236" s="83">
        <f t="shared" si="40"/>
        <v>0</v>
      </c>
      <c r="L236" s="83">
        <f t="shared" si="40"/>
        <v>0</v>
      </c>
      <c r="M236" s="83">
        <f t="shared" si="40"/>
        <v>0</v>
      </c>
      <c r="N236" s="83">
        <f t="shared" si="40"/>
        <v>0</v>
      </c>
      <c r="O236" s="83">
        <f t="shared" si="40"/>
        <v>0</v>
      </c>
      <c r="P236" s="83">
        <f t="shared" si="40"/>
        <v>0</v>
      </c>
      <c r="Q236" s="83">
        <f t="shared" si="40"/>
        <v>0</v>
      </c>
      <c r="R236" s="83">
        <f t="shared" si="40"/>
        <v>0</v>
      </c>
      <c r="S236" s="67"/>
    </row>
    <row r="237" spans="1:19" s="130" customFormat="1" ht="19.5" hidden="1">
      <c r="A237" s="19"/>
      <c r="B237" s="3"/>
      <c r="C237" s="3"/>
      <c r="D237" s="3"/>
      <c r="E237" s="447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0" customFormat="1" ht="19.5" hidden="1">
      <c r="A238" s="19"/>
      <c r="B238" s="3"/>
      <c r="C238" s="3"/>
      <c r="D238" s="3"/>
      <c r="E238" s="447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47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47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47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47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0" customFormat="1" ht="15.75" hidden="1">
      <c r="B243" s="133"/>
      <c r="C243" s="133"/>
      <c r="D243" s="133" t="s">
        <v>43</v>
      </c>
      <c r="E243" s="526"/>
      <c r="F243" s="133"/>
      <c r="G243" s="133"/>
      <c r="H243" s="133"/>
      <c r="I243" s="133"/>
      <c r="J243" s="133"/>
      <c r="K243" s="133"/>
      <c r="M243" s="133"/>
      <c r="N243" s="133"/>
      <c r="O243" s="133"/>
      <c r="P243" s="133" t="s">
        <v>44</v>
      </c>
      <c r="Q243" s="133"/>
      <c r="R243" s="133"/>
      <c r="S243" s="133"/>
    </row>
    <row r="244" spans="1:19" s="130" customFormat="1" ht="15.75" hidden="1">
      <c r="A244" s="130" t="s">
        <v>1126</v>
      </c>
      <c r="B244" s="133"/>
      <c r="C244" s="133"/>
      <c r="D244" s="133" t="s">
        <v>42</v>
      </c>
      <c r="E244" s="526"/>
      <c r="F244" s="133"/>
      <c r="G244" s="133"/>
      <c r="H244" s="133"/>
      <c r="I244" s="133"/>
      <c r="J244" s="133"/>
      <c r="K244" s="133"/>
      <c r="M244" s="133"/>
      <c r="N244" s="133"/>
      <c r="O244" s="133"/>
      <c r="P244" s="133" t="s">
        <v>1086</v>
      </c>
      <c r="Q244" s="133"/>
      <c r="R244" s="133"/>
      <c r="S244" s="133"/>
    </row>
    <row r="246" spans="1:19" ht="33.75">
      <c r="A246" s="5" t="s">
        <v>0</v>
      </c>
      <c r="B246" s="22"/>
      <c r="C246" s="6"/>
      <c r="D246" s="118" t="s">
        <v>120</v>
      </c>
      <c r="E246" s="452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3" t="s">
        <v>117</v>
      </c>
      <c r="C247" s="9"/>
      <c r="D247" s="9"/>
      <c r="E247" s="440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590" t="s">
        <v>1042</v>
      </c>
    </row>
    <row r="248" spans="1:19" ht="33" customHeight="1">
      <c r="A248" s="12"/>
      <c r="B248" s="49"/>
      <c r="C248" s="13"/>
      <c r="D248" s="120" t="s">
        <v>1317</v>
      </c>
      <c r="E248" s="441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931</v>
      </c>
      <c r="B249" s="73" t="s">
        <v>932</v>
      </c>
      <c r="C249" s="73" t="s">
        <v>1</v>
      </c>
      <c r="D249" s="73" t="s">
        <v>930</v>
      </c>
      <c r="E249" s="466" t="s">
        <v>948</v>
      </c>
      <c r="F249" s="28" t="s">
        <v>926</v>
      </c>
      <c r="G249" s="28" t="s">
        <v>927</v>
      </c>
      <c r="H249" s="28" t="s">
        <v>16</v>
      </c>
      <c r="I249" s="28" t="s">
        <v>37</v>
      </c>
      <c r="J249" s="28" t="s">
        <v>36</v>
      </c>
      <c r="K249" s="28" t="s">
        <v>604</v>
      </c>
      <c r="L249" s="28" t="s">
        <v>18</v>
      </c>
      <c r="M249" s="28" t="s">
        <v>19</v>
      </c>
      <c r="N249" s="28" t="s">
        <v>1221</v>
      </c>
      <c r="O249" s="28" t="s">
        <v>22</v>
      </c>
      <c r="P249" s="28" t="s">
        <v>940</v>
      </c>
      <c r="Q249" s="28" t="s">
        <v>32</v>
      </c>
      <c r="R249" s="28" t="s">
        <v>31</v>
      </c>
      <c r="S249" s="74" t="s">
        <v>20</v>
      </c>
    </row>
    <row r="250" spans="1:19" ht="33" customHeight="1" hidden="1" thickTop="1">
      <c r="A250" s="126" t="s">
        <v>126</v>
      </c>
      <c r="B250" s="94"/>
      <c r="C250" s="95"/>
      <c r="D250" s="95"/>
      <c r="E250" s="463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 hidden="1">
      <c r="A251" s="136">
        <v>57</v>
      </c>
      <c r="B251" s="70" t="s">
        <v>76</v>
      </c>
      <c r="C251" s="47" t="s">
        <v>814</v>
      </c>
      <c r="D251" s="47" t="s">
        <v>86</v>
      </c>
      <c r="E251" s="477">
        <v>15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f>F251+G251+H251+J251-K251-O251-L251-N251+M251-Q251-P251</f>
        <v>0</v>
      </c>
      <c r="S251" s="32"/>
    </row>
    <row r="252" spans="1:19" ht="40.5" customHeight="1" hidden="1">
      <c r="A252" s="136">
        <v>58</v>
      </c>
      <c r="B252" s="70" t="s">
        <v>594</v>
      </c>
      <c r="C252" s="47" t="s">
        <v>815</v>
      </c>
      <c r="D252" s="47" t="s">
        <v>86</v>
      </c>
      <c r="E252" s="477">
        <v>15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f>F252+G252+H252+J252-K252-O252-L252-N252+M252-Q252-P252</f>
        <v>0</v>
      </c>
      <c r="S252" s="32"/>
    </row>
    <row r="253" spans="1:19" ht="22.5" customHeight="1" hidden="1">
      <c r="A253" s="129" t="s">
        <v>121</v>
      </c>
      <c r="B253" s="70"/>
      <c r="C253" s="47"/>
      <c r="D253" s="47"/>
      <c r="E253" s="477"/>
      <c r="F253" s="50">
        <f>SUM(F251:F252)</f>
        <v>0</v>
      </c>
      <c r="G253" s="50">
        <f aca="true" t="shared" si="41" ref="G253:P253">SUM(G251:G252)</f>
        <v>0</v>
      </c>
      <c r="H253" s="50">
        <f t="shared" si="41"/>
        <v>0</v>
      </c>
      <c r="I253" s="50">
        <f t="shared" si="41"/>
        <v>0</v>
      </c>
      <c r="J253" s="50">
        <f t="shared" si="41"/>
        <v>0</v>
      </c>
      <c r="K253" s="50">
        <f t="shared" si="41"/>
        <v>0</v>
      </c>
      <c r="L253" s="50">
        <f>SUM(L251:L252)</f>
        <v>0</v>
      </c>
      <c r="M253" s="50">
        <f t="shared" si="41"/>
        <v>0</v>
      </c>
      <c r="N253" s="50">
        <f t="shared" si="41"/>
        <v>0</v>
      </c>
      <c r="O253" s="50">
        <f t="shared" si="41"/>
        <v>0</v>
      </c>
      <c r="P253" s="50">
        <f t="shared" si="41"/>
        <v>0</v>
      </c>
      <c r="Q253" s="50">
        <f>SUM(Q251:Q252)</f>
        <v>0</v>
      </c>
      <c r="R253" s="50">
        <f>SUM(R251:R252)</f>
        <v>0</v>
      </c>
      <c r="S253" s="32"/>
    </row>
    <row r="254" spans="1:19" ht="33" customHeight="1" thickTop="1">
      <c r="A254" s="126" t="s">
        <v>900</v>
      </c>
      <c r="B254" s="94"/>
      <c r="C254" s="95"/>
      <c r="D254" s="95"/>
      <c r="E254" s="463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36">
        <v>103</v>
      </c>
      <c r="B255" s="70" t="s">
        <v>901</v>
      </c>
      <c r="C255" s="47" t="s">
        <v>902</v>
      </c>
      <c r="D255" s="47" t="s">
        <v>86</v>
      </c>
      <c r="E255" s="477">
        <v>15</v>
      </c>
      <c r="F255" s="70">
        <v>3447.79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145.97</v>
      </c>
      <c r="M255" s="70">
        <v>0</v>
      </c>
      <c r="N255" s="70">
        <v>0</v>
      </c>
      <c r="O255" s="70">
        <v>0</v>
      </c>
      <c r="P255" s="70">
        <v>0</v>
      </c>
      <c r="Q255" s="70">
        <v>0.02</v>
      </c>
      <c r="R255" s="70">
        <f>F255+G255+H255+J255+K255-O255-L255-N255+M255-Q255-P255</f>
        <v>3301.8</v>
      </c>
      <c r="S255" s="32"/>
    </row>
    <row r="256" spans="1:19" ht="40.5" customHeight="1">
      <c r="A256" s="136">
        <v>104</v>
      </c>
      <c r="B256" s="70" t="s">
        <v>903</v>
      </c>
      <c r="C256" s="47" t="s">
        <v>904</v>
      </c>
      <c r="D256" s="47" t="s">
        <v>86</v>
      </c>
      <c r="E256" s="477">
        <v>15</v>
      </c>
      <c r="F256" s="70">
        <v>1923.42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76.58</v>
      </c>
      <c r="N256" s="70">
        <v>0</v>
      </c>
      <c r="O256" s="70">
        <v>0</v>
      </c>
      <c r="P256" s="70">
        <v>0</v>
      </c>
      <c r="Q256" s="70">
        <v>0</v>
      </c>
      <c r="R256" s="70">
        <f>F256+G256+H256+J256+K256-O256-L256-N256+M256-Q256-P256</f>
        <v>2000</v>
      </c>
      <c r="S256" s="32"/>
    </row>
    <row r="257" spans="1:19" s="211" customFormat="1" ht="35.25" customHeight="1" hidden="1">
      <c r="A257" s="186">
        <v>150</v>
      </c>
      <c r="B257" s="70" t="s">
        <v>993</v>
      </c>
      <c r="C257" s="47" t="s">
        <v>994</v>
      </c>
      <c r="D257" s="47" t="s">
        <v>86</v>
      </c>
      <c r="E257" s="477">
        <v>15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0">
        <f>F257+G257+H257+J257+K257-O257-L257-N257+M257-Q257-P257</f>
        <v>0</v>
      </c>
      <c r="S257" s="32"/>
    </row>
    <row r="258" spans="1:19" s="45" customFormat="1" ht="35.25" customHeight="1">
      <c r="A258" s="136">
        <v>151</v>
      </c>
      <c r="B258" s="77" t="s">
        <v>1017</v>
      </c>
      <c r="C258" s="40" t="s">
        <v>1018</v>
      </c>
      <c r="D258" s="645" t="s">
        <v>1019</v>
      </c>
      <c r="E258" s="443">
        <v>15</v>
      </c>
      <c r="F258" s="77">
        <v>2511.77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8.94</v>
      </c>
      <c r="M258" s="77">
        <v>0</v>
      </c>
      <c r="N258" s="80">
        <v>0</v>
      </c>
      <c r="O258" s="77">
        <v>0</v>
      </c>
      <c r="P258" s="77">
        <v>0</v>
      </c>
      <c r="Q258" s="77">
        <v>0.03</v>
      </c>
      <c r="R258" s="70">
        <f>F258+G258+H258+J258+K258-O258-L258-N258+M258-Q258-P258</f>
        <v>2502.7999999999997</v>
      </c>
      <c r="S258" s="71"/>
    </row>
    <row r="259" spans="1:19" s="211" customFormat="1" ht="35.25" customHeight="1" hidden="1">
      <c r="A259" s="186">
        <v>178</v>
      </c>
      <c r="B259" s="70" t="s">
        <v>1116</v>
      </c>
      <c r="C259" s="47" t="s">
        <v>1117</v>
      </c>
      <c r="D259" s="47" t="s">
        <v>917</v>
      </c>
      <c r="E259" s="477">
        <v>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f>F259+G259+H259+J259+K259-O259-L259-N259+M259-Q259-P259</f>
        <v>0</v>
      </c>
      <c r="S259" s="32"/>
    </row>
    <row r="260" spans="1:19" s="288" customFormat="1" ht="35.25" customHeight="1">
      <c r="A260" s="264"/>
      <c r="B260" s="51" t="s">
        <v>1002</v>
      </c>
      <c r="C260" s="51"/>
      <c r="D260" s="51"/>
      <c r="E260" s="560"/>
      <c r="F260" s="51">
        <f>SUM(F255:F259)</f>
        <v>7882.98</v>
      </c>
      <c r="G260" s="51">
        <f aca="true" t="shared" si="42" ref="G260:O260">SUM(G255:G259)</f>
        <v>0</v>
      </c>
      <c r="H260" s="51">
        <f t="shared" si="42"/>
        <v>0</v>
      </c>
      <c r="I260" s="51">
        <f t="shared" si="42"/>
        <v>0</v>
      </c>
      <c r="J260" s="51">
        <f t="shared" si="42"/>
        <v>0</v>
      </c>
      <c r="K260" s="51">
        <f>SUM(K255:K259)</f>
        <v>0</v>
      </c>
      <c r="L260" s="51">
        <f t="shared" si="42"/>
        <v>154.91</v>
      </c>
      <c r="M260" s="51">
        <f>SUM(M255:M259)</f>
        <v>76.58</v>
      </c>
      <c r="N260" s="51">
        <f t="shared" si="42"/>
        <v>0</v>
      </c>
      <c r="O260" s="51">
        <f t="shared" si="42"/>
        <v>0</v>
      </c>
      <c r="P260" s="51">
        <f>SUM(P255:P259)</f>
        <v>0</v>
      </c>
      <c r="Q260" s="51">
        <f>SUM(Q255:Q259)</f>
        <v>0.05</v>
      </c>
      <c r="R260" s="51">
        <f>SUM(R255:R259)</f>
        <v>7804.6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479"/>
      <c r="F261" s="88">
        <f>F253+F260</f>
        <v>7882.98</v>
      </c>
      <c r="G261" s="88">
        <f aca="true" t="shared" si="43" ref="G261:O261">G253+G260</f>
        <v>0</v>
      </c>
      <c r="H261" s="88">
        <f t="shared" si="43"/>
        <v>0</v>
      </c>
      <c r="I261" s="88">
        <f t="shared" si="43"/>
        <v>0</v>
      </c>
      <c r="J261" s="88">
        <f t="shared" si="43"/>
        <v>0</v>
      </c>
      <c r="K261" s="88">
        <f>K253+K260</f>
        <v>0</v>
      </c>
      <c r="L261" s="88">
        <f>L253+L260</f>
        <v>154.91</v>
      </c>
      <c r="M261" s="88">
        <f>M253+M260</f>
        <v>76.58</v>
      </c>
      <c r="N261" s="88">
        <f t="shared" si="43"/>
        <v>0</v>
      </c>
      <c r="O261" s="88">
        <f t="shared" si="43"/>
        <v>0</v>
      </c>
      <c r="P261" s="88">
        <f>P253+P260</f>
        <v>0</v>
      </c>
      <c r="Q261" s="88">
        <f>Q253+Q260</f>
        <v>0.05</v>
      </c>
      <c r="R261" s="88">
        <f>R253+R260</f>
        <v>7804.6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55"/>
      <c r="B265" s="656"/>
      <c r="C265" s="656"/>
      <c r="D265" s="656" t="s">
        <v>1091</v>
      </c>
      <c r="F265" s="657"/>
      <c r="G265" s="656"/>
      <c r="H265" s="656"/>
      <c r="I265" s="656"/>
      <c r="J265" s="656"/>
      <c r="L265" s="661" t="s">
        <v>1093</v>
      </c>
      <c r="M265" s="656"/>
      <c r="N265" s="656"/>
      <c r="O265" s="656"/>
      <c r="P265" s="656"/>
      <c r="Q265" s="656" t="s">
        <v>1093</v>
      </c>
      <c r="R265" s="656"/>
      <c r="S265" s="658"/>
    </row>
    <row r="266" spans="1:19" ht="18.75">
      <c r="A266" s="655"/>
      <c r="B266" s="656"/>
      <c r="C266" s="656"/>
      <c r="D266" s="656"/>
      <c r="E266" s="656"/>
      <c r="F266" s="657"/>
      <c r="G266" s="656"/>
      <c r="H266" s="656"/>
      <c r="I266" s="656"/>
      <c r="J266" s="656"/>
      <c r="L266" s="670"/>
      <c r="M266" s="656"/>
      <c r="N266" s="655"/>
      <c r="O266" s="656"/>
      <c r="P266" s="656"/>
      <c r="Q266" s="656"/>
      <c r="R266" s="656"/>
      <c r="S266" s="659"/>
    </row>
    <row r="267" spans="1:19" s="130" customFormat="1" ht="19.5">
      <c r="A267" s="655" t="s">
        <v>1126</v>
      </c>
      <c r="B267" s="656"/>
      <c r="C267" s="656"/>
      <c r="D267" s="661" t="s">
        <v>1092</v>
      </c>
      <c r="E267" s="656"/>
      <c r="F267" s="657"/>
      <c r="G267" s="656"/>
      <c r="H267" s="656"/>
      <c r="I267" s="656"/>
      <c r="J267" s="656"/>
      <c r="L267" s="661" t="s">
        <v>1094</v>
      </c>
      <c r="M267" s="656"/>
      <c r="N267" s="655"/>
      <c r="O267" s="656"/>
      <c r="P267" s="656" t="s">
        <v>1086</v>
      </c>
      <c r="Q267" s="656"/>
      <c r="R267" s="656"/>
      <c r="S267" s="659"/>
    </row>
    <row r="268" spans="1:19" s="130" customFormat="1" ht="19.5">
      <c r="A268" s="655"/>
      <c r="B268" s="656"/>
      <c r="C268" s="656"/>
      <c r="D268" s="661" t="s">
        <v>1095</v>
      </c>
      <c r="E268" s="656"/>
      <c r="F268" s="657"/>
      <c r="G268" s="656"/>
      <c r="H268" s="656"/>
      <c r="I268" s="656"/>
      <c r="J268" s="656"/>
      <c r="L268" s="660" t="s">
        <v>1089</v>
      </c>
      <c r="M268" s="656"/>
      <c r="N268" s="656"/>
      <c r="O268" s="656"/>
      <c r="P268" s="656" t="s">
        <v>1090</v>
      </c>
      <c r="Q268" s="656"/>
      <c r="R268" s="656"/>
      <c r="S268" s="658"/>
    </row>
    <row r="271" spans="1:19" ht="26.25">
      <c r="A271" s="5" t="s">
        <v>0</v>
      </c>
      <c r="B271" s="37"/>
      <c r="C271" s="6"/>
      <c r="D271" s="137" t="s">
        <v>120</v>
      </c>
      <c r="E271" s="528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38" t="s">
        <v>119</v>
      </c>
      <c r="C272" s="9"/>
      <c r="D272" s="9"/>
      <c r="E272" s="440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590" t="s">
        <v>1043</v>
      </c>
    </row>
    <row r="273" spans="1:19" ht="24.75">
      <c r="A273" s="12"/>
      <c r="B273" s="49"/>
      <c r="C273" s="13"/>
      <c r="D273" s="120" t="s">
        <v>1317</v>
      </c>
      <c r="E273" s="441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33" t="s">
        <v>931</v>
      </c>
      <c r="B274" s="534" t="s">
        <v>932</v>
      </c>
      <c r="C274" s="534" t="s">
        <v>1</v>
      </c>
      <c r="D274" s="534" t="s">
        <v>930</v>
      </c>
      <c r="E274" s="466" t="s">
        <v>948</v>
      </c>
      <c r="F274" s="546" t="s">
        <v>926</v>
      </c>
      <c r="G274" s="546" t="s">
        <v>927</v>
      </c>
      <c r="H274" s="546" t="s">
        <v>16</v>
      </c>
      <c r="I274" s="546" t="s">
        <v>37</v>
      </c>
      <c r="J274" s="546" t="s">
        <v>36</v>
      </c>
      <c r="K274" s="546" t="s">
        <v>604</v>
      </c>
      <c r="L274" s="546" t="s">
        <v>18</v>
      </c>
      <c r="M274" s="546" t="s">
        <v>19</v>
      </c>
      <c r="N274" s="546" t="s">
        <v>1221</v>
      </c>
      <c r="O274" s="546" t="s">
        <v>22</v>
      </c>
      <c r="P274" s="546" t="s">
        <v>940</v>
      </c>
      <c r="Q274" s="546" t="s">
        <v>32</v>
      </c>
      <c r="R274" s="546" t="s">
        <v>31</v>
      </c>
      <c r="S274" s="74" t="s">
        <v>20</v>
      </c>
    </row>
    <row r="275" spans="1:19" s="130" customFormat="1" ht="21" customHeight="1">
      <c r="A275" s="547" t="s">
        <v>966</v>
      </c>
      <c r="B275" s="165"/>
      <c r="C275" s="166"/>
      <c r="D275" s="166"/>
      <c r="E275" s="487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543"/>
    </row>
    <row r="276" spans="1:19" s="130" customFormat="1" ht="22.5" customHeight="1">
      <c r="A276" s="568">
        <v>68</v>
      </c>
      <c r="B276" s="173" t="s">
        <v>1118</v>
      </c>
      <c r="C276" s="174" t="s">
        <v>1119</v>
      </c>
      <c r="D276" s="708" t="s">
        <v>968</v>
      </c>
      <c r="E276" s="569">
        <v>15</v>
      </c>
      <c r="F276" s="173">
        <v>2861.96</v>
      </c>
      <c r="G276" s="173">
        <v>0</v>
      </c>
      <c r="H276" s="173">
        <v>0</v>
      </c>
      <c r="I276" s="173">
        <v>0</v>
      </c>
      <c r="J276" s="173">
        <v>0</v>
      </c>
      <c r="K276" s="173">
        <v>0</v>
      </c>
      <c r="L276" s="173">
        <v>61.96</v>
      </c>
      <c r="M276" s="173">
        <v>0</v>
      </c>
      <c r="N276" s="570">
        <v>0</v>
      </c>
      <c r="O276" s="173">
        <v>0</v>
      </c>
      <c r="P276" s="173">
        <v>0</v>
      </c>
      <c r="Q276" s="173">
        <v>0</v>
      </c>
      <c r="R276" s="173">
        <f aca="true" t="shared" si="44" ref="R276:R281">F276+G276+H276+J276-K276-O276-L276-N276+M276-Q276-P276</f>
        <v>2800</v>
      </c>
      <c r="S276" s="571"/>
    </row>
    <row r="277" spans="1:19" s="130" customFormat="1" ht="22.5" customHeight="1" hidden="1">
      <c r="A277" s="568">
        <v>81</v>
      </c>
      <c r="B277" s="173" t="s">
        <v>745</v>
      </c>
      <c r="C277" s="174" t="s">
        <v>848</v>
      </c>
      <c r="D277" s="650" t="s">
        <v>86</v>
      </c>
      <c r="E277" s="569">
        <v>15</v>
      </c>
      <c r="F277" s="173">
        <v>0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0</v>
      </c>
      <c r="N277" s="570">
        <v>0</v>
      </c>
      <c r="O277" s="173">
        <v>0</v>
      </c>
      <c r="P277" s="173">
        <v>0</v>
      </c>
      <c r="Q277" s="173">
        <v>0</v>
      </c>
      <c r="R277" s="173">
        <f t="shared" si="44"/>
        <v>0</v>
      </c>
      <c r="S277" s="571"/>
    </row>
    <row r="278" spans="1:19" ht="22.5" customHeight="1" hidden="1">
      <c r="A278" s="540">
        <v>97</v>
      </c>
      <c r="B278" s="161" t="s">
        <v>893</v>
      </c>
      <c r="C278" s="162" t="s">
        <v>894</v>
      </c>
      <c r="D278" s="648" t="s">
        <v>895</v>
      </c>
      <c r="E278" s="486">
        <v>15</v>
      </c>
      <c r="F278" s="161">
        <v>0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0</v>
      </c>
      <c r="M278" s="161">
        <v>0</v>
      </c>
      <c r="N278" s="161">
        <v>0</v>
      </c>
      <c r="O278" s="161">
        <v>0</v>
      </c>
      <c r="P278" s="161">
        <v>0</v>
      </c>
      <c r="Q278" s="161">
        <v>0</v>
      </c>
      <c r="R278" s="173">
        <f t="shared" si="44"/>
        <v>0</v>
      </c>
      <c r="S278" s="363"/>
    </row>
    <row r="279" spans="1:19" ht="22.5" customHeight="1">
      <c r="A279" s="540">
        <v>110</v>
      </c>
      <c r="B279" s="161" t="s">
        <v>915</v>
      </c>
      <c r="C279" s="162" t="s">
        <v>916</v>
      </c>
      <c r="D279" s="648" t="s">
        <v>917</v>
      </c>
      <c r="E279" s="486">
        <v>15</v>
      </c>
      <c r="F279" s="161">
        <v>2020.36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1">
        <v>70.38</v>
      </c>
      <c r="N279" s="161">
        <v>0</v>
      </c>
      <c r="O279" s="161">
        <v>0</v>
      </c>
      <c r="P279" s="161">
        <v>250</v>
      </c>
      <c r="Q279" s="161">
        <v>-0.06</v>
      </c>
      <c r="R279" s="173">
        <f t="shared" si="44"/>
        <v>1840.7999999999997</v>
      </c>
      <c r="S279" s="164"/>
    </row>
    <row r="280" spans="1:19" ht="22.5" customHeight="1">
      <c r="A280" s="540">
        <v>169</v>
      </c>
      <c r="B280" s="161" t="s">
        <v>1082</v>
      </c>
      <c r="C280" s="162" t="s">
        <v>1083</v>
      </c>
      <c r="D280" s="648" t="s">
        <v>11</v>
      </c>
      <c r="E280" s="486">
        <v>15</v>
      </c>
      <c r="F280" s="161">
        <v>1638.04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106.77</v>
      </c>
      <c r="N280" s="161">
        <v>0</v>
      </c>
      <c r="O280" s="161">
        <v>0</v>
      </c>
      <c r="P280" s="161">
        <v>0</v>
      </c>
      <c r="Q280" s="161">
        <v>0.01</v>
      </c>
      <c r="R280" s="173">
        <f t="shared" si="44"/>
        <v>1744.8</v>
      </c>
      <c r="S280" s="435"/>
    </row>
    <row r="281" spans="1:19" ht="22.5" customHeight="1">
      <c r="A281" s="540">
        <v>181</v>
      </c>
      <c r="B281" s="161" t="s">
        <v>1120</v>
      </c>
      <c r="C281" s="162" t="s">
        <v>1121</v>
      </c>
      <c r="D281" s="648" t="s">
        <v>917</v>
      </c>
      <c r="E281" s="486">
        <v>15</v>
      </c>
      <c r="F281" s="161">
        <v>2612.55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19.9</v>
      </c>
      <c r="M281" s="161">
        <v>0</v>
      </c>
      <c r="N281" s="161">
        <v>310</v>
      </c>
      <c r="O281" s="161">
        <v>0</v>
      </c>
      <c r="P281" s="161">
        <v>0</v>
      </c>
      <c r="Q281" s="161">
        <v>0.05</v>
      </c>
      <c r="R281" s="173">
        <f t="shared" si="44"/>
        <v>2282.6</v>
      </c>
      <c r="S281" s="435"/>
    </row>
    <row r="282" spans="1:19" s="130" customFormat="1" ht="16.5" customHeight="1">
      <c r="A282" s="541" t="s">
        <v>121</v>
      </c>
      <c r="B282" s="161"/>
      <c r="C282" s="162"/>
      <c r="D282" s="648"/>
      <c r="E282" s="486"/>
      <c r="F282" s="542">
        <f>SUM(F276:F281)</f>
        <v>9132.91</v>
      </c>
      <c r="G282" s="542">
        <f>SUM(G276:G281)</f>
        <v>0</v>
      </c>
      <c r="H282" s="542">
        <f aca="true" t="shared" si="45" ref="H282:O282">SUM(H276:H281)</f>
        <v>0</v>
      </c>
      <c r="I282" s="542">
        <f t="shared" si="45"/>
        <v>0</v>
      </c>
      <c r="J282" s="542">
        <f t="shared" si="45"/>
        <v>0</v>
      </c>
      <c r="K282" s="542">
        <f t="shared" si="45"/>
        <v>0</v>
      </c>
      <c r="L282" s="542">
        <f t="shared" si="45"/>
        <v>81.86</v>
      </c>
      <c r="M282" s="542">
        <f t="shared" si="45"/>
        <v>177.14999999999998</v>
      </c>
      <c r="N282" s="542">
        <f t="shared" si="45"/>
        <v>310</v>
      </c>
      <c r="O282" s="542">
        <f t="shared" si="45"/>
        <v>0</v>
      </c>
      <c r="P282" s="542">
        <f>SUM(P276:P281)</f>
        <v>250</v>
      </c>
      <c r="Q282" s="542">
        <f>SUM(Q276:Q281)</f>
        <v>0</v>
      </c>
      <c r="R282" s="542">
        <f>SUM(R276:R281)</f>
        <v>8668.199999999999</v>
      </c>
      <c r="S282" s="435"/>
    </row>
    <row r="283" spans="1:19" ht="18">
      <c r="A283" s="329" t="s">
        <v>95</v>
      </c>
      <c r="B283" s="289"/>
      <c r="C283" s="166"/>
      <c r="D283" s="649"/>
      <c r="E283" s="487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544"/>
    </row>
    <row r="284" spans="1:19" s="211" customFormat="1" ht="22.5" customHeight="1">
      <c r="A284" s="548">
        <v>9</v>
      </c>
      <c r="B284" s="161" t="s">
        <v>596</v>
      </c>
      <c r="C284" s="162" t="s">
        <v>817</v>
      </c>
      <c r="D284" s="648" t="s">
        <v>10</v>
      </c>
      <c r="E284" s="486">
        <v>15</v>
      </c>
      <c r="F284" s="161">
        <v>2325.03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25.87</v>
      </c>
      <c r="N284" s="161">
        <v>0</v>
      </c>
      <c r="O284" s="161">
        <v>0</v>
      </c>
      <c r="P284" s="161">
        <v>0</v>
      </c>
      <c r="Q284" s="161">
        <v>0.1</v>
      </c>
      <c r="R284" s="334">
        <f aca="true" t="shared" si="46" ref="R284:R297">F284+G284+H284+J284+K284-O284-L284-N284+M284-Q284-P284</f>
        <v>2350.8</v>
      </c>
      <c r="S284" s="435"/>
    </row>
    <row r="285" spans="1:19" s="211" customFormat="1" ht="22.5" customHeight="1">
      <c r="A285" s="548">
        <v>10</v>
      </c>
      <c r="B285" s="161" t="s">
        <v>742</v>
      </c>
      <c r="C285" s="162" t="s">
        <v>818</v>
      </c>
      <c r="D285" s="648" t="s">
        <v>11</v>
      </c>
      <c r="E285" s="486">
        <v>15</v>
      </c>
      <c r="F285" s="161">
        <v>1719.94</v>
      </c>
      <c r="G285" s="161">
        <v>0</v>
      </c>
      <c r="H285" s="161">
        <v>0</v>
      </c>
      <c r="I285" s="161">
        <v>0</v>
      </c>
      <c r="J285" s="161">
        <v>0</v>
      </c>
      <c r="K285" s="163">
        <v>0</v>
      </c>
      <c r="L285" s="161">
        <v>0</v>
      </c>
      <c r="M285" s="161">
        <v>94.69</v>
      </c>
      <c r="N285" s="161">
        <v>0</v>
      </c>
      <c r="O285" s="161">
        <v>0</v>
      </c>
      <c r="P285" s="161">
        <v>0</v>
      </c>
      <c r="Q285" s="161">
        <v>0.03</v>
      </c>
      <c r="R285" s="334">
        <f t="shared" si="46"/>
        <v>1814.6000000000001</v>
      </c>
      <c r="S285" s="435"/>
    </row>
    <row r="286" spans="1:19" s="45" customFormat="1" ht="22.5" customHeight="1">
      <c r="A286" s="540">
        <v>11</v>
      </c>
      <c r="B286" s="334" t="s">
        <v>96</v>
      </c>
      <c r="C286" s="333" t="s">
        <v>819</v>
      </c>
      <c r="D286" s="648" t="s">
        <v>9</v>
      </c>
      <c r="E286" s="486">
        <v>15</v>
      </c>
      <c r="F286" s="334">
        <v>2948.47</v>
      </c>
      <c r="G286" s="334">
        <v>0</v>
      </c>
      <c r="H286" s="334">
        <v>0</v>
      </c>
      <c r="I286" s="334">
        <v>0</v>
      </c>
      <c r="J286" s="334">
        <v>0</v>
      </c>
      <c r="K286" s="334">
        <v>0</v>
      </c>
      <c r="L286" s="334">
        <v>71.37</v>
      </c>
      <c r="M286" s="334">
        <v>0</v>
      </c>
      <c r="N286" s="334">
        <v>0</v>
      </c>
      <c r="O286" s="334">
        <v>0</v>
      </c>
      <c r="P286" s="334">
        <v>0</v>
      </c>
      <c r="Q286" s="334">
        <v>-0.1</v>
      </c>
      <c r="R286" s="334">
        <f t="shared" si="46"/>
        <v>2877.2</v>
      </c>
      <c r="S286" s="545"/>
    </row>
    <row r="287" spans="1:19" ht="22.5" customHeight="1">
      <c r="A287" s="540">
        <v>13</v>
      </c>
      <c r="B287" s="334" t="s">
        <v>729</v>
      </c>
      <c r="C287" s="162" t="s">
        <v>820</v>
      </c>
      <c r="D287" s="648" t="s">
        <v>10</v>
      </c>
      <c r="E287" s="486">
        <v>15</v>
      </c>
      <c r="F287" s="334">
        <v>2091.28</v>
      </c>
      <c r="G287" s="334">
        <v>0</v>
      </c>
      <c r="H287" s="334">
        <v>0</v>
      </c>
      <c r="I287" s="334">
        <v>0</v>
      </c>
      <c r="J287" s="334">
        <v>0</v>
      </c>
      <c r="K287" s="334">
        <v>0</v>
      </c>
      <c r="L287" s="334">
        <v>0</v>
      </c>
      <c r="M287" s="334">
        <v>65.23</v>
      </c>
      <c r="N287" s="334">
        <v>0</v>
      </c>
      <c r="O287" s="334">
        <v>0</v>
      </c>
      <c r="P287" s="334">
        <v>0</v>
      </c>
      <c r="Q287" s="334">
        <v>0.11</v>
      </c>
      <c r="R287" s="334">
        <f t="shared" si="46"/>
        <v>2156.4</v>
      </c>
      <c r="S287" s="435"/>
    </row>
    <row r="288" spans="1:19" ht="22.5" customHeight="1">
      <c r="A288" s="540">
        <v>17</v>
      </c>
      <c r="B288" s="334" t="s">
        <v>55</v>
      </c>
      <c r="C288" s="162" t="s">
        <v>925</v>
      </c>
      <c r="D288" s="648" t="s">
        <v>10</v>
      </c>
      <c r="E288" s="486">
        <v>15</v>
      </c>
      <c r="F288" s="334">
        <v>2293.2</v>
      </c>
      <c r="G288" s="334">
        <v>0</v>
      </c>
      <c r="H288" s="334">
        <v>0</v>
      </c>
      <c r="I288" s="334">
        <v>0</v>
      </c>
      <c r="J288" s="334">
        <v>0</v>
      </c>
      <c r="K288" s="334">
        <v>0</v>
      </c>
      <c r="L288" s="334">
        <v>0</v>
      </c>
      <c r="M288" s="334">
        <v>29.33</v>
      </c>
      <c r="N288" s="334">
        <v>0</v>
      </c>
      <c r="O288" s="334">
        <v>0</v>
      </c>
      <c r="P288" s="334">
        <v>0</v>
      </c>
      <c r="Q288" s="334">
        <v>-0.07</v>
      </c>
      <c r="R288" s="334">
        <f t="shared" si="46"/>
        <v>2322.6</v>
      </c>
      <c r="S288" s="435"/>
    </row>
    <row r="289" spans="1:19" ht="22.5" customHeight="1">
      <c r="A289" s="540">
        <v>18</v>
      </c>
      <c r="B289" s="334" t="s">
        <v>77</v>
      </c>
      <c r="C289" s="162" t="s">
        <v>821</v>
      </c>
      <c r="D289" s="648" t="s">
        <v>11</v>
      </c>
      <c r="E289" s="486">
        <v>15</v>
      </c>
      <c r="F289" s="334">
        <v>1951.07</v>
      </c>
      <c r="G289" s="334">
        <v>0</v>
      </c>
      <c r="H289" s="334">
        <v>0</v>
      </c>
      <c r="I289" s="334">
        <v>0</v>
      </c>
      <c r="J289" s="334">
        <v>0</v>
      </c>
      <c r="K289" s="334">
        <v>0</v>
      </c>
      <c r="L289" s="334">
        <v>0</v>
      </c>
      <c r="M289" s="334">
        <v>74.81</v>
      </c>
      <c r="N289" s="334">
        <v>0</v>
      </c>
      <c r="O289" s="334">
        <v>0</v>
      </c>
      <c r="P289" s="334">
        <v>0</v>
      </c>
      <c r="Q289" s="334">
        <v>0.08</v>
      </c>
      <c r="R289" s="334">
        <f t="shared" si="46"/>
        <v>2025.8</v>
      </c>
      <c r="S289" s="435"/>
    </row>
    <row r="290" spans="1:19" ht="22.5" customHeight="1">
      <c r="A290" s="540">
        <v>19</v>
      </c>
      <c r="B290" s="334" t="s">
        <v>48</v>
      </c>
      <c r="C290" s="162" t="s">
        <v>822</v>
      </c>
      <c r="D290" s="648" t="s">
        <v>597</v>
      </c>
      <c r="E290" s="486">
        <v>15</v>
      </c>
      <c r="F290" s="334">
        <v>1836.57</v>
      </c>
      <c r="G290" s="334">
        <v>0</v>
      </c>
      <c r="H290" s="334">
        <v>0</v>
      </c>
      <c r="I290" s="334">
        <v>0</v>
      </c>
      <c r="J290" s="334">
        <v>0</v>
      </c>
      <c r="K290" s="334">
        <v>0</v>
      </c>
      <c r="L290" s="334">
        <v>0</v>
      </c>
      <c r="M290" s="334">
        <v>82.14</v>
      </c>
      <c r="N290" s="334">
        <v>0</v>
      </c>
      <c r="O290" s="334">
        <v>0</v>
      </c>
      <c r="P290" s="334">
        <v>0</v>
      </c>
      <c r="Q290" s="334">
        <v>0.11</v>
      </c>
      <c r="R290" s="334">
        <f t="shared" si="46"/>
        <v>1918.6000000000001</v>
      </c>
      <c r="S290" s="435"/>
    </row>
    <row r="291" spans="1:19" ht="22.5" customHeight="1">
      <c r="A291" s="540">
        <v>27</v>
      </c>
      <c r="B291" s="334" t="s">
        <v>744</v>
      </c>
      <c r="C291" s="162" t="s">
        <v>823</v>
      </c>
      <c r="D291" s="648" t="s">
        <v>10</v>
      </c>
      <c r="E291" s="486">
        <v>15</v>
      </c>
      <c r="F291" s="334">
        <v>2091.28</v>
      </c>
      <c r="G291" s="334">
        <v>0</v>
      </c>
      <c r="H291" s="334">
        <v>0</v>
      </c>
      <c r="I291" s="334">
        <v>0</v>
      </c>
      <c r="J291" s="334">
        <v>0</v>
      </c>
      <c r="K291" s="334">
        <v>0</v>
      </c>
      <c r="L291" s="334">
        <v>0</v>
      </c>
      <c r="M291" s="334">
        <v>65.23</v>
      </c>
      <c r="N291" s="334">
        <v>0</v>
      </c>
      <c r="O291" s="334">
        <v>0</v>
      </c>
      <c r="P291" s="334">
        <v>0</v>
      </c>
      <c r="Q291" s="334">
        <v>0.11</v>
      </c>
      <c r="R291" s="334">
        <f t="shared" si="46"/>
        <v>2156.4</v>
      </c>
      <c r="S291" s="435"/>
    </row>
    <row r="292" spans="1:19" ht="22.5" customHeight="1">
      <c r="A292" s="540">
        <v>31</v>
      </c>
      <c r="B292" s="306" t="s">
        <v>730</v>
      </c>
      <c r="C292" s="162" t="s">
        <v>824</v>
      </c>
      <c r="D292" s="648" t="s">
        <v>11</v>
      </c>
      <c r="E292" s="486">
        <v>15</v>
      </c>
      <c r="F292" s="334">
        <v>1405.44</v>
      </c>
      <c r="G292" s="334">
        <v>0</v>
      </c>
      <c r="H292" s="334">
        <v>0</v>
      </c>
      <c r="I292" s="334">
        <v>0</v>
      </c>
      <c r="J292" s="334">
        <v>0</v>
      </c>
      <c r="K292" s="549">
        <v>0</v>
      </c>
      <c r="L292" s="334">
        <v>0</v>
      </c>
      <c r="M292" s="334">
        <v>121.66</v>
      </c>
      <c r="N292" s="334">
        <v>0</v>
      </c>
      <c r="O292" s="334">
        <v>0</v>
      </c>
      <c r="P292" s="334">
        <v>0</v>
      </c>
      <c r="Q292" s="334">
        <v>-0.1</v>
      </c>
      <c r="R292" s="334">
        <f t="shared" si="46"/>
        <v>1527.2</v>
      </c>
      <c r="S292" s="435"/>
    </row>
    <row r="293" spans="1:19" ht="22.5" customHeight="1">
      <c r="A293" s="540">
        <v>35</v>
      </c>
      <c r="B293" s="334" t="s">
        <v>72</v>
      </c>
      <c r="C293" s="162" t="s">
        <v>825</v>
      </c>
      <c r="D293" s="648" t="s">
        <v>10</v>
      </c>
      <c r="E293" s="486">
        <v>15</v>
      </c>
      <c r="F293" s="334">
        <v>2293.2</v>
      </c>
      <c r="G293" s="334">
        <v>0</v>
      </c>
      <c r="H293" s="334">
        <v>0</v>
      </c>
      <c r="I293" s="334">
        <v>0</v>
      </c>
      <c r="J293" s="334">
        <v>0</v>
      </c>
      <c r="K293" s="334">
        <v>0</v>
      </c>
      <c r="L293" s="334">
        <v>0</v>
      </c>
      <c r="M293" s="334">
        <v>29.33</v>
      </c>
      <c r="N293" s="334">
        <v>0</v>
      </c>
      <c r="O293" s="334">
        <v>0</v>
      </c>
      <c r="P293" s="334">
        <v>300</v>
      </c>
      <c r="Q293" s="334">
        <v>-0.07</v>
      </c>
      <c r="R293" s="334">
        <f t="shared" si="46"/>
        <v>2022.6</v>
      </c>
      <c r="S293" s="435"/>
    </row>
    <row r="294" spans="1:19" ht="22.5" customHeight="1">
      <c r="A294" s="540">
        <v>41</v>
      </c>
      <c r="B294" s="334" t="s">
        <v>53</v>
      </c>
      <c r="C294" s="162" t="s">
        <v>969</v>
      </c>
      <c r="D294" s="648" t="s">
        <v>10</v>
      </c>
      <c r="E294" s="486">
        <v>15</v>
      </c>
      <c r="F294" s="334">
        <v>1719.94</v>
      </c>
      <c r="G294" s="334">
        <v>0</v>
      </c>
      <c r="H294" s="334">
        <v>0</v>
      </c>
      <c r="I294" s="334">
        <v>0</v>
      </c>
      <c r="J294" s="334">
        <v>0</v>
      </c>
      <c r="K294" s="334">
        <v>0</v>
      </c>
      <c r="L294" s="334">
        <v>0</v>
      </c>
      <c r="M294" s="334">
        <v>94.69</v>
      </c>
      <c r="N294" s="334">
        <v>433</v>
      </c>
      <c r="O294" s="334">
        <v>0</v>
      </c>
      <c r="P294" s="334">
        <v>0</v>
      </c>
      <c r="Q294" s="334">
        <v>0.03</v>
      </c>
      <c r="R294" s="334">
        <f t="shared" si="46"/>
        <v>1381.6000000000001</v>
      </c>
      <c r="S294" s="435"/>
    </row>
    <row r="295" spans="1:19" ht="22.5" customHeight="1">
      <c r="A295" s="540">
        <v>43</v>
      </c>
      <c r="B295" s="182" t="s">
        <v>743</v>
      </c>
      <c r="C295" s="162" t="s">
        <v>826</v>
      </c>
      <c r="D295" s="648" t="s">
        <v>10</v>
      </c>
      <c r="E295" s="486">
        <v>15</v>
      </c>
      <c r="F295" s="334">
        <v>2091.28</v>
      </c>
      <c r="G295" s="334">
        <v>0</v>
      </c>
      <c r="H295" s="334">
        <v>0</v>
      </c>
      <c r="I295" s="334">
        <v>0</v>
      </c>
      <c r="J295" s="334">
        <v>0</v>
      </c>
      <c r="K295" s="549">
        <v>0</v>
      </c>
      <c r="L295" s="334">
        <v>0</v>
      </c>
      <c r="M295" s="334">
        <v>65.23</v>
      </c>
      <c r="N295" s="334">
        <v>0</v>
      </c>
      <c r="O295" s="334">
        <v>0</v>
      </c>
      <c r="P295" s="334">
        <v>500</v>
      </c>
      <c r="Q295" s="334">
        <v>-0.09</v>
      </c>
      <c r="R295" s="334">
        <f t="shared" si="46"/>
        <v>1656.6000000000004</v>
      </c>
      <c r="S295" s="435"/>
    </row>
    <row r="296" spans="1:19" ht="22.5" customHeight="1">
      <c r="A296" s="540">
        <v>59</v>
      </c>
      <c r="B296" s="549" t="s">
        <v>731</v>
      </c>
      <c r="C296" s="162" t="s">
        <v>827</v>
      </c>
      <c r="D296" s="648" t="s">
        <v>732</v>
      </c>
      <c r="E296" s="486">
        <v>15</v>
      </c>
      <c r="F296" s="334">
        <v>2293.2</v>
      </c>
      <c r="G296" s="334">
        <v>0</v>
      </c>
      <c r="H296" s="334">
        <v>0</v>
      </c>
      <c r="I296" s="334">
        <v>0</v>
      </c>
      <c r="J296" s="334">
        <v>0</v>
      </c>
      <c r="K296" s="549">
        <v>0</v>
      </c>
      <c r="L296" s="334">
        <v>0</v>
      </c>
      <c r="M296" s="334">
        <v>29.33</v>
      </c>
      <c r="N296" s="334">
        <v>0</v>
      </c>
      <c r="O296" s="334">
        <v>0</v>
      </c>
      <c r="P296" s="334">
        <v>0</v>
      </c>
      <c r="Q296" s="334">
        <v>0.13</v>
      </c>
      <c r="R296" s="334">
        <f t="shared" si="46"/>
        <v>2322.3999999999996</v>
      </c>
      <c r="S296" s="435"/>
    </row>
    <row r="297" spans="1:19" ht="22.5" customHeight="1" hidden="1">
      <c r="A297" s="540">
        <v>63</v>
      </c>
      <c r="B297" s="334" t="s">
        <v>65</v>
      </c>
      <c r="C297" s="162" t="s">
        <v>828</v>
      </c>
      <c r="D297" s="648" t="s">
        <v>11</v>
      </c>
      <c r="E297" s="486">
        <v>15</v>
      </c>
      <c r="F297" s="334">
        <v>0</v>
      </c>
      <c r="G297" s="334">
        <v>0</v>
      </c>
      <c r="H297" s="334">
        <v>0</v>
      </c>
      <c r="I297" s="334">
        <v>0</v>
      </c>
      <c r="J297" s="334">
        <v>0</v>
      </c>
      <c r="K297" s="334">
        <v>0</v>
      </c>
      <c r="L297" s="334">
        <v>0</v>
      </c>
      <c r="M297" s="334">
        <v>0</v>
      </c>
      <c r="N297" s="334">
        <v>0</v>
      </c>
      <c r="O297" s="334">
        <v>0</v>
      </c>
      <c r="P297" s="334">
        <v>0</v>
      </c>
      <c r="Q297" s="334">
        <v>0</v>
      </c>
      <c r="R297" s="334">
        <f t="shared" si="46"/>
        <v>0</v>
      </c>
      <c r="S297" s="435"/>
    </row>
    <row r="298" spans="1:19" ht="26.25" customHeight="1" hidden="1">
      <c r="A298" s="535"/>
      <c r="B298" s="536"/>
      <c r="C298" s="537"/>
      <c r="D298" s="537"/>
      <c r="E298" s="538"/>
      <c r="F298" s="536">
        <f>SUM(F284:F297)</f>
        <v>27059.899999999998</v>
      </c>
      <c r="G298" s="536">
        <f>SUM(G284:G297)</f>
        <v>0</v>
      </c>
      <c r="H298" s="536">
        <f>SUM(H284:H297)</f>
        <v>0</v>
      </c>
      <c r="I298" s="536">
        <f aca="true" t="shared" si="47" ref="I298:O298">SUM(I284:I297)</f>
        <v>0</v>
      </c>
      <c r="J298" s="536">
        <f t="shared" si="47"/>
        <v>0</v>
      </c>
      <c r="K298" s="536">
        <f t="shared" si="47"/>
        <v>0</v>
      </c>
      <c r="L298" s="536">
        <f t="shared" si="47"/>
        <v>71.37</v>
      </c>
      <c r="M298" s="536">
        <f t="shared" si="47"/>
        <v>777.5400000000001</v>
      </c>
      <c r="N298" s="536">
        <f t="shared" si="47"/>
        <v>433</v>
      </c>
      <c r="O298" s="536">
        <f t="shared" si="47"/>
        <v>0</v>
      </c>
      <c r="P298" s="536">
        <f>SUM(P284:P297)</f>
        <v>800</v>
      </c>
      <c r="Q298" s="536">
        <f>SUM(Q284:Q297)</f>
        <v>0.27</v>
      </c>
      <c r="R298" s="536">
        <f>SUM(R284:R297)</f>
        <v>26532.800000000003</v>
      </c>
      <c r="S298" s="539"/>
    </row>
    <row r="299" spans="1:19" s="25" customFormat="1" ht="18.75" customHeight="1">
      <c r="A299" s="65"/>
      <c r="B299" s="60" t="s">
        <v>33</v>
      </c>
      <c r="C299" s="66"/>
      <c r="D299" s="66"/>
      <c r="E299" s="465"/>
      <c r="F299" s="66">
        <f aca="true" t="shared" si="48" ref="F299:O299">F282+F298</f>
        <v>36192.81</v>
      </c>
      <c r="G299" s="66">
        <f>G282+G298</f>
        <v>0</v>
      </c>
      <c r="H299" s="66">
        <f>H282+H298</f>
        <v>0</v>
      </c>
      <c r="I299" s="66">
        <f t="shared" si="48"/>
        <v>0</v>
      </c>
      <c r="J299" s="66">
        <f t="shared" si="48"/>
        <v>0</v>
      </c>
      <c r="K299" s="66">
        <f t="shared" si="48"/>
        <v>0</v>
      </c>
      <c r="L299" s="66">
        <f t="shared" si="48"/>
        <v>153.23000000000002</v>
      </c>
      <c r="M299" s="66">
        <f t="shared" si="48"/>
        <v>954.69</v>
      </c>
      <c r="N299" s="66">
        <f t="shared" si="48"/>
        <v>743</v>
      </c>
      <c r="O299" s="66">
        <f t="shared" si="48"/>
        <v>0</v>
      </c>
      <c r="P299" s="66">
        <f>P282+P298</f>
        <v>1050</v>
      </c>
      <c r="Q299" s="66">
        <f>Q282+Q298</f>
        <v>0.27</v>
      </c>
      <c r="R299" s="66">
        <f>R282+R298</f>
        <v>35201</v>
      </c>
      <c r="S299" s="67"/>
    </row>
    <row r="300" spans="1:19" ht="12" customHeight="1">
      <c r="A300" s="23"/>
      <c r="B300" s="69"/>
      <c r="C300" s="10"/>
      <c r="D300" s="10"/>
      <c r="E300" s="44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34"/>
    </row>
    <row r="301" spans="1:19" s="130" customFormat="1" ht="12.75" customHeight="1">
      <c r="A301" s="655"/>
      <c r="B301" s="656"/>
      <c r="C301" s="656"/>
      <c r="D301" s="656" t="s">
        <v>1091</v>
      </c>
      <c r="F301" s="657"/>
      <c r="G301" s="656"/>
      <c r="H301" s="656"/>
      <c r="I301" s="656"/>
      <c r="J301" s="656"/>
      <c r="L301" s="670" t="s">
        <v>1093</v>
      </c>
      <c r="M301" s="656"/>
      <c r="N301" s="656"/>
      <c r="O301" s="656"/>
      <c r="P301" s="656"/>
      <c r="Q301" s="656" t="s">
        <v>1093</v>
      </c>
      <c r="R301" s="656"/>
      <c r="S301" s="658"/>
    </row>
    <row r="302" spans="1:19" ht="12.75" customHeight="1">
      <c r="A302" s="655" t="s">
        <v>1126</v>
      </c>
      <c r="B302" s="656"/>
      <c r="C302" s="656"/>
      <c r="D302" s="661" t="s">
        <v>1092</v>
      </c>
      <c r="E302" s="656"/>
      <c r="F302" s="657"/>
      <c r="G302" s="656"/>
      <c r="H302" s="656"/>
      <c r="I302" s="656"/>
      <c r="J302" s="656"/>
      <c r="K302" s="4"/>
      <c r="L302" s="661" t="s">
        <v>1094</v>
      </c>
      <c r="M302" s="656"/>
      <c r="N302" s="655"/>
      <c r="O302" s="656"/>
      <c r="P302" s="656" t="s">
        <v>1086</v>
      </c>
      <c r="Q302" s="656"/>
      <c r="R302" s="656"/>
      <c r="S302" s="659"/>
    </row>
    <row r="303" spans="1:19" ht="12.75" customHeight="1">
      <c r="A303" s="655"/>
      <c r="B303" s="656"/>
      <c r="C303" s="656"/>
      <c r="D303" s="661" t="s">
        <v>1095</v>
      </c>
      <c r="E303" s="656"/>
      <c r="F303" s="657"/>
      <c r="G303" s="656"/>
      <c r="H303" s="656"/>
      <c r="I303" s="656"/>
      <c r="J303" s="656"/>
      <c r="K303" s="4"/>
      <c r="L303" s="660" t="s">
        <v>1089</v>
      </c>
      <c r="M303" s="656"/>
      <c r="N303" s="656"/>
      <c r="O303" s="656"/>
      <c r="P303" s="656" t="s">
        <v>1090</v>
      </c>
      <c r="Q303" s="656"/>
      <c r="R303" s="656"/>
      <c r="S303" s="658"/>
    </row>
    <row r="304" spans="2:18" ht="12.75" customHeight="1">
      <c r="B304" s="20"/>
      <c r="C304" s="20"/>
      <c r="D304" s="20"/>
      <c r="E304" s="451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1.75" customHeight="1">
      <c r="A305" s="5" t="s">
        <v>0</v>
      </c>
      <c r="B305" s="37"/>
      <c r="C305" s="6"/>
      <c r="D305" s="137" t="s">
        <v>120</v>
      </c>
      <c r="E305" s="528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38" t="s">
        <v>119</v>
      </c>
      <c r="C306" s="9"/>
      <c r="D306" s="9"/>
      <c r="E306" s="440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590" t="s">
        <v>1044</v>
      </c>
    </row>
    <row r="307" spans="1:19" ht="18.75" customHeight="1">
      <c r="A307" s="12"/>
      <c r="B307" s="49"/>
      <c r="C307" s="13"/>
      <c r="D307" s="120" t="s">
        <v>1317</v>
      </c>
      <c r="E307" s="441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4" customFormat="1" ht="29.25" customHeight="1">
      <c r="A308" s="155" t="s">
        <v>931</v>
      </c>
      <c r="B308" s="183" t="s">
        <v>932</v>
      </c>
      <c r="C308" s="183" t="s">
        <v>1</v>
      </c>
      <c r="D308" s="183" t="s">
        <v>930</v>
      </c>
      <c r="E308" s="514" t="s">
        <v>948</v>
      </c>
      <c r="F308" s="171" t="s">
        <v>926</v>
      </c>
      <c r="G308" s="433" t="s">
        <v>927</v>
      </c>
      <c r="H308" s="156" t="s">
        <v>16</v>
      </c>
      <c r="I308" s="434" t="s">
        <v>37</v>
      </c>
      <c r="J308" s="171" t="s">
        <v>36</v>
      </c>
      <c r="K308" s="171" t="s">
        <v>604</v>
      </c>
      <c r="L308" s="171" t="s">
        <v>18</v>
      </c>
      <c r="M308" s="171" t="s">
        <v>19</v>
      </c>
      <c r="N308" s="171" t="s">
        <v>1221</v>
      </c>
      <c r="O308" s="171" t="s">
        <v>22</v>
      </c>
      <c r="P308" s="171" t="s">
        <v>940</v>
      </c>
      <c r="Q308" s="171" t="s">
        <v>32</v>
      </c>
      <c r="R308" s="171" t="s">
        <v>31</v>
      </c>
      <c r="S308" s="184" t="s">
        <v>20</v>
      </c>
    </row>
    <row r="309" spans="1:19" ht="18">
      <c r="A309" s="330" t="s">
        <v>95</v>
      </c>
      <c r="B309" s="157"/>
      <c r="C309" s="326"/>
      <c r="D309" s="326"/>
      <c r="E309" s="494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544"/>
    </row>
    <row r="310" spans="1:19" ht="22.5" customHeight="1">
      <c r="A310" s="540">
        <v>74</v>
      </c>
      <c r="B310" s="334" t="s">
        <v>718</v>
      </c>
      <c r="C310" s="162" t="s">
        <v>829</v>
      </c>
      <c r="D310" s="648" t="s">
        <v>597</v>
      </c>
      <c r="E310" s="486">
        <v>15</v>
      </c>
      <c r="F310" s="334">
        <v>1719.94</v>
      </c>
      <c r="G310" s="334">
        <v>0</v>
      </c>
      <c r="H310" s="334">
        <v>0</v>
      </c>
      <c r="I310" s="334">
        <v>0</v>
      </c>
      <c r="J310" s="334">
        <v>0</v>
      </c>
      <c r="K310" s="334">
        <v>0</v>
      </c>
      <c r="L310" s="334">
        <v>0</v>
      </c>
      <c r="M310" s="334">
        <v>94.69</v>
      </c>
      <c r="N310" s="334">
        <v>0</v>
      </c>
      <c r="O310" s="334">
        <v>0</v>
      </c>
      <c r="P310" s="334">
        <v>0</v>
      </c>
      <c r="Q310" s="334">
        <v>0.03</v>
      </c>
      <c r="R310" s="334">
        <f aca="true" t="shared" si="49" ref="R310:R320">F310+G310+H310+J310+K310-O310-L310-N310+M310-Q310-P310</f>
        <v>1814.6000000000001</v>
      </c>
      <c r="S310" s="435"/>
    </row>
    <row r="311" spans="1:19" ht="22.5" customHeight="1">
      <c r="A311" s="540">
        <v>78</v>
      </c>
      <c r="B311" s="549" t="s">
        <v>733</v>
      </c>
      <c r="C311" s="162" t="s">
        <v>830</v>
      </c>
      <c r="D311" s="162" t="s">
        <v>10</v>
      </c>
      <c r="E311" s="486">
        <v>15</v>
      </c>
      <c r="F311" s="334">
        <v>2091.28</v>
      </c>
      <c r="G311" s="334">
        <v>0</v>
      </c>
      <c r="H311" s="334">
        <v>0</v>
      </c>
      <c r="I311" s="334">
        <v>0</v>
      </c>
      <c r="J311" s="334">
        <v>0</v>
      </c>
      <c r="K311" s="549">
        <v>0</v>
      </c>
      <c r="L311" s="334">
        <v>0</v>
      </c>
      <c r="M311" s="334">
        <v>65.23</v>
      </c>
      <c r="N311" s="334">
        <v>0</v>
      </c>
      <c r="O311" s="334">
        <v>0</v>
      </c>
      <c r="P311" s="334">
        <v>0</v>
      </c>
      <c r="Q311" s="334">
        <v>0.11</v>
      </c>
      <c r="R311" s="334">
        <f t="shared" si="49"/>
        <v>2156.4</v>
      </c>
      <c r="S311" s="435"/>
    </row>
    <row r="312" spans="1:19" ht="22.5" customHeight="1">
      <c r="A312" s="540">
        <v>85</v>
      </c>
      <c r="B312" s="334" t="s">
        <v>64</v>
      </c>
      <c r="C312" s="162" t="s">
        <v>831</v>
      </c>
      <c r="D312" s="162" t="s">
        <v>10</v>
      </c>
      <c r="E312" s="486">
        <v>15</v>
      </c>
      <c r="F312" s="334">
        <v>2293.25</v>
      </c>
      <c r="G312" s="334">
        <v>0</v>
      </c>
      <c r="H312" s="334">
        <v>0</v>
      </c>
      <c r="I312" s="334">
        <v>0</v>
      </c>
      <c r="J312" s="334">
        <v>0</v>
      </c>
      <c r="K312" s="334">
        <v>0</v>
      </c>
      <c r="L312" s="334">
        <v>0</v>
      </c>
      <c r="M312" s="334">
        <v>29.32</v>
      </c>
      <c r="N312" s="334">
        <v>0</v>
      </c>
      <c r="O312" s="334">
        <v>0</v>
      </c>
      <c r="P312" s="334">
        <v>0</v>
      </c>
      <c r="Q312" s="334">
        <v>-0.03</v>
      </c>
      <c r="R312" s="334">
        <f t="shared" si="49"/>
        <v>2322.6000000000004</v>
      </c>
      <c r="S312" s="435"/>
    </row>
    <row r="313" spans="1:19" ht="22.5" customHeight="1">
      <c r="A313" s="540">
        <v>86</v>
      </c>
      <c r="B313" s="334" t="s">
        <v>98</v>
      </c>
      <c r="C313" s="162" t="s">
        <v>832</v>
      </c>
      <c r="D313" s="162" t="s">
        <v>10</v>
      </c>
      <c r="E313" s="486">
        <v>15</v>
      </c>
      <c r="F313" s="334">
        <v>2293.25</v>
      </c>
      <c r="G313" s="334">
        <v>0</v>
      </c>
      <c r="H313" s="334">
        <v>0</v>
      </c>
      <c r="I313" s="334">
        <v>0</v>
      </c>
      <c r="J313" s="334">
        <v>0</v>
      </c>
      <c r="K313" s="334">
        <v>0</v>
      </c>
      <c r="L313" s="334">
        <v>0</v>
      </c>
      <c r="M313" s="334">
        <v>29.32</v>
      </c>
      <c r="N313" s="334">
        <v>0</v>
      </c>
      <c r="O313" s="334">
        <v>0</v>
      </c>
      <c r="P313" s="334">
        <v>0</v>
      </c>
      <c r="Q313" s="334">
        <v>-0.03</v>
      </c>
      <c r="R313" s="334">
        <f t="shared" si="49"/>
        <v>2322.6000000000004</v>
      </c>
      <c r="S313" s="435"/>
    </row>
    <row r="314" spans="1:19" ht="22.5" customHeight="1">
      <c r="A314" s="540">
        <v>93</v>
      </c>
      <c r="B314" s="334" t="s">
        <v>795</v>
      </c>
      <c r="C314" s="162" t="s">
        <v>796</v>
      </c>
      <c r="D314" s="162" t="s">
        <v>10</v>
      </c>
      <c r="E314" s="486">
        <v>15</v>
      </c>
      <c r="F314" s="334">
        <v>2371.22</v>
      </c>
      <c r="G314" s="334">
        <v>0</v>
      </c>
      <c r="H314" s="334">
        <v>0</v>
      </c>
      <c r="I314" s="334">
        <v>0</v>
      </c>
      <c r="J314" s="334">
        <v>0</v>
      </c>
      <c r="K314" s="334">
        <v>0</v>
      </c>
      <c r="L314" s="334">
        <v>0</v>
      </c>
      <c r="M314" s="334">
        <v>6.35</v>
      </c>
      <c r="N314" s="334">
        <v>0</v>
      </c>
      <c r="O314" s="334">
        <v>0</v>
      </c>
      <c r="P314" s="334">
        <v>0</v>
      </c>
      <c r="Q314" s="334">
        <v>-0.03</v>
      </c>
      <c r="R314" s="334">
        <f t="shared" si="49"/>
        <v>2377.6</v>
      </c>
      <c r="S314" s="435"/>
    </row>
    <row r="315" spans="1:19" ht="22.5" customHeight="1">
      <c r="A315" s="540">
        <v>117</v>
      </c>
      <c r="B315" s="549" t="s">
        <v>937</v>
      </c>
      <c r="C315" s="162" t="s">
        <v>938</v>
      </c>
      <c r="D315" s="162" t="s">
        <v>10</v>
      </c>
      <c r="E315" s="486">
        <v>15</v>
      </c>
      <c r="F315" s="334">
        <v>2620.8</v>
      </c>
      <c r="G315" s="334">
        <v>0</v>
      </c>
      <c r="H315" s="334">
        <v>0</v>
      </c>
      <c r="I315" s="334">
        <v>0</v>
      </c>
      <c r="J315" s="334">
        <v>0</v>
      </c>
      <c r="K315" s="334">
        <v>0</v>
      </c>
      <c r="L315" s="334">
        <v>20.8</v>
      </c>
      <c r="M315" s="334">
        <v>0</v>
      </c>
      <c r="N315" s="334">
        <v>0</v>
      </c>
      <c r="O315" s="334">
        <v>0</v>
      </c>
      <c r="P315" s="334">
        <v>0</v>
      </c>
      <c r="Q315" s="334">
        <v>0</v>
      </c>
      <c r="R315" s="334">
        <f t="shared" si="49"/>
        <v>2600</v>
      </c>
      <c r="S315" s="435"/>
    </row>
    <row r="316" spans="1:19" ht="22.5" customHeight="1">
      <c r="A316" s="540">
        <v>134</v>
      </c>
      <c r="B316" s="334" t="s">
        <v>71</v>
      </c>
      <c r="C316" s="162" t="s">
        <v>833</v>
      </c>
      <c r="D316" s="162" t="s">
        <v>11</v>
      </c>
      <c r="E316" s="486">
        <v>15</v>
      </c>
      <c r="F316" s="334">
        <v>1965.64</v>
      </c>
      <c r="G316" s="334">
        <v>0</v>
      </c>
      <c r="H316" s="334">
        <v>0</v>
      </c>
      <c r="I316" s="334">
        <v>0</v>
      </c>
      <c r="J316" s="334">
        <v>0</v>
      </c>
      <c r="K316" s="334">
        <v>0</v>
      </c>
      <c r="L316" s="334">
        <v>0</v>
      </c>
      <c r="M316" s="334">
        <v>73.88</v>
      </c>
      <c r="N316" s="334">
        <v>0</v>
      </c>
      <c r="O316" s="334">
        <v>0</v>
      </c>
      <c r="P316" s="334">
        <v>0</v>
      </c>
      <c r="Q316" s="334">
        <v>-0.08</v>
      </c>
      <c r="R316" s="334">
        <f t="shared" si="49"/>
        <v>2039.6</v>
      </c>
      <c r="S316" s="435"/>
    </row>
    <row r="317" spans="1:19" ht="22.5" customHeight="1">
      <c r="A317" s="540">
        <v>159</v>
      </c>
      <c r="B317" s="161" t="s">
        <v>1058</v>
      </c>
      <c r="C317" s="162" t="s">
        <v>1059</v>
      </c>
      <c r="D317" s="162" t="s">
        <v>11</v>
      </c>
      <c r="E317" s="486">
        <v>15</v>
      </c>
      <c r="F317" s="334">
        <v>1965.64</v>
      </c>
      <c r="G317" s="334">
        <v>0</v>
      </c>
      <c r="H317" s="334">
        <v>0</v>
      </c>
      <c r="I317" s="334">
        <v>0</v>
      </c>
      <c r="J317" s="334">
        <v>0</v>
      </c>
      <c r="K317" s="334">
        <v>0</v>
      </c>
      <c r="L317" s="334">
        <v>0</v>
      </c>
      <c r="M317" s="334">
        <v>73.88</v>
      </c>
      <c r="N317" s="334">
        <v>0</v>
      </c>
      <c r="O317" s="334">
        <v>0</v>
      </c>
      <c r="P317" s="334">
        <v>0</v>
      </c>
      <c r="Q317" s="161">
        <v>0.12</v>
      </c>
      <c r="R317" s="334">
        <f t="shared" si="49"/>
        <v>2039.4</v>
      </c>
      <c r="S317" s="435"/>
    </row>
    <row r="318" spans="1:19" ht="22.5" customHeight="1">
      <c r="A318" s="540">
        <v>193</v>
      </c>
      <c r="B318" s="549" t="s">
        <v>1211</v>
      </c>
      <c r="C318" s="162" t="s">
        <v>1212</v>
      </c>
      <c r="D318" s="162" t="s">
        <v>10</v>
      </c>
      <c r="E318" s="486">
        <v>15</v>
      </c>
      <c r="F318" s="334">
        <v>1146.94</v>
      </c>
      <c r="G318" s="161">
        <v>0</v>
      </c>
      <c r="H318" s="334">
        <v>0</v>
      </c>
      <c r="I318" s="334">
        <v>0</v>
      </c>
      <c r="J318" s="334">
        <v>0</v>
      </c>
      <c r="K318" s="334">
        <v>0</v>
      </c>
      <c r="L318" s="334">
        <v>0</v>
      </c>
      <c r="M318" s="334">
        <v>138.3</v>
      </c>
      <c r="N318" s="334">
        <v>0</v>
      </c>
      <c r="O318" s="334">
        <v>0</v>
      </c>
      <c r="P318" s="334">
        <v>0</v>
      </c>
      <c r="Q318" s="161">
        <v>-0.16</v>
      </c>
      <c r="R318" s="334">
        <f t="shared" si="49"/>
        <v>1285.4</v>
      </c>
      <c r="S318" s="571"/>
    </row>
    <row r="319" spans="1:19" ht="22.5" customHeight="1">
      <c r="A319" s="540">
        <v>199</v>
      </c>
      <c r="B319" s="549" t="s">
        <v>1249</v>
      </c>
      <c r="C319" s="162" t="s">
        <v>1250</v>
      </c>
      <c r="D319" s="162" t="s">
        <v>11</v>
      </c>
      <c r="E319" s="486">
        <v>15</v>
      </c>
      <c r="F319" s="334">
        <v>1881</v>
      </c>
      <c r="G319" s="161">
        <v>0</v>
      </c>
      <c r="H319" s="334">
        <v>0</v>
      </c>
      <c r="I319" s="334">
        <v>0</v>
      </c>
      <c r="J319" s="334">
        <v>0</v>
      </c>
      <c r="K319" s="334">
        <v>0</v>
      </c>
      <c r="L319" s="334">
        <v>0</v>
      </c>
      <c r="M319" s="334">
        <v>79.3</v>
      </c>
      <c r="N319" s="334">
        <v>0</v>
      </c>
      <c r="O319" s="334">
        <v>0</v>
      </c>
      <c r="P319" s="334">
        <v>0</v>
      </c>
      <c r="Q319" s="161">
        <v>0.1</v>
      </c>
      <c r="R319" s="334">
        <f t="shared" si="49"/>
        <v>1960.2</v>
      </c>
      <c r="S319" s="571"/>
    </row>
    <row r="320" spans="1:19" ht="22.5" customHeight="1">
      <c r="A320" s="540">
        <v>201</v>
      </c>
      <c r="B320" s="549" t="s">
        <v>1258</v>
      </c>
      <c r="C320" s="162" t="s">
        <v>1259</v>
      </c>
      <c r="D320" s="162" t="s">
        <v>11</v>
      </c>
      <c r="E320" s="486">
        <v>15</v>
      </c>
      <c r="F320" s="334">
        <v>2508.59</v>
      </c>
      <c r="G320" s="161">
        <v>0</v>
      </c>
      <c r="H320" s="334">
        <v>0</v>
      </c>
      <c r="I320" s="334">
        <v>0</v>
      </c>
      <c r="J320" s="334">
        <v>0</v>
      </c>
      <c r="K320" s="334">
        <v>1000</v>
      </c>
      <c r="L320" s="334">
        <v>8.59</v>
      </c>
      <c r="M320" s="334">
        <v>0</v>
      </c>
      <c r="N320" s="334">
        <v>0</v>
      </c>
      <c r="O320" s="334">
        <v>0</v>
      </c>
      <c r="P320" s="334">
        <v>0</v>
      </c>
      <c r="Q320" s="161">
        <v>0</v>
      </c>
      <c r="R320" s="334">
        <f t="shared" si="49"/>
        <v>3500</v>
      </c>
      <c r="S320" s="571"/>
    </row>
    <row r="321" spans="1:19" s="214" customFormat="1" ht="18" customHeight="1" hidden="1">
      <c r="A321" s="322"/>
      <c r="B321" s="313"/>
      <c r="C321" s="313"/>
      <c r="D321" s="313"/>
      <c r="E321" s="495"/>
      <c r="F321" s="313">
        <f>SUM(F310:F320)</f>
        <v>22857.55</v>
      </c>
      <c r="G321" s="313">
        <f>SUM(G310:G320)</f>
        <v>0</v>
      </c>
      <c r="H321" s="313">
        <f>SUM(H310:H320)</f>
        <v>0</v>
      </c>
      <c r="I321" s="313">
        <f aca="true" t="shared" si="50" ref="I321:P321">SUM(I310:I320)</f>
        <v>0</v>
      </c>
      <c r="J321" s="313">
        <f t="shared" si="50"/>
        <v>0</v>
      </c>
      <c r="K321" s="313">
        <f t="shared" si="50"/>
        <v>1000</v>
      </c>
      <c r="L321" s="313">
        <f t="shared" si="50"/>
        <v>29.39</v>
      </c>
      <c r="M321" s="313">
        <f t="shared" si="50"/>
        <v>590.27</v>
      </c>
      <c r="N321" s="313">
        <f t="shared" si="50"/>
        <v>0</v>
      </c>
      <c r="O321" s="313">
        <f t="shared" si="50"/>
        <v>0</v>
      </c>
      <c r="P321" s="313">
        <f t="shared" si="50"/>
        <v>0</v>
      </c>
      <c r="Q321" s="313">
        <f>SUM(Q310:Q320)</f>
        <v>0.030000000000000013</v>
      </c>
      <c r="R321" s="313">
        <f>SUM(R310:R320)</f>
        <v>24418.400000000005</v>
      </c>
      <c r="S321" s="709"/>
    </row>
    <row r="322" spans="1:19" ht="18.75" customHeight="1">
      <c r="A322" s="737" t="s">
        <v>121</v>
      </c>
      <c r="B322" s="738"/>
      <c r="C322" s="739"/>
      <c r="D322" s="739"/>
      <c r="E322" s="740"/>
      <c r="F322" s="741">
        <f aca="true" t="shared" si="51" ref="F322:P322">F298+F321</f>
        <v>49917.45</v>
      </c>
      <c r="G322" s="741">
        <f>G298+G321</f>
        <v>0</v>
      </c>
      <c r="H322" s="741">
        <f>H298+H321</f>
        <v>0</v>
      </c>
      <c r="I322" s="741">
        <f t="shared" si="51"/>
        <v>0</v>
      </c>
      <c r="J322" s="741">
        <f t="shared" si="51"/>
        <v>0</v>
      </c>
      <c r="K322" s="741">
        <f t="shared" si="51"/>
        <v>1000</v>
      </c>
      <c r="L322" s="741">
        <f t="shared" si="51"/>
        <v>100.76</v>
      </c>
      <c r="M322" s="741">
        <f t="shared" si="51"/>
        <v>1367.81</v>
      </c>
      <c r="N322" s="741">
        <f t="shared" si="51"/>
        <v>433</v>
      </c>
      <c r="O322" s="741">
        <f t="shared" si="51"/>
        <v>0</v>
      </c>
      <c r="P322" s="741">
        <f t="shared" si="51"/>
        <v>800</v>
      </c>
      <c r="Q322" s="741">
        <f>Q298+Q321</f>
        <v>0.30000000000000004</v>
      </c>
      <c r="R322" s="741">
        <f>R298+R321</f>
        <v>50951.20000000001</v>
      </c>
      <c r="S322" s="742"/>
    </row>
    <row r="323" spans="1:19" ht="21" customHeight="1">
      <c r="A323" s="329" t="s">
        <v>598</v>
      </c>
      <c r="B323" s="289"/>
      <c r="C323" s="166"/>
      <c r="D323" s="166"/>
      <c r="E323" s="487"/>
      <c r="F323" s="289"/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289"/>
      <c r="S323" s="544"/>
    </row>
    <row r="324" spans="1:19" s="45" customFormat="1" ht="22.5" customHeight="1">
      <c r="A324" s="540">
        <v>54</v>
      </c>
      <c r="B324" s="334" t="s">
        <v>599</v>
      </c>
      <c r="C324" s="333" t="s">
        <v>834</v>
      </c>
      <c r="D324" s="162" t="s">
        <v>431</v>
      </c>
      <c r="E324" s="486">
        <v>15</v>
      </c>
      <c r="F324" s="334">
        <v>1965.64</v>
      </c>
      <c r="G324" s="334">
        <v>0</v>
      </c>
      <c r="H324" s="334">
        <v>0</v>
      </c>
      <c r="I324" s="334">
        <v>0</v>
      </c>
      <c r="J324" s="334">
        <v>0</v>
      </c>
      <c r="K324" s="334">
        <v>0</v>
      </c>
      <c r="L324" s="334">
        <v>0</v>
      </c>
      <c r="M324" s="334">
        <v>73.88</v>
      </c>
      <c r="N324" s="334">
        <v>0</v>
      </c>
      <c r="O324" s="334">
        <v>0</v>
      </c>
      <c r="P324" s="334">
        <v>0</v>
      </c>
      <c r="Q324" s="334">
        <v>-0.08</v>
      </c>
      <c r="R324" s="334">
        <f aca="true" t="shared" si="52" ref="R324:R333">F324+G324+H324+J324+K324-O324-L324-N324+M324-Q324-P324</f>
        <v>2039.6</v>
      </c>
      <c r="S324" s="545"/>
    </row>
    <row r="325" spans="1:19" ht="22.5" customHeight="1">
      <c r="A325" s="540">
        <v>55</v>
      </c>
      <c r="B325" s="334" t="s">
        <v>600</v>
      </c>
      <c r="C325" s="162" t="s">
        <v>835</v>
      </c>
      <c r="D325" s="162" t="s">
        <v>431</v>
      </c>
      <c r="E325" s="486">
        <v>15</v>
      </c>
      <c r="F325" s="334">
        <v>1965.64</v>
      </c>
      <c r="G325" s="334">
        <v>0</v>
      </c>
      <c r="H325" s="334">
        <v>0</v>
      </c>
      <c r="I325" s="334">
        <v>0</v>
      </c>
      <c r="J325" s="334">
        <v>0</v>
      </c>
      <c r="K325" s="334">
        <v>0</v>
      </c>
      <c r="L325" s="334">
        <v>0</v>
      </c>
      <c r="M325" s="334">
        <v>73.88</v>
      </c>
      <c r="N325" s="334">
        <v>556</v>
      </c>
      <c r="O325" s="334">
        <v>0</v>
      </c>
      <c r="P325" s="334">
        <v>0</v>
      </c>
      <c r="Q325" s="334">
        <v>-0.08</v>
      </c>
      <c r="R325" s="334">
        <f t="shared" si="52"/>
        <v>1483.6</v>
      </c>
      <c r="S325" s="435"/>
    </row>
    <row r="326" spans="1:19" ht="22.5" customHeight="1">
      <c r="A326" s="568">
        <v>56</v>
      </c>
      <c r="B326" s="734" t="s">
        <v>601</v>
      </c>
      <c r="C326" s="174" t="s">
        <v>836</v>
      </c>
      <c r="D326" s="174" t="s">
        <v>431</v>
      </c>
      <c r="E326" s="569">
        <v>15</v>
      </c>
      <c r="F326" s="734">
        <v>1965.64</v>
      </c>
      <c r="G326" s="734">
        <v>0</v>
      </c>
      <c r="H326" s="734">
        <v>0</v>
      </c>
      <c r="I326" s="734">
        <v>0</v>
      </c>
      <c r="J326" s="734">
        <v>0</v>
      </c>
      <c r="K326" s="734">
        <v>0</v>
      </c>
      <c r="L326" s="734">
        <v>0</v>
      </c>
      <c r="M326" s="734">
        <v>73.88</v>
      </c>
      <c r="N326" s="734">
        <v>556</v>
      </c>
      <c r="O326" s="734">
        <v>0</v>
      </c>
      <c r="P326" s="734">
        <v>0</v>
      </c>
      <c r="Q326" s="734">
        <v>-0.08</v>
      </c>
      <c r="R326" s="734">
        <f t="shared" si="52"/>
        <v>1483.6</v>
      </c>
      <c r="S326" s="571"/>
    </row>
    <row r="327" spans="1:20" ht="22.5" customHeight="1">
      <c r="A327" s="540">
        <v>72</v>
      </c>
      <c r="B327" s="161" t="s">
        <v>605</v>
      </c>
      <c r="C327" s="162" t="s">
        <v>845</v>
      </c>
      <c r="D327" s="162" t="s">
        <v>431</v>
      </c>
      <c r="E327" s="486">
        <v>15</v>
      </c>
      <c r="F327" s="161">
        <v>2299.05</v>
      </c>
      <c r="G327" s="161">
        <v>0</v>
      </c>
      <c r="H327" s="161">
        <v>0</v>
      </c>
      <c r="I327" s="161">
        <v>0</v>
      </c>
      <c r="J327" s="161">
        <v>0</v>
      </c>
      <c r="K327" s="161">
        <v>0</v>
      </c>
      <c r="L327" s="161">
        <v>0</v>
      </c>
      <c r="M327" s="161">
        <v>28.69</v>
      </c>
      <c r="N327" s="161">
        <v>0</v>
      </c>
      <c r="O327" s="161">
        <v>0</v>
      </c>
      <c r="P327" s="161">
        <v>0</v>
      </c>
      <c r="Q327" s="161">
        <v>-0.06</v>
      </c>
      <c r="R327" s="734">
        <f t="shared" si="52"/>
        <v>2327.8</v>
      </c>
      <c r="S327" s="814"/>
      <c r="T327" s="815"/>
    </row>
    <row r="328" spans="1:19" ht="22.5" customHeight="1">
      <c r="A328" s="811">
        <v>91</v>
      </c>
      <c r="B328" s="812" t="s">
        <v>797</v>
      </c>
      <c r="C328" s="644" t="s">
        <v>798</v>
      </c>
      <c r="D328" s="644" t="s">
        <v>431</v>
      </c>
      <c r="E328" s="557">
        <v>15</v>
      </c>
      <c r="F328" s="812">
        <v>2511.77</v>
      </c>
      <c r="G328" s="812">
        <v>0</v>
      </c>
      <c r="H328" s="812">
        <v>0</v>
      </c>
      <c r="I328" s="812">
        <v>0</v>
      </c>
      <c r="J328" s="812">
        <v>0</v>
      </c>
      <c r="K328" s="812">
        <v>0</v>
      </c>
      <c r="L328" s="812">
        <v>8.94</v>
      </c>
      <c r="M328" s="812">
        <v>0</v>
      </c>
      <c r="N328" s="812">
        <v>0</v>
      </c>
      <c r="O328" s="812">
        <v>0</v>
      </c>
      <c r="P328" s="812">
        <v>0</v>
      </c>
      <c r="Q328" s="812">
        <v>0.03</v>
      </c>
      <c r="R328" s="812">
        <f t="shared" si="52"/>
        <v>2502.7999999999997</v>
      </c>
      <c r="S328" s="813"/>
    </row>
    <row r="329" spans="1:19" ht="22.5" customHeight="1">
      <c r="A329" s="540">
        <v>115</v>
      </c>
      <c r="B329" s="334" t="s">
        <v>49</v>
      </c>
      <c r="C329" s="162" t="s">
        <v>837</v>
      </c>
      <c r="D329" s="162" t="s">
        <v>431</v>
      </c>
      <c r="E329" s="486">
        <v>15</v>
      </c>
      <c r="F329" s="334">
        <v>2184.16</v>
      </c>
      <c r="G329" s="334">
        <v>0</v>
      </c>
      <c r="H329" s="334">
        <v>0</v>
      </c>
      <c r="I329" s="334">
        <v>0</v>
      </c>
      <c r="J329" s="334">
        <v>0</v>
      </c>
      <c r="K329" s="334">
        <v>0</v>
      </c>
      <c r="L329" s="334">
        <v>0</v>
      </c>
      <c r="M329" s="334">
        <v>55.12</v>
      </c>
      <c r="N329" s="334">
        <v>0</v>
      </c>
      <c r="O329" s="334">
        <v>0</v>
      </c>
      <c r="P329" s="334">
        <v>0</v>
      </c>
      <c r="Q329" s="334">
        <v>-0.12</v>
      </c>
      <c r="R329" s="334">
        <f t="shared" si="52"/>
        <v>2239.3999999999996</v>
      </c>
      <c r="S329" s="435"/>
    </row>
    <row r="330" spans="1:19" ht="22.5" customHeight="1">
      <c r="A330" s="540">
        <v>131</v>
      </c>
      <c r="B330" s="334" t="s">
        <v>99</v>
      </c>
      <c r="C330" s="162" t="s">
        <v>838</v>
      </c>
      <c r="D330" s="162" t="s">
        <v>10</v>
      </c>
      <c r="E330" s="486">
        <v>15</v>
      </c>
      <c r="F330" s="334">
        <v>2606.75</v>
      </c>
      <c r="G330" s="334">
        <v>0</v>
      </c>
      <c r="H330" s="334">
        <v>0</v>
      </c>
      <c r="I330" s="334">
        <v>0</v>
      </c>
      <c r="J330" s="334">
        <v>0</v>
      </c>
      <c r="K330" s="334">
        <v>0</v>
      </c>
      <c r="L330" s="334">
        <v>19.27</v>
      </c>
      <c r="M330" s="334">
        <v>0</v>
      </c>
      <c r="N330" s="334">
        <v>0</v>
      </c>
      <c r="O330" s="334">
        <v>0</v>
      </c>
      <c r="P330" s="334">
        <v>0</v>
      </c>
      <c r="Q330" s="334">
        <v>0.08</v>
      </c>
      <c r="R330" s="334">
        <f t="shared" si="52"/>
        <v>2587.4</v>
      </c>
      <c r="S330" s="571"/>
    </row>
    <row r="331" spans="1:19" ht="22.5" customHeight="1">
      <c r="A331" s="568">
        <v>187</v>
      </c>
      <c r="B331" s="173" t="s">
        <v>1159</v>
      </c>
      <c r="C331" s="174" t="s">
        <v>1160</v>
      </c>
      <c r="D331" s="174" t="s">
        <v>431</v>
      </c>
      <c r="E331" s="569">
        <v>15</v>
      </c>
      <c r="F331" s="734">
        <v>1776.6</v>
      </c>
      <c r="G331" s="734">
        <v>0</v>
      </c>
      <c r="H331" s="734">
        <v>0</v>
      </c>
      <c r="I331" s="734">
        <v>0</v>
      </c>
      <c r="J331" s="734">
        <v>0</v>
      </c>
      <c r="K331" s="734">
        <v>0</v>
      </c>
      <c r="L331" s="734">
        <v>0</v>
      </c>
      <c r="M331" s="734">
        <v>85.98</v>
      </c>
      <c r="N331" s="734">
        <v>0</v>
      </c>
      <c r="O331" s="734">
        <v>0</v>
      </c>
      <c r="P331" s="734">
        <v>0</v>
      </c>
      <c r="Q331" s="734">
        <v>-0.02</v>
      </c>
      <c r="R331" s="334">
        <f t="shared" si="52"/>
        <v>1862.6</v>
      </c>
      <c r="S331" s="571"/>
    </row>
    <row r="332" spans="1:19" ht="22.5" customHeight="1">
      <c r="A332" s="568">
        <v>189</v>
      </c>
      <c r="B332" s="173" t="s">
        <v>1174</v>
      </c>
      <c r="C332" s="174" t="s">
        <v>1175</v>
      </c>
      <c r="D332" s="174" t="s">
        <v>431</v>
      </c>
      <c r="E332" s="569">
        <v>15</v>
      </c>
      <c r="F332" s="734">
        <v>2090.1</v>
      </c>
      <c r="G332" s="734">
        <v>0</v>
      </c>
      <c r="H332" s="734">
        <v>0</v>
      </c>
      <c r="I332" s="734">
        <v>0</v>
      </c>
      <c r="J332" s="734">
        <v>0</v>
      </c>
      <c r="K332" s="734">
        <v>0</v>
      </c>
      <c r="L332" s="734">
        <v>0</v>
      </c>
      <c r="M332" s="734">
        <v>65.36</v>
      </c>
      <c r="N332" s="734">
        <v>0</v>
      </c>
      <c r="O332" s="734">
        <v>0</v>
      </c>
      <c r="P332" s="734">
        <v>200</v>
      </c>
      <c r="Q332" s="734">
        <v>0.06</v>
      </c>
      <c r="R332" s="334">
        <f t="shared" si="52"/>
        <v>1955.4</v>
      </c>
      <c r="S332" s="571"/>
    </row>
    <row r="333" spans="1:19" ht="22.5" customHeight="1">
      <c r="A333" s="568">
        <v>190</v>
      </c>
      <c r="B333" s="173" t="s">
        <v>1176</v>
      </c>
      <c r="C333" s="174" t="s">
        <v>1177</v>
      </c>
      <c r="D333" s="174" t="s">
        <v>431</v>
      </c>
      <c r="E333" s="569">
        <v>15</v>
      </c>
      <c r="F333" s="734">
        <v>2299.05</v>
      </c>
      <c r="G333" s="734">
        <v>0</v>
      </c>
      <c r="H333" s="734">
        <v>0</v>
      </c>
      <c r="I333" s="734">
        <v>0</v>
      </c>
      <c r="J333" s="734">
        <v>0</v>
      </c>
      <c r="K333" s="734">
        <v>0</v>
      </c>
      <c r="L333" s="734">
        <v>0</v>
      </c>
      <c r="M333" s="734">
        <v>28.69</v>
      </c>
      <c r="N333" s="734">
        <v>0</v>
      </c>
      <c r="O333" s="734">
        <v>0</v>
      </c>
      <c r="P333" s="734">
        <v>0</v>
      </c>
      <c r="Q333" s="734">
        <v>0.14</v>
      </c>
      <c r="R333" s="334">
        <f t="shared" si="52"/>
        <v>2327.6000000000004</v>
      </c>
      <c r="S333" s="571"/>
    </row>
    <row r="334" spans="1:19" ht="18.75" customHeight="1">
      <c r="A334" s="707" t="s">
        <v>121</v>
      </c>
      <c r="B334" s="703"/>
      <c r="C334" s="704"/>
      <c r="D334" s="704"/>
      <c r="E334" s="705"/>
      <c r="F334" s="706">
        <f aca="true" t="shared" si="53" ref="F334:P334">SUM(F324:F333)</f>
        <v>21664.399999999998</v>
      </c>
      <c r="G334" s="706">
        <f>SUM(G324:G333)</f>
        <v>0</v>
      </c>
      <c r="H334" s="706">
        <f>SUM(H324:H333)</f>
        <v>0</v>
      </c>
      <c r="I334" s="706">
        <f t="shared" si="53"/>
        <v>0</v>
      </c>
      <c r="J334" s="706">
        <f t="shared" si="53"/>
        <v>0</v>
      </c>
      <c r="K334" s="706">
        <f t="shared" si="53"/>
        <v>0</v>
      </c>
      <c r="L334" s="706">
        <f t="shared" si="53"/>
        <v>28.21</v>
      </c>
      <c r="M334" s="706">
        <f t="shared" si="53"/>
        <v>485.48</v>
      </c>
      <c r="N334" s="706">
        <f t="shared" si="53"/>
        <v>1112</v>
      </c>
      <c r="O334" s="706">
        <f t="shared" si="53"/>
        <v>0</v>
      </c>
      <c r="P334" s="706">
        <f t="shared" si="53"/>
        <v>200</v>
      </c>
      <c r="Q334" s="706">
        <f>SUM(Q324:Q333)</f>
        <v>-0.13</v>
      </c>
      <c r="R334" s="706">
        <f>SUM(R324:R333)</f>
        <v>20809.800000000003</v>
      </c>
      <c r="S334" s="716"/>
    </row>
    <row r="335" spans="1:19" s="25" customFormat="1" ht="22.5" customHeight="1">
      <c r="A335" s="65"/>
      <c r="B335" s="60" t="s">
        <v>33</v>
      </c>
      <c r="C335" s="66"/>
      <c r="D335" s="66"/>
      <c r="E335" s="465"/>
      <c r="F335" s="66">
        <f aca="true" t="shared" si="54" ref="F335:R335">F321+F334</f>
        <v>44521.95</v>
      </c>
      <c r="G335" s="66">
        <f t="shared" si="54"/>
        <v>0</v>
      </c>
      <c r="H335" s="66">
        <f t="shared" si="54"/>
        <v>0</v>
      </c>
      <c r="I335" s="66">
        <f t="shared" si="54"/>
        <v>0</v>
      </c>
      <c r="J335" s="66">
        <f t="shared" si="54"/>
        <v>0</v>
      </c>
      <c r="K335" s="66">
        <f t="shared" si="54"/>
        <v>1000</v>
      </c>
      <c r="L335" s="66">
        <f t="shared" si="54"/>
        <v>57.6</v>
      </c>
      <c r="M335" s="66">
        <f t="shared" si="54"/>
        <v>1075.75</v>
      </c>
      <c r="N335" s="66">
        <f t="shared" si="54"/>
        <v>1112</v>
      </c>
      <c r="O335" s="66">
        <f t="shared" si="54"/>
        <v>0</v>
      </c>
      <c r="P335" s="66">
        <f t="shared" si="54"/>
        <v>200</v>
      </c>
      <c r="Q335" s="66">
        <f t="shared" si="54"/>
        <v>-0.09999999999999999</v>
      </c>
      <c r="R335" s="66">
        <f t="shared" si="54"/>
        <v>45228.20000000001</v>
      </c>
      <c r="S335" s="67"/>
    </row>
    <row r="336" spans="1:19" s="130" customFormat="1" ht="12.75" customHeight="1">
      <c r="A336" s="655"/>
      <c r="B336" s="656"/>
      <c r="C336" s="656"/>
      <c r="D336" s="656"/>
      <c r="E336" s="656" t="s">
        <v>1091</v>
      </c>
      <c r="F336" s="657"/>
      <c r="G336" s="656"/>
      <c r="H336" s="656"/>
      <c r="I336" s="656"/>
      <c r="J336" s="656"/>
      <c r="L336" s="661" t="s">
        <v>1093</v>
      </c>
      <c r="M336" s="656"/>
      <c r="N336" s="656"/>
      <c r="O336" s="656"/>
      <c r="P336" s="656"/>
      <c r="Q336" s="656" t="s">
        <v>1093</v>
      </c>
      <c r="R336" s="656"/>
      <c r="S336" s="658"/>
    </row>
    <row r="337" spans="1:19" ht="12.75" customHeight="1">
      <c r="A337" s="655" t="s">
        <v>1126</v>
      </c>
      <c r="B337" s="656"/>
      <c r="C337" s="656"/>
      <c r="D337" s="656" t="s">
        <v>1092</v>
      </c>
      <c r="E337" s="656"/>
      <c r="F337" s="657"/>
      <c r="G337" s="656"/>
      <c r="H337" s="656"/>
      <c r="I337" s="656"/>
      <c r="J337" s="656"/>
      <c r="L337" s="661" t="s">
        <v>1094</v>
      </c>
      <c r="M337" s="656"/>
      <c r="N337" s="655"/>
      <c r="O337" s="656"/>
      <c r="P337" s="656" t="s">
        <v>1086</v>
      </c>
      <c r="Q337" s="656"/>
      <c r="R337" s="656"/>
      <c r="S337" s="659"/>
    </row>
    <row r="338" spans="1:19" ht="12.75" customHeight="1">
      <c r="A338" s="655"/>
      <c r="B338" s="656"/>
      <c r="C338" s="656"/>
      <c r="D338" s="656" t="s">
        <v>1095</v>
      </c>
      <c r="E338" s="656"/>
      <c r="F338" s="657"/>
      <c r="G338" s="656"/>
      <c r="H338" s="656"/>
      <c r="I338" s="656"/>
      <c r="J338" s="656"/>
      <c r="L338" s="660" t="s">
        <v>1089</v>
      </c>
      <c r="M338" s="656"/>
      <c r="N338" s="656"/>
      <c r="O338" s="656"/>
      <c r="P338" s="656" t="s">
        <v>1090</v>
      </c>
      <c r="Q338" s="656"/>
      <c r="R338" s="656"/>
      <c r="S338" s="658"/>
    </row>
    <row r="339" spans="1:19" ht="33.75">
      <c r="A339" s="5" t="s">
        <v>0</v>
      </c>
      <c r="B339" s="37"/>
      <c r="C339" s="6"/>
      <c r="D339" s="118" t="s">
        <v>120</v>
      </c>
      <c r="E339" s="452"/>
      <c r="F339" s="6"/>
      <c r="G339" s="6"/>
      <c r="H339" s="6"/>
      <c r="I339" s="6"/>
      <c r="J339" s="6"/>
      <c r="K339" s="6"/>
      <c r="L339" s="6"/>
      <c r="M339" s="6"/>
      <c r="N339" s="7"/>
      <c r="O339" s="6"/>
      <c r="P339" s="6"/>
      <c r="Q339" s="6"/>
      <c r="R339" s="6"/>
      <c r="S339" s="29"/>
    </row>
    <row r="340" spans="1:19" ht="18.75">
      <c r="A340" s="8"/>
      <c r="B340" s="123" t="s">
        <v>26</v>
      </c>
      <c r="C340" s="9"/>
      <c r="D340" s="9"/>
      <c r="E340" s="440"/>
      <c r="F340" s="9"/>
      <c r="G340" s="9"/>
      <c r="H340" s="9"/>
      <c r="I340" s="9"/>
      <c r="J340" s="10"/>
      <c r="K340" s="10"/>
      <c r="L340" s="9"/>
      <c r="M340" s="9"/>
      <c r="N340" s="11"/>
      <c r="O340" s="9"/>
      <c r="P340" s="9"/>
      <c r="Q340" s="9"/>
      <c r="R340" s="9"/>
      <c r="S340" s="590" t="s">
        <v>1045</v>
      </c>
    </row>
    <row r="341" spans="1:19" ht="24.75">
      <c r="A341" s="12"/>
      <c r="B341" s="49"/>
      <c r="C341" s="13"/>
      <c r="D341" s="120" t="s">
        <v>1317</v>
      </c>
      <c r="E341" s="441"/>
      <c r="F341" s="14"/>
      <c r="G341" s="14"/>
      <c r="H341" s="14"/>
      <c r="I341" s="14"/>
      <c r="J341" s="14"/>
      <c r="K341" s="14"/>
      <c r="L341" s="14"/>
      <c r="M341" s="14"/>
      <c r="N341" s="15"/>
      <c r="O341" s="14"/>
      <c r="P341" s="14"/>
      <c r="Q341" s="14"/>
      <c r="R341" s="14"/>
      <c r="S341" s="31"/>
    </row>
    <row r="342" spans="1:19" s="84" customFormat="1" ht="25.5" customHeight="1" thickBot="1">
      <c r="A342" s="54" t="s">
        <v>931</v>
      </c>
      <c r="B342" s="73" t="s">
        <v>932</v>
      </c>
      <c r="C342" s="73" t="s">
        <v>1</v>
      </c>
      <c r="D342" s="73" t="s">
        <v>930</v>
      </c>
      <c r="E342" s="466" t="s">
        <v>948</v>
      </c>
      <c r="F342" s="28" t="s">
        <v>926</v>
      </c>
      <c r="G342" s="28" t="s">
        <v>927</v>
      </c>
      <c r="H342" s="28" t="s">
        <v>16</v>
      </c>
      <c r="I342" s="28" t="s">
        <v>37</v>
      </c>
      <c r="J342" s="28" t="s">
        <v>36</v>
      </c>
      <c r="K342" s="28" t="s">
        <v>604</v>
      </c>
      <c r="L342" s="28" t="s">
        <v>18</v>
      </c>
      <c r="M342" s="28" t="s">
        <v>19</v>
      </c>
      <c r="N342" s="28" t="s">
        <v>1221</v>
      </c>
      <c r="O342" s="28" t="s">
        <v>22</v>
      </c>
      <c r="P342" s="28" t="s">
        <v>940</v>
      </c>
      <c r="Q342" s="28" t="s">
        <v>32</v>
      </c>
      <c r="R342" s="28" t="s">
        <v>31</v>
      </c>
      <c r="S342" s="74" t="s">
        <v>20</v>
      </c>
    </row>
    <row r="343" spans="1:19" ht="34.5" customHeight="1" thickTop="1">
      <c r="A343" s="127" t="s">
        <v>602</v>
      </c>
      <c r="B343" s="79"/>
      <c r="C343" s="64"/>
      <c r="D343" s="64"/>
      <c r="E343" s="525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2"/>
    </row>
    <row r="344" spans="1:19" ht="40.5" customHeight="1">
      <c r="A344" s="136">
        <v>60</v>
      </c>
      <c r="B344" s="70" t="s">
        <v>595</v>
      </c>
      <c r="C344" s="47" t="s">
        <v>816</v>
      </c>
      <c r="D344" s="599" t="s">
        <v>86</v>
      </c>
      <c r="E344" s="477">
        <v>15</v>
      </c>
      <c r="F344" s="70">
        <v>2730.12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47.62</v>
      </c>
      <c r="M344" s="70">
        <v>0</v>
      </c>
      <c r="N344" s="70">
        <v>0</v>
      </c>
      <c r="O344" s="70">
        <v>0</v>
      </c>
      <c r="P344" s="70">
        <v>600</v>
      </c>
      <c r="Q344" s="70">
        <v>-0.1</v>
      </c>
      <c r="R344" s="70">
        <f>F344+G344+H344+J344+K344-O344-L344-N344+M344-Q344-P344</f>
        <v>2082.6</v>
      </c>
      <c r="S344" s="32"/>
    </row>
    <row r="345" spans="1:19" ht="34.5" customHeight="1">
      <c r="A345" s="136">
        <v>65</v>
      </c>
      <c r="B345" s="70" t="s">
        <v>603</v>
      </c>
      <c r="C345" s="47" t="s">
        <v>839</v>
      </c>
      <c r="D345" s="599" t="s">
        <v>11</v>
      </c>
      <c r="E345" s="477">
        <v>15</v>
      </c>
      <c r="F345" s="70">
        <v>2174.49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56.17</v>
      </c>
      <c r="N345" s="70">
        <v>0</v>
      </c>
      <c r="O345" s="70">
        <v>0</v>
      </c>
      <c r="P345" s="70">
        <v>0</v>
      </c>
      <c r="Q345" s="70">
        <v>0.06</v>
      </c>
      <c r="R345" s="70">
        <f>F345+G345+H345+J345+K345-O345-L345-N345+M345-Q345-P345</f>
        <v>2230.6</v>
      </c>
      <c r="S345" s="32"/>
    </row>
    <row r="346" spans="1:19" ht="34.5" customHeight="1">
      <c r="A346" s="136">
        <v>109</v>
      </c>
      <c r="B346" s="70" t="s">
        <v>918</v>
      </c>
      <c r="C346" s="47" t="s">
        <v>919</v>
      </c>
      <c r="D346" s="599" t="s">
        <v>709</v>
      </c>
      <c r="E346" s="477">
        <v>15</v>
      </c>
      <c r="F346" s="70">
        <v>2184.16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55.12</v>
      </c>
      <c r="N346" s="70">
        <v>0</v>
      </c>
      <c r="O346" s="70">
        <v>0</v>
      </c>
      <c r="P346" s="70">
        <v>0</v>
      </c>
      <c r="Q346" s="70">
        <v>0.08</v>
      </c>
      <c r="R346" s="70">
        <f>F346+G346+H346+J346+K346-O346-L346-N346+M346-Q346-P346</f>
        <v>2239.2</v>
      </c>
      <c r="S346" s="32"/>
    </row>
    <row r="347" spans="1:19" ht="34.5" customHeight="1">
      <c r="A347" s="136">
        <v>184</v>
      </c>
      <c r="B347" s="70" t="s">
        <v>1152</v>
      </c>
      <c r="C347" s="47" t="s">
        <v>1153</v>
      </c>
      <c r="D347" s="599" t="s">
        <v>711</v>
      </c>
      <c r="E347" s="477">
        <v>15</v>
      </c>
      <c r="F347" s="70">
        <v>3109.13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109.13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0">
        <f>F347+G347+H347+J347+K347-O347-L347-N347+M347-Q347-P347</f>
        <v>3000</v>
      </c>
      <c r="S347" s="32"/>
    </row>
    <row r="348" spans="1:19" ht="18.75" customHeight="1">
      <c r="A348" s="743" t="s">
        <v>121</v>
      </c>
      <c r="B348" s="744"/>
      <c r="C348" s="745"/>
      <c r="D348" s="745"/>
      <c r="E348" s="746"/>
      <c r="F348" s="747">
        <f aca="true" t="shared" si="55" ref="F348:P348">SUM(F344:F347)</f>
        <v>10197.9</v>
      </c>
      <c r="G348" s="747">
        <f t="shared" si="55"/>
        <v>0</v>
      </c>
      <c r="H348" s="747">
        <f t="shared" si="55"/>
        <v>0</v>
      </c>
      <c r="I348" s="747">
        <f t="shared" si="55"/>
        <v>0</v>
      </c>
      <c r="J348" s="747">
        <f t="shared" si="55"/>
        <v>0</v>
      </c>
      <c r="K348" s="747">
        <f t="shared" si="55"/>
        <v>0</v>
      </c>
      <c r="L348" s="747">
        <f t="shared" si="55"/>
        <v>156.75</v>
      </c>
      <c r="M348" s="747">
        <f t="shared" si="55"/>
        <v>111.28999999999999</v>
      </c>
      <c r="N348" s="747">
        <f t="shared" si="55"/>
        <v>0</v>
      </c>
      <c r="O348" s="747">
        <f t="shared" si="55"/>
        <v>0</v>
      </c>
      <c r="P348" s="747">
        <f t="shared" si="55"/>
        <v>600</v>
      </c>
      <c r="Q348" s="747">
        <f>SUM(Q344:Q347)</f>
        <v>0.039999999999999994</v>
      </c>
      <c r="R348" s="747">
        <f>SUM(R344:R347)</f>
        <v>9552.4</v>
      </c>
      <c r="S348" s="748"/>
    </row>
    <row r="349" spans="1:19" ht="34.5" customHeight="1">
      <c r="A349" s="127" t="s">
        <v>100</v>
      </c>
      <c r="B349" s="61"/>
      <c r="C349" s="61"/>
      <c r="D349" s="61"/>
      <c r="E349" s="470"/>
      <c r="F349" s="61"/>
      <c r="G349" s="61"/>
      <c r="H349" s="61"/>
      <c r="I349" s="61"/>
      <c r="J349" s="61"/>
      <c r="K349" s="61"/>
      <c r="L349" s="61"/>
      <c r="M349" s="61"/>
      <c r="N349" s="87"/>
      <c r="O349" s="61"/>
      <c r="P349" s="61"/>
      <c r="Q349" s="61"/>
      <c r="R349" s="61"/>
      <c r="S349" s="62"/>
    </row>
    <row r="350" spans="1:19" ht="34.5" customHeight="1">
      <c r="A350" s="136">
        <v>94</v>
      </c>
      <c r="B350" s="70" t="s">
        <v>1122</v>
      </c>
      <c r="C350" s="47" t="s">
        <v>1123</v>
      </c>
      <c r="D350" s="599" t="s">
        <v>127</v>
      </c>
      <c r="E350" s="477">
        <v>15</v>
      </c>
      <c r="F350" s="70">
        <v>2857.71</v>
      </c>
      <c r="G350" s="70">
        <v>0</v>
      </c>
      <c r="H350" s="70">
        <v>0</v>
      </c>
      <c r="I350" s="70">
        <v>0</v>
      </c>
      <c r="J350" s="70">
        <v>0</v>
      </c>
      <c r="K350" s="43">
        <v>0</v>
      </c>
      <c r="L350" s="70">
        <v>61.5</v>
      </c>
      <c r="M350" s="70">
        <v>0</v>
      </c>
      <c r="N350" s="70">
        <v>0</v>
      </c>
      <c r="O350" s="70">
        <v>0</v>
      </c>
      <c r="P350" s="70">
        <v>0</v>
      </c>
      <c r="Q350" s="70">
        <v>0.01</v>
      </c>
      <c r="R350" s="70">
        <f>F350+G350+H350+J350+K350-O350-L350-N350+M350-Q350</f>
        <v>2796.2</v>
      </c>
      <c r="S350" s="32"/>
    </row>
    <row r="351" spans="1:19" ht="30" customHeight="1">
      <c r="A351" s="129" t="s">
        <v>121</v>
      </c>
      <c r="B351" s="70"/>
      <c r="C351" s="47"/>
      <c r="D351" s="47"/>
      <c r="E351" s="477"/>
      <c r="F351" s="50">
        <f aca="true" t="shared" si="56" ref="F351:P351">SUM(F350:F350)</f>
        <v>2857.71</v>
      </c>
      <c r="G351" s="50">
        <f t="shared" si="56"/>
        <v>0</v>
      </c>
      <c r="H351" s="50">
        <f t="shared" si="56"/>
        <v>0</v>
      </c>
      <c r="I351" s="50">
        <f t="shared" si="56"/>
        <v>0</v>
      </c>
      <c r="J351" s="50">
        <f t="shared" si="56"/>
        <v>0</v>
      </c>
      <c r="K351" s="50">
        <f t="shared" si="56"/>
        <v>0</v>
      </c>
      <c r="L351" s="50">
        <f t="shared" si="56"/>
        <v>61.5</v>
      </c>
      <c r="M351" s="50">
        <f t="shared" si="56"/>
        <v>0</v>
      </c>
      <c r="N351" s="50">
        <f t="shared" si="56"/>
        <v>0</v>
      </c>
      <c r="O351" s="50">
        <f t="shared" si="56"/>
        <v>0</v>
      </c>
      <c r="P351" s="50">
        <f t="shared" si="56"/>
        <v>0</v>
      </c>
      <c r="Q351" s="50">
        <f>SUM(Q350:Q350)</f>
        <v>0.01</v>
      </c>
      <c r="R351" s="50">
        <f>SUM(R350:R350)</f>
        <v>2796.2</v>
      </c>
      <c r="S351" s="32"/>
    </row>
    <row r="352" spans="1:19" ht="30" customHeight="1">
      <c r="A352" s="65"/>
      <c r="B352" s="60" t="s">
        <v>33</v>
      </c>
      <c r="C352" s="82"/>
      <c r="D352" s="82"/>
      <c r="E352" s="513"/>
      <c r="F352" s="83">
        <f>F348+F351</f>
        <v>13055.61</v>
      </c>
      <c r="G352" s="83">
        <f>G348+G351</f>
        <v>0</v>
      </c>
      <c r="H352" s="83">
        <f aca="true" t="shared" si="57" ref="H352:O352">H348+H351</f>
        <v>0</v>
      </c>
      <c r="I352" s="83">
        <f t="shared" si="57"/>
        <v>0</v>
      </c>
      <c r="J352" s="83">
        <f t="shared" si="57"/>
        <v>0</v>
      </c>
      <c r="K352" s="83">
        <f>K348+K351</f>
        <v>0</v>
      </c>
      <c r="L352" s="83">
        <f>L348+L351</f>
        <v>218.25</v>
      </c>
      <c r="M352" s="83">
        <f>M348+M351</f>
        <v>111.28999999999999</v>
      </c>
      <c r="N352" s="83">
        <f t="shared" si="57"/>
        <v>0</v>
      </c>
      <c r="O352" s="83">
        <f t="shared" si="57"/>
        <v>0</v>
      </c>
      <c r="P352" s="83">
        <f>P348+P351</f>
        <v>600</v>
      </c>
      <c r="Q352" s="83">
        <f>Q348+Q351</f>
        <v>0.049999999999999996</v>
      </c>
      <c r="R352" s="83">
        <f>R348+R351</f>
        <v>12348.599999999999</v>
      </c>
      <c r="S352" s="67"/>
    </row>
    <row r="354" spans="1:19" ht="18.75">
      <c r="A354" s="655"/>
      <c r="B354" s="656"/>
      <c r="C354" s="656"/>
      <c r="D354" s="656"/>
      <c r="E354" s="656" t="s">
        <v>1091</v>
      </c>
      <c r="F354" s="657"/>
      <c r="G354" s="656"/>
      <c r="H354" s="656"/>
      <c r="I354" s="656"/>
      <c r="J354" s="656"/>
      <c r="K354" s="4"/>
      <c r="L354" s="661" t="s">
        <v>1093</v>
      </c>
      <c r="M354" s="656"/>
      <c r="N354" s="656"/>
      <c r="O354" s="656"/>
      <c r="P354" s="656"/>
      <c r="Q354" s="656" t="s">
        <v>1093</v>
      </c>
      <c r="R354" s="656"/>
      <c r="S354" s="658"/>
    </row>
    <row r="355" spans="1:19" s="130" customFormat="1" ht="30.75" customHeight="1">
      <c r="A355" s="655"/>
      <c r="B355" s="656"/>
      <c r="C355" s="656"/>
      <c r="D355" s="656"/>
      <c r="E355" s="656"/>
      <c r="F355" s="657"/>
      <c r="G355" s="656"/>
      <c r="H355" s="656"/>
      <c r="I355" s="656"/>
      <c r="J355" s="656"/>
      <c r="K355" s="656"/>
      <c r="L355" s="655"/>
      <c r="M355" s="656"/>
      <c r="N355" s="655"/>
      <c r="O355" s="656"/>
      <c r="P355" s="656"/>
      <c r="Q355" s="656"/>
      <c r="R355" s="656"/>
      <c r="S355" s="659"/>
    </row>
    <row r="356" spans="1:19" s="130" customFormat="1" ht="19.5">
      <c r="A356" s="655" t="s">
        <v>1126</v>
      </c>
      <c r="B356" s="656"/>
      <c r="C356" s="656"/>
      <c r="D356" s="656" t="s">
        <v>1092</v>
      </c>
      <c r="E356" s="656"/>
      <c r="F356" s="657"/>
      <c r="G356" s="656"/>
      <c r="H356" s="656"/>
      <c r="I356" s="656"/>
      <c r="J356" s="656"/>
      <c r="L356" s="661" t="s">
        <v>1094</v>
      </c>
      <c r="M356" s="656"/>
      <c r="N356" s="655"/>
      <c r="O356" s="656"/>
      <c r="P356" s="656" t="s">
        <v>1086</v>
      </c>
      <c r="Q356" s="656"/>
      <c r="R356" s="656"/>
      <c r="S356" s="659"/>
    </row>
    <row r="357" spans="1:19" ht="18.75">
      <c r="A357" s="655"/>
      <c r="B357" s="656"/>
      <c r="C357" s="656"/>
      <c r="D357" s="656" t="s">
        <v>1095</v>
      </c>
      <c r="E357" s="656"/>
      <c r="F357" s="657"/>
      <c r="G357" s="656"/>
      <c r="H357" s="656"/>
      <c r="I357" s="656"/>
      <c r="J357" s="656"/>
      <c r="K357" s="4"/>
      <c r="L357" s="660" t="s">
        <v>1089</v>
      </c>
      <c r="M357" s="656"/>
      <c r="N357" s="656"/>
      <c r="O357" s="656"/>
      <c r="P357" s="656" t="s">
        <v>1090</v>
      </c>
      <c r="Q357" s="656"/>
      <c r="R357" s="656"/>
      <c r="S357" s="658"/>
    </row>
    <row r="359" spans="1:19" ht="18">
      <c r="A359" s="108"/>
      <c r="B359" s="109"/>
      <c r="C359" s="109"/>
      <c r="D359" s="109"/>
      <c r="E359" s="490"/>
      <c r="F359" s="109"/>
      <c r="G359" s="109"/>
      <c r="H359" s="109"/>
      <c r="I359" s="109"/>
      <c r="J359" s="109"/>
      <c r="K359" s="109"/>
      <c r="L359" s="109"/>
      <c r="M359" s="109"/>
      <c r="N359" s="110"/>
      <c r="O359" s="109"/>
      <c r="P359" s="109"/>
      <c r="Q359" s="109"/>
      <c r="R359" s="109"/>
      <c r="S359" s="111"/>
    </row>
    <row r="360" spans="1:19" ht="33.75">
      <c r="A360" s="5" t="s">
        <v>0</v>
      </c>
      <c r="B360" s="37"/>
      <c r="C360" s="6"/>
      <c r="D360" s="118" t="s">
        <v>120</v>
      </c>
      <c r="E360" s="452"/>
      <c r="F360" s="63"/>
      <c r="G360" s="6"/>
      <c r="H360" s="6"/>
      <c r="I360" s="6"/>
      <c r="J360" s="6"/>
      <c r="K360" s="6"/>
      <c r="L360" s="6"/>
      <c r="M360" s="6"/>
      <c r="N360" s="7"/>
      <c r="O360" s="6"/>
      <c r="P360" s="6"/>
      <c r="Q360" s="6"/>
      <c r="R360" s="6"/>
      <c r="S360" s="29"/>
    </row>
    <row r="361" spans="1:19" ht="28.5" customHeight="1">
      <c r="A361" s="8"/>
      <c r="B361" s="122" t="s">
        <v>27</v>
      </c>
      <c r="C361" s="9"/>
      <c r="D361" s="9"/>
      <c r="E361" s="440"/>
      <c r="F361" s="9"/>
      <c r="G361" s="9"/>
      <c r="H361" s="9"/>
      <c r="I361" s="9"/>
      <c r="J361" s="10"/>
      <c r="K361" s="10"/>
      <c r="L361" s="9"/>
      <c r="M361" s="9"/>
      <c r="N361" s="11"/>
      <c r="O361" s="9"/>
      <c r="P361" s="9"/>
      <c r="Q361" s="9"/>
      <c r="R361" s="9"/>
      <c r="S361" s="590" t="s">
        <v>1046</v>
      </c>
    </row>
    <row r="362" spans="1:19" ht="30.75" customHeight="1">
      <c r="A362" s="12"/>
      <c r="B362" s="13"/>
      <c r="C362" s="13"/>
      <c r="D362" s="120" t="s">
        <v>1317</v>
      </c>
      <c r="E362" s="441"/>
      <c r="F362" s="14"/>
      <c r="G362" s="14"/>
      <c r="H362" s="14"/>
      <c r="I362" s="14"/>
      <c r="J362" s="14"/>
      <c r="K362" s="14"/>
      <c r="L362" s="14"/>
      <c r="M362" s="14"/>
      <c r="N362" s="15"/>
      <c r="O362" s="14"/>
      <c r="P362" s="14"/>
      <c r="Q362" s="14"/>
      <c r="R362" s="14"/>
      <c r="S362" s="31"/>
    </row>
    <row r="363" spans="1:19" s="84" customFormat="1" ht="39.75" customHeight="1" thickBot="1">
      <c r="A363" s="54" t="s">
        <v>931</v>
      </c>
      <c r="B363" s="73" t="s">
        <v>932</v>
      </c>
      <c r="C363" s="73" t="s">
        <v>1</v>
      </c>
      <c r="D363" s="73" t="s">
        <v>930</v>
      </c>
      <c r="E363" s="466" t="s">
        <v>948</v>
      </c>
      <c r="F363" s="28" t="s">
        <v>926</v>
      </c>
      <c r="G363" s="28" t="s">
        <v>927</v>
      </c>
      <c r="H363" s="28" t="s">
        <v>16</v>
      </c>
      <c r="I363" s="28" t="s">
        <v>37</v>
      </c>
      <c r="J363" s="28" t="s">
        <v>36</v>
      </c>
      <c r="K363" s="28" t="s">
        <v>604</v>
      </c>
      <c r="L363" s="28" t="s">
        <v>18</v>
      </c>
      <c r="M363" s="28" t="s">
        <v>19</v>
      </c>
      <c r="N363" s="28" t="s">
        <v>1221</v>
      </c>
      <c r="O363" s="28" t="s">
        <v>22</v>
      </c>
      <c r="P363" s="28" t="s">
        <v>940</v>
      </c>
      <c r="Q363" s="28" t="s">
        <v>32</v>
      </c>
      <c r="R363" s="28" t="s">
        <v>31</v>
      </c>
      <c r="S363" s="74" t="s">
        <v>20</v>
      </c>
    </row>
    <row r="364" spans="1:19" ht="34.5" customHeight="1" thickTop="1">
      <c r="A364" s="127" t="s">
        <v>12</v>
      </c>
      <c r="B364" s="79"/>
      <c r="C364" s="64"/>
      <c r="D364" s="64"/>
      <c r="E364" s="525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2"/>
    </row>
    <row r="365" spans="1:19" ht="34.5" customHeight="1">
      <c r="A365" s="136">
        <v>15</v>
      </c>
      <c r="B365" s="375" t="s">
        <v>1020</v>
      </c>
      <c r="C365" s="40" t="s">
        <v>1021</v>
      </c>
      <c r="D365" s="40" t="s">
        <v>13</v>
      </c>
      <c r="E365" s="477">
        <v>15</v>
      </c>
      <c r="F365" s="70">
        <v>2730.12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47.62</v>
      </c>
      <c r="M365" s="70">
        <v>0</v>
      </c>
      <c r="N365" s="70">
        <v>513</v>
      </c>
      <c r="O365" s="70">
        <v>0</v>
      </c>
      <c r="P365" s="70">
        <v>0</v>
      </c>
      <c r="Q365" s="70">
        <v>-0.1</v>
      </c>
      <c r="R365" s="70">
        <f aca="true" t="shared" si="58" ref="R365:R373">F365+G365+H365+I365+J365+K365-O365-L365-N365+M365-Q365-P365</f>
        <v>2469.6</v>
      </c>
      <c r="S365" s="32"/>
    </row>
    <row r="366" spans="1:19" ht="34.5" customHeight="1">
      <c r="A366" s="136">
        <v>39</v>
      </c>
      <c r="B366" s="70" t="s">
        <v>50</v>
      </c>
      <c r="C366" s="47" t="s">
        <v>840</v>
      </c>
      <c r="D366" s="47" t="s">
        <v>13</v>
      </c>
      <c r="E366" s="477">
        <v>15</v>
      </c>
      <c r="F366" s="70">
        <v>2730.12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47.62</v>
      </c>
      <c r="M366" s="70">
        <v>0</v>
      </c>
      <c r="N366" s="70">
        <v>0</v>
      </c>
      <c r="O366" s="70">
        <v>0</v>
      </c>
      <c r="P366" s="70">
        <v>0</v>
      </c>
      <c r="Q366" s="70">
        <v>-0.1</v>
      </c>
      <c r="R366" s="70">
        <f t="shared" si="58"/>
        <v>2982.6</v>
      </c>
      <c r="S366" s="32"/>
    </row>
    <row r="367" spans="1:19" ht="34.5" customHeight="1">
      <c r="A367" s="136">
        <v>46</v>
      </c>
      <c r="B367" s="375" t="s">
        <v>101</v>
      </c>
      <c r="C367" s="47" t="s">
        <v>841</v>
      </c>
      <c r="D367" s="47" t="s">
        <v>13</v>
      </c>
      <c r="E367" s="477">
        <v>15</v>
      </c>
      <c r="F367" s="70">
        <v>2730.12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47.62</v>
      </c>
      <c r="M367" s="70">
        <v>0</v>
      </c>
      <c r="N367" s="70">
        <v>823</v>
      </c>
      <c r="O367" s="70">
        <v>0</v>
      </c>
      <c r="P367" s="70">
        <v>0</v>
      </c>
      <c r="Q367" s="70">
        <v>0.1</v>
      </c>
      <c r="R367" s="70">
        <f t="shared" si="58"/>
        <v>2159.4</v>
      </c>
      <c r="S367" s="32"/>
    </row>
    <row r="368" spans="1:19" ht="34.5" customHeight="1">
      <c r="A368" s="136">
        <v>50</v>
      </c>
      <c r="B368" s="70" t="s">
        <v>75</v>
      </c>
      <c r="C368" s="47" t="s">
        <v>842</v>
      </c>
      <c r="D368" s="47" t="s">
        <v>13</v>
      </c>
      <c r="E368" s="477">
        <v>15</v>
      </c>
      <c r="F368" s="70">
        <v>2730.12</v>
      </c>
      <c r="G368" s="43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47.62</v>
      </c>
      <c r="M368" s="70">
        <v>0</v>
      </c>
      <c r="N368" s="70">
        <v>752</v>
      </c>
      <c r="O368" s="70">
        <v>0</v>
      </c>
      <c r="P368" s="70">
        <v>0</v>
      </c>
      <c r="Q368" s="70">
        <v>0.1</v>
      </c>
      <c r="R368" s="70">
        <f t="shared" si="58"/>
        <v>2230.4</v>
      </c>
      <c r="S368" s="32"/>
    </row>
    <row r="369" spans="1:19" ht="34.5" customHeight="1">
      <c r="A369" s="136">
        <v>64</v>
      </c>
      <c r="B369" s="70" t="s">
        <v>606</v>
      </c>
      <c r="C369" s="47" t="s">
        <v>843</v>
      </c>
      <c r="D369" s="47" t="s">
        <v>483</v>
      </c>
      <c r="E369" s="477">
        <v>15</v>
      </c>
      <c r="F369" s="70">
        <v>3611.87</v>
      </c>
      <c r="G369" s="43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181.55</v>
      </c>
      <c r="M369" s="70">
        <v>0</v>
      </c>
      <c r="N369" s="70">
        <v>0</v>
      </c>
      <c r="O369" s="70">
        <v>0</v>
      </c>
      <c r="P369" s="70">
        <v>0</v>
      </c>
      <c r="Q369" s="70">
        <v>0.12</v>
      </c>
      <c r="R369" s="70">
        <f t="shared" si="58"/>
        <v>3430.2</v>
      </c>
      <c r="S369" s="32"/>
    </row>
    <row r="370" spans="1:19" ht="34.5" customHeight="1">
      <c r="A370" s="136">
        <v>66</v>
      </c>
      <c r="B370" s="70" t="s">
        <v>78</v>
      </c>
      <c r="C370" s="47" t="s">
        <v>844</v>
      </c>
      <c r="D370" s="47" t="s">
        <v>13</v>
      </c>
      <c r="E370" s="477">
        <v>15</v>
      </c>
      <c r="F370" s="70">
        <v>2730.12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47.62</v>
      </c>
      <c r="M370" s="70">
        <v>0</v>
      </c>
      <c r="N370" s="70">
        <v>372</v>
      </c>
      <c r="O370" s="70">
        <v>0</v>
      </c>
      <c r="P370" s="70">
        <v>0</v>
      </c>
      <c r="Q370" s="70">
        <v>0.1</v>
      </c>
      <c r="R370" s="70">
        <f t="shared" si="58"/>
        <v>2610.4</v>
      </c>
      <c r="S370" s="32"/>
    </row>
    <row r="371" spans="1:19" ht="34.5" customHeight="1">
      <c r="A371" s="136">
        <v>75</v>
      </c>
      <c r="B371" s="70" t="s">
        <v>719</v>
      </c>
      <c r="C371" s="47" t="s">
        <v>846</v>
      </c>
      <c r="D371" s="47" t="s">
        <v>720</v>
      </c>
      <c r="E371" s="477">
        <v>15</v>
      </c>
      <c r="F371" s="70">
        <v>3822.2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320.6</v>
      </c>
      <c r="M371" s="70">
        <v>0</v>
      </c>
      <c r="N371" s="70">
        <v>962</v>
      </c>
      <c r="O371" s="70">
        <v>0</v>
      </c>
      <c r="P371" s="70">
        <v>0</v>
      </c>
      <c r="Q371" s="70">
        <v>0</v>
      </c>
      <c r="R371" s="70">
        <f t="shared" si="58"/>
        <v>2539.6</v>
      </c>
      <c r="S371" s="32"/>
    </row>
    <row r="372" spans="1:19" ht="34.5" customHeight="1">
      <c r="A372" s="136">
        <v>195</v>
      </c>
      <c r="B372" s="70" t="s">
        <v>1224</v>
      </c>
      <c r="C372" s="47" t="s">
        <v>1225</v>
      </c>
      <c r="D372" s="47" t="s">
        <v>1226</v>
      </c>
      <c r="E372" s="477">
        <v>15</v>
      </c>
      <c r="F372" s="70">
        <v>2508</v>
      </c>
      <c r="G372" s="70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8.53</v>
      </c>
      <c r="M372" s="70">
        <v>0</v>
      </c>
      <c r="N372" s="70">
        <v>0</v>
      </c>
      <c r="O372" s="70">
        <v>0</v>
      </c>
      <c r="P372" s="70">
        <v>0</v>
      </c>
      <c r="Q372" s="70">
        <v>0.07</v>
      </c>
      <c r="R372" s="70">
        <f t="shared" si="58"/>
        <v>2799.3999999999996</v>
      </c>
      <c r="S372" s="32"/>
    </row>
    <row r="373" spans="1:19" ht="34.5" customHeight="1">
      <c r="A373" s="136">
        <v>207</v>
      </c>
      <c r="B373" s="70" t="s">
        <v>1315</v>
      </c>
      <c r="C373" s="47" t="s">
        <v>1316</v>
      </c>
      <c r="D373" s="47" t="s">
        <v>478</v>
      </c>
      <c r="E373" s="477">
        <v>15</v>
      </c>
      <c r="F373" s="70">
        <v>6347.1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808.48</v>
      </c>
      <c r="M373" s="70">
        <v>0</v>
      </c>
      <c r="N373" s="70">
        <v>0</v>
      </c>
      <c r="O373" s="70">
        <v>0</v>
      </c>
      <c r="P373" s="70">
        <v>0</v>
      </c>
      <c r="Q373" s="70">
        <v>0.02</v>
      </c>
      <c r="R373" s="70">
        <f t="shared" si="58"/>
        <v>5538.6</v>
      </c>
      <c r="S373" s="32"/>
    </row>
    <row r="374" spans="1:19" s="25" customFormat="1" ht="21.75" customHeight="1">
      <c r="A374" s="129" t="s">
        <v>121</v>
      </c>
      <c r="B374" s="76"/>
      <c r="C374" s="48"/>
      <c r="D374" s="40"/>
      <c r="E374" s="529"/>
      <c r="F374" s="50">
        <f>SUM(F365:F373)</f>
        <v>29939.769999999997</v>
      </c>
      <c r="G374" s="50">
        <f aca="true" t="shared" si="59" ref="G374:R374">SUM(G365:G373)</f>
        <v>0</v>
      </c>
      <c r="H374" s="50">
        <f t="shared" si="59"/>
        <v>0</v>
      </c>
      <c r="I374" s="50">
        <f t="shared" si="59"/>
        <v>1800</v>
      </c>
      <c r="J374" s="50">
        <f t="shared" si="59"/>
        <v>0</v>
      </c>
      <c r="K374" s="50">
        <f t="shared" si="59"/>
        <v>0</v>
      </c>
      <c r="L374" s="50">
        <f t="shared" si="59"/>
        <v>1557.26</v>
      </c>
      <c r="M374" s="50">
        <f t="shared" si="59"/>
        <v>0</v>
      </c>
      <c r="N374" s="50">
        <f t="shared" si="59"/>
        <v>3422</v>
      </c>
      <c r="O374" s="50">
        <f t="shared" si="59"/>
        <v>0</v>
      </c>
      <c r="P374" s="50">
        <f t="shared" si="59"/>
        <v>0</v>
      </c>
      <c r="Q374" s="50">
        <f t="shared" si="59"/>
        <v>0.31000000000000005</v>
      </c>
      <c r="R374" s="50">
        <f t="shared" si="59"/>
        <v>26760.199999999997</v>
      </c>
      <c r="S374" s="53"/>
    </row>
    <row r="375" spans="1:19" ht="27" customHeight="1">
      <c r="A375" s="107"/>
      <c r="B375" s="93" t="s">
        <v>33</v>
      </c>
      <c r="C375" s="88"/>
      <c r="D375" s="88"/>
      <c r="E375" s="474"/>
      <c r="F375" s="88">
        <f>F374</f>
        <v>29939.769999999997</v>
      </c>
      <c r="G375" s="88">
        <f>G374</f>
        <v>0</v>
      </c>
      <c r="H375" s="88">
        <f aca="true" t="shared" si="60" ref="H375:O375">H374</f>
        <v>0</v>
      </c>
      <c r="I375" s="66">
        <f t="shared" si="60"/>
        <v>1800</v>
      </c>
      <c r="J375" s="88">
        <f t="shared" si="60"/>
        <v>0</v>
      </c>
      <c r="K375" s="88">
        <f>K374</f>
        <v>0</v>
      </c>
      <c r="L375" s="88">
        <f>L374</f>
        <v>1557.26</v>
      </c>
      <c r="M375" s="88">
        <f>M374</f>
        <v>0</v>
      </c>
      <c r="N375" s="88">
        <f>N374</f>
        <v>3422</v>
      </c>
      <c r="O375" s="88">
        <f t="shared" si="60"/>
        <v>0</v>
      </c>
      <c r="P375" s="88">
        <f>P374</f>
        <v>0</v>
      </c>
      <c r="Q375" s="88">
        <f>Q374</f>
        <v>0.31000000000000005</v>
      </c>
      <c r="R375" s="88">
        <f>R374</f>
        <v>26760.199999999997</v>
      </c>
      <c r="S375" s="67"/>
    </row>
    <row r="376" spans="1:19" s="130" customFormat="1" ht="71.25" customHeight="1">
      <c r="A376" s="655"/>
      <c r="B376" s="656"/>
      <c r="C376" s="656"/>
      <c r="D376" s="656"/>
      <c r="E376" s="656" t="s">
        <v>1091</v>
      </c>
      <c r="F376" s="657"/>
      <c r="G376" s="656"/>
      <c r="H376" s="656"/>
      <c r="I376" s="656"/>
      <c r="J376" s="656"/>
      <c r="L376" s="670" t="s">
        <v>1093</v>
      </c>
      <c r="M376" s="656"/>
      <c r="N376" s="656"/>
      <c r="O376" s="656"/>
      <c r="P376" s="656"/>
      <c r="Q376" s="656" t="s">
        <v>1093</v>
      </c>
      <c r="R376" s="656"/>
      <c r="S376" s="658"/>
    </row>
    <row r="377" spans="1:19" s="130" customFormat="1" ht="30" customHeight="1">
      <c r="A377" s="655"/>
      <c r="B377" s="656"/>
      <c r="C377" s="656"/>
      <c r="D377" s="656"/>
      <c r="E377" s="656"/>
      <c r="F377" s="657"/>
      <c r="G377" s="656"/>
      <c r="H377" s="656"/>
      <c r="I377" s="656"/>
      <c r="J377" s="656"/>
      <c r="L377" s="670"/>
      <c r="M377" s="656"/>
      <c r="N377" s="655"/>
      <c r="O377" s="656"/>
      <c r="P377" s="656"/>
      <c r="Q377" s="656"/>
      <c r="R377" s="656"/>
      <c r="S377" s="659"/>
    </row>
    <row r="378" spans="1:19" s="130" customFormat="1" ht="15" customHeight="1">
      <c r="A378" s="655" t="s">
        <v>1126</v>
      </c>
      <c r="B378" s="656"/>
      <c r="C378" s="656"/>
      <c r="D378" s="656" t="s">
        <v>1092</v>
      </c>
      <c r="E378" s="656"/>
      <c r="F378" s="657"/>
      <c r="G378" s="656"/>
      <c r="H378" s="656"/>
      <c r="I378" s="656"/>
      <c r="J378" s="656"/>
      <c r="L378" s="661" t="s">
        <v>1094</v>
      </c>
      <c r="M378" s="656"/>
      <c r="N378" s="655"/>
      <c r="O378" s="656"/>
      <c r="P378" s="656" t="s">
        <v>1086</v>
      </c>
      <c r="Q378" s="656"/>
      <c r="R378" s="656"/>
      <c r="S378" s="659"/>
    </row>
    <row r="379" spans="1:19" ht="18.75">
      <c r="A379" s="655"/>
      <c r="B379" s="656"/>
      <c r="C379" s="656"/>
      <c r="D379" s="656" t="s">
        <v>1095</v>
      </c>
      <c r="E379" s="656"/>
      <c r="F379" s="657"/>
      <c r="G379" s="656"/>
      <c r="H379" s="656"/>
      <c r="I379" s="656"/>
      <c r="J379" s="656"/>
      <c r="K379" s="4"/>
      <c r="L379" s="660" t="s">
        <v>1089</v>
      </c>
      <c r="M379" s="656"/>
      <c r="N379" s="656"/>
      <c r="O379" s="656"/>
      <c r="P379" s="656" t="s">
        <v>1090</v>
      </c>
      <c r="Q379" s="656"/>
      <c r="R379" s="656"/>
      <c r="S379" s="658"/>
    </row>
    <row r="381" spans="1:19" ht="55.5" customHeight="1">
      <c r="A381" s="5" t="s">
        <v>0</v>
      </c>
      <c r="B381" s="37"/>
      <c r="C381" s="6"/>
      <c r="D381" s="118" t="s">
        <v>120</v>
      </c>
      <c r="E381" s="452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6"/>
      <c r="Q381" s="6"/>
      <c r="R381" s="6"/>
      <c r="S381" s="29"/>
    </row>
    <row r="382" spans="1:19" ht="40.5" customHeight="1">
      <c r="A382" s="8"/>
      <c r="B382" s="123" t="s">
        <v>28</v>
      </c>
      <c r="C382" s="9"/>
      <c r="D382" s="9"/>
      <c r="E382" s="440"/>
      <c r="F382" s="9"/>
      <c r="G382" s="9"/>
      <c r="H382" s="9"/>
      <c r="I382" s="9"/>
      <c r="J382" s="10"/>
      <c r="K382" s="10"/>
      <c r="L382" s="9"/>
      <c r="M382" s="9"/>
      <c r="N382" s="11"/>
      <c r="O382" s="9"/>
      <c r="P382" s="9"/>
      <c r="Q382" s="9"/>
      <c r="R382" s="9"/>
      <c r="S382" s="590" t="s">
        <v>1047</v>
      </c>
    </row>
    <row r="383" spans="1:19" ht="46.5" customHeight="1">
      <c r="A383" s="12"/>
      <c r="B383" s="49"/>
      <c r="C383" s="13"/>
      <c r="D383" s="120" t="s">
        <v>1317</v>
      </c>
      <c r="E383" s="441"/>
      <c r="F383" s="14"/>
      <c r="G383" s="14"/>
      <c r="H383" s="14"/>
      <c r="I383" s="14"/>
      <c r="J383" s="14"/>
      <c r="K383" s="14"/>
      <c r="L383" s="14"/>
      <c r="M383" s="14"/>
      <c r="N383" s="15"/>
      <c r="O383" s="14"/>
      <c r="P383" s="14"/>
      <c r="Q383" s="14"/>
      <c r="R383" s="14"/>
      <c r="S383" s="31"/>
    </row>
    <row r="384" spans="1:19" s="84" customFormat="1" ht="40.5" customHeight="1" thickBot="1">
      <c r="A384" s="54" t="s">
        <v>931</v>
      </c>
      <c r="B384" s="73" t="s">
        <v>932</v>
      </c>
      <c r="C384" s="73" t="s">
        <v>1</v>
      </c>
      <c r="D384" s="73" t="s">
        <v>930</v>
      </c>
      <c r="E384" s="466" t="s">
        <v>948</v>
      </c>
      <c r="F384" s="28" t="s">
        <v>926</v>
      </c>
      <c r="G384" s="28" t="s">
        <v>927</v>
      </c>
      <c r="H384" s="28" t="s">
        <v>16</v>
      </c>
      <c r="I384" s="28" t="s">
        <v>37</v>
      </c>
      <c r="J384" s="28" t="s">
        <v>36</v>
      </c>
      <c r="K384" s="28" t="s">
        <v>604</v>
      </c>
      <c r="L384" s="28" t="s">
        <v>18</v>
      </c>
      <c r="M384" s="28" t="s">
        <v>19</v>
      </c>
      <c r="N384" s="28" t="s">
        <v>1221</v>
      </c>
      <c r="O384" s="28" t="s">
        <v>22</v>
      </c>
      <c r="P384" s="28" t="s">
        <v>940</v>
      </c>
      <c r="Q384" s="28" t="s">
        <v>32</v>
      </c>
      <c r="R384" s="28" t="s">
        <v>31</v>
      </c>
      <c r="S384" s="74" t="s">
        <v>20</v>
      </c>
    </row>
    <row r="385" spans="1:19" ht="34.5" customHeight="1" thickTop="1">
      <c r="A385" s="127" t="s">
        <v>500</v>
      </c>
      <c r="B385" s="61"/>
      <c r="C385" s="61"/>
      <c r="D385" s="61"/>
      <c r="E385" s="470"/>
      <c r="F385" s="61"/>
      <c r="G385" s="61"/>
      <c r="H385" s="61"/>
      <c r="I385" s="61"/>
      <c r="J385" s="61"/>
      <c r="K385" s="61"/>
      <c r="L385" s="61"/>
      <c r="M385" s="61"/>
      <c r="N385" s="87"/>
      <c r="O385" s="61"/>
      <c r="P385" s="61"/>
      <c r="Q385" s="61"/>
      <c r="R385" s="61"/>
      <c r="S385" s="62"/>
    </row>
    <row r="386" spans="1:19" ht="34.5" customHeight="1">
      <c r="A386" s="136">
        <v>21</v>
      </c>
      <c r="B386" s="70" t="s">
        <v>1026</v>
      </c>
      <c r="C386" s="47" t="s">
        <v>1027</v>
      </c>
      <c r="D386" s="47" t="s">
        <v>611</v>
      </c>
      <c r="E386" s="477">
        <v>15</v>
      </c>
      <c r="F386" s="70">
        <v>3168.95</v>
      </c>
      <c r="G386" s="70">
        <v>0</v>
      </c>
      <c r="H386" s="70">
        <v>0</v>
      </c>
      <c r="I386" s="70">
        <v>0</v>
      </c>
      <c r="J386" s="70">
        <v>0</v>
      </c>
      <c r="K386" s="43">
        <v>0</v>
      </c>
      <c r="L386" s="70">
        <v>115.64</v>
      </c>
      <c r="M386" s="70">
        <v>0</v>
      </c>
      <c r="N386" s="70">
        <v>0</v>
      </c>
      <c r="O386" s="70">
        <v>0</v>
      </c>
      <c r="P386" s="70">
        <v>0</v>
      </c>
      <c r="Q386" s="70">
        <v>-0.09</v>
      </c>
      <c r="R386" s="70">
        <f>F386+G386+H386+J386+K386-O386-L386-N386+M386-Q386</f>
        <v>3053.4</v>
      </c>
      <c r="S386" s="32"/>
    </row>
    <row r="387" spans="1:19" ht="34.5" customHeight="1">
      <c r="A387" s="136">
        <v>180</v>
      </c>
      <c r="B387" s="70" t="s">
        <v>1139</v>
      </c>
      <c r="C387" s="47" t="s">
        <v>1140</v>
      </c>
      <c r="D387" s="47" t="s">
        <v>611</v>
      </c>
      <c r="E387" s="477">
        <v>15</v>
      </c>
      <c r="F387" s="70">
        <v>1776.6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0</v>
      </c>
      <c r="M387" s="70">
        <v>85.98</v>
      </c>
      <c r="N387" s="70">
        <v>0</v>
      </c>
      <c r="O387" s="70">
        <v>0</v>
      </c>
      <c r="P387" s="70">
        <v>0</v>
      </c>
      <c r="Q387" s="70">
        <v>-0.02</v>
      </c>
      <c r="R387" s="70">
        <f>F387+G387+H387+J387+K387-O387-L387-N387+M387-Q387</f>
        <v>1862.6</v>
      </c>
      <c r="S387" s="32"/>
    </row>
    <row r="388" spans="1:19" ht="34.5" customHeight="1">
      <c r="A388" s="136">
        <v>205</v>
      </c>
      <c r="B388" s="70" t="s">
        <v>1307</v>
      </c>
      <c r="C388" s="47" t="s">
        <v>1308</v>
      </c>
      <c r="D388" s="47" t="s">
        <v>917</v>
      </c>
      <c r="E388" s="477">
        <v>15</v>
      </c>
      <c r="F388" s="70">
        <v>2000.1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0</v>
      </c>
      <c r="M388" s="70">
        <v>71.68</v>
      </c>
      <c r="N388" s="70">
        <v>0</v>
      </c>
      <c r="O388" s="70">
        <v>0</v>
      </c>
      <c r="P388" s="70">
        <v>0</v>
      </c>
      <c r="Q388" s="70">
        <v>-0.02</v>
      </c>
      <c r="R388" s="70">
        <f>F388+G388+H388+J388+K388-O388-L388-N388+M388-Q388</f>
        <v>2071.7999999999997</v>
      </c>
      <c r="S388" s="32"/>
    </row>
    <row r="389" spans="1:19" ht="34.5" customHeight="1">
      <c r="A389" s="136">
        <v>206</v>
      </c>
      <c r="B389" s="70" t="s">
        <v>1310</v>
      </c>
      <c r="C389" s="47" t="s">
        <v>1309</v>
      </c>
      <c r="D389" s="47" t="s">
        <v>86</v>
      </c>
      <c r="E389" s="477">
        <v>11</v>
      </c>
      <c r="F389" s="70">
        <v>2200</v>
      </c>
      <c r="G389" s="70">
        <v>0</v>
      </c>
      <c r="H389" s="70">
        <v>0</v>
      </c>
      <c r="I389" s="70">
        <v>0</v>
      </c>
      <c r="J389" s="70">
        <v>0</v>
      </c>
      <c r="K389" s="43">
        <v>0</v>
      </c>
      <c r="L389" s="70">
        <v>0</v>
      </c>
      <c r="M389" s="70">
        <v>39.47</v>
      </c>
      <c r="N389" s="70">
        <v>0</v>
      </c>
      <c r="O389" s="70">
        <v>0</v>
      </c>
      <c r="P389" s="70">
        <v>0</v>
      </c>
      <c r="Q389" s="70">
        <v>-0.13</v>
      </c>
      <c r="R389" s="70">
        <f>F389+G389+H389+J389+K389-O389-L389-N389+M389-Q389</f>
        <v>2239.6</v>
      </c>
      <c r="S389" s="32"/>
    </row>
    <row r="390" spans="1:19" ht="30" customHeight="1">
      <c r="A390" s="129" t="s">
        <v>121</v>
      </c>
      <c r="B390" s="70"/>
      <c r="C390" s="47"/>
      <c r="D390" s="47"/>
      <c r="E390" s="477"/>
      <c r="F390" s="50">
        <f>SUM(F386:F389)</f>
        <v>9145.65</v>
      </c>
      <c r="G390" s="50">
        <f aca="true" t="shared" si="61" ref="G390:R390">SUM(G386:G389)</f>
        <v>0</v>
      </c>
      <c r="H390" s="50">
        <f t="shared" si="61"/>
        <v>0</v>
      </c>
      <c r="I390" s="50">
        <f t="shared" si="61"/>
        <v>0</v>
      </c>
      <c r="J390" s="50">
        <f t="shared" si="61"/>
        <v>0</v>
      </c>
      <c r="K390" s="50">
        <f t="shared" si="61"/>
        <v>0</v>
      </c>
      <c r="L390" s="50">
        <f t="shared" si="61"/>
        <v>115.64</v>
      </c>
      <c r="M390" s="50">
        <f t="shared" si="61"/>
        <v>197.13000000000002</v>
      </c>
      <c r="N390" s="50">
        <f t="shared" si="61"/>
        <v>0</v>
      </c>
      <c r="O390" s="50">
        <f t="shared" si="61"/>
        <v>0</v>
      </c>
      <c r="P390" s="50">
        <f t="shared" si="61"/>
        <v>0</v>
      </c>
      <c r="Q390" s="50">
        <f t="shared" si="61"/>
        <v>-0.26</v>
      </c>
      <c r="R390" s="50">
        <f t="shared" si="61"/>
        <v>9227.4</v>
      </c>
      <c r="S390" s="32"/>
    </row>
    <row r="391" spans="1:19" ht="33.75" customHeight="1">
      <c r="A391" s="127" t="s">
        <v>102</v>
      </c>
      <c r="B391" s="79"/>
      <c r="C391" s="64"/>
      <c r="D391" s="64"/>
      <c r="E391" s="525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62"/>
    </row>
    <row r="392" spans="1:19" ht="40.5" customHeight="1">
      <c r="A392" s="136">
        <v>98</v>
      </c>
      <c r="B392" s="70" t="s">
        <v>74</v>
      </c>
      <c r="C392" s="47" t="s">
        <v>847</v>
      </c>
      <c r="D392" s="599" t="s">
        <v>86</v>
      </c>
      <c r="E392" s="477">
        <v>15</v>
      </c>
      <c r="F392" s="70">
        <v>2184.16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55.12</v>
      </c>
      <c r="N392" s="81">
        <v>0</v>
      </c>
      <c r="O392" s="70">
        <v>0</v>
      </c>
      <c r="P392" s="70">
        <v>1000</v>
      </c>
      <c r="Q392" s="70">
        <v>0.08</v>
      </c>
      <c r="R392" s="70">
        <f>F392+G392+H392+J392+K392-O392-L392-N392+M392-Q392-P392</f>
        <v>1239.1999999999998</v>
      </c>
      <c r="S392" s="32"/>
    </row>
    <row r="393" spans="1:19" ht="30" customHeight="1">
      <c r="A393" s="129" t="s">
        <v>121</v>
      </c>
      <c r="B393" s="70"/>
      <c r="C393" s="47"/>
      <c r="D393" s="47"/>
      <c r="E393" s="477"/>
      <c r="F393" s="76">
        <f aca="true" t="shared" si="62" ref="F393:P393">SUM(F392:F392)</f>
        <v>2184.16</v>
      </c>
      <c r="G393" s="76">
        <f t="shared" si="62"/>
        <v>0</v>
      </c>
      <c r="H393" s="76">
        <f t="shared" si="62"/>
        <v>0</v>
      </c>
      <c r="I393" s="76">
        <f t="shared" si="62"/>
        <v>0</v>
      </c>
      <c r="J393" s="76">
        <f t="shared" si="62"/>
        <v>0</v>
      </c>
      <c r="K393" s="76">
        <f t="shared" si="62"/>
        <v>0</v>
      </c>
      <c r="L393" s="76">
        <f t="shared" si="62"/>
        <v>0</v>
      </c>
      <c r="M393" s="76">
        <f t="shared" si="62"/>
        <v>55.12</v>
      </c>
      <c r="N393" s="76">
        <f t="shared" si="62"/>
        <v>0</v>
      </c>
      <c r="O393" s="76">
        <f t="shared" si="62"/>
        <v>0</v>
      </c>
      <c r="P393" s="76">
        <f t="shared" si="62"/>
        <v>1000</v>
      </c>
      <c r="Q393" s="76">
        <f>SUM(Q392:Q392)</f>
        <v>0.08</v>
      </c>
      <c r="R393" s="76">
        <f>SUM(R392:R392)</f>
        <v>1239.1999999999998</v>
      </c>
      <c r="S393" s="32"/>
    </row>
    <row r="394" spans="1:19" ht="30" customHeight="1">
      <c r="A394" s="65"/>
      <c r="B394" s="60" t="s">
        <v>33</v>
      </c>
      <c r="C394" s="82"/>
      <c r="D394" s="82"/>
      <c r="E394" s="513"/>
      <c r="F394" s="83">
        <f aca="true" t="shared" si="63" ref="F394:P394">F390+F393</f>
        <v>11329.81</v>
      </c>
      <c r="G394" s="83">
        <f t="shared" si="63"/>
        <v>0</v>
      </c>
      <c r="H394" s="83">
        <f t="shared" si="63"/>
        <v>0</v>
      </c>
      <c r="I394" s="83">
        <f t="shared" si="63"/>
        <v>0</v>
      </c>
      <c r="J394" s="83">
        <f t="shared" si="63"/>
        <v>0</v>
      </c>
      <c r="K394" s="83">
        <f t="shared" si="63"/>
        <v>0</v>
      </c>
      <c r="L394" s="83">
        <f t="shared" si="63"/>
        <v>115.64</v>
      </c>
      <c r="M394" s="83">
        <f t="shared" si="63"/>
        <v>252.25000000000003</v>
      </c>
      <c r="N394" s="83">
        <f t="shared" si="63"/>
        <v>0</v>
      </c>
      <c r="O394" s="83">
        <f t="shared" si="63"/>
        <v>0</v>
      </c>
      <c r="P394" s="83">
        <f t="shared" si="63"/>
        <v>1000</v>
      </c>
      <c r="Q394" s="83">
        <f>Q390+Q393</f>
        <v>-0.18</v>
      </c>
      <c r="R394" s="83">
        <f>R390+R393</f>
        <v>10466.599999999999</v>
      </c>
      <c r="S394" s="67"/>
    </row>
    <row r="400" ht="6" customHeight="1"/>
    <row r="401" spans="1:19" s="130" customFormat="1" ht="19.5">
      <c r="A401" s="655"/>
      <c r="B401" s="656"/>
      <c r="C401" s="656"/>
      <c r="D401" s="656"/>
      <c r="E401" s="656" t="s">
        <v>1091</v>
      </c>
      <c r="F401" s="657"/>
      <c r="G401" s="656"/>
      <c r="H401" s="656"/>
      <c r="I401" s="656"/>
      <c r="J401" s="656"/>
      <c r="L401" s="661" t="s">
        <v>1093</v>
      </c>
      <c r="M401" s="661"/>
      <c r="N401" s="656"/>
      <c r="O401" s="656"/>
      <c r="P401" s="656"/>
      <c r="Q401" s="656" t="s">
        <v>1093</v>
      </c>
      <c r="R401" s="656"/>
      <c r="S401" s="658"/>
    </row>
    <row r="402" spans="1:19" s="130" customFormat="1" ht="19.5">
      <c r="A402" s="655"/>
      <c r="B402" s="656"/>
      <c r="C402" s="656"/>
      <c r="D402" s="656"/>
      <c r="E402" s="656"/>
      <c r="F402" s="657"/>
      <c r="G402" s="656"/>
      <c r="H402" s="656"/>
      <c r="I402" s="656"/>
      <c r="J402" s="656"/>
      <c r="L402" s="661"/>
      <c r="M402" s="702"/>
      <c r="N402" s="655"/>
      <c r="O402" s="656"/>
      <c r="P402" s="656"/>
      <c r="Q402" s="656"/>
      <c r="R402" s="656"/>
      <c r="S402" s="659"/>
    </row>
    <row r="403" spans="1:19" s="130" customFormat="1" ht="19.5">
      <c r="A403" s="655" t="s">
        <v>1126</v>
      </c>
      <c r="B403" s="656"/>
      <c r="C403" s="656"/>
      <c r="D403" s="656" t="s">
        <v>1092</v>
      </c>
      <c r="E403" s="656"/>
      <c r="F403" s="657"/>
      <c r="G403" s="656"/>
      <c r="H403" s="656"/>
      <c r="I403" s="656"/>
      <c r="J403" s="656"/>
      <c r="L403" s="661" t="s">
        <v>1094</v>
      </c>
      <c r="M403" s="702"/>
      <c r="N403" s="655"/>
      <c r="O403" s="656"/>
      <c r="P403" s="656" t="s">
        <v>1086</v>
      </c>
      <c r="Q403" s="656"/>
      <c r="R403" s="656"/>
      <c r="S403" s="659"/>
    </row>
    <row r="404" spans="1:19" s="130" customFormat="1" ht="19.5">
      <c r="A404" s="655"/>
      <c r="B404" s="656"/>
      <c r="C404" s="656"/>
      <c r="D404" s="656" t="s">
        <v>1095</v>
      </c>
      <c r="E404" s="656"/>
      <c r="F404" s="657"/>
      <c r="G404" s="656"/>
      <c r="H404" s="656"/>
      <c r="I404" s="656"/>
      <c r="J404" s="656"/>
      <c r="L404" s="660" t="s">
        <v>1089</v>
      </c>
      <c r="M404" s="660"/>
      <c r="N404" s="656"/>
      <c r="O404" s="656"/>
      <c r="P404" s="656" t="s">
        <v>1090</v>
      </c>
      <c r="Q404" s="656"/>
      <c r="R404" s="656"/>
      <c r="S404" s="658"/>
    </row>
    <row r="406" spans="1:19" ht="33.75">
      <c r="A406" s="5" t="s">
        <v>0</v>
      </c>
      <c r="B406" s="37"/>
      <c r="C406" s="6"/>
      <c r="D406" s="118" t="s">
        <v>120</v>
      </c>
      <c r="E406" s="452"/>
      <c r="F406" s="6"/>
      <c r="G406" s="6"/>
      <c r="H406" s="6"/>
      <c r="I406" s="6"/>
      <c r="J406" s="6"/>
      <c r="K406" s="6"/>
      <c r="L406" s="6"/>
      <c r="M406" s="6"/>
      <c r="N406" s="7"/>
      <c r="O406" s="6"/>
      <c r="P406" s="6"/>
      <c r="Q406" s="6"/>
      <c r="R406" s="6"/>
      <c r="S406" s="29"/>
    </row>
    <row r="407" spans="1:19" ht="26.25" customHeight="1">
      <c r="A407" s="8"/>
      <c r="B407" s="122" t="s">
        <v>103</v>
      </c>
      <c r="C407" s="9"/>
      <c r="D407" s="9"/>
      <c r="E407" s="440"/>
      <c r="F407" s="9"/>
      <c r="G407" s="9"/>
      <c r="H407" s="9"/>
      <c r="I407" s="9"/>
      <c r="J407" s="10"/>
      <c r="K407" s="10"/>
      <c r="L407" s="9"/>
      <c r="M407" s="9"/>
      <c r="N407" s="11"/>
      <c r="O407" s="9"/>
      <c r="P407" s="9"/>
      <c r="Q407" s="9"/>
      <c r="R407" s="9"/>
      <c r="S407" s="590" t="s">
        <v>1048</v>
      </c>
    </row>
    <row r="408" spans="1:19" ht="28.5" customHeight="1">
      <c r="A408" s="12"/>
      <c r="B408" s="13"/>
      <c r="C408" s="13"/>
      <c r="D408" s="120" t="s">
        <v>1317</v>
      </c>
      <c r="E408" s="441"/>
      <c r="F408" s="14"/>
      <c r="G408" s="14"/>
      <c r="H408" s="14"/>
      <c r="I408" s="14"/>
      <c r="J408" s="14"/>
      <c r="K408" s="14"/>
      <c r="L408" s="14"/>
      <c r="M408" s="14"/>
      <c r="N408" s="15"/>
      <c r="O408" s="14"/>
      <c r="P408" s="14"/>
      <c r="Q408" s="14"/>
      <c r="R408" s="14"/>
      <c r="S408" s="31"/>
    </row>
    <row r="409" spans="1:19" s="84" customFormat="1" ht="35.25" customHeight="1" thickBot="1">
      <c r="A409" s="54" t="s">
        <v>931</v>
      </c>
      <c r="B409" s="73" t="s">
        <v>932</v>
      </c>
      <c r="C409" s="73" t="s">
        <v>1</v>
      </c>
      <c r="D409" s="73" t="s">
        <v>930</v>
      </c>
      <c r="E409" s="466" t="s">
        <v>948</v>
      </c>
      <c r="F409" s="28" t="s">
        <v>926</v>
      </c>
      <c r="G409" s="28" t="s">
        <v>927</v>
      </c>
      <c r="H409" s="28" t="s">
        <v>16</v>
      </c>
      <c r="I409" s="28" t="s">
        <v>37</v>
      </c>
      <c r="J409" s="28" t="s">
        <v>36</v>
      </c>
      <c r="K409" s="28" t="s">
        <v>604</v>
      </c>
      <c r="L409" s="28" t="s">
        <v>18</v>
      </c>
      <c r="M409" s="28" t="s">
        <v>19</v>
      </c>
      <c r="N409" s="28" t="s">
        <v>1221</v>
      </c>
      <c r="O409" s="28" t="s">
        <v>22</v>
      </c>
      <c r="P409" s="28" t="s">
        <v>940</v>
      </c>
      <c r="Q409" s="28" t="s">
        <v>32</v>
      </c>
      <c r="R409" s="28" t="s">
        <v>31</v>
      </c>
      <c r="S409" s="74" t="s">
        <v>20</v>
      </c>
    </row>
    <row r="410" spans="1:19" ht="28.5" customHeight="1" thickTop="1">
      <c r="A410" s="126" t="s">
        <v>104</v>
      </c>
      <c r="B410" s="97"/>
      <c r="C410" s="97"/>
      <c r="D410" s="97"/>
      <c r="E410" s="467"/>
      <c r="F410" s="97"/>
      <c r="G410" s="97"/>
      <c r="H410" s="97"/>
      <c r="I410" s="97"/>
      <c r="J410" s="97"/>
      <c r="K410" s="97"/>
      <c r="L410" s="97"/>
      <c r="M410" s="97"/>
      <c r="N410" s="98"/>
      <c r="O410" s="97"/>
      <c r="P410" s="97"/>
      <c r="Q410" s="97"/>
      <c r="R410" s="97"/>
      <c r="S410" s="96"/>
    </row>
    <row r="411" spans="1:19" ht="33" customHeight="1">
      <c r="A411" s="136">
        <v>4</v>
      </c>
      <c r="B411" s="70" t="s">
        <v>105</v>
      </c>
      <c r="C411" s="47" t="s">
        <v>849</v>
      </c>
      <c r="D411" s="599" t="s">
        <v>106</v>
      </c>
      <c r="E411" s="477">
        <v>15</v>
      </c>
      <c r="F411" s="70">
        <v>4013.19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351.16</v>
      </c>
      <c r="M411" s="70">
        <v>0</v>
      </c>
      <c r="N411" s="70">
        <v>0</v>
      </c>
      <c r="O411" s="70">
        <v>0</v>
      </c>
      <c r="P411" s="70">
        <v>0</v>
      </c>
      <c r="Q411" s="70">
        <v>0.03</v>
      </c>
      <c r="R411" s="70">
        <f>F411+G411+H411+J411+K411-O411-L411-N411+M411-Q411</f>
        <v>3662</v>
      </c>
      <c r="S411" s="32"/>
    </row>
    <row r="412" spans="1:19" ht="33" customHeight="1">
      <c r="A412" s="136">
        <v>34</v>
      </c>
      <c r="B412" s="70" t="s">
        <v>84</v>
      </c>
      <c r="C412" s="47" t="s">
        <v>850</v>
      </c>
      <c r="D412" s="599" t="s">
        <v>86</v>
      </c>
      <c r="E412" s="477">
        <v>15</v>
      </c>
      <c r="F412" s="70">
        <v>4013.13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351.15</v>
      </c>
      <c r="M412" s="70">
        <v>0</v>
      </c>
      <c r="N412" s="70">
        <v>0</v>
      </c>
      <c r="O412" s="70">
        <v>0</v>
      </c>
      <c r="P412" s="70">
        <v>0</v>
      </c>
      <c r="Q412" s="70">
        <v>-0.02</v>
      </c>
      <c r="R412" s="70">
        <f>F412+G412+H412+J412+K412-O412-L412-N412+M412-Q412</f>
        <v>3662</v>
      </c>
      <c r="S412" s="32"/>
    </row>
    <row r="413" spans="1:19" ht="23.25" customHeight="1">
      <c r="A413" s="129" t="s">
        <v>121</v>
      </c>
      <c r="B413" s="70"/>
      <c r="C413" s="47"/>
      <c r="D413" s="599"/>
      <c r="E413" s="477"/>
      <c r="F413" s="76">
        <f>SUM(F411:F412)</f>
        <v>8026.32</v>
      </c>
      <c r="G413" s="76">
        <f aca="true" t="shared" si="64" ref="G413:O413">SUM(G411:G412)</f>
        <v>0</v>
      </c>
      <c r="H413" s="76">
        <f t="shared" si="64"/>
        <v>0</v>
      </c>
      <c r="I413" s="76">
        <f t="shared" si="64"/>
        <v>0</v>
      </c>
      <c r="J413" s="76">
        <f t="shared" si="64"/>
        <v>0</v>
      </c>
      <c r="K413" s="76">
        <f>SUM(K411:K412)</f>
        <v>0</v>
      </c>
      <c r="L413" s="76">
        <f>SUM(L411:L412)</f>
        <v>702.31</v>
      </c>
      <c r="M413" s="76">
        <f>SUM(M411:M412)</f>
        <v>0</v>
      </c>
      <c r="N413" s="76">
        <f t="shared" si="64"/>
        <v>0</v>
      </c>
      <c r="O413" s="76">
        <f t="shared" si="64"/>
        <v>0</v>
      </c>
      <c r="P413" s="76">
        <f>SUM(P411:P412)</f>
        <v>0</v>
      </c>
      <c r="Q413" s="76">
        <f>SUM(Q411:Q412)</f>
        <v>0.009999999999999998</v>
      </c>
      <c r="R413" s="76">
        <f>SUM(R411:R412)</f>
        <v>7324</v>
      </c>
      <c r="S413" s="32"/>
    </row>
    <row r="414" spans="1:19" ht="28.5" customHeight="1">
      <c r="A414" s="126" t="s">
        <v>14</v>
      </c>
      <c r="B414" s="94"/>
      <c r="C414" s="95"/>
      <c r="D414" s="646"/>
      <c r="E414" s="46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6"/>
    </row>
    <row r="415" spans="1:19" ht="33" customHeight="1">
      <c r="A415" s="136">
        <v>5</v>
      </c>
      <c r="B415" s="70" t="s">
        <v>607</v>
      </c>
      <c r="C415" s="47" t="s">
        <v>851</v>
      </c>
      <c r="D415" s="599" t="s">
        <v>608</v>
      </c>
      <c r="E415" s="477">
        <v>15</v>
      </c>
      <c r="F415" s="70">
        <v>3276.07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127.29</v>
      </c>
      <c r="M415" s="70">
        <v>0</v>
      </c>
      <c r="N415" s="70">
        <v>0</v>
      </c>
      <c r="O415" s="70">
        <v>0</v>
      </c>
      <c r="P415" s="70">
        <v>0</v>
      </c>
      <c r="Q415" s="70">
        <v>-0.02</v>
      </c>
      <c r="R415" s="70">
        <f>F415+G415+H415+J415+K415-O415-L415-N415+M415-Q415-P415</f>
        <v>3148.8</v>
      </c>
      <c r="S415" s="32"/>
    </row>
    <row r="416" spans="1:19" ht="33" customHeight="1">
      <c r="A416" s="136">
        <v>6</v>
      </c>
      <c r="B416" s="70" t="s">
        <v>69</v>
      </c>
      <c r="C416" s="47" t="s">
        <v>852</v>
      </c>
      <c r="D416" s="599" t="s">
        <v>128</v>
      </c>
      <c r="E416" s="477">
        <v>15</v>
      </c>
      <c r="F416" s="70">
        <v>4213.69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383.24</v>
      </c>
      <c r="M416" s="70">
        <v>0</v>
      </c>
      <c r="N416" s="70">
        <v>0</v>
      </c>
      <c r="O416" s="70">
        <v>0</v>
      </c>
      <c r="P416" s="70">
        <v>0</v>
      </c>
      <c r="Q416" s="70">
        <v>0.05</v>
      </c>
      <c r="R416" s="70">
        <f>F416+G416+H416+J416+K416-O416-L416-N416+M416-Q416-P416</f>
        <v>3830.3999999999996</v>
      </c>
      <c r="S416" s="32"/>
    </row>
    <row r="417" spans="1:19" ht="33" customHeight="1">
      <c r="A417" s="136">
        <v>7</v>
      </c>
      <c r="B417" s="70" t="s">
        <v>82</v>
      </c>
      <c r="C417" s="47" t="s">
        <v>853</v>
      </c>
      <c r="D417" s="599" t="s">
        <v>107</v>
      </c>
      <c r="E417" s="477">
        <v>15</v>
      </c>
      <c r="F417" s="70">
        <v>4013.19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351.16</v>
      </c>
      <c r="M417" s="70">
        <v>0</v>
      </c>
      <c r="N417" s="70">
        <v>0</v>
      </c>
      <c r="O417" s="70">
        <v>0</v>
      </c>
      <c r="P417" s="70">
        <v>0</v>
      </c>
      <c r="Q417" s="70">
        <v>0.03</v>
      </c>
      <c r="R417" s="70">
        <f>F417+G417+H417+J417+K417-O417-L417-N417+M417-Q417-P417</f>
        <v>3662</v>
      </c>
      <c r="S417" s="32"/>
    </row>
    <row r="418" spans="1:19" ht="33" customHeight="1">
      <c r="A418" s="136">
        <v>33</v>
      </c>
      <c r="B418" s="70" t="s">
        <v>108</v>
      </c>
      <c r="C418" s="47" t="s">
        <v>854</v>
      </c>
      <c r="D418" s="599" t="s">
        <v>109</v>
      </c>
      <c r="E418" s="477">
        <v>15</v>
      </c>
      <c r="F418" s="70">
        <v>2664.75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40.5</v>
      </c>
      <c r="M418" s="70">
        <v>0</v>
      </c>
      <c r="N418" s="70">
        <v>0</v>
      </c>
      <c r="O418" s="70">
        <v>0</v>
      </c>
      <c r="P418" s="70">
        <v>0</v>
      </c>
      <c r="Q418" s="70">
        <v>0.05</v>
      </c>
      <c r="R418" s="70">
        <f>F418+G418+H418+J418+K418-O418-L418-N418+M418-Q418-P418</f>
        <v>2624.2</v>
      </c>
      <c r="S418" s="47"/>
    </row>
    <row r="419" spans="1:19" ht="33" customHeight="1">
      <c r="A419" s="136">
        <v>87</v>
      </c>
      <c r="B419" s="70" t="s">
        <v>80</v>
      </c>
      <c r="C419" s="47" t="s">
        <v>855</v>
      </c>
      <c r="D419" s="599" t="s">
        <v>81</v>
      </c>
      <c r="E419" s="477">
        <v>15</v>
      </c>
      <c r="F419" s="70">
        <v>2006.6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71.26</v>
      </c>
      <c r="N419" s="70">
        <v>0</v>
      </c>
      <c r="O419" s="70">
        <v>0</v>
      </c>
      <c r="P419" s="70">
        <v>0</v>
      </c>
      <c r="Q419" s="70">
        <v>0.06</v>
      </c>
      <c r="R419" s="70">
        <f>F419+G419+H419+J419+K419-O419-L419-N419+M419-Q419-P419</f>
        <v>2077.8</v>
      </c>
      <c r="S419" s="47"/>
    </row>
    <row r="420" spans="1:19" ht="23.25" customHeight="1">
      <c r="A420" s="129" t="s">
        <v>121</v>
      </c>
      <c r="B420" s="1"/>
      <c r="C420" s="47"/>
      <c r="D420" s="47"/>
      <c r="E420" s="477"/>
      <c r="F420" s="50">
        <f aca="true" t="shared" si="65" ref="F420:P420">SUM(F415:F419)</f>
        <v>16174.300000000001</v>
      </c>
      <c r="G420" s="50">
        <f t="shared" si="65"/>
        <v>0</v>
      </c>
      <c r="H420" s="50">
        <f t="shared" si="65"/>
        <v>0</v>
      </c>
      <c r="I420" s="50">
        <f t="shared" si="65"/>
        <v>0</v>
      </c>
      <c r="J420" s="50">
        <f t="shared" si="65"/>
        <v>0</v>
      </c>
      <c r="K420" s="50">
        <f t="shared" si="65"/>
        <v>0</v>
      </c>
      <c r="L420" s="50">
        <f>SUM(L415:L419)</f>
        <v>902.19</v>
      </c>
      <c r="M420" s="50">
        <f>SUM(M415:M419)</f>
        <v>71.26</v>
      </c>
      <c r="N420" s="50">
        <f t="shared" si="65"/>
        <v>0</v>
      </c>
      <c r="O420" s="50">
        <f t="shared" si="65"/>
        <v>0</v>
      </c>
      <c r="P420" s="50">
        <f t="shared" si="65"/>
        <v>0</v>
      </c>
      <c r="Q420" s="50">
        <f>SUM(Q415:Q419)</f>
        <v>0.16999999999999998</v>
      </c>
      <c r="R420" s="50">
        <f>SUM(R415:R419)</f>
        <v>15343.2</v>
      </c>
      <c r="S420" s="32"/>
    </row>
    <row r="421" spans="1:19" s="25" customFormat="1" ht="27.75" customHeight="1">
      <c r="A421" s="65"/>
      <c r="B421" s="60" t="s">
        <v>33</v>
      </c>
      <c r="C421" s="66"/>
      <c r="D421" s="66"/>
      <c r="E421" s="465"/>
      <c r="F421" s="88">
        <f>F413+F420</f>
        <v>24200.620000000003</v>
      </c>
      <c r="G421" s="88">
        <f aca="true" t="shared" si="66" ref="G421:P421">G413+G420</f>
        <v>0</v>
      </c>
      <c r="H421" s="88">
        <f t="shared" si="66"/>
        <v>0</v>
      </c>
      <c r="I421" s="88">
        <f t="shared" si="66"/>
        <v>0</v>
      </c>
      <c r="J421" s="88">
        <f t="shared" si="66"/>
        <v>0</v>
      </c>
      <c r="K421" s="88">
        <f>K413+K420</f>
        <v>0</v>
      </c>
      <c r="L421" s="88">
        <f>L413+L420</f>
        <v>1604.5</v>
      </c>
      <c r="M421" s="88">
        <f>M413+M420</f>
        <v>71.26</v>
      </c>
      <c r="N421" s="88">
        <f t="shared" si="66"/>
        <v>0</v>
      </c>
      <c r="O421" s="88">
        <f t="shared" si="66"/>
        <v>0</v>
      </c>
      <c r="P421" s="88">
        <f t="shared" si="66"/>
        <v>0</v>
      </c>
      <c r="Q421" s="88">
        <f>Q413+Q420</f>
        <v>0.18</v>
      </c>
      <c r="R421" s="88">
        <f>R413+R420</f>
        <v>22667.2</v>
      </c>
      <c r="S421" s="67"/>
    </row>
    <row r="422" spans="1:19" ht="18">
      <c r="A422" s="26"/>
      <c r="B422" s="10"/>
      <c r="C422" s="10"/>
      <c r="D422" s="10"/>
      <c r="E422" s="440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34"/>
    </row>
    <row r="423" spans="1:19" ht="18.75">
      <c r="A423" s="655"/>
      <c r="B423" s="656"/>
      <c r="C423" s="656"/>
      <c r="D423" s="656" t="s">
        <v>1091</v>
      </c>
      <c r="E423" s="4"/>
      <c r="F423" s="657"/>
      <c r="G423" s="656"/>
      <c r="H423" s="656"/>
      <c r="I423" s="656"/>
      <c r="J423" s="656"/>
      <c r="L423" s="661" t="s">
        <v>1093</v>
      </c>
      <c r="M423" s="656"/>
      <c r="N423" s="656"/>
      <c r="O423" s="656"/>
      <c r="P423" s="656"/>
      <c r="Q423" s="656" t="s">
        <v>1093</v>
      </c>
      <c r="R423" s="656"/>
      <c r="S423" s="658"/>
    </row>
    <row r="424" spans="1:19" s="130" customFormat="1" ht="19.5">
      <c r="A424" s="655"/>
      <c r="B424" s="656"/>
      <c r="C424" s="656"/>
      <c r="D424" s="656"/>
      <c r="E424" s="656"/>
      <c r="F424" s="657"/>
      <c r="G424" s="656"/>
      <c r="H424" s="656"/>
      <c r="I424" s="656"/>
      <c r="J424" s="656"/>
      <c r="L424" s="661"/>
      <c r="M424" s="656"/>
      <c r="N424" s="655"/>
      <c r="O424" s="656"/>
      <c r="P424" s="656"/>
      <c r="Q424" s="656"/>
      <c r="R424" s="656"/>
      <c r="S424" s="659"/>
    </row>
    <row r="425" spans="1:19" s="130" customFormat="1" ht="19.5">
      <c r="A425" s="655" t="s">
        <v>1126</v>
      </c>
      <c r="B425" s="656"/>
      <c r="C425" s="656"/>
      <c r="D425" s="661" t="s">
        <v>1092</v>
      </c>
      <c r="E425" s="656"/>
      <c r="F425" s="657"/>
      <c r="G425" s="656"/>
      <c r="H425" s="656"/>
      <c r="I425" s="656"/>
      <c r="J425" s="656"/>
      <c r="L425" s="661" t="s">
        <v>1094</v>
      </c>
      <c r="M425" s="656"/>
      <c r="N425" s="655"/>
      <c r="O425" s="656"/>
      <c r="P425" s="656" t="s">
        <v>1086</v>
      </c>
      <c r="Q425" s="656"/>
      <c r="R425" s="656"/>
      <c r="S425" s="659"/>
    </row>
    <row r="426" spans="1:19" ht="18.75">
      <c r="A426" s="655"/>
      <c r="B426" s="656"/>
      <c r="C426" s="656"/>
      <c r="D426" s="661" t="s">
        <v>1095</v>
      </c>
      <c r="E426" s="656"/>
      <c r="F426" s="657"/>
      <c r="G426" s="656"/>
      <c r="H426" s="656"/>
      <c r="I426" s="656"/>
      <c r="J426" s="656"/>
      <c r="L426" s="660" t="s">
        <v>1089</v>
      </c>
      <c r="M426" s="656"/>
      <c r="N426" s="656"/>
      <c r="O426" s="656"/>
      <c r="P426" s="656" t="s">
        <v>1090</v>
      </c>
      <c r="Q426" s="656"/>
      <c r="R426" s="656"/>
      <c r="S426" s="658"/>
    </row>
    <row r="427" spans="1:19" ht="18">
      <c r="A427" s="108"/>
      <c r="B427" s="109"/>
      <c r="C427" s="109"/>
      <c r="D427" s="109"/>
      <c r="E427" s="490"/>
      <c r="F427" s="109"/>
      <c r="G427" s="109"/>
      <c r="H427" s="109"/>
      <c r="I427" s="109"/>
      <c r="J427" s="109"/>
      <c r="K427" s="109"/>
      <c r="L427" s="109"/>
      <c r="M427" s="109"/>
      <c r="N427" s="110"/>
      <c r="O427" s="109"/>
      <c r="P427" s="109"/>
      <c r="Q427" s="109"/>
      <c r="R427" s="109"/>
      <c r="S427" s="111"/>
    </row>
    <row r="428" spans="1:19" ht="54.75" customHeight="1">
      <c r="A428" s="5" t="s">
        <v>0</v>
      </c>
      <c r="B428" s="22"/>
      <c r="C428" s="6"/>
      <c r="D428" s="119" t="s">
        <v>120</v>
      </c>
      <c r="E428" s="452"/>
      <c r="F428" s="6"/>
      <c r="G428" s="6"/>
      <c r="H428" s="6"/>
      <c r="I428" s="6"/>
      <c r="J428" s="6"/>
      <c r="K428" s="6"/>
      <c r="L428" s="6"/>
      <c r="M428" s="6"/>
      <c r="N428" s="7"/>
      <c r="O428" s="6"/>
      <c r="P428" s="6"/>
      <c r="Q428" s="6"/>
      <c r="R428" s="6"/>
      <c r="S428" s="29"/>
    </row>
    <row r="429" spans="1:19" ht="43.5" customHeight="1">
      <c r="A429" s="8"/>
      <c r="B429" s="122" t="s">
        <v>110</v>
      </c>
      <c r="C429" s="9"/>
      <c r="D429" s="9"/>
      <c r="E429" s="440"/>
      <c r="F429" s="9"/>
      <c r="G429" s="9"/>
      <c r="H429" s="9"/>
      <c r="I429" s="9"/>
      <c r="J429" s="10"/>
      <c r="K429" s="10"/>
      <c r="L429" s="9"/>
      <c r="M429" s="9"/>
      <c r="N429" s="11"/>
      <c r="O429" s="9"/>
      <c r="P429" s="9"/>
      <c r="Q429" s="9"/>
      <c r="R429" s="9"/>
      <c r="S429" s="590" t="s">
        <v>1049</v>
      </c>
    </row>
    <row r="430" spans="1:19" ht="35.25" customHeight="1">
      <c r="A430" s="12"/>
      <c r="B430" s="49"/>
      <c r="C430" s="13"/>
      <c r="D430" s="120" t="s">
        <v>1317</v>
      </c>
      <c r="E430" s="441"/>
      <c r="F430" s="14"/>
      <c r="G430" s="14"/>
      <c r="H430" s="14"/>
      <c r="I430" s="14"/>
      <c r="J430" s="14"/>
      <c r="K430" s="14"/>
      <c r="L430" s="14"/>
      <c r="M430" s="14"/>
      <c r="N430" s="15"/>
      <c r="O430" s="14"/>
      <c r="P430" s="14"/>
      <c r="Q430" s="14"/>
      <c r="R430" s="14"/>
      <c r="S430" s="31"/>
    </row>
    <row r="431" spans="1:19" s="84" customFormat="1" ht="30.75" customHeight="1" thickBot="1">
      <c r="A431" s="54" t="s">
        <v>931</v>
      </c>
      <c r="B431" s="73" t="s">
        <v>932</v>
      </c>
      <c r="C431" s="73" t="s">
        <v>1</v>
      </c>
      <c r="D431" s="73" t="s">
        <v>930</v>
      </c>
      <c r="E431" s="466" t="s">
        <v>948</v>
      </c>
      <c r="F431" s="28" t="s">
        <v>926</v>
      </c>
      <c r="G431" s="28" t="s">
        <v>927</v>
      </c>
      <c r="H431" s="28" t="s">
        <v>36</v>
      </c>
      <c r="I431" s="28" t="s">
        <v>37</v>
      </c>
      <c r="J431" s="28" t="s">
        <v>36</v>
      </c>
      <c r="K431" s="28" t="s">
        <v>604</v>
      </c>
      <c r="L431" s="28" t="s">
        <v>18</v>
      </c>
      <c r="M431" s="28" t="s">
        <v>19</v>
      </c>
      <c r="N431" s="28" t="s">
        <v>1221</v>
      </c>
      <c r="O431" s="28" t="s">
        <v>22</v>
      </c>
      <c r="P431" s="28" t="s">
        <v>940</v>
      </c>
      <c r="Q431" s="28" t="s">
        <v>32</v>
      </c>
      <c r="R431" s="28" t="s">
        <v>31</v>
      </c>
      <c r="S431" s="74" t="s">
        <v>20</v>
      </c>
    </row>
    <row r="432" spans="1:19" ht="23.25" customHeight="1" thickTop="1">
      <c r="A432" s="127" t="s">
        <v>111</v>
      </c>
      <c r="B432" s="79"/>
      <c r="C432" s="64"/>
      <c r="D432" s="64"/>
      <c r="E432" s="525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68"/>
    </row>
    <row r="433" spans="1:19" ht="40.5" customHeight="1">
      <c r="A433" s="136">
        <v>62</v>
      </c>
      <c r="B433" s="70" t="s">
        <v>58</v>
      </c>
      <c r="C433" s="47" t="s">
        <v>856</v>
      </c>
      <c r="D433" s="47" t="s">
        <v>15</v>
      </c>
      <c r="E433" s="477">
        <v>15</v>
      </c>
      <c r="F433" s="70">
        <v>2730.12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47.62</v>
      </c>
      <c r="M433" s="70">
        <v>0</v>
      </c>
      <c r="N433" s="43">
        <v>782</v>
      </c>
      <c r="O433" s="70">
        <v>0</v>
      </c>
      <c r="P433" s="70">
        <v>0</v>
      </c>
      <c r="Q433" s="70">
        <v>0.1</v>
      </c>
      <c r="R433" s="70">
        <f>F433+G433+H433+I433+J433+K433-O433-L433-N433+M433-Q433</f>
        <v>2200.4</v>
      </c>
      <c r="S433" s="35"/>
    </row>
    <row r="434" spans="1:19" ht="40.5" customHeight="1">
      <c r="A434" s="136">
        <v>133</v>
      </c>
      <c r="B434" s="70" t="s">
        <v>112</v>
      </c>
      <c r="C434" s="47" t="s">
        <v>857</v>
      </c>
      <c r="D434" s="47" t="s">
        <v>15</v>
      </c>
      <c r="E434" s="477">
        <v>15</v>
      </c>
      <c r="F434" s="70">
        <v>2730.12</v>
      </c>
      <c r="G434" s="70">
        <v>0</v>
      </c>
      <c r="H434" s="70">
        <v>0</v>
      </c>
      <c r="I434" s="70">
        <v>300</v>
      </c>
      <c r="J434" s="70">
        <v>0</v>
      </c>
      <c r="K434" s="70">
        <v>0</v>
      </c>
      <c r="L434" s="70">
        <v>47.62</v>
      </c>
      <c r="M434" s="70">
        <v>0</v>
      </c>
      <c r="N434" s="70">
        <v>310</v>
      </c>
      <c r="O434" s="70">
        <v>0</v>
      </c>
      <c r="P434" s="70">
        <v>0</v>
      </c>
      <c r="Q434" s="70">
        <v>0.1</v>
      </c>
      <c r="R434" s="70">
        <f>F434+G434+H434+I434+J434+K434-O434-L434-N434+M434-Q434</f>
        <v>2672.4</v>
      </c>
      <c r="S434" s="32"/>
    </row>
    <row r="435" spans="1:19" ht="40.5" customHeight="1">
      <c r="A435" s="136">
        <v>203</v>
      </c>
      <c r="B435" s="70" t="s">
        <v>1260</v>
      </c>
      <c r="C435" s="47" t="s">
        <v>1261</v>
      </c>
      <c r="D435" s="47" t="s">
        <v>1262</v>
      </c>
      <c r="E435" s="477">
        <v>15</v>
      </c>
      <c r="F435" s="70">
        <v>1500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115.6</v>
      </c>
      <c r="N435" s="70">
        <v>0</v>
      </c>
      <c r="O435" s="70">
        <v>0</v>
      </c>
      <c r="P435" s="70">
        <v>0</v>
      </c>
      <c r="Q435" s="70">
        <v>0</v>
      </c>
      <c r="R435" s="70">
        <f>F435+G435+H435+I435+J435+K435-O435-L435-N435+M435-Q435</f>
        <v>1615.6</v>
      </c>
      <c r="S435" s="35"/>
    </row>
    <row r="436" spans="1:19" ht="40.5" customHeight="1">
      <c r="A436" s="136">
        <v>210</v>
      </c>
      <c r="B436" s="70" t="s">
        <v>1324</v>
      </c>
      <c r="C436" s="47" t="s">
        <v>1325</v>
      </c>
      <c r="D436" s="47" t="s">
        <v>15</v>
      </c>
      <c r="E436" s="477">
        <v>15</v>
      </c>
      <c r="F436" s="70">
        <v>2730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47.6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f>F436+G436+H436+I436+J436+K436-O436-L436-N436+M436-Q436</f>
        <v>2682.4</v>
      </c>
      <c r="S436" s="35"/>
    </row>
    <row r="437" spans="1:19" ht="33" customHeight="1">
      <c r="A437" s="129" t="s">
        <v>121</v>
      </c>
      <c r="B437" s="70"/>
      <c r="C437" s="47"/>
      <c r="D437" s="47"/>
      <c r="E437" s="477"/>
      <c r="F437" s="50">
        <f>SUM(F433:F436)</f>
        <v>9690.24</v>
      </c>
      <c r="G437" s="50">
        <f aca="true" t="shared" si="67" ref="G437:R437">SUM(G433:G436)</f>
        <v>0</v>
      </c>
      <c r="H437" s="50">
        <f t="shared" si="67"/>
        <v>0</v>
      </c>
      <c r="I437" s="50">
        <f t="shared" si="67"/>
        <v>600</v>
      </c>
      <c r="J437" s="50">
        <f t="shared" si="67"/>
        <v>0</v>
      </c>
      <c r="K437" s="50">
        <f t="shared" si="67"/>
        <v>0</v>
      </c>
      <c r="L437" s="50">
        <f t="shared" si="67"/>
        <v>142.84</v>
      </c>
      <c r="M437" s="50">
        <f t="shared" si="67"/>
        <v>115.6</v>
      </c>
      <c r="N437" s="50">
        <f t="shared" si="67"/>
        <v>1092</v>
      </c>
      <c r="O437" s="50">
        <f t="shared" si="67"/>
        <v>0</v>
      </c>
      <c r="P437" s="50">
        <f t="shared" si="67"/>
        <v>0</v>
      </c>
      <c r="Q437" s="50">
        <f t="shared" si="67"/>
        <v>0.2</v>
      </c>
      <c r="R437" s="50">
        <f t="shared" si="67"/>
        <v>9170.8</v>
      </c>
      <c r="S437" s="35"/>
    </row>
    <row r="438" spans="1:19" ht="33" customHeight="1">
      <c r="A438" s="65"/>
      <c r="B438" s="60" t="s">
        <v>33</v>
      </c>
      <c r="C438" s="66"/>
      <c r="D438" s="66"/>
      <c r="E438" s="465"/>
      <c r="F438" s="83">
        <f>F437</f>
        <v>9690.24</v>
      </c>
      <c r="G438" s="83">
        <f aca="true" t="shared" si="68" ref="G438:N438">G437</f>
        <v>0</v>
      </c>
      <c r="H438" s="83">
        <f>H437</f>
        <v>0</v>
      </c>
      <c r="I438" s="83">
        <f t="shared" si="68"/>
        <v>600</v>
      </c>
      <c r="J438" s="83">
        <f t="shared" si="68"/>
        <v>0</v>
      </c>
      <c r="K438" s="83">
        <f t="shared" si="68"/>
        <v>0</v>
      </c>
      <c r="L438" s="83">
        <f>L437</f>
        <v>142.84</v>
      </c>
      <c r="M438" s="83">
        <f>M437</f>
        <v>115.6</v>
      </c>
      <c r="N438" s="83">
        <f t="shared" si="68"/>
        <v>1092</v>
      </c>
      <c r="O438" s="83">
        <f>O437</f>
        <v>0</v>
      </c>
      <c r="P438" s="83">
        <f>P437</f>
        <v>0</v>
      </c>
      <c r="Q438" s="83">
        <f>Q437</f>
        <v>0.2</v>
      </c>
      <c r="R438" s="83">
        <f>R437</f>
        <v>9170.8</v>
      </c>
      <c r="S438" s="67"/>
    </row>
    <row r="439" ht="18">
      <c r="N439" s="3"/>
    </row>
    <row r="440" ht="18">
      <c r="N440" s="3"/>
    </row>
    <row r="441" ht="35.25" customHeight="1"/>
    <row r="442" spans="2:20" s="130" customFormat="1" ht="19.5">
      <c r="B442" s="655"/>
      <c r="C442" s="656"/>
      <c r="D442" s="656"/>
      <c r="E442" s="656" t="s">
        <v>1091</v>
      </c>
      <c r="G442" s="657"/>
      <c r="H442" s="656"/>
      <c r="I442" s="656"/>
      <c r="J442" s="656"/>
      <c r="K442" s="656"/>
      <c r="L442" s="816" t="s">
        <v>1093</v>
      </c>
      <c r="M442" s="816"/>
      <c r="N442" s="656"/>
      <c r="O442" s="656"/>
      <c r="P442" s="656"/>
      <c r="Q442" s="656"/>
      <c r="R442" s="656" t="s">
        <v>1093</v>
      </c>
      <c r="S442" s="656"/>
      <c r="T442" s="658"/>
    </row>
    <row r="443" spans="2:20" s="130" customFormat="1" ht="19.5">
      <c r="B443" s="655"/>
      <c r="C443" s="656"/>
      <c r="D443" s="656"/>
      <c r="E443" s="656"/>
      <c r="F443" s="656"/>
      <c r="G443" s="657"/>
      <c r="H443" s="656"/>
      <c r="I443" s="656"/>
      <c r="J443" s="656"/>
      <c r="K443" s="656"/>
      <c r="L443" s="656"/>
      <c r="M443" s="655"/>
      <c r="N443" s="656"/>
      <c r="O443" s="655"/>
      <c r="P443" s="656"/>
      <c r="Q443" s="656"/>
      <c r="R443" s="656"/>
      <c r="S443" s="656"/>
      <c r="T443" s="659"/>
    </row>
    <row r="444" spans="2:20" ht="18.75">
      <c r="B444" s="655" t="s">
        <v>1126</v>
      </c>
      <c r="C444" s="656"/>
      <c r="D444" s="656"/>
      <c r="E444" s="661" t="s">
        <v>1092</v>
      </c>
      <c r="F444" s="656"/>
      <c r="G444" s="657"/>
      <c r="H444" s="656"/>
      <c r="I444" s="656"/>
      <c r="J444" s="656"/>
      <c r="K444" s="656"/>
      <c r="L444" s="656" t="s">
        <v>1094</v>
      </c>
      <c r="M444" s="655"/>
      <c r="N444" s="656"/>
      <c r="O444" s="655"/>
      <c r="P444" s="656"/>
      <c r="Q444" s="656" t="s">
        <v>1086</v>
      </c>
      <c r="R444" s="656"/>
      <c r="S444" s="656"/>
      <c r="T444" s="659"/>
    </row>
    <row r="445" spans="2:20" ht="18.75">
      <c r="B445" s="655"/>
      <c r="C445" s="656"/>
      <c r="D445" s="656"/>
      <c r="E445" s="661" t="s">
        <v>1095</v>
      </c>
      <c r="F445" s="656"/>
      <c r="G445" s="657"/>
      <c r="H445" s="656"/>
      <c r="I445" s="656"/>
      <c r="J445" s="656"/>
      <c r="K445" s="656"/>
      <c r="L445" s="817" t="s">
        <v>1089</v>
      </c>
      <c r="M445" s="817"/>
      <c r="N445" s="656"/>
      <c r="O445" s="656"/>
      <c r="P445" s="656"/>
      <c r="Q445" s="656" t="s">
        <v>1090</v>
      </c>
      <c r="R445" s="656"/>
      <c r="S445" s="656"/>
      <c r="T445" s="658"/>
    </row>
    <row r="447" spans="1:19" ht="54" customHeight="1">
      <c r="A447" s="5" t="s">
        <v>0</v>
      </c>
      <c r="B447" s="37"/>
      <c r="C447" s="6"/>
      <c r="D447" s="118" t="s">
        <v>120</v>
      </c>
      <c r="E447" s="452"/>
      <c r="F447" s="6"/>
      <c r="G447" s="6"/>
      <c r="H447" s="6"/>
      <c r="I447" s="6"/>
      <c r="J447" s="6"/>
      <c r="K447" s="6"/>
      <c r="L447" s="6"/>
      <c r="M447" s="6"/>
      <c r="N447" s="7"/>
      <c r="O447" s="6"/>
      <c r="P447" s="6"/>
      <c r="Q447" s="6"/>
      <c r="R447" s="6"/>
      <c r="S447" s="29"/>
    </row>
    <row r="448" spans="1:19" ht="18.75">
      <c r="A448" s="8"/>
      <c r="B448" s="122" t="s">
        <v>29</v>
      </c>
      <c r="C448" s="9"/>
      <c r="D448" s="9"/>
      <c r="E448" s="440"/>
      <c r="F448" s="9"/>
      <c r="G448" s="9"/>
      <c r="H448" s="9"/>
      <c r="I448" s="9"/>
      <c r="J448" s="10"/>
      <c r="K448" s="10"/>
      <c r="L448" s="9"/>
      <c r="M448" s="9"/>
      <c r="N448" s="11"/>
      <c r="O448" s="9"/>
      <c r="P448" s="9"/>
      <c r="Q448" s="9"/>
      <c r="R448" s="9"/>
      <c r="S448" s="590" t="s">
        <v>1050</v>
      </c>
    </row>
    <row r="449" spans="1:19" ht="24.75">
      <c r="A449" s="12"/>
      <c r="B449" s="49"/>
      <c r="C449" s="13"/>
      <c r="D449" s="120" t="s">
        <v>1317</v>
      </c>
      <c r="E449" s="441"/>
      <c r="F449" s="14"/>
      <c r="G449" s="14"/>
      <c r="H449" s="14"/>
      <c r="I449" s="14"/>
      <c r="J449" s="14"/>
      <c r="K449" s="14"/>
      <c r="L449" s="14"/>
      <c r="M449" s="14"/>
      <c r="N449" s="15"/>
      <c r="O449" s="14"/>
      <c r="P449" s="14"/>
      <c r="Q449" s="14"/>
      <c r="R449" s="14"/>
      <c r="S449" s="31"/>
    </row>
    <row r="450" spans="1:19" s="84" customFormat="1" ht="33.75" customHeight="1" thickBot="1">
      <c r="A450" s="54" t="s">
        <v>931</v>
      </c>
      <c r="B450" s="73" t="s">
        <v>932</v>
      </c>
      <c r="C450" s="73" t="s">
        <v>1</v>
      </c>
      <c r="D450" s="73" t="s">
        <v>930</v>
      </c>
      <c r="E450" s="466" t="s">
        <v>948</v>
      </c>
      <c r="F450" s="28" t="s">
        <v>926</v>
      </c>
      <c r="G450" s="28" t="s">
        <v>927</v>
      </c>
      <c r="H450" s="28" t="s">
        <v>16</v>
      </c>
      <c r="I450" s="28" t="s">
        <v>37</v>
      </c>
      <c r="J450" s="28" t="s">
        <v>36</v>
      </c>
      <c r="K450" s="28" t="s">
        <v>604</v>
      </c>
      <c r="L450" s="28" t="s">
        <v>18</v>
      </c>
      <c r="M450" s="28" t="s">
        <v>19</v>
      </c>
      <c r="N450" s="28" t="s">
        <v>1221</v>
      </c>
      <c r="O450" s="28" t="s">
        <v>22</v>
      </c>
      <c r="P450" s="28" t="s">
        <v>940</v>
      </c>
      <c r="Q450" s="28" t="s">
        <v>32</v>
      </c>
      <c r="R450" s="28" t="s">
        <v>31</v>
      </c>
      <c r="S450" s="74" t="s">
        <v>20</v>
      </c>
    </row>
    <row r="451" spans="1:19" ht="35.25" customHeight="1" thickTop="1">
      <c r="A451" s="128" t="s">
        <v>113</v>
      </c>
      <c r="B451" s="97"/>
      <c r="C451" s="97"/>
      <c r="D451" s="97"/>
      <c r="E451" s="467"/>
      <c r="F451" s="97"/>
      <c r="G451" s="97"/>
      <c r="H451" s="97"/>
      <c r="I451" s="97"/>
      <c r="J451" s="97"/>
      <c r="K451" s="97"/>
      <c r="L451" s="97"/>
      <c r="M451" s="97"/>
      <c r="N451" s="98"/>
      <c r="O451" s="97"/>
      <c r="P451" s="97"/>
      <c r="Q451" s="97"/>
      <c r="R451" s="97"/>
      <c r="S451" s="96"/>
    </row>
    <row r="452" spans="1:19" ht="42" customHeight="1">
      <c r="A452" s="136">
        <v>28</v>
      </c>
      <c r="B452" s="77" t="s">
        <v>609</v>
      </c>
      <c r="C452" s="40" t="s">
        <v>858</v>
      </c>
      <c r="D452" s="654" t="s">
        <v>610</v>
      </c>
      <c r="E452" s="516">
        <v>15</v>
      </c>
      <c r="F452" s="77">
        <v>3439.88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145.11</v>
      </c>
      <c r="M452" s="77">
        <v>0</v>
      </c>
      <c r="N452" s="77">
        <v>0</v>
      </c>
      <c r="O452" s="77">
        <v>0</v>
      </c>
      <c r="P452" s="77">
        <v>0</v>
      </c>
      <c r="Q452" s="77">
        <v>-0.03</v>
      </c>
      <c r="R452" s="77">
        <f>F452+G452+H452+J452+K452-O452-L452-N452+M452-Q452-P452</f>
        <v>3294.8</v>
      </c>
      <c r="S452" s="47"/>
    </row>
    <row r="453" spans="1:19" ht="42" customHeight="1">
      <c r="A453" s="136">
        <v>32</v>
      </c>
      <c r="B453" s="77" t="s">
        <v>612</v>
      </c>
      <c r="C453" s="40" t="s">
        <v>859</v>
      </c>
      <c r="D453" s="651" t="s">
        <v>613</v>
      </c>
      <c r="E453" s="516">
        <v>15</v>
      </c>
      <c r="F453" s="77">
        <v>3168.95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115.64</v>
      </c>
      <c r="M453" s="77">
        <v>0</v>
      </c>
      <c r="N453" s="77">
        <v>1031</v>
      </c>
      <c r="O453" s="77">
        <v>0</v>
      </c>
      <c r="P453" s="77">
        <v>0</v>
      </c>
      <c r="Q453" s="77">
        <v>0.11</v>
      </c>
      <c r="R453" s="77">
        <f>F453+G453+H453+J453+K453-O453-L453-N453+M453-Q453-P453</f>
        <v>2022.2</v>
      </c>
      <c r="S453" s="47"/>
    </row>
    <row r="454" spans="1:19" ht="42" customHeight="1">
      <c r="A454" s="136">
        <v>173</v>
      </c>
      <c r="B454" s="70" t="s">
        <v>1100</v>
      </c>
      <c r="C454" s="47" t="s">
        <v>1101</v>
      </c>
      <c r="D454" s="599" t="s">
        <v>1102</v>
      </c>
      <c r="E454" s="516">
        <v>15</v>
      </c>
      <c r="F454" s="77">
        <v>2090.1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65.36</v>
      </c>
      <c r="N454" s="77">
        <v>372</v>
      </c>
      <c r="O454" s="77">
        <v>0</v>
      </c>
      <c r="P454" s="77">
        <v>0</v>
      </c>
      <c r="Q454" s="77">
        <v>0.06</v>
      </c>
      <c r="R454" s="77">
        <f>F454+G454+H454+J454+K454-O454-L454-N454+M454-Q454-P454</f>
        <v>1783.3999999999999</v>
      </c>
      <c r="S454" s="47"/>
    </row>
    <row r="455" spans="1:19" ht="31.5" customHeight="1">
      <c r="A455" s="132" t="s">
        <v>121</v>
      </c>
      <c r="B455" s="90"/>
      <c r="C455" s="61"/>
      <c r="D455" s="61"/>
      <c r="E455" s="470"/>
      <c r="F455" s="88">
        <f aca="true" t="shared" si="69" ref="F455:R455">SUM(F452:F454)</f>
        <v>8698.93</v>
      </c>
      <c r="G455" s="88">
        <f t="shared" si="69"/>
        <v>0</v>
      </c>
      <c r="H455" s="88">
        <f t="shared" si="69"/>
        <v>0</v>
      </c>
      <c r="I455" s="88">
        <f t="shared" si="69"/>
        <v>0</v>
      </c>
      <c r="J455" s="88">
        <f t="shared" si="69"/>
        <v>0</v>
      </c>
      <c r="K455" s="88">
        <f t="shared" si="69"/>
        <v>0</v>
      </c>
      <c r="L455" s="88">
        <f t="shared" si="69"/>
        <v>260.75</v>
      </c>
      <c r="M455" s="88">
        <f t="shared" si="69"/>
        <v>65.36</v>
      </c>
      <c r="N455" s="88">
        <f t="shared" si="69"/>
        <v>1403</v>
      </c>
      <c r="O455" s="88">
        <f t="shared" si="69"/>
        <v>0</v>
      </c>
      <c r="P455" s="88">
        <f t="shared" si="69"/>
        <v>0</v>
      </c>
      <c r="Q455" s="88">
        <f t="shared" si="69"/>
        <v>0.14</v>
      </c>
      <c r="R455" s="88">
        <f t="shared" si="69"/>
        <v>7100.4</v>
      </c>
      <c r="S455" s="77"/>
    </row>
    <row r="456" spans="1:19" s="41" customFormat="1" ht="18">
      <c r="A456" s="26"/>
      <c r="B456" s="89"/>
      <c r="C456" s="10"/>
      <c r="D456" s="10"/>
      <c r="E456" s="440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">
      <c r="A457" s="26"/>
      <c r="B457" s="89"/>
      <c r="C457" s="10"/>
      <c r="D457" s="10"/>
      <c r="E457" s="440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.75">
      <c r="A458" s="655"/>
      <c r="B458" s="656"/>
      <c r="C458" s="656"/>
      <c r="D458" s="656" t="s">
        <v>1091</v>
      </c>
      <c r="F458" s="657"/>
      <c r="G458" s="656"/>
      <c r="H458" s="656"/>
      <c r="I458" s="656"/>
      <c r="J458" s="656"/>
      <c r="L458" s="661" t="s">
        <v>1093</v>
      </c>
      <c r="M458" s="661"/>
      <c r="N458" s="656"/>
      <c r="O458" s="656"/>
      <c r="P458" s="656"/>
      <c r="Q458" s="656" t="s">
        <v>1093</v>
      </c>
      <c r="R458" s="656"/>
      <c r="S458" s="658"/>
    </row>
    <row r="459" spans="1:19" s="41" customFormat="1" ht="18.75">
      <c r="A459" s="655"/>
      <c r="B459" s="656"/>
      <c r="C459" s="656"/>
      <c r="D459" s="656"/>
      <c r="E459" s="656"/>
      <c r="F459" s="657"/>
      <c r="G459" s="656"/>
      <c r="H459" s="656"/>
      <c r="I459" s="656"/>
      <c r="J459" s="656"/>
      <c r="L459" s="661"/>
      <c r="M459" s="702"/>
      <c r="N459" s="655"/>
      <c r="O459" s="656"/>
      <c r="P459" s="656"/>
      <c r="Q459" s="656"/>
      <c r="R459" s="656"/>
      <c r="S459" s="659"/>
    </row>
    <row r="460" spans="1:19" s="130" customFormat="1" ht="19.5">
      <c r="A460" s="655" t="s">
        <v>1126</v>
      </c>
      <c r="B460" s="656"/>
      <c r="C460" s="656"/>
      <c r="D460" s="661" t="s">
        <v>1092</v>
      </c>
      <c r="E460" s="656"/>
      <c r="F460" s="657"/>
      <c r="G460" s="656"/>
      <c r="H460" s="656"/>
      <c r="I460" s="656"/>
      <c r="J460" s="656"/>
      <c r="L460" s="661" t="s">
        <v>1094</v>
      </c>
      <c r="M460" s="702"/>
      <c r="N460" s="655"/>
      <c r="O460" s="656"/>
      <c r="P460" s="656" t="s">
        <v>1086</v>
      </c>
      <c r="Q460" s="656"/>
      <c r="R460" s="656"/>
      <c r="S460" s="659"/>
    </row>
    <row r="461" spans="1:19" s="130" customFormat="1" ht="19.5">
      <c r="A461" s="655"/>
      <c r="B461" s="656"/>
      <c r="C461" s="656"/>
      <c r="D461" s="661" t="s">
        <v>1095</v>
      </c>
      <c r="E461" s="656"/>
      <c r="F461" s="657"/>
      <c r="G461" s="656"/>
      <c r="H461" s="656"/>
      <c r="I461" s="656"/>
      <c r="J461" s="656"/>
      <c r="L461" s="660" t="s">
        <v>1089</v>
      </c>
      <c r="M461" s="660"/>
      <c r="N461" s="656"/>
      <c r="O461" s="656"/>
      <c r="P461" s="656" t="s">
        <v>1090</v>
      </c>
      <c r="Q461" s="656"/>
      <c r="R461" s="656"/>
      <c r="S461" s="658"/>
    </row>
    <row r="462" spans="2:19" s="130" customFormat="1" ht="15.75">
      <c r="B462" s="133"/>
      <c r="C462" s="133"/>
      <c r="D462" s="133"/>
      <c r="E462" s="526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</row>
    <row r="463" spans="1:19" s="130" customFormat="1" ht="33.75">
      <c r="A463" s="5" t="s">
        <v>0</v>
      </c>
      <c r="B463" s="37"/>
      <c r="C463" s="6"/>
      <c r="D463" s="118" t="s">
        <v>120</v>
      </c>
      <c r="E463" s="452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s="130" customFormat="1" ht="19.5">
      <c r="A464" s="8"/>
      <c r="B464" s="123" t="s">
        <v>908</v>
      </c>
      <c r="C464" s="9"/>
      <c r="D464" s="9"/>
      <c r="E464" s="440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590" t="s">
        <v>1029</v>
      </c>
    </row>
    <row r="465" spans="1:19" s="130" customFormat="1" ht="24.75">
      <c r="A465" s="12"/>
      <c r="B465" s="49"/>
      <c r="C465" s="13"/>
      <c r="D465" s="120" t="s">
        <v>1317</v>
      </c>
      <c r="E465" s="441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130" customFormat="1" ht="30.75" customHeight="1" thickBot="1">
      <c r="A466" s="54" t="s">
        <v>931</v>
      </c>
      <c r="B466" s="73" t="s">
        <v>932</v>
      </c>
      <c r="C466" s="73" t="s">
        <v>1</v>
      </c>
      <c r="D466" s="73" t="s">
        <v>930</v>
      </c>
      <c r="E466" s="466" t="s">
        <v>948</v>
      </c>
      <c r="F466" s="28" t="s">
        <v>926</v>
      </c>
      <c r="G466" s="28" t="s">
        <v>927</v>
      </c>
      <c r="H466" s="28" t="s">
        <v>16</v>
      </c>
      <c r="I466" s="28" t="s">
        <v>37</v>
      </c>
      <c r="J466" s="28" t="s">
        <v>36</v>
      </c>
      <c r="K466" s="28" t="s">
        <v>604</v>
      </c>
      <c r="L466" s="28" t="s">
        <v>18</v>
      </c>
      <c r="M466" s="28" t="s">
        <v>19</v>
      </c>
      <c r="N466" s="28" t="s">
        <v>1221</v>
      </c>
      <c r="O466" s="28" t="s">
        <v>22</v>
      </c>
      <c r="P466" s="28" t="s">
        <v>940</v>
      </c>
      <c r="Q466" s="28" t="s">
        <v>32</v>
      </c>
      <c r="R466" s="28" t="s">
        <v>31</v>
      </c>
      <c r="S466" s="74" t="s">
        <v>20</v>
      </c>
    </row>
    <row r="467" spans="1:19" s="130" customFormat="1" ht="36.75" customHeight="1" thickTop="1">
      <c r="A467" s="127" t="s">
        <v>909</v>
      </c>
      <c r="B467" s="79"/>
      <c r="C467" s="64"/>
      <c r="D467" s="64"/>
      <c r="E467" s="525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62"/>
    </row>
    <row r="468" spans="1:19" s="130" customFormat="1" ht="42" customHeight="1">
      <c r="A468" s="136">
        <v>108</v>
      </c>
      <c r="B468" s="150" t="s">
        <v>910</v>
      </c>
      <c r="C468" s="47" t="s">
        <v>911</v>
      </c>
      <c r="D468" s="47" t="s">
        <v>912</v>
      </c>
      <c r="E468" s="477">
        <v>15</v>
      </c>
      <c r="F468" s="70">
        <v>3549.14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174.73</v>
      </c>
      <c r="M468" s="70">
        <v>0</v>
      </c>
      <c r="N468" s="81">
        <v>0</v>
      </c>
      <c r="O468" s="70">
        <v>0</v>
      </c>
      <c r="P468" s="70">
        <v>0</v>
      </c>
      <c r="Q468" s="70">
        <v>0.01</v>
      </c>
      <c r="R468" s="70">
        <f>F468+G468+H468+J468+K468-O468-L468-N468+M468-Q468-P468</f>
        <v>3374.3999999999996</v>
      </c>
      <c r="S468" s="32"/>
    </row>
    <row r="469" spans="1:19" s="130" customFormat="1" ht="30.75" customHeight="1">
      <c r="A469" s="129" t="s">
        <v>121</v>
      </c>
      <c r="B469" s="70"/>
      <c r="C469" s="47"/>
      <c r="D469" s="47"/>
      <c r="E469" s="477"/>
      <c r="F469" s="76">
        <f aca="true" t="shared" si="70" ref="F469:O470">F468</f>
        <v>3549.14</v>
      </c>
      <c r="G469" s="76">
        <f t="shared" si="70"/>
        <v>0</v>
      </c>
      <c r="H469" s="76">
        <f t="shared" si="70"/>
        <v>0</v>
      </c>
      <c r="I469" s="76">
        <f t="shared" si="70"/>
        <v>0</v>
      </c>
      <c r="J469" s="76">
        <f t="shared" si="70"/>
        <v>0</v>
      </c>
      <c r="K469" s="76">
        <f t="shared" si="70"/>
        <v>0</v>
      </c>
      <c r="L469" s="76">
        <f>L468</f>
        <v>174.73</v>
      </c>
      <c r="M469" s="76">
        <f>M468</f>
        <v>0</v>
      </c>
      <c r="N469" s="76">
        <f t="shared" si="70"/>
        <v>0</v>
      </c>
      <c r="O469" s="76">
        <f t="shared" si="70"/>
        <v>0</v>
      </c>
      <c r="P469" s="76">
        <f aca="true" t="shared" si="71" ref="P469:R470">P468</f>
        <v>0</v>
      </c>
      <c r="Q469" s="76">
        <f t="shared" si="71"/>
        <v>0.01</v>
      </c>
      <c r="R469" s="76">
        <f t="shared" si="71"/>
        <v>3374.3999999999996</v>
      </c>
      <c r="S469" s="32"/>
    </row>
    <row r="470" spans="1:19" s="130" customFormat="1" ht="47.25" customHeight="1">
      <c r="A470" s="65"/>
      <c r="B470" s="60" t="s">
        <v>33</v>
      </c>
      <c r="C470" s="82"/>
      <c r="D470" s="82"/>
      <c r="E470" s="513"/>
      <c r="F470" s="83">
        <f t="shared" si="70"/>
        <v>3549.14</v>
      </c>
      <c r="G470" s="83">
        <f t="shared" si="70"/>
        <v>0</v>
      </c>
      <c r="H470" s="83">
        <f t="shared" si="70"/>
        <v>0</v>
      </c>
      <c r="I470" s="83">
        <f t="shared" si="70"/>
        <v>0</v>
      </c>
      <c r="J470" s="83">
        <f t="shared" si="70"/>
        <v>0</v>
      </c>
      <c r="K470" s="83">
        <f t="shared" si="70"/>
        <v>0</v>
      </c>
      <c r="L470" s="83">
        <f>L469</f>
        <v>174.73</v>
      </c>
      <c r="M470" s="83">
        <f>M469</f>
        <v>0</v>
      </c>
      <c r="N470" s="83">
        <f t="shared" si="70"/>
        <v>0</v>
      </c>
      <c r="O470" s="83">
        <f t="shared" si="70"/>
        <v>0</v>
      </c>
      <c r="P470" s="83">
        <f t="shared" si="71"/>
        <v>0</v>
      </c>
      <c r="Q470" s="83">
        <f t="shared" si="71"/>
        <v>0.01</v>
      </c>
      <c r="R470" s="83">
        <f t="shared" si="71"/>
        <v>3374.3999999999996</v>
      </c>
      <c r="S470" s="67"/>
    </row>
    <row r="471" spans="1:19" s="130" customFormat="1" ht="19.5">
      <c r="A471" s="19"/>
      <c r="B471" s="3"/>
      <c r="C471" s="3"/>
      <c r="D471" s="3"/>
      <c r="E471" s="447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0" customFormat="1" ht="19.5">
      <c r="A472" s="19"/>
      <c r="B472" s="3"/>
      <c r="C472" s="3"/>
      <c r="D472" s="3"/>
      <c r="E472" s="447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0" customFormat="1" ht="19.5">
      <c r="A473" s="19"/>
      <c r="B473" s="3"/>
      <c r="C473" s="3"/>
      <c r="D473" s="3"/>
      <c r="E473" s="447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47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655"/>
      <c r="B475" s="656"/>
      <c r="C475" s="656"/>
      <c r="D475" s="656"/>
      <c r="E475" s="656" t="s">
        <v>1091</v>
      </c>
      <c r="F475" s="657"/>
      <c r="G475" s="656"/>
      <c r="H475" s="656"/>
      <c r="I475" s="656"/>
      <c r="J475" s="656"/>
      <c r="L475" s="661" t="s">
        <v>1093</v>
      </c>
      <c r="M475" s="661"/>
      <c r="N475" s="656"/>
      <c r="O475" s="656"/>
      <c r="P475" s="656"/>
      <c r="Q475" s="656" t="s">
        <v>1093</v>
      </c>
      <c r="R475" s="656"/>
      <c r="S475" s="658"/>
    </row>
    <row r="476" spans="1:19" s="130" customFormat="1" ht="19.5">
      <c r="A476" s="655"/>
      <c r="B476" s="656"/>
      <c r="C476" s="656"/>
      <c r="D476" s="656"/>
      <c r="E476" s="656"/>
      <c r="F476" s="657"/>
      <c r="G476" s="656"/>
      <c r="H476" s="656"/>
      <c r="I476" s="656"/>
      <c r="J476" s="656"/>
      <c r="L476" s="661"/>
      <c r="M476" s="702"/>
      <c r="N476" s="655"/>
      <c r="O476" s="656"/>
      <c r="P476" s="656"/>
      <c r="Q476" s="656"/>
      <c r="R476" s="656"/>
      <c r="S476" s="659"/>
    </row>
    <row r="477" spans="1:19" s="130" customFormat="1" ht="19.5">
      <c r="A477" s="655" t="s">
        <v>1126</v>
      </c>
      <c r="B477" s="656"/>
      <c r="C477" s="656"/>
      <c r="D477" s="656" t="s">
        <v>1092</v>
      </c>
      <c r="E477" s="656"/>
      <c r="F477" s="657"/>
      <c r="G477" s="656"/>
      <c r="H477" s="656"/>
      <c r="I477" s="656"/>
      <c r="J477" s="656"/>
      <c r="L477" s="661" t="s">
        <v>1094</v>
      </c>
      <c r="M477" s="702"/>
      <c r="N477" s="655"/>
      <c r="O477" s="656"/>
      <c r="P477" s="656" t="s">
        <v>1086</v>
      </c>
      <c r="Q477" s="656"/>
      <c r="R477" s="656"/>
      <c r="S477" s="659"/>
    </row>
    <row r="478" spans="1:19" s="130" customFormat="1" ht="19.5">
      <c r="A478" s="655"/>
      <c r="B478" s="656"/>
      <c r="C478" s="656"/>
      <c r="D478" s="656" t="s">
        <v>1095</v>
      </c>
      <c r="E478" s="656"/>
      <c r="F478" s="657"/>
      <c r="G478" s="656"/>
      <c r="H478" s="656"/>
      <c r="I478" s="656"/>
      <c r="J478" s="656"/>
      <c r="L478" s="660" t="s">
        <v>1089</v>
      </c>
      <c r="M478" s="660"/>
      <c r="N478" s="656"/>
      <c r="O478" s="656"/>
      <c r="P478" s="656" t="s">
        <v>1090</v>
      </c>
      <c r="Q478" s="656"/>
      <c r="R478" s="656"/>
      <c r="S478" s="658"/>
    </row>
    <row r="479" spans="2:19" s="130" customFormat="1" ht="15.75">
      <c r="B479" s="133"/>
      <c r="C479" s="133"/>
      <c r="D479" s="133"/>
      <c r="E479" s="526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</row>
    <row r="480" spans="1:19" s="41" customFormat="1" ht="18">
      <c r="A480" s="26"/>
      <c r="B480" s="89"/>
      <c r="C480" s="10"/>
      <c r="D480" s="10"/>
      <c r="E480" s="440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34"/>
    </row>
    <row r="481" spans="1:19" ht="55.5" customHeight="1">
      <c r="A481" s="5" t="s">
        <v>0</v>
      </c>
      <c r="B481" s="37"/>
      <c r="C481" s="219" t="s">
        <v>922</v>
      </c>
      <c r="D481" s="37"/>
      <c r="E481" s="439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ht="24" customHeight="1">
      <c r="A482" s="8"/>
      <c r="B482" s="123" t="s">
        <v>614</v>
      </c>
      <c r="C482" s="9"/>
      <c r="D482" s="9"/>
      <c r="E482" s="440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590" t="s">
        <v>1030</v>
      </c>
    </row>
    <row r="483" spans="1:19" ht="24" customHeight="1">
      <c r="A483" s="12"/>
      <c r="B483" s="49"/>
      <c r="C483" s="13"/>
      <c r="D483" s="120" t="s">
        <v>1317</v>
      </c>
      <c r="E483" s="441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84" customFormat="1" ht="42.75" customHeight="1" thickBot="1">
      <c r="A484" s="54" t="s">
        <v>931</v>
      </c>
      <c r="B484" s="73" t="s">
        <v>932</v>
      </c>
      <c r="C484" s="73" t="s">
        <v>1</v>
      </c>
      <c r="D484" s="73" t="s">
        <v>930</v>
      </c>
      <c r="E484" s="466" t="s">
        <v>948</v>
      </c>
      <c r="F484" s="28" t="s">
        <v>926</v>
      </c>
      <c r="G484" s="28" t="s">
        <v>927</v>
      </c>
      <c r="H484" s="28" t="s">
        <v>16</v>
      </c>
      <c r="I484" s="28" t="s">
        <v>37</v>
      </c>
      <c r="J484" s="28" t="s">
        <v>36</v>
      </c>
      <c r="K484" s="28" t="s">
        <v>604</v>
      </c>
      <c r="L484" s="28" t="s">
        <v>18</v>
      </c>
      <c r="M484" s="28" t="s">
        <v>19</v>
      </c>
      <c r="N484" s="28" t="s">
        <v>1221</v>
      </c>
      <c r="O484" s="28" t="s">
        <v>22</v>
      </c>
      <c r="P484" s="28" t="s">
        <v>940</v>
      </c>
      <c r="Q484" s="28" t="s">
        <v>32</v>
      </c>
      <c r="R484" s="28" t="s">
        <v>31</v>
      </c>
      <c r="S484" s="74" t="s">
        <v>20</v>
      </c>
    </row>
    <row r="485" spans="1:19" ht="33.75" customHeight="1" thickTop="1">
      <c r="A485" s="127" t="s">
        <v>746</v>
      </c>
      <c r="B485" s="79"/>
      <c r="C485" s="64"/>
      <c r="D485" s="64"/>
      <c r="E485" s="525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ht="40.5" customHeight="1" hidden="1">
      <c r="A486" s="136">
        <v>45</v>
      </c>
      <c r="B486" s="70" t="s">
        <v>615</v>
      </c>
      <c r="C486" s="47" t="s">
        <v>860</v>
      </c>
      <c r="D486" s="599" t="s">
        <v>86</v>
      </c>
      <c r="E486" s="477">
        <v>0</v>
      </c>
      <c r="F486" s="70">
        <v>0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81">
        <v>0</v>
      </c>
      <c r="O486" s="70">
        <v>0</v>
      </c>
      <c r="P486" s="70">
        <v>0</v>
      </c>
      <c r="Q486" s="70">
        <v>0</v>
      </c>
      <c r="R486" s="70">
        <f>F486+G486+H486+J486-K486-O486-L486-N486+M486-Q486-P486</f>
        <v>0</v>
      </c>
      <c r="S486" s="32"/>
    </row>
    <row r="487" spans="1:19" ht="40.5" customHeight="1" hidden="1">
      <c r="A487" s="136">
        <v>102</v>
      </c>
      <c r="B487" s="70" t="s">
        <v>905</v>
      </c>
      <c r="C487" s="47" t="s">
        <v>906</v>
      </c>
      <c r="D487" s="599" t="s">
        <v>907</v>
      </c>
      <c r="E487" s="477">
        <v>0</v>
      </c>
      <c r="F487" s="70">
        <v>0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0</v>
      </c>
      <c r="N487" s="81">
        <v>0</v>
      </c>
      <c r="O487" s="70">
        <v>0</v>
      </c>
      <c r="P487" s="70">
        <v>0</v>
      </c>
      <c r="Q487" s="70">
        <v>0</v>
      </c>
      <c r="R487" s="70">
        <f>F487+G487+H487+J487-K487-O487-L487-N487+M487-Q487-P487</f>
        <v>0</v>
      </c>
      <c r="S487" s="32"/>
    </row>
    <row r="488" spans="1:19" s="45" customFormat="1" ht="40.5" customHeight="1">
      <c r="A488" s="136">
        <v>191</v>
      </c>
      <c r="B488" s="70" t="s">
        <v>1178</v>
      </c>
      <c r="C488" s="47" t="s">
        <v>1179</v>
      </c>
      <c r="D488" s="651" t="s">
        <v>2</v>
      </c>
      <c r="E488" s="516">
        <v>14</v>
      </c>
      <c r="F488" s="70">
        <v>1853.18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81.08</v>
      </c>
      <c r="N488" s="70">
        <v>0</v>
      </c>
      <c r="O488" s="70">
        <v>0</v>
      </c>
      <c r="P488" s="70">
        <v>0</v>
      </c>
      <c r="Q488" s="70">
        <v>-0.14</v>
      </c>
      <c r="R488" s="70">
        <f>F488+G488+H488+J488+K488-O488-L488-N488+M488-Q488-P488</f>
        <v>1934.4</v>
      </c>
      <c r="S488" s="131"/>
    </row>
    <row r="489" spans="1:19" ht="30" customHeight="1">
      <c r="A489" s="129" t="s">
        <v>121</v>
      </c>
      <c r="B489" s="70"/>
      <c r="C489" s="47"/>
      <c r="D489" s="47"/>
      <c r="E489" s="477"/>
      <c r="F489" s="76">
        <f>SUM(F486:F488)</f>
        <v>1853.18</v>
      </c>
      <c r="G489" s="76">
        <f aca="true" t="shared" si="72" ref="G489:P489">SUM(G486:G488)</f>
        <v>0</v>
      </c>
      <c r="H489" s="76">
        <f t="shared" si="72"/>
        <v>0</v>
      </c>
      <c r="I489" s="76">
        <f t="shared" si="72"/>
        <v>0</v>
      </c>
      <c r="J489" s="76">
        <f t="shared" si="72"/>
        <v>0</v>
      </c>
      <c r="K489" s="76">
        <f t="shared" si="72"/>
        <v>0</v>
      </c>
      <c r="L489" s="76">
        <f t="shared" si="72"/>
        <v>0</v>
      </c>
      <c r="M489" s="76">
        <f t="shared" si="72"/>
        <v>81.08</v>
      </c>
      <c r="N489" s="76">
        <f t="shared" si="72"/>
        <v>0</v>
      </c>
      <c r="O489" s="76">
        <f t="shared" si="72"/>
        <v>0</v>
      </c>
      <c r="P489" s="76">
        <f t="shared" si="72"/>
        <v>0</v>
      </c>
      <c r="Q489" s="76">
        <f>SUM(Q486:Q488)</f>
        <v>-0.14</v>
      </c>
      <c r="R489" s="76">
        <f>SUM(R486:R488)</f>
        <v>1934.4</v>
      </c>
      <c r="S489" s="32"/>
    </row>
    <row r="490" spans="1:19" ht="30" customHeight="1">
      <c r="A490" s="65"/>
      <c r="B490" s="60" t="s">
        <v>33</v>
      </c>
      <c r="C490" s="82"/>
      <c r="D490" s="82"/>
      <c r="E490" s="513"/>
      <c r="F490" s="83">
        <f aca="true" t="shared" si="73" ref="F490:O490">F489</f>
        <v>1853.18</v>
      </c>
      <c r="G490" s="83">
        <f t="shared" si="73"/>
        <v>0</v>
      </c>
      <c r="H490" s="83">
        <f t="shared" si="73"/>
        <v>0</v>
      </c>
      <c r="I490" s="83">
        <f t="shared" si="73"/>
        <v>0</v>
      </c>
      <c r="J490" s="83">
        <f t="shared" si="73"/>
        <v>0</v>
      </c>
      <c r="K490" s="83">
        <f t="shared" si="73"/>
        <v>0</v>
      </c>
      <c r="L490" s="83">
        <f>L489</f>
        <v>0</v>
      </c>
      <c r="M490" s="83">
        <f>M489</f>
        <v>81.08</v>
      </c>
      <c r="N490" s="83">
        <f t="shared" si="73"/>
        <v>0</v>
      </c>
      <c r="O490" s="83">
        <f t="shared" si="73"/>
        <v>0</v>
      </c>
      <c r="P490" s="83">
        <f>P489</f>
        <v>0</v>
      </c>
      <c r="Q490" s="83">
        <f>Q489</f>
        <v>-0.14</v>
      </c>
      <c r="R490" s="83">
        <f>R489</f>
        <v>1934.4</v>
      </c>
      <c r="S490" s="67"/>
    </row>
    <row r="495" spans="1:19" ht="18.75">
      <c r="A495" s="655"/>
      <c r="B495" s="656"/>
      <c r="C495" s="656"/>
      <c r="D495" s="656"/>
      <c r="E495" s="656" t="s">
        <v>1091</v>
      </c>
      <c r="F495" s="657"/>
      <c r="G495" s="656"/>
      <c r="H495" s="656"/>
      <c r="I495" s="656"/>
      <c r="J495" s="656"/>
      <c r="L495" s="661" t="s">
        <v>1093</v>
      </c>
      <c r="M495" s="661"/>
      <c r="N495" s="656"/>
      <c r="O495" s="656"/>
      <c r="P495" s="656"/>
      <c r="Q495" s="656" t="s">
        <v>1093</v>
      </c>
      <c r="R495" s="656"/>
      <c r="S495" s="658"/>
    </row>
    <row r="496" spans="1:19" ht="33.75" customHeight="1">
      <c r="A496" s="655"/>
      <c r="B496" s="656"/>
      <c r="C496" s="656"/>
      <c r="D496" s="656"/>
      <c r="E496" s="656"/>
      <c r="F496" s="657"/>
      <c r="G496" s="656"/>
      <c r="H496" s="656"/>
      <c r="I496" s="656"/>
      <c r="J496" s="656"/>
      <c r="L496" s="661"/>
      <c r="M496" s="702"/>
      <c r="N496" s="655"/>
      <c r="O496" s="656"/>
      <c r="P496" s="656"/>
      <c r="Q496" s="656"/>
      <c r="R496" s="656"/>
      <c r="S496" s="659"/>
    </row>
    <row r="497" spans="1:19" s="130" customFormat="1" ht="19.5">
      <c r="A497" s="655" t="s">
        <v>1126</v>
      </c>
      <c r="B497" s="656"/>
      <c r="C497" s="656"/>
      <c r="D497" s="656" t="s">
        <v>1092</v>
      </c>
      <c r="E497" s="656"/>
      <c r="F497" s="657"/>
      <c r="G497" s="656"/>
      <c r="H497" s="656"/>
      <c r="I497" s="656"/>
      <c r="J497" s="656"/>
      <c r="L497" s="661" t="s">
        <v>1094</v>
      </c>
      <c r="M497" s="702"/>
      <c r="N497" s="655"/>
      <c r="O497" s="656"/>
      <c r="P497" s="656" t="s">
        <v>1086</v>
      </c>
      <c r="Q497" s="656"/>
      <c r="R497" s="656"/>
      <c r="S497" s="659"/>
    </row>
    <row r="498" spans="1:19" s="130" customFormat="1" ht="19.5">
      <c r="A498" s="655"/>
      <c r="B498" s="656"/>
      <c r="C498" s="656"/>
      <c r="D498" s="656" t="s">
        <v>1095</v>
      </c>
      <c r="E498" s="656"/>
      <c r="F498" s="657"/>
      <c r="G498" s="656"/>
      <c r="H498" s="656"/>
      <c r="I498" s="656"/>
      <c r="J498" s="656"/>
      <c r="L498" s="660" t="s">
        <v>1089</v>
      </c>
      <c r="M498" s="660"/>
      <c r="N498" s="656"/>
      <c r="O498" s="656"/>
      <c r="P498" s="656" t="s">
        <v>1090</v>
      </c>
      <c r="Q498" s="656"/>
      <c r="R498" s="656"/>
      <c r="S498" s="658"/>
    </row>
    <row r="499" spans="1:19" s="41" customFormat="1" ht="18">
      <c r="A499" s="26"/>
      <c r="B499" s="89"/>
      <c r="C499" s="10"/>
      <c r="D499" s="10"/>
      <c r="E499" s="440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34"/>
    </row>
    <row r="500" spans="1:19" s="41" customFormat="1" ht="18">
      <c r="A500" s="26"/>
      <c r="B500" s="89"/>
      <c r="C500" s="10"/>
      <c r="D500" s="10"/>
      <c r="E500" s="440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ht="33.75">
      <c r="A501" s="5" t="s">
        <v>0</v>
      </c>
      <c r="B501" s="37"/>
      <c r="C501" s="6"/>
      <c r="D501" s="118" t="s">
        <v>923</v>
      </c>
      <c r="E501" s="452"/>
      <c r="F501" s="6"/>
      <c r="G501" s="6"/>
      <c r="H501" s="6"/>
      <c r="I501" s="6"/>
      <c r="J501" s="6"/>
      <c r="K501" s="6"/>
      <c r="L501" s="6"/>
      <c r="M501" s="6"/>
      <c r="N501" s="7"/>
      <c r="O501" s="6"/>
      <c r="P501" s="6"/>
      <c r="Q501" s="6"/>
      <c r="R501" s="6"/>
      <c r="S501" s="29"/>
    </row>
    <row r="502" spans="1:19" ht="18.75">
      <c r="A502" s="8"/>
      <c r="B502" s="122" t="s">
        <v>34</v>
      </c>
      <c r="C502" s="9"/>
      <c r="D502" s="9"/>
      <c r="E502" s="440"/>
      <c r="F502" s="9"/>
      <c r="G502" s="9"/>
      <c r="H502" s="9"/>
      <c r="I502" s="9"/>
      <c r="J502" s="10"/>
      <c r="K502" s="10"/>
      <c r="L502" s="9"/>
      <c r="M502" s="9"/>
      <c r="N502" s="11"/>
      <c r="O502" s="9"/>
      <c r="P502" s="9"/>
      <c r="Q502" s="9"/>
      <c r="R502" s="9"/>
      <c r="S502" s="590" t="s">
        <v>1031</v>
      </c>
    </row>
    <row r="503" spans="1:19" ht="24.75">
      <c r="A503" s="12"/>
      <c r="B503" s="49"/>
      <c r="C503" s="13"/>
      <c r="D503" s="120" t="s">
        <v>1317</v>
      </c>
      <c r="E503" s="441"/>
      <c r="F503" s="14"/>
      <c r="G503" s="14"/>
      <c r="H503" s="14"/>
      <c r="I503" s="14"/>
      <c r="J503" s="14"/>
      <c r="K503" s="14"/>
      <c r="L503" s="14"/>
      <c r="M503" s="14"/>
      <c r="N503" s="15"/>
      <c r="O503" s="14"/>
      <c r="P503" s="14"/>
      <c r="Q503" s="14"/>
      <c r="R503" s="14"/>
      <c r="S503" s="31"/>
    </row>
    <row r="504" spans="1:19" ht="33" customHeight="1" thickBot="1">
      <c r="A504" s="54" t="s">
        <v>931</v>
      </c>
      <c r="B504" s="73" t="s">
        <v>932</v>
      </c>
      <c r="C504" s="73" t="s">
        <v>1</v>
      </c>
      <c r="D504" s="73" t="s">
        <v>930</v>
      </c>
      <c r="E504" s="466" t="s">
        <v>948</v>
      </c>
      <c r="F504" s="28" t="s">
        <v>926</v>
      </c>
      <c r="G504" s="28" t="s">
        <v>927</v>
      </c>
      <c r="H504" s="28" t="s">
        <v>16</v>
      </c>
      <c r="I504" s="28" t="s">
        <v>37</v>
      </c>
      <c r="J504" s="28" t="s">
        <v>36</v>
      </c>
      <c r="K504" s="28" t="s">
        <v>604</v>
      </c>
      <c r="L504" s="28" t="s">
        <v>18</v>
      </c>
      <c r="M504" s="28" t="s">
        <v>19</v>
      </c>
      <c r="N504" s="28" t="s">
        <v>1221</v>
      </c>
      <c r="O504" s="28" t="s">
        <v>22</v>
      </c>
      <c r="P504" s="28" t="s">
        <v>940</v>
      </c>
      <c r="Q504" s="28" t="s">
        <v>32</v>
      </c>
      <c r="R504" s="28" t="s">
        <v>31</v>
      </c>
      <c r="S504" s="74" t="s">
        <v>20</v>
      </c>
    </row>
    <row r="505" spans="1:19" s="113" customFormat="1" ht="40.5" customHeight="1" thickTop="1">
      <c r="A505" s="128" t="s">
        <v>114</v>
      </c>
      <c r="B505" s="99"/>
      <c r="C505" s="99"/>
      <c r="D505" s="99"/>
      <c r="E505" s="530"/>
      <c r="F505" s="99"/>
      <c r="G505" s="99"/>
      <c r="H505" s="99"/>
      <c r="I505" s="99"/>
      <c r="J505" s="99"/>
      <c r="K505" s="99"/>
      <c r="L505" s="99"/>
      <c r="M505" s="99"/>
      <c r="N505" s="117"/>
      <c r="O505" s="99"/>
      <c r="P505" s="99"/>
      <c r="Q505" s="99"/>
      <c r="R505" s="99"/>
      <c r="S505" s="99"/>
    </row>
    <row r="506" spans="1:19" ht="42" customHeight="1">
      <c r="A506" s="136">
        <v>48</v>
      </c>
      <c r="B506" s="16" t="s">
        <v>62</v>
      </c>
      <c r="C506" s="40" t="s">
        <v>992</v>
      </c>
      <c r="D506" s="651" t="s">
        <v>56</v>
      </c>
      <c r="E506" s="516">
        <v>15</v>
      </c>
      <c r="F506" s="77">
        <v>3166.98</v>
      </c>
      <c r="G506" s="77">
        <v>0</v>
      </c>
      <c r="H506" s="77">
        <v>0</v>
      </c>
      <c r="I506" s="77">
        <v>0</v>
      </c>
      <c r="J506" s="77">
        <v>0</v>
      </c>
      <c r="K506" s="77">
        <v>0</v>
      </c>
      <c r="L506" s="77">
        <v>115.42</v>
      </c>
      <c r="M506" s="77">
        <v>0</v>
      </c>
      <c r="N506" s="77">
        <v>0</v>
      </c>
      <c r="O506" s="77">
        <v>0</v>
      </c>
      <c r="P506" s="77">
        <v>0</v>
      </c>
      <c r="Q506" s="77">
        <v>-0.04</v>
      </c>
      <c r="R506" s="77">
        <f>F506+G506+H506+J506+K506-O506-L506-N506+M506-Q506-P506</f>
        <v>3051.6</v>
      </c>
      <c r="S506" s="77"/>
    </row>
    <row r="507" spans="1:19" ht="42" customHeight="1">
      <c r="A507" s="136">
        <v>51</v>
      </c>
      <c r="B507" s="16" t="s">
        <v>67</v>
      </c>
      <c r="C507" s="40" t="s">
        <v>861</v>
      </c>
      <c r="D507" s="651" t="s">
        <v>115</v>
      </c>
      <c r="E507" s="516">
        <v>15</v>
      </c>
      <c r="F507" s="77">
        <v>4013.19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351.16</v>
      </c>
      <c r="M507" s="77">
        <v>0</v>
      </c>
      <c r="N507" s="77">
        <v>411</v>
      </c>
      <c r="O507" s="77">
        <v>0</v>
      </c>
      <c r="P507" s="77">
        <v>0</v>
      </c>
      <c r="Q507" s="77">
        <v>0.03</v>
      </c>
      <c r="R507" s="77">
        <f>F507+G507+H507+J507+K507-O507-L507-N507+M507-Q507-P507</f>
        <v>3251</v>
      </c>
      <c r="S507" s="77"/>
    </row>
    <row r="508" spans="1:19" ht="42" customHeight="1">
      <c r="A508" s="136">
        <v>52</v>
      </c>
      <c r="B508" s="16" t="s">
        <v>116</v>
      </c>
      <c r="C508" s="40" t="s">
        <v>991</v>
      </c>
      <c r="D508" s="651" t="s">
        <v>79</v>
      </c>
      <c r="E508" s="516">
        <v>15</v>
      </c>
      <c r="F508" s="77">
        <v>2402.51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0</v>
      </c>
      <c r="M508" s="77">
        <v>2.95</v>
      </c>
      <c r="N508" s="77">
        <v>0</v>
      </c>
      <c r="O508" s="77">
        <v>0</v>
      </c>
      <c r="P508" s="77">
        <v>0</v>
      </c>
      <c r="Q508" s="77">
        <v>-0.14</v>
      </c>
      <c r="R508" s="77">
        <f>F508+G508+H508+J508+K508-O508-L508-N508+M508-Q508-P508</f>
        <v>2405.6</v>
      </c>
      <c r="S508" s="77"/>
    </row>
    <row r="509" spans="1:19" ht="32.25" customHeight="1">
      <c r="A509" s="132" t="s">
        <v>121</v>
      </c>
      <c r="B509" s="90"/>
      <c r="C509" s="61"/>
      <c r="D509" s="61"/>
      <c r="E509" s="470"/>
      <c r="F509" s="88">
        <f>SUM(F506:F508)</f>
        <v>9582.68</v>
      </c>
      <c r="G509" s="88">
        <f aca="true" t="shared" si="74" ref="G509:N509">SUM(G506:G508)</f>
        <v>0</v>
      </c>
      <c r="H509" s="88">
        <f t="shared" si="74"/>
        <v>0</v>
      </c>
      <c r="I509" s="88">
        <f t="shared" si="74"/>
        <v>0</v>
      </c>
      <c r="J509" s="88">
        <f t="shared" si="74"/>
        <v>0</v>
      </c>
      <c r="K509" s="88">
        <f t="shared" si="74"/>
        <v>0</v>
      </c>
      <c r="L509" s="88">
        <f>SUM(L506:L508)</f>
        <v>466.58000000000004</v>
      </c>
      <c r="M509" s="88">
        <f>SUM(M506:M508)</f>
        <v>2.95</v>
      </c>
      <c r="N509" s="88">
        <f t="shared" si="74"/>
        <v>411</v>
      </c>
      <c r="O509" s="88">
        <f>SUM(O506:O508)</f>
        <v>0</v>
      </c>
      <c r="P509" s="88">
        <f>SUM(P506:P508)</f>
        <v>0</v>
      </c>
      <c r="Q509" s="88">
        <f>SUM(Q506:Q508)</f>
        <v>-0.15000000000000002</v>
      </c>
      <c r="R509" s="88">
        <f>SUM(R506:R508)</f>
        <v>8708.2</v>
      </c>
      <c r="S509" s="90"/>
    </row>
    <row r="510" spans="1:19" s="41" customFormat="1" ht="18">
      <c r="A510" s="26"/>
      <c r="B510" s="89"/>
      <c r="C510" s="10"/>
      <c r="D510" s="10"/>
      <c r="E510" s="440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34"/>
    </row>
    <row r="511" spans="1:19" s="41" customFormat="1" ht="18">
      <c r="A511" s="26"/>
      <c r="B511" s="89"/>
      <c r="C511" s="10"/>
      <c r="D511" s="10"/>
      <c r="E511" s="440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105" customFormat="1" ht="26.25" customHeight="1">
      <c r="A512" s="749"/>
      <c r="B512" s="750" t="s">
        <v>39</v>
      </c>
      <c r="C512" s="751"/>
      <c r="D512" s="752"/>
      <c r="E512" s="753"/>
      <c r="F512" s="754">
        <f aca="true" t="shared" si="75" ref="F512:R512">F8+F24+F59+F90+F111+F130+F166+F184+F199+F221+F236+F261+F299+F335+F352+F375+F394+F421+F438+F455+F470+F490+F509</f>
        <v>338610.88999999996</v>
      </c>
      <c r="G512" s="754">
        <f t="shared" si="75"/>
        <v>1447</v>
      </c>
      <c r="H512" s="754">
        <f t="shared" si="75"/>
        <v>0</v>
      </c>
      <c r="I512" s="754">
        <f t="shared" si="75"/>
        <v>2400</v>
      </c>
      <c r="J512" s="754">
        <f t="shared" si="75"/>
        <v>0</v>
      </c>
      <c r="K512" s="754">
        <f t="shared" si="75"/>
        <v>1000</v>
      </c>
      <c r="L512" s="754">
        <f t="shared" si="75"/>
        <v>9273.789999999999</v>
      </c>
      <c r="M512" s="754">
        <f t="shared" si="75"/>
        <v>6154.759999999999</v>
      </c>
      <c r="N512" s="754">
        <f t="shared" si="75"/>
        <v>9562</v>
      </c>
      <c r="O512" s="754">
        <f t="shared" si="75"/>
        <v>0</v>
      </c>
      <c r="P512" s="754">
        <f t="shared" si="75"/>
        <v>4200</v>
      </c>
      <c r="Q512" s="754">
        <f t="shared" si="75"/>
        <v>0.9199999999999998</v>
      </c>
      <c r="R512" s="754">
        <f t="shared" si="75"/>
        <v>326576.00000000006</v>
      </c>
      <c r="S512" s="755"/>
    </row>
    <row r="513" spans="1:19" s="41" customFormat="1" ht="18">
      <c r="A513" s="23"/>
      <c r="B513" s="10"/>
      <c r="C513" s="10"/>
      <c r="D513" s="10"/>
      <c r="E513" s="440"/>
      <c r="F513" s="10"/>
      <c r="G513" s="10"/>
      <c r="H513" s="10"/>
      <c r="I513" s="10"/>
      <c r="J513" s="10"/>
      <c r="K513" s="10"/>
      <c r="L513" s="10"/>
      <c r="M513" s="10"/>
      <c r="N513" s="24"/>
      <c r="O513" s="10"/>
      <c r="P513" s="10"/>
      <c r="Q513" s="10"/>
      <c r="R513" s="10"/>
      <c r="S513" s="34"/>
    </row>
    <row r="517" spans="1:19" ht="18.75">
      <c r="A517" s="655"/>
      <c r="B517" s="656"/>
      <c r="C517" s="656"/>
      <c r="D517" s="656" t="s">
        <v>1091</v>
      </c>
      <c r="F517" s="657"/>
      <c r="G517" s="656"/>
      <c r="H517" s="656"/>
      <c r="I517" s="656"/>
      <c r="J517" s="656"/>
      <c r="L517" s="670" t="s">
        <v>1093</v>
      </c>
      <c r="M517" s="816"/>
      <c r="N517" s="816"/>
      <c r="O517" s="656"/>
      <c r="P517" s="656"/>
      <c r="Q517" s="656" t="s">
        <v>1093</v>
      </c>
      <c r="R517" s="656"/>
      <c r="S517" s="658"/>
    </row>
    <row r="518" spans="1:19" ht="18.75">
      <c r="A518" s="655"/>
      <c r="B518" s="656"/>
      <c r="C518" s="656"/>
      <c r="D518" s="656"/>
      <c r="E518" s="656"/>
      <c r="F518" s="657"/>
      <c r="G518" s="656"/>
      <c r="H518" s="656"/>
      <c r="I518" s="656"/>
      <c r="J518" s="656"/>
      <c r="K518" s="656"/>
      <c r="L518" s="655"/>
      <c r="M518" s="656"/>
      <c r="N518" s="655"/>
      <c r="O518" s="656"/>
      <c r="P518" s="656"/>
      <c r="Q518" s="656"/>
      <c r="R518" s="656"/>
      <c r="S518" s="659"/>
    </row>
    <row r="519" spans="1:19" s="130" customFormat="1" ht="19.5">
      <c r="A519" s="655" t="s">
        <v>1126</v>
      </c>
      <c r="B519" s="656"/>
      <c r="C519" s="656"/>
      <c r="D519" s="661" t="s">
        <v>1092</v>
      </c>
      <c r="E519" s="656"/>
      <c r="F519" s="657"/>
      <c r="G519" s="656"/>
      <c r="H519" s="656"/>
      <c r="I519" s="816" t="s">
        <v>1094</v>
      </c>
      <c r="J519" s="816"/>
      <c r="K519" s="816"/>
      <c r="L519" s="816"/>
      <c r="M519" s="816"/>
      <c r="N519" s="655"/>
      <c r="O519" s="656"/>
      <c r="P519" s="656" t="s">
        <v>1086</v>
      </c>
      <c r="Q519" s="656"/>
      <c r="R519" s="656"/>
      <c r="S519" s="659"/>
    </row>
    <row r="520" spans="1:19" s="130" customFormat="1" ht="19.5">
      <c r="A520" s="655"/>
      <c r="B520" s="656"/>
      <c r="C520" s="656"/>
      <c r="D520" s="661" t="s">
        <v>1095</v>
      </c>
      <c r="E520" s="656"/>
      <c r="F520" s="657"/>
      <c r="G520" s="656"/>
      <c r="H520" s="656"/>
      <c r="I520" s="817" t="s">
        <v>1089</v>
      </c>
      <c r="J520" s="817"/>
      <c r="K520" s="817"/>
      <c r="L520" s="817"/>
      <c r="M520" s="817"/>
      <c r="N520" s="669"/>
      <c r="O520" s="656"/>
      <c r="P520" s="656" t="s">
        <v>1090</v>
      </c>
      <c r="Q520" s="656"/>
      <c r="R520" s="656"/>
      <c r="S520" s="658"/>
    </row>
    <row r="522" spans="2:19" s="45" customFormat="1" ht="21.75" customHeight="1">
      <c r="B522" s="216" t="s">
        <v>1230</v>
      </c>
      <c r="C522" s="217"/>
      <c r="D522" s="217"/>
      <c r="E522" s="531"/>
      <c r="F522" s="217">
        <f aca="true" t="shared" si="76" ref="F522:R522">F8+F24+F90+F111+F130+F166+F184+F221+F236+F261+F299+F335+F352+F394+F421+F455+F470+F490+F509+F59</f>
        <v>296938.87</v>
      </c>
      <c r="G522" s="217">
        <f t="shared" si="76"/>
        <v>1447</v>
      </c>
      <c r="H522" s="217">
        <f t="shared" si="76"/>
        <v>0</v>
      </c>
      <c r="I522" s="217">
        <f t="shared" si="76"/>
        <v>0</v>
      </c>
      <c r="J522" s="217">
        <f t="shared" si="76"/>
        <v>0</v>
      </c>
      <c r="K522" s="217">
        <f t="shared" si="76"/>
        <v>1000</v>
      </c>
      <c r="L522" s="217">
        <f t="shared" si="76"/>
        <v>7573.6900000000005</v>
      </c>
      <c r="M522" s="217">
        <f t="shared" si="76"/>
        <v>5970.17</v>
      </c>
      <c r="N522" s="217">
        <f t="shared" si="76"/>
        <v>5048</v>
      </c>
      <c r="O522" s="217">
        <f t="shared" si="76"/>
        <v>0</v>
      </c>
      <c r="P522" s="217">
        <f t="shared" si="76"/>
        <v>4200</v>
      </c>
      <c r="Q522" s="217">
        <f t="shared" si="76"/>
        <v>0.4099999999999999</v>
      </c>
      <c r="R522" s="217">
        <f t="shared" si="76"/>
        <v>288534</v>
      </c>
      <c r="S522" s="115" t="s">
        <v>1272</v>
      </c>
    </row>
    <row r="523" spans="2:19" ht="24" customHeight="1">
      <c r="B523" s="218" t="s">
        <v>1229</v>
      </c>
      <c r="C523" s="215"/>
      <c r="D523" s="215"/>
      <c r="E523" s="532"/>
      <c r="F523" s="215">
        <f aca="true" t="shared" si="77" ref="F523:R523">F199+F375+F438</f>
        <v>41672.02</v>
      </c>
      <c r="G523" s="215">
        <f t="shared" si="77"/>
        <v>0</v>
      </c>
      <c r="H523" s="215">
        <f t="shared" si="77"/>
        <v>0</v>
      </c>
      <c r="I523" s="215">
        <f t="shared" si="77"/>
        <v>2400</v>
      </c>
      <c r="J523" s="215">
        <f t="shared" si="77"/>
        <v>0</v>
      </c>
      <c r="K523" s="215">
        <f t="shared" si="77"/>
        <v>0</v>
      </c>
      <c r="L523" s="215">
        <f t="shared" si="77"/>
        <v>1700.1</v>
      </c>
      <c r="M523" s="215">
        <f t="shared" si="77"/>
        <v>184.58999999999997</v>
      </c>
      <c r="N523" s="215">
        <f t="shared" si="77"/>
        <v>4514</v>
      </c>
      <c r="O523" s="215">
        <f t="shared" si="77"/>
        <v>0</v>
      </c>
      <c r="P523" s="215">
        <f t="shared" si="77"/>
        <v>0</v>
      </c>
      <c r="Q523" s="215">
        <f t="shared" si="77"/>
        <v>0.51</v>
      </c>
      <c r="R523" s="215">
        <f t="shared" si="77"/>
        <v>38042</v>
      </c>
      <c r="S523" s="114" t="s">
        <v>1271</v>
      </c>
    </row>
    <row r="524" spans="2:19" s="92" customFormat="1" ht="27.75" customHeight="1">
      <c r="B524" s="91" t="s">
        <v>38</v>
      </c>
      <c r="C524" s="91"/>
      <c r="D524" s="91"/>
      <c r="E524" s="521"/>
      <c r="F524" s="91">
        <f aca="true" t="shared" si="78" ref="F524:R524">SUM(F522:F523)</f>
        <v>338610.89</v>
      </c>
      <c r="G524" s="91">
        <f t="shared" si="78"/>
        <v>1447</v>
      </c>
      <c r="H524" s="91">
        <f t="shared" si="78"/>
        <v>0</v>
      </c>
      <c r="I524" s="91">
        <f t="shared" si="78"/>
        <v>2400</v>
      </c>
      <c r="J524" s="91">
        <f t="shared" si="78"/>
        <v>0</v>
      </c>
      <c r="K524" s="91">
        <f t="shared" si="78"/>
        <v>1000</v>
      </c>
      <c r="L524" s="91">
        <f t="shared" si="78"/>
        <v>9273.79</v>
      </c>
      <c r="M524" s="91">
        <f t="shared" si="78"/>
        <v>6154.76</v>
      </c>
      <c r="N524" s="91">
        <f t="shared" si="78"/>
        <v>9562</v>
      </c>
      <c r="O524" s="91">
        <f t="shared" si="78"/>
        <v>0</v>
      </c>
      <c r="P524" s="91">
        <f t="shared" si="78"/>
        <v>4200</v>
      </c>
      <c r="Q524" s="91">
        <f t="shared" si="78"/>
        <v>0.9199999999999999</v>
      </c>
      <c r="R524" s="91">
        <f t="shared" si="78"/>
        <v>326576</v>
      </c>
      <c r="S524" s="91"/>
    </row>
    <row r="526" spans="2:18" ht="18">
      <c r="B526" s="3" t="s">
        <v>118</v>
      </c>
      <c r="F526" s="3">
        <f aca="true" t="shared" si="79" ref="F526:O526">F512-F524</f>
        <v>0</v>
      </c>
      <c r="G526" s="3">
        <f t="shared" si="79"/>
        <v>0</v>
      </c>
      <c r="H526" s="3">
        <f t="shared" si="79"/>
        <v>0</v>
      </c>
      <c r="I526" s="3">
        <f t="shared" si="79"/>
        <v>0</v>
      </c>
      <c r="J526" s="3">
        <f t="shared" si="79"/>
        <v>0</v>
      </c>
      <c r="K526" s="3">
        <f t="shared" si="79"/>
        <v>0</v>
      </c>
      <c r="L526" s="3">
        <f t="shared" si="79"/>
        <v>0</v>
      </c>
      <c r="M526" s="3">
        <f t="shared" si="79"/>
        <v>0</v>
      </c>
      <c r="N526" s="3">
        <f t="shared" si="79"/>
        <v>0</v>
      </c>
      <c r="O526" s="3">
        <f t="shared" si="79"/>
        <v>0</v>
      </c>
      <c r="Q526" s="3">
        <f>Q512-Q524</f>
        <v>0</v>
      </c>
      <c r="R526" s="3">
        <f>R512-R524</f>
        <v>0</v>
      </c>
    </row>
    <row r="527" ht="18">
      <c r="N527" s="3"/>
    </row>
    <row r="529" spans="1:8" ht="18">
      <c r="A529" s="715" t="s">
        <v>1138</v>
      </c>
      <c r="B529" s="713" t="s">
        <v>1131</v>
      </c>
      <c r="C529" s="713"/>
      <c r="D529" s="713"/>
      <c r="E529" s="714"/>
      <c r="F529" s="713">
        <f>F531-F530</f>
        <v>5970.169999999999</v>
      </c>
      <c r="G529" s="3">
        <f>M522</f>
        <v>5970.17</v>
      </c>
      <c r="H529" s="3">
        <f>F529-G529</f>
        <v>0</v>
      </c>
    </row>
    <row r="530" spans="1:8" ht="18">
      <c r="A530" s="715" t="s">
        <v>1138</v>
      </c>
      <c r="B530" s="713" t="s">
        <v>1132</v>
      </c>
      <c r="C530" s="713"/>
      <c r="D530" s="713"/>
      <c r="E530" s="714"/>
      <c r="F530" s="713">
        <f>M199+M374+M437</f>
        <v>184.58999999999997</v>
      </c>
      <c r="G530" s="3">
        <f>M523</f>
        <v>184.58999999999997</v>
      </c>
      <c r="H530" s="3">
        <f>F530-G530</f>
        <v>0</v>
      </c>
    </row>
    <row r="531" spans="1:8" ht="18">
      <c r="A531" s="715" t="s">
        <v>1138</v>
      </c>
      <c r="B531" s="713" t="s">
        <v>1135</v>
      </c>
      <c r="C531" s="713"/>
      <c r="D531" s="713"/>
      <c r="E531" s="714"/>
      <c r="F531" s="713">
        <f>M512</f>
        <v>6154.759999999999</v>
      </c>
      <c r="G531" s="3">
        <f>SUM(G529:G530)</f>
        <v>6154.76</v>
      </c>
      <c r="H531" s="3">
        <f>F531-G531</f>
        <v>0</v>
      </c>
    </row>
    <row r="532" spans="2:6" ht="18">
      <c r="B532" s="713"/>
      <c r="C532" s="713"/>
      <c r="D532" s="713"/>
      <c r="E532" s="714"/>
      <c r="F532" s="713"/>
    </row>
    <row r="533" spans="1:8" ht="18">
      <c r="A533" s="715" t="s">
        <v>1137</v>
      </c>
      <c r="B533" s="713" t="s">
        <v>1133</v>
      </c>
      <c r="C533" s="713"/>
      <c r="D533" s="713"/>
      <c r="E533" s="714"/>
      <c r="F533" s="713">
        <f>F535-F534</f>
        <v>7573.689999999999</v>
      </c>
      <c r="G533" s="3">
        <f>L522</f>
        <v>7573.6900000000005</v>
      </c>
      <c r="H533" s="3">
        <f>F533-G533</f>
        <v>0</v>
      </c>
    </row>
    <row r="534" spans="1:8" ht="18">
      <c r="A534" s="715" t="s">
        <v>1137</v>
      </c>
      <c r="B534" s="713" t="s">
        <v>1134</v>
      </c>
      <c r="C534" s="713"/>
      <c r="D534" s="713"/>
      <c r="E534" s="714"/>
      <c r="F534" s="713">
        <f>L200+L375+L438</f>
        <v>1700.1</v>
      </c>
      <c r="G534" s="3">
        <f>L523</f>
        <v>1700.1</v>
      </c>
      <c r="H534" s="3">
        <f>F534-G534</f>
        <v>0</v>
      </c>
    </row>
    <row r="535" spans="1:8" ht="18">
      <c r="A535" s="715" t="s">
        <v>1137</v>
      </c>
      <c r="B535" s="713" t="s">
        <v>1136</v>
      </c>
      <c r="C535" s="713"/>
      <c r="D535" s="713"/>
      <c r="E535" s="714"/>
      <c r="F535" s="713">
        <f>L512</f>
        <v>9273.789999999999</v>
      </c>
      <c r="G535" s="3">
        <f>SUM(G533:G534)</f>
        <v>9273.79</v>
      </c>
      <c r="H535" s="3">
        <f>F535-G535</f>
        <v>0</v>
      </c>
    </row>
    <row r="537" ht="18">
      <c r="F537" s="3">
        <f>F512+G512+H512+I512+J512+K512</f>
        <v>343457.88999999996</v>
      </c>
    </row>
    <row r="538" ht="18">
      <c r="B538" s="44"/>
    </row>
  </sheetData>
  <sheetProtection selectLockedCells="1" selectUnlockedCells="1"/>
  <mergeCells count="5">
    <mergeCell ref="M517:N517"/>
    <mergeCell ref="I519:M519"/>
    <mergeCell ref="I520:M520"/>
    <mergeCell ref="L442:M442"/>
    <mergeCell ref="L445:M445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4" max="255" man="1"/>
    <brk id="116" max="255" man="1"/>
    <brk id="136" max="255" man="1"/>
    <brk id="170" max="255" man="1"/>
    <brk id="191" max="255" man="1"/>
    <brk id="208" max="255" man="1"/>
    <brk id="245" max="255" man="1"/>
    <brk id="269" max="18" man="1"/>
    <brk id="304" max="255" man="1"/>
    <brk id="338" max="255" man="1"/>
    <brk id="358" max="255" man="1"/>
    <brk id="379" max="255" man="1"/>
    <brk id="404" max="255" man="1"/>
    <brk id="426" max="255" man="1"/>
    <brk id="446" max="255" man="1"/>
    <brk id="462" max="255" man="1"/>
    <brk id="480" max="255" man="1"/>
    <brk id="5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tabSelected="1" zoomScalePageLayoutView="0" workbookViewId="0" topLeftCell="A7">
      <selection activeCell="G30" sqref="G30"/>
    </sheetView>
  </sheetViews>
  <sheetFormatPr defaultColWidth="11.421875" defaultRowHeight="12.75"/>
  <cols>
    <col min="1" max="1" width="8.00390625" style="0" customWidth="1"/>
    <col min="2" max="2" width="24.421875" style="210" customWidth="1"/>
    <col min="3" max="3" width="11.7109375" style="210" customWidth="1"/>
    <col min="4" max="4" width="12.00390625" style="210" customWidth="1"/>
    <col min="5" max="5" width="10.421875" style="210" customWidth="1"/>
    <col min="6" max="6" width="30.7109375" style="210" customWidth="1"/>
    <col min="7" max="7" width="39.00390625" style="210" customWidth="1"/>
    <col min="8" max="17" width="11.421875" style="4" customWidth="1"/>
    <col min="18" max="115" width="11.421875" style="41" customWidth="1"/>
  </cols>
  <sheetData>
    <row r="1" spans="1:7" ht="27" customHeight="1">
      <c r="A1" s="818" t="s">
        <v>555</v>
      </c>
      <c r="B1" s="819"/>
      <c r="C1" s="819"/>
      <c r="D1" s="819"/>
      <c r="E1" s="819"/>
      <c r="F1" s="819"/>
      <c r="G1" s="820"/>
    </row>
    <row r="2" spans="1:7" ht="21.75">
      <c r="A2" s="687" t="s">
        <v>1317</v>
      </c>
      <c r="B2" s="193"/>
      <c r="C2" s="193"/>
      <c r="D2" s="193"/>
      <c r="E2" s="193"/>
      <c r="F2" s="193"/>
      <c r="G2" s="194" t="s">
        <v>556</v>
      </c>
    </row>
    <row r="3" spans="1:115" s="198" customFormat="1" ht="32.25" customHeight="1">
      <c r="A3" s="195" t="s">
        <v>0</v>
      </c>
      <c r="B3" s="74" t="s">
        <v>932</v>
      </c>
      <c r="C3" s="74" t="s">
        <v>1</v>
      </c>
      <c r="D3" s="74" t="s">
        <v>926</v>
      </c>
      <c r="E3" s="74" t="s">
        <v>557</v>
      </c>
      <c r="F3" s="74" t="s">
        <v>558</v>
      </c>
      <c r="G3" s="74" t="s">
        <v>20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</row>
    <row r="4" spans="1:115" s="202" customFormat="1" ht="18" customHeight="1">
      <c r="A4" s="199" t="s">
        <v>559</v>
      </c>
      <c r="B4" s="200"/>
      <c r="C4" s="201"/>
      <c r="D4" s="200"/>
      <c r="E4" s="200"/>
      <c r="F4" s="200"/>
      <c r="G4" s="200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2" customFormat="1" ht="24" customHeight="1">
      <c r="A5" s="203" t="s">
        <v>560</v>
      </c>
      <c r="B5" s="200" t="s">
        <v>561</v>
      </c>
      <c r="C5" s="201" t="s">
        <v>562</v>
      </c>
      <c r="D5" s="200">
        <v>1503.23</v>
      </c>
      <c r="E5" s="200">
        <v>0.03</v>
      </c>
      <c r="F5" s="200">
        <f aca="true" t="shared" si="0" ref="F5:F16">D5-E5</f>
        <v>1503.2</v>
      </c>
      <c r="G5" s="200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2" customFormat="1" ht="24" customHeight="1">
      <c r="A6" s="203" t="s">
        <v>563</v>
      </c>
      <c r="B6" s="200" t="s">
        <v>564</v>
      </c>
      <c r="C6" s="201" t="s">
        <v>565</v>
      </c>
      <c r="D6" s="200">
        <v>1826.58</v>
      </c>
      <c r="E6" s="200">
        <v>0.18</v>
      </c>
      <c r="F6" s="200">
        <f t="shared" si="0"/>
        <v>1826.3999999999999</v>
      </c>
      <c r="G6" s="200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2" customFormat="1" ht="24" customHeight="1">
      <c r="A7" s="203" t="s">
        <v>566</v>
      </c>
      <c r="B7" s="200" t="s">
        <v>567</v>
      </c>
      <c r="C7" s="201" t="s">
        <v>568</v>
      </c>
      <c r="D7" s="200">
        <v>1460.74</v>
      </c>
      <c r="E7" s="200">
        <v>-0.06</v>
      </c>
      <c r="F7" s="200">
        <f t="shared" si="0"/>
        <v>1460.8</v>
      </c>
      <c r="G7" s="200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2" customFormat="1" ht="24" customHeight="1">
      <c r="A8" s="203" t="s">
        <v>569</v>
      </c>
      <c r="B8" s="200" t="s">
        <v>570</v>
      </c>
      <c r="C8" s="201" t="s">
        <v>571</v>
      </c>
      <c r="D8" s="200">
        <v>1371.31</v>
      </c>
      <c r="E8" s="200">
        <v>0.11</v>
      </c>
      <c r="F8" s="200">
        <f t="shared" si="0"/>
        <v>1371.2</v>
      </c>
      <c r="G8" s="200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2" customFormat="1" ht="24" customHeight="1">
      <c r="A9" s="203" t="s">
        <v>572</v>
      </c>
      <c r="B9" s="200" t="s">
        <v>573</v>
      </c>
      <c r="C9" s="201" t="s">
        <v>574</v>
      </c>
      <c r="D9" s="200">
        <v>1826.58</v>
      </c>
      <c r="E9" s="200">
        <v>0.18</v>
      </c>
      <c r="F9" s="200">
        <f t="shared" si="0"/>
        <v>1826.3999999999999</v>
      </c>
      <c r="G9" s="200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2" customFormat="1" ht="24" customHeight="1">
      <c r="A10" s="203" t="s">
        <v>575</v>
      </c>
      <c r="B10" s="200" t="s">
        <v>576</v>
      </c>
      <c r="C10" s="201" t="s">
        <v>577</v>
      </c>
      <c r="D10" s="200">
        <v>889.62</v>
      </c>
      <c r="E10" s="200">
        <v>0.02</v>
      </c>
      <c r="F10" s="200">
        <f t="shared" si="0"/>
        <v>889.6</v>
      </c>
      <c r="G10" s="20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2" customFormat="1" ht="24" customHeight="1">
      <c r="A11" s="203" t="s">
        <v>578</v>
      </c>
      <c r="B11" s="200" t="s">
        <v>579</v>
      </c>
      <c r="C11" s="201" t="s">
        <v>580</v>
      </c>
      <c r="D11" s="200">
        <v>1146.68</v>
      </c>
      <c r="E11" s="200">
        <v>0.08</v>
      </c>
      <c r="F11" s="200">
        <f t="shared" si="0"/>
        <v>1146.6000000000001</v>
      </c>
      <c r="G11" s="20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2" customFormat="1" ht="24" customHeight="1">
      <c r="A12" s="203" t="s">
        <v>581</v>
      </c>
      <c r="B12" s="200" t="s">
        <v>582</v>
      </c>
      <c r="C12" s="201" t="s">
        <v>583</v>
      </c>
      <c r="D12" s="200">
        <v>2184.16</v>
      </c>
      <c r="E12" s="200">
        <v>-0.04</v>
      </c>
      <c r="F12" s="200">
        <f t="shared" si="0"/>
        <v>2184.2</v>
      </c>
      <c r="G12" s="20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2" customFormat="1" ht="24" customHeight="1">
      <c r="A13" s="203" t="s">
        <v>584</v>
      </c>
      <c r="B13" s="200" t="s">
        <v>585</v>
      </c>
      <c r="C13" s="201" t="s">
        <v>586</v>
      </c>
      <c r="D13" s="200">
        <v>889.62</v>
      </c>
      <c r="E13" s="200">
        <v>0.02</v>
      </c>
      <c r="F13" s="200">
        <f t="shared" si="0"/>
        <v>889.6</v>
      </c>
      <c r="G13" s="20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2" customFormat="1" ht="24" customHeight="1">
      <c r="A14" s="203" t="s">
        <v>587</v>
      </c>
      <c r="B14" s="200" t="s">
        <v>588</v>
      </c>
      <c r="C14" s="201" t="s">
        <v>589</v>
      </c>
      <c r="D14" s="200">
        <v>1160.27</v>
      </c>
      <c r="E14" s="200">
        <v>0.07</v>
      </c>
      <c r="F14" s="200">
        <f t="shared" si="0"/>
        <v>1160.2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2" customFormat="1" ht="24" customHeight="1">
      <c r="A15" s="203" t="s">
        <v>1124</v>
      </c>
      <c r="B15" s="200" t="s">
        <v>438</v>
      </c>
      <c r="C15" s="695" t="s">
        <v>1125</v>
      </c>
      <c r="D15" s="200">
        <v>2511.92</v>
      </c>
      <c r="E15" s="200">
        <v>0.12</v>
      </c>
      <c r="F15" s="200">
        <f t="shared" si="0"/>
        <v>2511.8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2" customFormat="1" ht="24" customHeight="1">
      <c r="A16" s="712" t="s">
        <v>1181</v>
      </c>
      <c r="B16" s="200" t="s">
        <v>1182</v>
      </c>
      <c r="C16" s="695" t="s">
        <v>1183</v>
      </c>
      <c r="D16" s="200">
        <v>2555.5</v>
      </c>
      <c r="E16" s="200">
        <v>-0.1</v>
      </c>
      <c r="F16" s="200">
        <f t="shared" si="0"/>
        <v>2555.6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2" customFormat="1" ht="27.75" customHeight="1">
      <c r="A17" s="204" t="s">
        <v>132</v>
      </c>
      <c r="B17" s="205"/>
      <c r="C17" s="206"/>
      <c r="D17" s="66">
        <f>SUM(D5:D16)</f>
        <v>19326.210000000003</v>
      </c>
      <c r="E17" s="66">
        <f>SUM(E5:E16)</f>
        <v>0.6100000000000001</v>
      </c>
      <c r="F17" s="66">
        <f>SUM(F5:F16)</f>
        <v>19325.6</v>
      </c>
      <c r="G17" s="18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2" customFormat="1" ht="10.5" customHeight="1">
      <c r="A18" s="207"/>
      <c r="B18" s="208"/>
      <c r="C18" s="208"/>
      <c r="D18" s="208"/>
      <c r="E18" s="208"/>
      <c r="F18" s="208"/>
      <c r="G18" s="20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55"/>
      <c r="B19" s="656"/>
      <c r="C19" s="816" t="s">
        <v>1091</v>
      </c>
      <c r="D19" s="816"/>
      <c r="E19" s="656"/>
      <c r="F19" s="661" t="s">
        <v>1093</v>
      </c>
      <c r="G19" s="661" t="s">
        <v>1093</v>
      </c>
      <c r="H19" s="656"/>
      <c r="I19" s="656"/>
      <c r="J19" s="656"/>
      <c r="K19" s="816"/>
      <c r="L19" s="816"/>
      <c r="M19" s="656"/>
      <c r="N19" s="656"/>
      <c r="O19" s="656"/>
      <c r="P19" s="656"/>
      <c r="Q19" s="656" t="s">
        <v>1093</v>
      </c>
      <c r="R19" s="656"/>
      <c r="S19" s="658"/>
    </row>
    <row r="20" spans="1:19" ht="9" customHeight="1">
      <c r="A20" s="655"/>
      <c r="B20" s="656"/>
      <c r="C20" s="661"/>
      <c r="D20" s="661"/>
      <c r="E20" s="656"/>
      <c r="F20" s="661"/>
      <c r="G20" s="661"/>
      <c r="H20" s="656"/>
      <c r="I20" s="656"/>
      <c r="J20" s="656"/>
      <c r="K20" s="656"/>
      <c r="L20" s="655"/>
      <c r="M20" s="656"/>
      <c r="N20" s="655"/>
      <c r="O20" s="656"/>
      <c r="P20" s="656"/>
      <c r="Q20" s="656"/>
      <c r="R20" s="656"/>
      <c r="S20" s="659"/>
    </row>
    <row r="21" spans="1:19" ht="18.75">
      <c r="A21" s="655" t="s">
        <v>1126</v>
      </c>
      <c r="B21" s="656"/>
      <c r="C21" s="661" t="s">
        <v>1092</v>
      </c>
      <c r="D21" s="661"/>
      <c r="E21" s="656"/>
      <c r="F21" s="661" t="s">
        <v>1094</v>
      </c>
      <c r="G21" s="661" t="s">
        <v>1086</v>
      </c>
      <c r="H21" s="656"/>
      <c r="I21" s="656"/>
      <c r="J21" s="656"/>
      <c r="K21" s="656"/>
      <c r="L21" s="655"/>
      <c r="M21" s="656"/>
      <c r="N21" s="655"/>
      <c r="O21" s="656"/>
      <c r="P21" s="656" t="s">
        <v>1086</v>
      </c>
      <c r="Q21" s="656"/>
      <c r="R21" s="656"/>
      <c r="S21" s="659"/>
    </row>
    <row r="22" spans="1:19" s="41" customFormat="1" ht="18.75">
      <c r="A22" s="655"/>
      <c r="B22" s="656"/>
      <c r="C22" s="661" t="s">
        <v>1095</v>
      </c>
      <c r="D22" s="661"/>
      <c r="E22" s="656"/>
      <c r="F22" s="660" t="s">
        <v>1089</v>
      </c>
      <c r="G22" s="661" t="s">
        <v>1090</v>
      </c>
      <c r="H22" s="656"/>
      <c r="I22" s="656"/>
      <c r="J22" s="656"/>
      <c r="K22" s="817"/>
      <c r="L22" s="817"/>
      <c r="M22" s="656"/>
      <c r="N22" s="656"/>
      <c r="O22" s="656"/>
      <c r="P22" s="656" t="s">
        <v>1090</v>
      </c>
      <c r="Q22" s="656"/>
      <c r="R22" s="656"/>
      <c r="S22" s="658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2012-06-05T20:51:02Z</cp:lastPrinted>
  <dcterms:created xsi:type="dcterms:W3CDTF">2008-01-30T23:11:11Z</dcterms:created>
  <dcterms:modified xsi:type="dcterms:W3CDTF">2012-06-05T20:52:09Z</dcterms:modified>
  <cp:category/>
  <cp:version/>
  <cp:contentType/>
  <cp:contentStatus/>
</cp:coreProperties>
</file>