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Ingresos " sheetId="1" r:id="rId1"/>
    <sheet name="Egresos" sheetId="2" r:id="rId2"/>
    <sheet name="Distribucion Aportacion Estatal" sheetId="3" r:id="rId3"/>
  </sheets>
  <externalReferences>
    <externalReference r:id="rId4"/>
  </externalReferences>
  <definedNames>
    <definedName name="_xlnm.Print_Area" localSheetId="2">'Distribucion Aportacion Estatal'!$A$1:$P$32</definedName>
    <definedName name="_xlnm.Print_Area" localSheetId="1">Egresos!$A$2:$O$106</definedName>
    <definedName name="_xlnm.Print_Area" localSheetId="0">'Ingresos '!$A$1:$O$40</definedName>
  </definedNames>
  <calcPr calcId="124519"/>
</workbook>
</file>

<file path=xl/calcChain.xml><?xml version="1.0" encoding="utf-8"?>
<calcChain xmlns="http://schemas.openxmlformats.org/spreadsheetml/2006/main">
  <c r="C72" i="2"/>
  <c r="C73"/>
  <c r="G82"/>
  <c r="F82"/>
  <c r="O82"/>
  <c r="O86" s="1"/>
  <c r="O97" s="1"/>
  <c r="N82"/>
  <c r="M82"/>
  <c r="L82"/>
  <c r="J82"/>
  <c r="I82"/>
  <c r="C82" s="1"/>
  <c r="C86" s="1"/>
  <c r="C97" s="1"/>
  <c r="H82"/>
  <c r="E82"/>
  <c r="D82"/>
  <c r="C61"/>
  <c r="F78"/>
  <c r="C70"/>
  <c r="C63"/>
  <c r="C64"/>
  <c r="C65"/>
  <c r="C66"/>
  <c r="C67"/>
  <c r="C68"/>
  <c r="C69"/>
  <c r="C71"/>
  <c r="C74"/>
  <c r="C75"/>
  <c r="C76"/>
  <c r="C77"/>
  <c r="C78"/>
  <c r="C79"/>
  <c r="C80"/>
  <c r="C81"/>
  <c r="C83"/>
  <c r="C84"/>
  <c r="C85"/>
  <c r="C47"/>
  <c r="C48"/>
  <c r="C49"/>
  <c r="C50"/>
  <c r="C51"/>
  <c r="C52"/>
  <c r="C53"/>
  <c r="C54"/>
  <c r="C55"/>
  <c r="C56"/>
  <c r="C57"/>
  <c r="C58"/>
  <c r="C59"/>
  <c r="C32"/>
  <c r="C33"/>
  <c r="C34"/>
  <c r="C35"/>
  <c r="C36"/>
  <c r="C37"/>
  <c r="C38"/>
  <c r="C39"/>
  <c r="C40"/>
  <c r="C41"/>
  <c r="C42"/>
  <c r="C43"/>
  <c r="C44"/>
  <c r="C60"/>
  <c r="C25"/>
  <c r="C93"/>
  <c r="C91"/>
  <c r="O16"/>
  <c r="N16"/>
  <c r="M16"/>
  <c r="L16"/>
  <c r="K16"/>
  <c r="J16"/>
  <c r="F24" i="1"/>
  <c r="E24"/>
  <c r="F20"/>
  <c r="E20"/>
  <c r="C29" i="2"/>
  <c r="C10"/>
  <c r="C11"/>
  <c r="C12"/>
  <c r="O14"/>
  <c r="C90"/>
  <c r="H86"/>
  <c r="H97" s="1"/>
  <c r="O95"/>
  <c r="N95"/>
  <c r="M95"/>
  <c r="L95"/>
  <c r="K95"/>
  <c r="J95"/>
  <c r="I95"/>
  <c r="H95"/>
  <c r="G95"/>
  <c r="F95"/>
  <c r="E95"/>
  <c r="D95"/>
  <c r="C94"/>
  <c r="C92"/>
  <c r="C89"/>
  <c r="O88"/>
  <c r="N88"/>
  <c r="M88"/>
  <c r="L88"/>
  <c r="K88"/>
  <c r="J88"/>
  <c r="I88"/>
  <c r="H88"/>
  <c r="G88"/>
  <c r="F88"/>
  <c r="E88"/>
  <c r="D88"/>
  <c r="C87"/>
  <c r="C88"/>
  <c r="N86"/>
  <c r="N97" s="1"/>
  <c r="M86"/>
  <c r="M97" s="1"/>
  <c r="L86"/>
  <c r="J86"/>
  <c r="I86"/>
  <c r="G86"/>
  <c r="F86"/>
  <c r="E86"/>
  <c r="D86"/>
  <c r="D97" s="1"/>
  <c r="C62"/>
  <c r="O61"/>
  <c r="N61"/>
  <c r="M61"/>
  <c r="L61"/>
  <c r="K61"/>
  <c r="J61"/>
  <c r="I61"/>
  <c r="H61"/>
  <c r="G61"/>
  <c r="F61"/>
  <c r="E61"/>
  <c r="D61"/>
  <c r="C46"/>
  <c r="C45"/>
  <c r="C31"/>
  <c r="O30"/>
  <c r="N30"/>
  <c r="M30"/>
  <c r="L30"/>
  <c r="K30"/>
  <c r="J30"/>
  <c r="I30"/>
  <c r="H30"/>
  <c r="G30"/>
  <c r="F30"/>
  <c r="E30"/>
  <c r="D30"/>
  <c r="C28"/>
  <c r="C27"/>
  <c r="C26"/>
  <c r="C24"/>
  <c r="C23"/>
  <c r="C22"/>
  <c r="C21"/>
  <c r="C20"/>
  <c r="C19"/>
  <c r="C18"/>
  <c r="C17"/>
  <c r="C16"/>
  <c r="C15"/>
  <c r="C14"/>
  <c r="C13"/>
  <c r="C9"/>
  <c r="P19" i="3"/>
  <c r="P21"/>
  <c r="O19"/>
  <c r="O21"/>
  <c r="N19"/>
  <c r="N21"/>
  <c r="M19"/>
  <c r="M21"/>
  <c r="L19"/>
  <c r="L21"/>
  <c r="K19"/>
  <c r="K21"/>
  <c r="J19"/>
  <c r="J21"/>
  <c r="I19"/>
  <c r="I21"/>
  <c r="H19"/>
  <c r="H21"/>
  <c r="G19"/>
  <c r="G21"/>
  <c r="F19"/>
  <c r="F21"/>
  <c r="E19"/>
  <c r="E21"/>
  <c r="D16"/>
  <c r="D19"/>
  <c r="D21"/>
  <c r="C20" i="1"/>
  <c r="O19"/>
  <c r="N18"/>
  <c r="N17"/>
  <c r="M17"/>
  <c r="C17"/>
  <c r="C16"/>
  <c r="C15"/>
  <c r="C14"/>
  <c r="C13"/>
  <c r="C12"/>
  <c r="C11"/>
  <c r="K10"/>
  <c r="J10"/>
  <c r="I10"/>
  <c r="H10"/>
  <c r="C10"/>
  <c r="M9"/>
  <c r="L9"/>
  <c r="K9"/>
  <c r="J9"/>
  <c r="I9"/>
  <c r="H9"/>
  <c r="C9"/>
  <c r="O8"/>
  <c r="C8"/>
  <c r="C7"/>
  <c r="E18"/>
  <c r="G18"/>
  <c r="I18"/>
  <c r="K18"/>
  <c r="M18"/>
  <c r="O18"/>
  <c r="H19"/>
  <c r="F18"/>
  <c r="H18"/>
  <c r="H22"/>
  <c r="J18"/>
  <c r="L18"/>
  <c r="E19"/>
  <c r="E22"/>
  <c r="G19"/>
  <c r="I19"/>
  <c r="K19"/>
  <c r="K24"/>
  <c r="M19"/>
  <c r="M22"/>
  <c r="M24"/>
  <c r="M25"/>
  <c r="M30"/>
  <c r="I24"/>
  <c r="I25"/>
  <c r="E25"/>
  <c r="G22"/>
  <c r="G24"/>
  <c r="G25"/>
  <c r="F28"/>
  <c r="E28"/>
  <c r="G28"/>
  <c r="H28"/>
  <c r="I28"/>
  <c r="J28"/>
  <c r="K28"/>
  <c r="L28"/>
  <c r="M28"/>
  <c r="O28"/>
  <c r="N28"/>
  <c r="K22"/>
  <c r="N19"/>
  <c r="J19"/>
  <c r="J24"/>
  <c r="J25"/>
  <c r="F19"/>
  <c r="F25"/>
  <c r="I22"/>
  <c r="I30"/>
  <c r="G97" i="2"/>
  <c r="F97"/>
  <c r="I97"/>
  <c r="N24" i="1"/>
  <c r="N25"/>
  <c r="C18"/>
  <c r="F22"/>
  <c r="F30"/>
  <c r="D22"/>
  <c r="D28"/>
  <c r="C28"/>
  <c r="H24"/>
  <c r="D24"/>
  <c r="D25"/>
  <c r="O22"/>
  <c r="O24"/>
  <c r="O25"/>
  <c r="H25"/>
  <c r="H30"/>
  <c r="J22"/>
  <c r="J30"/>
  <c r="L19"/>
  <c r="N22"/>
  <c r="L22"/>
  <c r="L30"/>
  <c r="L24"/>
  <c r="C19"/>
  <c r="L25"/>
  <c r="C95" i="2"/>
  <c r="E97"/>
  <c r="C30"/>
  <c r="O30" i="1"/>
  <c r="N30"/>
  <c r="G30"/>
  <c r="E30"/>
  <c r="D30"/>
  <c r="C24"/>
  <c r="C25"/>
  <c r="C22"/>
  <c r="K25"/>
  <c r="K82" i="2"/>
  <c r="K86" s="1"/>
  <c r="K97" s="1"/>
  <c r="K30" i="1"/>
  <c r="J97" i="2"/>
  <c r="L97"/>
  <c r="C30" i="1"/>
</calcChain>
</file>

<file path=xl/sharedStrings.xml><?xml version="1.0" encoding="utf-8"?>
<sst xmlns="http://schemas.openxmlformats.org/spreadsheetml/2006/main" count="176" uniqueCount="148">
  <si>
    <t>ORGANISMO OPERADOR DEL PARQUE DE LA SOLIDARIDAD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</si>
  <si>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</si>
  <si>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</si>
  <si>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</si>
  <si>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</si>
  <si>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</si>
  <si>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</si>
  <si>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</si>
  <si>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</si>
  <si>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</si>
  <si>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</si>
  <si>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</si>
  <si>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</si>
  <si>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</si>
  <si>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</si>
  <si>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</si>
  <si>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</si>
  <si>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</si>
  <si>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</si>
  <si>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</si>
  <si>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</si>
  <si>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</si>
  <si>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Liga deportivas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</si>
  <si>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</si>
  <si>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</si>
  <si>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</si>
  <si>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</si>
  <si>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</si>
  <si>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</si>
  <si>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Productos  financieros</t>
  </si>
  <si>
    <t>Total Ingresos Propios</t>
  </si>
  <si>
    <t>Ingresos transferibles (I.V.A. Trasladado)</t>
  </si>
  <si>
    <t>Subtotal Ingresos Transferibles</t>
  </si>
  <si>
    <t>Subsidio</t>
  </si>
  <si>
    <t>Subtotal Subsidio</t>
  </si>
  <si>
    <t>Total Ingresos</t>
  </si>
  <si>
    <t>PRESUPUESTACIÓN Y DISTRIBUCIÓN DE RECURSOS (APLICACIÓN SUBSIDIO)</t>
  </si>
  <si>
    <t>DEPENDENCIA / ORGANISMO</t>
  </si>
  <si>
    <t>CAPÍTULO</t>
  </si>
  <si>
    <t>PARTIDA</t>
  </si>
  <si>
    <t>DESCRIPCIÓN</t>
  </si>
  <si>
    <t>IMPORTE ANUAL</t>
  </si>
  <si>
    <t>SERVICIOS PERSONALES</t>
  </si>
  <si>
    <t>REMUNERACIONES AL PERSONAL DE CARÁCTER PERMANENTE</t>
  </si>
  <si>
    <t>Sueldo base al personal permanente</t>
  </si>
  <si>
    <t xml:space="preserve">Sueldo base  </t>
  </si>
  <si>
    <t>TOTAL CAPÍTULO 1000 Servicios Presonales</t>
  </si>
  <si>
    <t>SUMAS</t>
  </si>
  <si>
    <t>NOTA.</t>
  </si>
  <si>
    <t>Calendarización basada en la información proporcionada por SEPAF.</t>
  </si>
  <si>
    <t>CONCEPTO PARTIDA</t>
  </si>
  <si>
    <t>Asignación</t>
  </si>
  <si>
    <t>GASTO MENSUAL</t>
  </si>
  <si>
    <t>Inicial</t>
  </si>
  <si>
    <t>Sueldo base</t>
  </si>
  <si>
    <t>Salarios al personal eventual</t>
  </si>
  <si>
    <t>Retribuciones por servicios de carácter social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</si>
  <si>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</si>
  <si>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</si>
  <si>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</si>
  <si>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</si>
  <si>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</si>
  <si>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</si>
  <si>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</si>
  <si>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</si>
  <si>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</si>
  <si>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</si>
  <si>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</si>
  <si>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</si>
  <si>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Prestación salarial complementaria por fallecimiento</t>
  </si>
  <si>
    <t>Impacto al salario en el transcurso del año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</si>
  <si>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</si>
  <si>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</si>
  <si>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</si>
  <si>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</si>
  <si>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</si>
  <si>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</si>
  <si>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</si>
  <si>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</si>
  <si>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</si>
  <si>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</si>
  <si>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</si>
  <si>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</si>
  <si>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</si>
  <si>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</si>
  <si>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</si>
  <si>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</si>
  <si>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</si>
  <si>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</si>
  <si>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</si>
  <si>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</si>
  <si>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</si>
  <si>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</si>
  <si>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</si>
  <si>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</si>
  <si>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</si>
  <si>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</si>
  <si>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</si>
  <si>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</si>
  <si>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</si>
  <si>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</si>
  <si>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</si>
  <si>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</si>
  <si>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</si>
  <si>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</si>
  <si>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</si>
  <si>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Capítulo 2000 (Materiales y Suministros)</t>
  </si>
  <si>
    <t>Servicio de energía eléctrica</t>
  </si>
  <si>
    <t>Servicio telefónico tradicional</t>
  </si>
  <si>
    <t>Servicios de acceso de internet, redes y procesamiento de información</t>
  </si>
  <si>
    <t>Arrendamiento de maquinaria, otros equipos y herramientas</t>
  </si>
  <si>
    <t>Arrendamientos especiales</t>
  </si>
  <si>
    <t>Servicios legales, de contabilidad, auditoría y relacionados</t>
  </si>
  <si>
    <t>Servicio de Impresión de documentos y papelería oficial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</si>
  <si>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</si>
  <si>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</si>
  <si>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</si>
  <si>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</si>
  <si>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</si>
  <si>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</si>
  <si>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</si>
  <si>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</si>
  <si>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</si>
  <si>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</si>
  <si>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</si>
  <si>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</si>
  <si>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</si>
  <si>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Penas, multas, accesorios y actualizaciones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</si>
  <si>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</si>
  <si>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</si>
  <si>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</si>
  <si>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</si>
  <si>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>Equipo de cómputo y de tecnología de la información</t>
  </si>
  <si>
    <t>Equipos de comunicación y telecomunicación</t>
  </si>
  <si>
    <t>Herramientas y máquinas herramienta</t>
  </si>
  <si>
    <t>Refacciones y accesorios mayores</t>
  </si>
  <si>
    <t>Capítulo 5000 (Bienes Muebles e Inmuebles)</t>
  </si>
  <si>
    <t xml:space="preserve">Total Presupuesto </t>
  </si>
  <si>
    <r>
      <t xml:space="preserve">PRESUPESTO DE EGRESOS </t>
    </r>
    <r>
      <rPr>
        <b/>
        <sz val="36"/>
        <rFont val="Arial"/>
        <family val="2"/>
      </rPr>
      <t>2016</t>
    </r>
  </si>
  <si>
    <r>
      <t xml:space="preserve">          PRESUPUESTO DE INGRESOS </t>
    </r>
    <r>
      <rPr>
        <b/>
        <sz val="36"/>
        <rFont val="Arial"/>
        <family val="2"/>
      </rPr>
      <t>2016</t>
    </r>
  </si>
  <si>
    <t>Presupuesto 2016</t>
  </si>
  <si>
    <t>Otros Mobiliarios y equipos de administración</t>
  </si>
  <si>
    <t xml:space="preserve"> Presupuesto de Ingresos 2016</t>
  </si>
  <si>
    <t>Maquinaria y equipo agropecuario</t>
  </si>
  <si>
    <t>Servicio de energía eléctrica para bombeo y tratamiento de agua</t>
  </si>
  <si>
    <t>Servicio de digitalización de documentación</t>
  </si>
  <si>
    <r>
      <t xml:space="preserve">PRESUPUESTO DE EGRESOS </t>
    </r>
    <r>
      <rPr>
        <b/>
        <sz val="36"/>
        <color indexed="8"/>
        <rFont val="Arial"/>
        <family val="2"/>
      </rPr>
      <t>2016</t>
    </r>
  </si>
  <si>
    <t>CALENDARIZACIÓN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</si>
</sst>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0"/>
    <numFmt numFmtId="165" formatCode="0000"/>
    <numFmt numFmtId="166" formatCode="#,##0_ ;[Red]\-#,##0\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26"/>
      <name val="Arial"/>
      <family val="2"/>
    </font>
    <font>
      <b/>
      <sz val="36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19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164" fontId="12" fillId="0" borderId="3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/>
    <xf numFmtId="4" fontId="12" fillId="0" borderId="1" xfId="0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166" fontId="24" fillId="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5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5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7" fillId="0" borderId="0" xfId="0" applyFont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7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/>
    <xf numFmtId="4" fontId="0" fillId="0" borderId="0" xfId="0" applyNumberFormat="1" applyAlignment="1">
      <alignment vertical="center"/>
    </xf>
    <xf numFmtId="0" fontId="28" fillId="0" borderId="6" xfId="0" applyFont="1" applyBorder="1" applyAlignment="1">
      <alignment horizontal="left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166" fontId="24" fillId="5" borderId="16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center" vertical="center"/>
    </xf>
    <xf numFmtId="166" fontId="24" fillId="5" borderId="17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justify" vertical="center" wrapText="1"/>
    </xf>
    <xf numFmtId="166" fontId="30" fillId="0" borderId="1" xfId="0" applyNumberFormat="1" applyFont="1" applyBorder="1" applyAlignment="1">
      <alignment vertical="center"/>
    </xf>
    <xf numFmtId="166" fontId="30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justify" vertical="center" wrapText="1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5" fillId="0" borderId="0" xfId="0" applyFont="1"/>
    <xf numFmtId="166" fontId="24" fillId="5" borderId="8" xfId="0" applyNumberFormat="1" applyFont="1" applyFill="1" applyBorder="1" applyAlignment="1">
      <alignment horizontal="right" vertical="center"/>
    </xf>
    <xf numFmtId="166" fontId="30" fillId="0" borderId="1" xfId="0" applyNumberFormat="1" applyFont="1" applyBorder="1" applyAlignment="1" applyProtection="1">
      <alignment vertical="center"/>
    </xf>
    <xf numFmtId="166" fontId="30" fillId="0" borderId="1" xfId="0" applyNumberFormat="1" applyFont="1" applyFill="1" applyBorder="1" applyAlignment="1" applyProtection="1">
      <alignment vertical="center"/>
    </xf>
    <xf numFmtId="166" fontId="24" fillId="5" borderId="18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166" fontId="24" fillId="5" borderId="19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" fontId="0" fillId="0" borderId="0" xfId="0" applyNumberFormat="1" applyBorder="1"/>
    <xf numFmtId="166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3" fontId="1" fillId="0" borderId="0" xfId="0" applyNumberFormat="1" applyFont="1"/>
    <xf numFmtId="3" fontId="30" fillId="0" borderId="0" xfId="0" applyNumberFormat="1" applyFont="1" applyAlignment="1">
      <alignment vertical="center"/>
    </xf>
    <xf numFmtId="3" fontId="12" fillId="0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4" fontId="11" fillId="0" borderId="0" xfId="0" applyNumberFormat="1" applyFont="1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3" fontId="23" fillId="0" borderId="0" xfId="1" applyFont="1" applyBorder="1" applyAlignment="1">
      <alignment vertical="center"/>
    </xf>
    <xf numFmtId="3" fontId="11" fillId="0" borderId="0" xfId="0" applyNumberFormat="1" applyFont="1" applyBorder="1"/>
    <xf numFmtId="166" fontId="11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11" fillId="0" borderId="0" xfId="1" applyFont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9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20" xfId="0" applyNumberFormat="1" applyFont="1" applyFill="1" applyBorder="1" applyAlignment="1">
      <alignment horizontal="center" vertical="center"/>
    </xf>
    <xf numFmtId="166" fontId="24" fillId="5" borderId="13" xfId="0" applyNumberFormat="1" applyFont="1" applyFill="1" applyBorder="1" applyAlignment="1">
      <alignment horizontal="center" vertical="center"/>
    </xf>
    <xf numFmtId="166" fontId="24" fillId="5" borderId="16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~988511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190500</xdr:colOff>
      <xdr:row>2</xdr:row>
      <xdr:rowOff>161925</xdr:rowOff>
    </xdr:to>
    <xdr:pic>
      <xdr:nvPicPr>
        <xdr:cNvPr id="1379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14300"/>
          <a:ext cx="26574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</xdr:colOff>
      <xdr:row>0</xdr:row>
      <xdr:rowOff>85725</xdr:rowOff>
    </xdr:from>
    <xdr:to>
      <xdr:col>14</xdr:col>
      <xdr:colOff>485775</xdr:colOff>
      <xdr:row>3</xdr:row>
      <xdr:rowOff>85725</xdr:rowOff>
    </xdr:to>
    <xdr:pic>
      <xdr:nvPicPr>
        <xdr:cNvPr id="1380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1250" y="857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0</xdr:row>
      <xdr:rowOff>190500</xdr:rowOff>
    </xdr:from>
    <xdr:to>
      <xdr:col>14</xdr:col>
      <xdr:colOff>381000</xdr:colOff>
      <xdr:row>5</xdr:row>
      <xdr:rowOff>114300</xdr:rowOff>
    </xdr:to>
    <xdr:pic>
      <xdr:nvPicPr>
        <xdr:cNvPr id="3415" name="1 Imagen" descr="logo201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0" y="190500"/>
          <a:ext cx="14192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2</xdr:col>
      <xdr:colOff>438150</xdr:colOff>
      <xdr:row>3</xdr:row>
      <xdr:rowOff>66675</xdr:rowOff>
    </xdr:to>
    <xdr:pic>
      <xdr:nvPicPr>
        <xdr:cNvPr id="3416" name="2 Imagen" descr="GOBJAL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361950"/>
          <a:ext cx="3409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304800</xdr:rowOff>
    </xdr:from>
    <xdr:to>
      <xdr:col>2</xdr:col>
      <xdr:colOff>1143000</xdr:colOff>
      <xdr:row>3</xdr:row>
      <xdr:rowOff>104775</xdr:rowOff>
    </xdr:to>
    <xdr:pic>
      <xdr:nvPicPr>
        <xdr:cNvPr id="2401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04800"/>
          <a:ext cx="2343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1428750</xdr:colOff>
      <xdr:row>0</xdr:row>
      <xdr:rowOff>219075</xdr:rowOff>
    </xdr:from>
    <xdr:to>
      <xdr:col>2</xdr:col>
      <xdr:colOff>2457450</xdr:colOff>
      <xdr:row>4</xdr:row>
      <xdr:rowOff>85725</xdr:rowOff>
    </xdr:to>
    <xdr:pic>
      <xdr:nvPicPr>
        <xdr:cNvPr id="2402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219075"/>
          <a:ext cx="10287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Bases%20presupuest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 2013-2014-2015"/>
      <sheetName val="Avance dic14"/>
      <sheetName val="Estimado Taq-Estac.2015"/>
      <sheetName val="Estimado Ligas 2015"/>
      <sheetName val="Estimado Concesiones 2015"/>
      <sheetName val="Estimado 2015"/>
      <sheetName val="Hoja1"/>
      <sheetName val="Estimado egresos 2015"/>
      <sheetName val="Hoja4"/>
      <sheetName val="Hoja3"/>
      <sheetName val="Hoja2"/>
      <sheetName val="Hoja5"/>
    </sheetNames>
    <sheetDataSet>
      <sheetData sheetId="0"/>
      <sheetData sheetId="1"/>
      <sheetData sheetId="2">
        <row r="7">
          <cell r="N7">
            <v>108901.09999999999</v>
          </cell>
        </row>
        <row r="11">
          <cell r="G11">
            <v>103670.00233333332</v>
          </cell>
          <cell r="H11">
            <v>107065.01493333331</v>
          </cell>
          <cell r="I11">
            <v>124722.55039999998</v>
          </cell>
          <cell r="J11">
            <v>130550.01726666666</v>
          </cell>
          <cell r="K11">
            <v>123094.99113333333</v>
          </cell>
          <cell r="L11">
            <v>117635.02193333332</v>
          </cell>
        </row>
        <row r="13">
          <cell r="G13">
            <v>34576.056266666666</v>
          </cell>
          <cell r="H13">
            <v>29816.714666666667</v>
          </cell>
          <cell r="I13">
            <v>40045.685866666659</v>
          </cell>
          <cell r="J13">
            <v>54554.458133333334</v>
          </cell>
        </row>
        <row r="71">
          <cell r="D71">
            <v>8350</v>
          </cell>
        </row>
        <row r="72">
          <cell r="D72">
            <v>6850</v>
          </cell>
        </row>
      </sheetData>
      <sheetData sheetId="3"/>
      <sheetData sheetId="4"/>
      <sheetData sheetId="5">
        <row r="27">
          <cell r="C27">
            <v>11428469.989999998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tabSelected="1" workbookViewId="0">
      <selection activeCell="B4" sqref="B4"/>
    </sheetView>
  </sheetViews>
  <sheetFormatPr baseColWidth="10" defaultColWidth="4.7109375" defaultRowHeight="12.75"/>
  <cols>
    <col min="1" max="1" width="4.7109375" style="9" customWidth="1"/>
    <col min="2" max="2" width="34" style="2" customWidth="1"/>
    <col min="3" max="3" width="12" style="2" customWidth="1"/>
    <col min="4" max="4" width="10.85546875" style="2" bestFit="1" customWidth="1"/>
    <col min="5" max="6" width="8.85546875" style="2" bestFit="1" customWidth="1"/>
    <col min="7" max="7" width="10.28515625" style="2" customWidth="1"/>
    <col min="8" max="8" width="8.8554687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>
      <c r="A1" s="1"/>
      <c r="C1" s="3" t="s">
        <v>139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>
      <c r="A2" s="6"/>
      <c r="D2" s="7" t="s">
        <v>0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>
      <c r="A5" s="144"/>
      <c r="B5" s="146" t="s">
        <v>1</v>
      </c>
      <c r="C5" s="148" t="s">
        <v>140</v>
      </c>
      <c r="D5" s="150" t="s">
        <v>142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>
      <c r="A6" s="145"/>
      <c r="B6" s="147"/>
      <c r="C6" s="149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>
      <c r="A7" s="20" t="s">
        <v>14</v>
      </c>
      <c r="B7" s="21" t="s">
        <v>15</v>
      </c>
      <c r="C7" s="126">
        <f>SUM(D7:O7)</f>
        <v>5306388</v>
      </c>
      <c r="D7" s="23">
        <v>373439</v>
      </c>
      <c r="E7" s="23">
        <v>455807</v>
      </c>
      <c r="F7" s="23">
        <v>647325</v>
      </c>
      <c r="G7" s="23">
        <v>496659</v>
      </c>
      <c r="H7" s="23">
        <v>378835</v>
      </c>
      <c r="I7" s="23">
        <v>345698</v>
      </c>
      <c r="J7" s="23">
        <v>490375</v>
      </c>
      <c r="K7" s="23">
        <v>536291</v>
      </c>
      <c r="L7" s="23">
        <v>392560</v>
      </c>
      <c r="M7" s="23">
        <v>425125</v>
      </c>
      <c r="N7" s="23">
        <v>435896</v>
      </c>
      <c r="O7" s="23">
        <v>328378</v>
      </c>
      <c r="Q7" s="25"/>
    </row>
    <row r="8" spans="1:251" s="24" customFormat="1" ht="12">
      <c r="A8" s="26" t="s">
        <v>14</v>
      </c>
      <c r="B8" s="21" t="s">
        <v>16</v>
      </c>
      <c r="C8" s="126">
        <f t="shared" ref="C8:C20" si="0">SUM(D8:O8)</f>
        <v>1522310.1</v>
      </c>
      <c r="D8" s="23">
        <v>133098</v>
      </c>
      <c r="E8" s="23">
        <v>131838</v>
      </c>
      <c r="F8" s="23">
        <v>193754</v>
      </c>
      <c r="G8" s="23">
        <v>136534</v>
      </c>
      <c r="H8" s="23">
        <v>106492</v>
      </c>
      <c r="I8" s="23">
        <v>95439</v>
      </c>
      <c r="J8" s="23">
        <v>134980</v>
      </c>
      <c r="K8" s="23">
        <v>147758</v>
      </c>
      <c r="L8" s="23">
        <v>106807</v>
      </c>
      <c r="M8" s="23">
        <v>108297</v>
      </c>
      <c r="N8" s="23">
        <v>118412</v>
      </c>
      <c r="O8" s="23">
        <f>'[1]Estimado Taq-Estac.2015'!N7</f>
        <v>108901.09999999999</v>
      </c>
      <c r="Q8" s="25"/>
    </row>
    <row r="9" spans="1:251" s="24" customFormat="1" ht="12">
      <c r="A9" s="26"/>
      <c r="B9" s="21" t="s">
        <v>17</v>
      </c>
      <c r="C9" s="126">
        <f t="shared" si="0"/>
        <v>1479408.5979999998</v>
      </c>
      <c r="D9" s="23">
        <v>85482</v>
      </c>
      <c r="E9" s="23">
        <v>120488</v>
      </c>
      <c r="F9" s="23">
        <v>232937</v>
      </c>
      <c r="G9" s="23">
        <v>122977</v>
      </c>
      <c r="H9" s="23">
        <f>'[1]Estimado Taq-Estac.2015'!G11</f>
        <v>103670.00233333332</v>
      </c>
      <c r="I9" s="23">
        <f>'[1]Estimado Taq-Estac.2015'!H11</f>
        <v>107065.01493333331</v>
      </c>
      <c r="J9" s="23">
        <f>'[1]Estimado Taq-Estac.2015'!I11</f>
        <v>124722.55039999998</v>
      </c>
      <c r="K9" s="23">
        <f>'[1]Estimado Taq-Estac.2015'!J11</f>
        <v>130550.01726666666</v>
      </c>
      <c r="L9" s="23">
        <f>'[1]Estimado Taq-Estac.2015'!K11</f>
        <v>123094.99113333333</v>
      </c>
      <c r="M9" s="23">
        <f>'[1]Estimado Taq-Estac.2015'!L11</f>
        <v>117635.02193333332</v>
      </c>
      <c r="N9" s="23">
        <v>122657</v>
      </c>
      <c r="O9" s="23">
        <v>88130</v>
      </c>
      <c r="Q9" s="25"/>
    </row>
    <row r="10" spans="1:251" s="24" customFormat="1" ht="12">
      <c r="A10" s="26"/>
      <c r="B10" s="21" t="s">
        <v>18</v>
      </c>
      <c r="C10" s="126">
        <f t="shared" si="0"/>
        <v>549107.91493333329</v>
      </c>
      <c r="D10" s="23">
        <v>46471</v>
      </c>
      <c r="E10" s="23">
        <v>48281</v>
      </c>
      <c r="F10" s="23">
        <v>83767</v>
      </c>
      <c r="G10" s="23">
        <v>45137</v>
      </c>
      <c r="H10" s="23">
        <f>'[1]Estimado Taq-Estac.2015'!G13</f>
        <v>34576.056266666666</v>
      </c>
      <c r="I10" s="23">
        <f>'[1]Estimado Taq-Estac.2015'!H13</f>
        <v>29816.714666666667</v>
      </c>
      <c r="J10" s="23">
        <f>'[1]Estimado Taq-Estac.2015'!I13</f>
        <v>40045.685866666659</v>
      </c>
      <c r="K10" s="23">
        <f>'[1]Estimado Taq-Estac.2015'!J13</f>
        <v>54554.458133333334</v>
      </c>
      <c r="L10" s="23">
        <v>49873</v>
      </c>
      <c r="M10" s="23">
        <v>35482</v>
      </c>
      <c r="N10" s="23">
        <v>41946</v>
      </c>
      <c r="O10" s="23">
        <v>39158</v>
      </c>
      <c r="Q10" s="25"/>
    </row>
    <row r="11" spans="1:251" s="24" customFormat="1" ht="12">
      <c r="A11" s="26"/>
      <c r="B11" s="21" t="s">
        <v>19</v>
      </c>
      <c r="C11" s="126">
        <f t="shared" si="0"/>
        <v>212500</v>
      </c>
      <c r="D11" s="23">
        <v>37500</v>
      </c>
      <c r="E11" s="23">
        <v>25000</v>
      </c>
      <c r="F11" s="23">
        <v>25000</v>
      </c>
      <c r="G11" s="23">
        <v>25000</v>
      </c>
      <c r="H11" s="27">
        <v>0</v>
      </c>
      <c r="I11" s="23">
        <v>25000</v>
      </c>
      <c r="J11" s="28">
        <v>0</v>
      </c>
      <c r="K11" s="29">
        <v>0</v>
      </c>
      <c r="L11" s="29">
        <v>0</v>
      </c>
      <c r="M11" s="29">
        <v>0</v>
      </c>
      <c r="N11" s="29">
        <v>37500</v>
      </c>
      <c r="O11" s="29">
        <v>37500</v>
      </c>
      <c r="Q11" s="25"/>
    </row>
    <row r="12" spans="1:251" s="24" customFormat="1" ht="12">
      <c r="A12" s="26"/>
      <c r="B12" s="21" t="s">
        <v>20</v>
      </c>
      <c r="C12" s="126">
        <f t="shared" si="0"/>
        <v>71500</v>
      </c>
      <c r="D12" s="23">
        <v>1000</v>
      </c>
      <c r="E12" s="23">
        <v>3500</v>
      </c>
      <c r="F12" s="23">
        <v>5500</v>
      </c>
      <c r="G12" s="23">
        <v>20000</v>
      </c>
      <c r="H12" s="27">
        <v>5000</v>
      </c>
      <c r="I12" s="23">
        <v>12000</v>
      </c>
      <c r="J12" s="28">
        <v>3200</v>
      </c>
      <c r="K12" s="29">
        <v>3600</v>
      </c>
      <c r="L12" s="29">
        <v>9000</v>
      </c>
      <c r="M12" s="29">
        <v>4200</v>
      </c>
      <c r="N12" s="29">
        <v>1500</v>
      </c>
      <c r="O12" s="29">
        <v>3000</v>
      </c>
      <c r="Q12" s="25"/>
    </row>
    <row r="13" spans="1:251" s="24" customFormat="1" ht="12">
      <c r="A13" s="26"/>
      <c r="B13" s="21" t="s">
        <v>21</v>
      </c>
      <c r="C13" s="126">
        <f t="shared" si="0"/>
        <v>912000</v>
      </c>
      <c r="D13" s="23">
        <v>61500</v>
      </c>
      <c r="E13" s="23">
        <v>61500</v>
      </c>
      <c r="F13" s="23">
        <v>76500</v>
      </c>
      <c r="G13" s="23">
        <v>75000</v>
      </c>
      <c r="H13" s="23">
        <v>76500</v>
      </c>
      <c r="I13" s="23">
        <v>76500</v>
      </c>
      <c r="J13" s="23">
        <v>75000</v>
      </c>
      <c r="K13" s="23">
        <v>105000</v>
      </c>
      <c r="L13" s="23">
        <v>76500</v>
      </c>
      <c r="M13" s="23">
        <v>76500</v>
      </c>
      <c r="N13" s="23">
        <v>76500</v>
      </c>
      <c r="O13" s="23">
        <v>75000</v>
      </c>
      <c r="Q13" s="25"/>
    </row>
    <row r="14" spans="1:251" s="24" customFormat="1" ht="12">
      <c r="A14" s="26"/>
      <c r="B14" s="21" t="s">
        <v>22</v>
      </c>
      <c r="C14" s="126">
        <f t="shared" si="0"/>
        <v>751440</v>
      </c>
      <c r="D14" s="23">
        <v>27360</v>
      </c>
      <c r="E14" s="23">
        <v>83600</v>
      </c>
      <c r="F14" s="23">
        <v>49200</v>
      </c>
      <c r="G14" s="23">
        <v>73600</v>
      </c>
      <c r="H14" s="23">
        <v>90400</v>
      </c>
      <c r="I14" s="23">
        <v>75840</v>
      </c>
      <c r="J14" s="23">
        <v>5040</v>
      </c>
      <c r="K14" s="23">
        <v>78200</v>
      </c>
      <c r="L14" s="23">
        <v>76000</v>
      </c>
      <c r="M14" s="23">
        <v>84800</v>
      </c>
      <c r="N14" s="23">
        <v>83200</v>
      </c>
      <c r="O14" s="23">
        <v>24200</v>
      </c>
      <c r="Q14" s="25"/>
    </row>
    <row r="15" spans="1:251" s="24" customFormat="1" ht="12">
      <c r="A15" s="26"/>
      <c r="B15" s="21" t="s">
        <v>23</v>
      </c>
      <c r="C15" s="126">
        <f t="shared" si="0"/>
        <v>108000</v>
      </c>
      <c r="D15" s="23">
        <v>0</v>
      </c>
      <c r="E15" s="23">
        <v>0</v>
      </c>
      <c r="F15" s="23">
        <v>0</v>
      </c>
      <c r="G15" s="23">
        <v>0</v>
      </c>
      <c r="H15" s="27">
        <v>0</v>
      </c>
      <c r="I15" s="23">
        <v>0</v>
      </c>
      <c r="J15" s="28">
        <v>108000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Q15" s="25"/>
    </row>
    <row r="16" spans="1:251" s="24" customFormat="1" ht="12">
      <c r="A16" s="26"/>
      <c r="B16" s="21" t="s">
        <v>24</v>
      </c>
      <c r="C16" s="126">
        <f t="shared" si="0"/>
        <v>40000</v>
      </c>
      <c r="D16" s="23">
        <v>0</v>
      </c>
      <c r="E16" s="23">
        <v>0</v>
      </c>
      <c r="F16" s="23">
        <v>0</v>
      </c>
      <c r="G16" s="23">
        <v>0</v>
      </c>
      <c r="H16" s="27">
        <v>0</v>
      </c>
      <c r="I16" s="23">
        <v>0</v>
      </c>
      <c r="J16" s="28">
        <v>30000</v>
      </c>
      <c r="K16" s="29">
        <v>10000</v>
      </c>
      <c r="L16" s="29">
        <v>0</v>
      </c>
      <c r="M16" s="29">
        <v>0</v>
      </c>
      <c r="N16" s="29">
        <v>0</v>
      </c>
      <c r="O16" s="29">
        <v>0</v>
      </c>
      <c r="Q16" s="25"/>
    </row>
    <row r="17" spans="1:251" s="24" customFormat="1" ht="12">
      <c r="A17" s="30"/>
      <c r="B17" s="21" t="s">
        <v>25</v>
      </c>
      <c r="C17" s="126">
        <f t="shared" si="0"/>
        <v>100040</v>
      </c>
      <c r="D17" s="23">
        <v>4650</v>
      </c>
      <c r="E17" s="23">
        <v>7730</v>
      </c>
      <c r="F17" s="23">
        <v>18130</v>
      </c>
      <c r="G17" s="23">
        <v>8500</v>
      </c>
      <c r="H17" s="27">
        <v>7330</v>
      </c>
      <c r="I17" s="23">
        <v>6560</v>
      </c>
      <c r="J17" s="28">
        <v>8570</v>
      </c>
      <c r="K17" s="29">
        <v>7790</v>
      </c>
      <c r="L17" s="29">
        <v>7180</v>
      </c>
      <c r="M17" s="29">
        <f>'[1]Estimado Taq-Estac.2015'!D71</f>
        <v>8350</v>
      </c>
      <c r="N17" s="29">
        <f>'[1]Estimado Taq-Estac.2015'!D72</f>
        <v>6850</v>
      </c>
      <c r="O17" s="29">
        <v>8400</v>
      </c>
      <c r="Q17" s="25"/>
    </row>
    <row r="18" spans="1:251" s="24" customFormat="1" ht="12">
      <c r="A18" s="30"/>
      <c r="B18" s="21" t="s">
        <v>26</v>
      </c>
      <c r="C18" s="126">
        <f t="shared" si="0"/>
        <v>785520</v>
      </c>
      <c r="D18" s="23">
        <v>65460</v>
      </c>
      <c r="E18" s="23">
        <f>$D$18</f>
        <v>65460</v>
      </c>
      <c r="F18" s="23">
        <f t="shared" ref="F18:O18" si="1">$D$18</f>
        <v>65460</v>
      </c>
      <c r="G18" s="23">
        <f t="shared" si="1"/>
        <v>65460</v>
      </c>
      <c r="H18" s="23">
        <f t="shared" si="1"/>
        <v>65460</v>
      </c>
      <c r="I18" s="23">
        <f t="shared" si="1"/>
        <v>65460</v>
      </c>
      <c r="J18" s="23">
        <f t="shared" si="1"/>
        <v>65460</v>
      </c>
      <c r="K18" s="23">
        <f t="shared" si="1"/>
        <v>65460</v>
      </c>
      <c r="L18" s="23">
        <f t="shared" si="1"/>
        <v>65460</v>
      </c>
      <c r="M18" s="23">
        <f t="shared" si="1"/>
        <v>65460</v>
      </c>
      <c r="N18" s="23">
        <f t="shared" si="1"/>
        <v>65460</v>
      </c>
      <c r="O18" s="23">
        <f t="shared" si="1"/>
        <v>65460</v>
      </c>
      <c r="Q18" s="25"/>
    </row>
    <row r="19" spans="1:251" s="24" customFormat="1" ht="12">
      <c r="A19" s="30"/>
      <c r="B19" s="21" t="s">
        <v>27</v>
      </c>
      <c r="C19" s="126">
        <f t="shared" si="0"/>
        <v>190980</v>
      </c>
      <c r="D19" s="23">
        <v>15915</v>
      </c>
      <c r="E19" s="23">
        <f>$D$19</f>
        <v>15915</v>
      </c>
      <c r="F19" s="23">
        <f t="shared" ref="F19:O19" si="2">$D$19</f>
        <v>15915</v>
      </c>
      <c r="G19" s="23">
        <f t="shared" si="2"/>
        <v>15915</v>
      </c>
      <c r="H19" s="23">
        <f t="shared" si="2"/>
        <v>15915</v>
      </c>
      <c r="I19" s="23">
        <f t="shared" si="2"/>
        <v>15915</v>
      </c>
      <c r="J19" s="23">
        <f t="shared" si="2"/>
        <v>15915</v>
      </c>
      <c r="K19" s="23">
        <f t="shared" si="2"/>
        <v>15915</v>
      </c>
      <c r="L19" s="23">
        <f t="shared" si="2"/>
        <v>15915</v>
      </c>
      <c r="M19" s="23">
        <f t="shared" si="2"/>
        <v>15915</v>
      </c>
      <c r="N19" s="23">
        <f t="shared" si="2"/>
        <v>15915</v>
      </c>
      <c r="O19" s="23">
        <f t="shared" si="2"/>
        <v>15915</v>
      </c>
      <c r="Q19" s="25"/>
    </row>
    <row r="20" spans="1:251" s="24" customFormat="1" ht="12">
      <c r="A20" s="30"/>
      <c r="B20" s="21" t="s">
        <v>28</v>
      </c>
      <c r="C20" s="126">
        <f t="shared" si="0"/>
        <v>287997.53000000003</v>
      </c>
      <c r="D20" s="23">
        <v>4500</v>
      </c>
      <c r="E20" s="23">
        <f>4000+29544+77681.98</f>
        <v>111225.98</v>
      </c>
      <c r="F20" s="23">
        <f>4000+126271.55</f>
        <v>130271.55</v>
      </c>
      <c r="G20" s="23">
        <v>4500</v>
      </c>
      <c r="H20" s="23">
        <v>4500</v>
      </c>
      <c r="I20" s="23">
        <v>4500</v>
      </c>
      <c r="J20" s="23">
        <v>4500</v>
      </c>
      <c r="K20" s="23">
        <v>4500</v>
      </c>
      <c r="L20" s="23">
        <v>4500</v>
      </c>
      <c r="M20" s="23">
        <v>4500</v>
      </c>
      <c r="N20" s="23">
        <v>4500</v>
      </c>
      <c r="O20" s="23">
        <v>6000</v>
      </c>
      <c r="Q20" s="25"/>
    </row>
    <row r="21" spans="1:251" s="24" customFormat="1" ht="12">
      <c r="A21" s="31"/>
      <c r="B21" s="21" t="s">
        <v>29</v>
      </c>
      <c r="C21" s="126">
        <v>7000</v>
      </c>
      <c r="D21" s="23">
        <v>150</v>
      </c>
      <c r="E21" s="23">
        <v>150</v>
      </c>
      <c r="F21" s="23">
        <v>150</v>
      </c>
      <c r="G21" s="23">
        <v>250</v>
      </c>
      <c r="H21" s="23">
        <v>250</v>
      </c>
      <c r="I21" s="23">
        <v>250</v>
      </c>
      <c r="J21" s="23">
        <v>250</v>
      </c>
      <c r="K21" s="23">
        <v>250</v>
      </c>
      <c r="L21" s="23">
        <v>250</v>
      </c>
      <c r="M21" s="23">
        <v>250</v>
      </c>
      <c r="N21" s="23">
        <v>250</v>
      </c>
      <c r="O21" s="23">
        <v>250</v>
      </c>
      <c r="Q21" s="25"/>
    </row>
    <row r="22" spans="1:251">
      <c r="A22" s="32"/>
      <c r="B22" s="33" t="s">
        <v>30</v>
      </c>
      <c r="C22" s="34">
        <f t="shared" ref="C22:I22" si="3">SUM(C7:C21)</f>
        <v>12324192.142933331</v>
      </c>
      <c r="D22" s="35">
        <f t="shared" si="3"/>
        <v>856525</v>
      </c>
      <c r="E22" s="35">
        <f t="shared" si="3"/>
        <v>1130494.98</v>
      </c>
      <c r="F22" s="35">
        <f t="shared" si="3"/>
        <v>1543909.55</v>
      </c>
      <c r="G22" s="35">
        <f t="shared" si="3"/>
        <v>1089532</v>
      </c>
      <c r="H22" s="35">
        <f t="shared" si="3"/>
        <v>888928.05859999999</v>
      </c>
      <c r="I22" s="35">
        <f t="shared" si="3"/>
        <v>860043.72959999996</v>
      </c>
      <c r="J22" s="35">
        <f>SUM(J7:J20)</f>
        <v>1105808.2362666666</v>
      </c>
      <c r="K22" s="35">
        <f>SUM(K7:K21)</f>
        <v>1159868.4753999999</v>
      </c>
      <c r="L22" s="35">
        <f>SUM(L7:L21)</f>
        <v>927139.9911333333</v>
      </c>
      <c r="M22" s="35">
        <f>SUM(M7:M21)</f>
        <v>946514.02193333337</v>
      </c>
      <c r="N22" s="35">
        <f>SUM(N7:N21)</f>
        <v>1010586</v>
      </c>
      <c r="O22" s="35">
        <f>SUM(O7:O21)</f>
        <v>800292.1</v>
      </c>
      <c r="P22" s="24"/>
      <c r="Q22" s="2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>
      <c r="A23" s="26"/>
      <c r="B23" s="36"/>
      <c r="C23" s="27"/>
      <c r="D23" s="23"/>
      <c r="E23" s="23"/>
      <c r="F23" s="23"/>
      <c r="G23" s="29"/>
      <c r="H23" s="23"/>
      <c r="I23" s="23"/>
      <c r="J23" s="29"/>
      <c r="K23" s="29"/>
      <c r="L23" s="29"/>
      <c r="M23" s="29"/>
      <c r="N23" s="29"/>
      <c r="O23" s="29"/>
      <c r="P23" s="24"/>
      <c r="Q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s="24" customFormat="1" ht="12">
      <c r="A24" s="26"/>
      <c r="B24" s="36" t="s">
        <v>31</v>
      </c>
      <c r="C24" s="22">
        <f>SUM(D24:O24)</f>
        <v>534962.64206933323</v>
      </c>
      <c r="D24" s="23">
        <f>(D9+D10+D11+D12+D18+D19+D20)*0.16</f>
        <v>41012.480000000003</v>
      </c>
      <c r="E24" s="23">
        <f>(E9+E10+E11+E12+E18+E19+4000)*0.16</f>
        <v>45223.040000000001</v>
      </c>
      <c r="F24" s="23">
        <f>(F9+F10+F11+F12+F18+F19+4000)*0.16</f>
        <v>69212.639999999999</v>
      </c>
      <c r="G24" s="23">
        <f t="shared" ref="G24:O24" si="4">(G9+G10+G11+G12+G18+G19+G20)*0.16</f>
        <v>47838.239999999998</v>
      </c>
      <c r="H24" s="23">
        <f t="shared" si="4"/>
        <v>36659.369376000002</v>
      </c>
      <c r="I24" s="23">
        <f t="shared" si="4"/>
        <v>41561.076735999995</v>
      </c>
      <c r="J24" s="23">
        <f t="shared" si="4"/>
        <v>40614.917802666663</v>
      </c>
      <c r="K24" s="23">
        <f t="shared" si="4"/>
        <v>43932.716064</v>
      </c>
      <c r="L24" s="23">
        <f t="shared" si="4"/>
        <v>42854.878581333331</v>
      </c>
      <c r="M24" s="23">
        <f t="shared" si="4"/>
        <v>38910.723509333329</v>
      </c>
      <c r="N24" s="23">
        <f t="shared" si="4"/>
        <v>46316.480000000003</v>
      </c>
      <c r="O24" s="23">
        <f t="shared" si="4"/>
        <v>40826.080000000002</v>
      </c>
      <c r="Q24" s="25"/>
    </row>
    <row r="25" spans="1:251">
      <c r="A25" s="32"/>
      <c r="B25" s="33" t="s">
        <v>32</v>
      </c>
      <c r="C25" s="34">
        <f>SUM(C24)</f>
        <v>534962.64206933323</v>
      </c>
      <c r="D25" s="35">
        <f t="shared" ref="D25:O25" si="5">SUM(D24)</f>
        <v>41012.480000000003</v>
      </c>
      <c r="E25" s="35">
        <f t="shared" si="5"/>
        <v>45223.040000000001</v>
      </c>
      <c r="F25" s="35">
        <f t="shared" si="5"/>
        <v>69212.639999999999</v>
      </c>
      <c r="G25" s="35">
        <f t="shared" si="5"/>
        <v>47838.239999999998</v>
      </c>
      <c r="H25" s="35">
        <f t="shared" si="5"/>
        <v>36659.369376000002</v>
      </c>
      <c r="I25" s="35">
        <f t="shared" si="5"/>
        <v>41561.076735999995</v>
      </c>
      <c r="J25" s="35">
        <f t="shared" si="5"/>
        <v>40614.917802666663</v>
      </c>
      <c r="K25" s="35">
        <f t="shared" si="5"/>
        <v>43932.716064</v>
      </c>
      <c r="L25" s="35">
        <f t="shared" si="5"/>
        <v>42854.878581333331</v>
      </c>
      <c r="M25" s="35">
        <f t="shared" si="5"/>
        <v>38910.723509333329</v>
      </c>
      <c r="N25" s="35">
        <f t="shared" si="5"/>
        <v>46316.480000000003</v>
      </c>
      <c r="O25" s="35">
        <f t="shared" si="5"/>
        <v>40826.080000000002</v>
      </c>
      <c r="P25" s="24"/>
      <c r="Q25" s="2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>
      <c r="A26" s="26"/>
      <c r="B26" s="36"/>
      <c r="C26" s="27"/>
      <c r="D26" s="23"/>
      <c r="E26" s="23"/>
      <c r="F26" s="23"/>
      <c r="G26" s="29"/>
      <c r="H26" s="23"/>
      <c r="I26" s="23"/>
      <c r="J26" s="29"/>
      <c r="K26" s="29"/>
      <c r="L26" s="29"/>
      <c r="M26" s="29"/>
      <c r="N26" s="29"/>
      <c r="O26" s="29"/>
      <c r="P26" s="24"/>
      <c r="Q26" s="2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>
      <c r="A27" s="26"/>
      <c r="B27" s="36" t="s">
        <v>33</v>
      </c>
      <c r="C27" s="22">
        <v>11428470</v>
      </c>
      <c r="D27" s="27">
        <v>857135.25</v>
      </c>
      <c r="E27" s="27">
        <v>876563.64</v>
      </c>
      <c r="F27" s="27">
        <v>894849.21</v>
      </c>
      <c r="G27" s="27">
        <v>909706.21</v>
      </c>
      <c r="H27" s="27">
        <v>930277.46</v>
      </c>
      <c r="I27" s="27">
        <v>948563.01</v>
      </c>
      <c r="J27" s="27">
        <v>948563.01</v>
      </c>
      <c r="K27" s="27">
        <v>962277.17</v>
      </c>
      <c r="L27" s="27">
        <v>999991.13</v>
      </c>
      <c r="M27" s="27">
        <v>1009133.91</v>
      </c>
      <c r="N27" s="27">
        <v>1034276.53</v>
      </c>
      <c r="O27" s="27">
        <v>1057133.47</v>
      </c>
      <c r="P27" s="24"/>
      <c r="Q27" s="25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>
      <c r="A28" s="32"/>
      <c r="B28" s="33" t="s">
        <v>34</v>
      </c>
      <c r="C28" s="34">
        <f t="shared" ref="C28:O28" si="6">SUM(C27:C27)</f>
        <v>11428470</v>
      </c>
      <c r="D28" s="34">
        <f t="shared" si="6"/>
        <v>857135.25</v>
      </c>
      <c r="E28" s="34">
        <f t="shared" si="6"/>
        <v>876563.64</v>
      </c>
      <c r="F28" s="34">
        <f t="shared" si="6"/>
        <v>894849.21</v>
      </c>
      <c r="G28" s="34">
        <f t="shared" si="6"/>
        <v>909706.21</v>
      </c>
      <c r="H28" s="34">
        <f t="shared" si="6"/>
        <v>930277.46</v>
      </c>
      <c r="I28" s="34">
        <f t="shared" si="6"/>
        <v>948563.01</v>
      </c>
      <c r="J28" s="34">
        <f t="shared" si="6"/>
        <v>948563.01</v>
      </c>
      <c r="K28" s="34">
        <f t="shared" si="6"/>
        <v>962277.17</v>
      </c>
      <c r="L28" s="34">
        <f t="shared" si="6"/>
        <v>999991.13</v>
      </c>
      <c r="M28" s="34">
        <f t="shared" si="6"/>
        <v>1009133.91</v>
      </c>
      <c r="N28" s="34">
        <f t="shared" si="6"/>
        <v>1034276.53</v>
      </c>
      <c r="O28" s="34">
        <f t="shared" si="6"/>
        <v>1057133.47</v>
      </c>
      <c r="P28" s="37"/>
      <c r="Q28" s="25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>
      <c r="A29" s="38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4"/>
      <c r="Q29" s="25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>
      <c r="A30" s="40"/>
      <c r="B30" s="41" t="s">
        <v>35</v>
      </c>
      <c r="C30" s="42">
        <f t="shared" ref="C30:O30" si="7">C22+C25+C28</f>
        <v>24287624.785002664</v>
      </c>
      <c r="D30" s="42">
        <f t="shared" si="7"/>
        <v>1754672.73</v>
      </c>
      <c r="E30" s="42">
        <f t="shared" si="7"/>
        <v>2052281.6600000001</v>
      </c>
      <c r="F30" s="42">
        <f t="shared" si="7"/>
        <v>2507971.4</v>
      </c>
      <c r="G30" s="42">
        <f t="shared" si="7"/>
        <v>2047076.45</v>
      </c>
      <c r="H30" s="42">
        <f t="shared" si="7"/>
        <v>1855864.8879760001</v>
      </c>
      <c r="I30" s="42">
        <f t="shared" si="7"/>
        <v>1850167.8163359999</v>
      </c>
      <c r="J30" s="42">
        <f t="shared" si="7"/>
        <v>2094986.1640693333</v>
      </c>
      <c r="K30" s="42">
        <f t="shared" si="7"/>
        <v>2166078.3614639998</v>
      </c>
      <c r="L30" s="42">
        <f t="shared" si="7"/>
        <v>1969985.9997146665</v>
      </c>
      <c r="M30" s="42">
        <f t="shared" si="7"/>
        <v>1994558.6554426667</v>
      </c>
      <c r="N30" s="42">
        <f t="shared" si="7"/>
        <v>2091179.01</v>
      </c>
      <c r="O30" s="42">
        <f t="shared" si="7"/>
        <v>1898251.65</v>
      </c>
      <c r="P30" s="43"/>
      <c r="Q30" s="2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>
      <c r="A32" s="46"/>
      <c r="B32" s="24"/>
      <c r="C32" s="124"/>
      <c r="D32" s="24"/>
      <c r="E32" s="24"/>
      <c r="F32" s="24"/>
      <c r="G32" s="24"/>
      <c r="H32" s="24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 s="129" customFormat="1">
      <c r="A33" s="127"/>
      <c r="B33" s="128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</row>
    <row r="34" spans="1:251" s="58" customFormat="1" ht="15">
      <c r="A34" s="131"/>
      <c r="B34" s="131"/>
      <c r="C34" s="132"/>
      <c r="D34" s="143"/>
      <c r="E34" s="143"/>
      <c r="F34" s="143"/>
      <c r="G34" s="132"/>
      <c r="H34" s="132"/>
      <c r="I34" s="132"/>
      <c r="J34" s="132"/>
      <c r="L34" s="143"/>
      <c r="M34" s="143"/>
      <c r="N34" s="143"/>
      <c r="O34" s="143"/>
      <c r="P34" s="132"/>
    </row>
    <row r="35" spans="1:251" s="58" customFormat="1" ht="15">
      <c r="A35" s="131"/>
      <c r="B35" s="131"/>
      <c r="C35" s="133"/>
      <c r="D35" s="132"/>
      <c r="F35" s="132"/>
      <c r="G35" s="132"/>
      <c r="H35" s="132"/>
      <c r="I35" s="132"/>
      <c r="J35" s="132"/>
      <c r="L35" s="132"/>
      <c r="N35" s="132"/>
      <c r="O35" s="132"/>
      <c r="P35" s="132"/>
    </row>
    <row r="36" spans="1:251" s="58" customFormat="1" ht="15">
      <c r="A36" s="131"/>
      <c r="B36" s="131"/>
      <c r="D36" s="132"/>
      <c r="F36" s="132"/>
      <c r="G36" s="132"/>
      <c r="H36" s="132"/>
      <c r="I36" s="132"/>
      <c r="J36" s="132"/>
      <c r="L36" s="132"/>
      <c r="N36" s="132"/>
      <c r="O36" s="132"/>
      <c r="P36" s="132"/>
    </row>
    <row r="37" spans="1:251" s="58" customFormat="1" ht="15">
      <c r="A37" s="131"/>
      <c r="B37" s="131"/>
      <c r="D37" s="132"/>
      <c r="F37" s="132"/>
      <c r="G37" s="132"/>
      <c r="H37" s="132"/>
      <c r="I37" s="132"/>
      <c r="J37" s="132"/>
      <c r="L37" s="132"/>
      <c r="N37" s="132"/>
      <c r="O37" s="132"/>
      <c r="P37" s="132"/>
    </row>
    <row r="38" spans="1:251" s="58" customFormat="1" ht="15">
      <c r="A38" s="131"/>
      <c r="B38" s="131"/>
      <c r="D38" s="132"/>
      <c r="F38" s="132"/>
      <c r="G38" s="132"/>
      <c r="H38" s="132"/>
      <c r="I38" s="132"/>
      <c r="J38" s="132"/>
      <c r="L38" s="132"/>
      <c r="N38" s="132"/>
      <c r="O38" s="132"/>
      <c r="P38" s="132"/>
    </row>
    <row r="39" spans="1:251" s="58" customFormat="1" ht="15">
      <c r="A39" s="131"/>
      <c r="B39" s="131"/>
      <c r="D39" s="143"/>
      <c r="E39" s="143"/>
      <c r="F39" s="143"/>
      <c r="G39" s="132"/>
      <c r="H39" s="132"/>
      <c r="I39" s="132"/>
      <c r="J39" s="132"/>
      <c r="L39" s="143"/>
      <c r="M39" s="143"/>
      <c r="N39" s="143"/>
      <c r="O39" s="143"/>
      <c r="P39" s="132"/>
    </row>
    <row r="40" spans="1:251" s="58" customFormat="1" ht="15">
      <c r="A40" s="131"/>
      <c r="B40" s="131"/>
      <c r="D40" s="143"/>
      <c r="E40" s="143"/>
      <c r="F40" s="143"/>
      <c r="G40" s="132"/>
      <c r="H40" s="132"/>
      <c r="I40" s="132"/>
      <c r="J40" s="132"/>
      <c r="L40" s="143"/>
      <c r="M40" s="143"/>
      <c r="N40" s="143"/>
      <c r="O40" s="143"/>
      <c r="P40" s="132"/>
    </row>
    <row r="41" spans="1:251" s="129" customFormat="1">
      <c r="A41" s="127"/>
      <c r="B41" s="128"/>
      <c r="C41" s="128"/>
      <c r="D41" s="128"/>
      <c r="E41" s="128"/>
      <c r="F41" s="134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</row>
    <row r="42" spans="1:251" s="129" customForma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</row>
    <row r="43" spans="1:251" s="129" customFormat="1">
      <c r="A43" s="127"/>
      <c r="B43" s="128"/>
      <c r="C43" s="134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</row>
    <row r="44" spans="1:251" s="129" customFormat="1">
      <c r="A44" s="127"/>
      <c r="B44" s="128"/>
      <c r="C44" s="128"/>
      <c r="D44" s="128"/>
      <c r="E44" s="128"/>
      <c r="F44" s="134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</row>
    <row r="45" spans="1:251" s="129" customFormat="1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</row>
    <row r="46" spans="1:251">
      <c r="A46" s="4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1:251">
      <c r="A47" s="4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1:251">
      <c r="A48" s="4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1:251">
      <c r="A49" s="4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1:251">
      <c r="A50" s="4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1:251">
      <c r="A51" s="4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1:251">
      <c r="A52" s="4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1:251">
      <c r="A53" s="4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</sheetData>
  <mergeCells count="10">
    <mergeCell ref="D39:F39"/>
    <mergeCell ref="L39:O39"/>
    <mergeCell ref="D40:F40"/>
    <mergeCell ref="L40:O40"/>
    <mergeCell ref="A5:A6"/>
    <mergeCell ref="B5:B6"/>
    <mergeCell ref="C5:C6"/>
    <mergeCell ref="D5:O5"/>
    <mergeCell ref="D34:F34"/>
    <mergeCell ref="L34:O34"/>
  </mergeCells>
  <pageMargins left="0.39370078740157483" right="0.23622047244094491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15"/>
  <sheetViews>
    <sheetView workbookViewId="0"/>
  </sheetViews>
  <sheetFormatPr baseColWidth="10" defaultRowHeight="15"/>
  <cols>
    <col min="1" max="1" width="8.140625" style="81" bestFit="1" customWidth="1"/>
    <col min="2" max="2" width="37.5703125" style="81" customWidth="1"/>
    <col min="3" max="3" width="10.28515625" style="81" bestFit="1" customWidth="1"/>
    <col min="4" max="7" width="9.28515625" style="122" bestFit="1" customWidth="1"/>
    <col min="8" max="8" width="10.5703125" style="122" customWidth="1"/>
    <col min="9" max="9" width="9.5703125" style="122" customWidth="1"/>
    <col min="10" max="11" width="9.28515625" style="122" bestFit="1" customWidth="1"/>
    <col min="12" max="12" width="10.42578125" style="122" bestFit="1" customWidth="1"/>
    <col min="13" max="13" width="9.28515625" style="122" bestFit="1" customWidth="1"/>
    <col min="14" max="14" width="9.7109375" style="122" bestFit="1" customWidth="1"/>
    <col min="15" max="15" width="9.28515625" style="122" bestFit="1" customWidth="1"/>
    <col min="17" max="17" width="11.42578125" style="100"/>
  </cols>
  <sheetData>
    <row r="1" spans="1:243" ht="18">
      <c r="A1" s="1"/>
      <c r="C1" s="1"/>
      <c r="D1" s="2"/>
      <c r="E1" s="2"/>
      <c r="F1"/>
      <c r="G1"/>
      <c r="H1" s="153"/>
      <c r="I1" s="153"/>
      <c r="J1" s="13"/>
      <c r="K1"/>
      <c r="L1" s="2"/>
      <c r="M1" s="4"/>
      <c r="N1" s="4"/>
      <c r="O1" s="4"/>
      <c r="Q1"/>
    </row>
    <row r="2" spans="1:243" ht="45">
      <c r="A2" s="1"/>
      <c r="C2"/>
      <c r="D2" s="3" t="s">
        <v>138</v>
      </c>
      <c r="E2"/>
      <c r="F2"/>
      <c r="G2"/>
      <c r="H2"/>
      <c r="I2"/>
      <c r="J2"/>
      <c r="K2" s="82"/>
      <c r="L2" s="83"/>
      <c r="M2" s="84"/>
      <c r="N2" s="84"/>
      <c r="O2" s="85"/>
      <c r="Q2"/>
    </row>
    <row r="3" spans="1:243" ht="18.75">
      <c r="A3" s="1"/>
      <c r="B3"/>
      <c r="C3"/>
      <c r="D3" s="86" t="s">
        <v>0</v>
      </c>
      <c r="E3"/>
      <c r="F3"/>
      <c r="G3"/>
      <c r="H3"/>
      <c r="I3"/>
      <c r="J3"/>
      <c r="K3" s="82"/>
      <c r="L3" s="87"/>
      <c r="M3" s="85"/>
      <c r="N3" s="154"/>
      <c r="O3" s="154"/>
      <c r="Q3"/>
    </row>
    <row r="4" spans="1:243">
      <c r="A4" s="6"/>
      <c r="B4" s="6"/>
      <c r="C4" s="88"/>
      <c r="D4" s="8"/>
      <c r="E4" s="8"/>
      <c r="F4" s="8"/>
      <c r="G4" s="8"/>
      <c r="H4" s="89"/>
      <c r="I4" s="89"/>
      <c r="J4" s="89"/>
      <c r="K4" s="89"/>
      <c r="L4" s="89"/>
      <c r="M4" s="89"/>
      <c r="N4" s="89"/>
      <c r="O4" s="89"/>
      <c r="Q4"/>
    </row>
    <row r="5" spans="1:243" ht="15" customHeight="1">
      <c r="A5" s="9"/>
      <c r="B5" s="2"/>
      <c r="C5" s="90"/>
      <c r="D5" s="11"/>
      <c r="E5" s="11"/>
      <c r="F5" s="11"/>
      <c r="G5" s="11"/>
      <c r="H5" s="91"/>
      <c r="I5" s="83"/>
      <c r="J5" s="82"/>
      <c r="K5" s="155"/>
      <c r="L5" s="155"/>
      <c r="M5" s="155"/>
      <c r="N5" s="155"/>
      <c r="O5" s="155"/>
      <c r="P5" s="48"/>
      <c r="Q5" s="9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>
      <c r="A6" s="93"/>
      <c r="B6" s="94"/>
      <c r="C6" s="94"/>
      <c r="D6" s="95"/>
      <c r="E6" s="95"/>
      <c r="F6" s="95"/>
      <c r="G6" s="95"/>
      <c r="H6" s="95"/>
      <c r="I6" s="95"/>
      <c r="J6" s="96"/>
      <c r="K6" s="96"/>
      <c r="L6" s="96"/>
      <c r="M6" s="96"/>
      <c r="N6" s="96"/>
      <c r="O6" s="97"/>
      <c r="P6" s="61"/>
      <c r="Q6" s="98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</row>
    <row r="7" spans="1:243">
      <c r="A7" s="156" t="s">
        <v>39</v>
      </c>
      <c r="B7" s="158" t="s">
        <v>50</v>
      </c>
      <c r="C7" s="60" t="s">
        <v>51</v>
      </c>
      <c r="D7" s="160" t="s">
        <v>52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P7" s="99"/>
    </row>
    <row r="8" spans="1:243">
      <c r="A8" s="157"/>
      <c r="B8" s="159"/>
      <c r="C8" s="101" t="s">
        <v>53</v>
      </c>
      <c r="D8" s="102" t="s">
        <v>2</v>
      </c>
      <c r="E8" s="102" t="s">
        <v>3</v>
      </c>
      <c r="F8" s="102" t="s">
        <v>4</v>
      </c>
      <c r="G8" s="102" t="s">
        <v>5</v>
      </c>
      <c r="H8" s="102" t="s">
        <v>6</v>
      </c>
      <c r="I8" s="102" t="s">
        <v>7</v>
      </c>
      <c r="J8" s="102" t="s">
        <v>8</v>
      </c>
      <c r="K8" s="102" t="s">
        <v>9</v>
      </c>
      <c r="L8" s="102" t="s">
        <v>10</v>
      </c>
      <c r="M8" s="102" t="s">
        <v>11</v>
      </c>
      <c r="N8" s="102" t="s">
        <v>12</v>
      </c>
      <c r="O8" s="103" t="s">
        <v>13</v>
      </c>
      <c r="P8" s="99"/>
      <c r="R8" s="2"/>
    </row>
    <row r="9" spans="1:243">
      <c r="A9" s="104">
        <v>1131</v>
      </c>
      <c r="B9" s="105" t="s">
        <v>54</v>
      </c>
      <c r="C9" s="107">
        <f>SUM(D9:O9)</f>
        <v>12204090</v>
      </c>
      <c r="D9" s="107">
        <v>1040200</v>
      </c>
      <c r="E9" s="107">
        <v>1040200</v>
      </c>
      <c r="F9" s="107">
        <v>1040200</v>
      </c>
      <c r="G9" s="107">
        <v>1040200</v>
      </c>
      <c r="H9" s="107">
        <v>1040200</v>
      </c>
      <c r="I9" s="107">
        <v>1040200</v>
      </c>
      <c r="J9" s="107">
        <v>993815</v>
      </c>
      <c r="K9" s="107">
        <v>993815</v>
      </c>
      <c r="L9" s="107">
        <v>993815</v>
      </c>
      <c r="M9" s="107">
        <v>993815</v>
      </c>
      <c r="N9" s="107">
        <v>993815</v>
      </c>
      <c r="O9" s="107">
        <v>993815</v>
      </c>
      <c r="P9" s="99"/>
    </row>
    <row r="10" spans="1:243">
      <c r="A10" s="104">
        <v>1221</v>
      </c>
      <c r="B10" s="108" t="s">
        <v>55</v>
      </c>
      <c r="C10" s="107">
        <f>SUM(D10:O10)</f>
        <v>500</v>
      </c>
      <c r="D10" s="107">
        <v>500</v>
      </c>
      <c r="E10" s="107">
        <v>0</v>
      </c>
      <c r="F10" s="107">
        <v>0</v>
      </c>
      <c r="G10" s="107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99"/>
    </row>
    <row r="11" spans="1:243">
      <c r="A11" s="104">
        <v>1231</v>
      </c>
      <c r="B11" s="105" t="s">
        <v>56</v>
      </c>
      <c r="C11" s="107">
        <f>SUM(D11:O11)</f>
        <v>3000</v>
      </c>
      <c r="D11" s="107">
        <v>0</v>
      </c>
      <c r="E11" s="107">
        <v>0</v>
      </c>
      <c r="F11" s="107">
        <v>0</v>
      </c>
      <c r="G11" s="107">
        <v>0</v>
      </c>
      <c r="H11" s="106">
        <v>0</v>
      </c>
      <c r="I11" s="106">
        <v>0</v>
      </c>
      <c r="J11" s="106">
        <v>0</v>
      </c>
      <c r="K11" s="106">
        <v>3000</v>
      </c>
      <c r="L11" s="106">
        <v>0</v>
      </c>
      <c r="M11" s="106">
        <v>0</v>
      </c>
      <c r="N11" s="106">
        <v>0</v>
      </c>
      <c r="O11" s="106">
        <v>0</v>
      </c>
      <c r="P11" s="99"/>
    </row>
    <row r="12" spans="1:243" ht="24">
      <c r="A12" s="104">
        <v>1311</v>
      </c>
      <c r="B12" s="105" t="s">
        <v>57</v>
      </c>
      <c r="C12" s="107">
        <f>SUM(D12:O12)</f>
        <v>285900</v>
      </c>
      <c r="D12" s="107">
        <v>24700</v>
      </c>
      <c r="E12" s="107">
        <v>24700</v>
      </c>
      <c r="F12" s="107">
        <v>24700</v>
      </c>
      <c r="G12" s="107">
        <v>24700</v>
      </c>
      <c r="H12" s="107">
        <v>24700</v>
      </c>
      <c r="I12" s="107">
        <v>24700</v>
      </c>
      <c r="J12" s="107">
        <v>22950</v>
      </c>
      <c r="K12" s="107">
        <v>22950</v>
      </c>
      <c r="L12" s="107">
        <v>22950</v>
      </c>
      <c r="M12" s="107">
        <v>22950</v>
      </c>
      <c r="N12" s="107">
        <v>22950</v>
      </c>
      <c r="O12" s="107">
        <v>22950</v>
      </c>
      <c r="P12" s="99"/>
    </row>
    <row r="13" spans="1:243">
      <c r="A13" s="104">
        <v>1321</v>
      </c>
      <c r="B13" s="105" t="s">
        <v>58</v>
      </c>
      <c r="C13" s="107">
        <f t="shared" ref="C13:C29" si="0">SUM(D13:O13)</f>
        <v>285000</v>
      </c>
      <c r="D13" s="107">
        <v>10000</v>
      </c>
      <c r="E13" s="107">
        <v>10000</v>
      </c>
      <c r="F13" s="107">
        <v>10000</v>
      </c>
      <c r="G13" s="107">
        <v>10000</v>
      </c>
      <c r="H13" s="107">
        <v>10000</v>
      </c>
      <c r="I13" s="107">
        <v>10000</v>
      </c>
      <c r="J13" s="107">
        <v>10000</v>
      </c>
      <c r="K13" s="106">
        <v>175000</v>
      </c>
      <c r="L13" s="106">
        <v>10000</v>
      </c>
      <c r="M13" s="106">
        <v>10000</v>
      </c>
      <c r="N13" s="106">
        <v>10000</v>
      </c>
      <c r="O13" s="106">
        <v>10000</v>
      </c>
      <c r="P13" s="99"/>
    </row>
    <row r="14" spans="1:243">
      <c r="A14" s="104">
        <v>1322</v>
      </c>
      <c r="B14" s="105" t="s">
        <v>59</v>
      </c>
      <c r="C14" s="107">
        <f t="shared" si="0"/>
        <v>1696347.69</v>
      </c>
      <c r="D14" s="107">
        <v>0</v>
      </c>
      <c r="E14" s="107">
        <v>0</v>
      </c>
      <c r="F14" s="107">
        <v>365000</v>
      </c>
      <c r="G14" s="107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f>1370000-38652.31</f>
        <v>1331347.69</v>
      </c>
      <c r="P14" s="99"/>
    </row>
    <row r="15" spans="1:243">
      <c r="A15" s="104">
        <v>1331</v>
      </c>
      <c r="B15" s="105" t="s">
        <v>60</v>
      </c>
      <c r="C15" s="107">
        <f t="shared" si="0"/>
        <v>212500</v>
      </c>
      <c r="D15" s="107">
        <v>25500</v>
      </c>
      <c r="E15" s="107">
        <v>15000</v>
      </c>
      <c r="F15" s="107">
        <v>27000</v>
      </c>
      <c r="G15" s="107">
        <v>15000</v>
      </c>
      <c r="H15" s="106">
        <v>15000</v>
      </c>
      <c r="I15" s="106">
        <v>15000</v>
      </c>
      <c r="J15" s="106">
        <v>15000</v>
      </c>
      <c r="K15" s="106">
        <v>15000</v>
      </c>
      <c r="L15" s="106">
        <v>15000</v>
      </c>
      <c r="M15" s="106">
        <v>15000</v>
      </c>
      <c r="N15" s="106">
        <v>15000</v>
      </c>
      <c r="O15" s="106">
        <v>25000</v>
      </c>
      <c r="P15" s="99"/>
    </row>
    <row r="16" spans="1:243" ht="24">
      <c r="A16" s="104">
        <v>1411</v>
      </c>
      <c r="B16" s="105" t="s">
        <v>61</v>
      </c>
      <c r="C16" s="107">
        <f t="shared" si="0"/>
        <v>896160</v>
      </c>
      <c r="D16" s="107">
        <v>76500</v>
      </c>
      <c r="E16" s="107">
        <v>76500</v>
      </c>
      <c r="F16" s="107">
        <v>76500</v>
      </c>
      <c r="G16" s="107">
        <v>76500</v>
      </c>
      <c r="H16" s="107">
        <v>76500</v>
      </c>
      <c r="I16" s="107">
        <v>76500</v>
      </c>
      <c r="J16" s="107">
        <f t="shared" ref="J16:O16" si="1">76500-3640</f>
        <v>72860</v>
      </c>
      <c r="K16" s="107">
        <f t="shared" si="1"/>
        <v>72860</v>
      </c>
      <c r="L16" s="107">
        <f t="shared" si="1"/>
        <v>72860</v>
      </c>
      <c r="M16" s="107">
        <f t="shared" si="1"/>
        <v>72860</v>
      </c>
      <c r="N16" s="107">
        <f t="shared" si="1"/>
        <v>72860</v>
      </c>
      <c r="O16" s="107">
        <f t="shared" si="1"/>
        <v>72860</v>
      </c>
      <c r="P16" s="99"/>
    </row>
    <row r="17" spans="1:243">
      <c r="A17" s="104">
        <v>1421</v>
      </c>
      <c r="B17" s="105" t="s">
        <v>62</v>
      </c>
      <c r="C17" s="107">
        <f t="shared" si="0"/>
        <v>366660</v>
      </c>
      <c r="D17" s="107">
        <v>31250</v>
      </c>
      <c r="E17" s="107">
        <v>31250</v>
      </c>
      <c r="F17" s="107">
        <v>31250</v>
      </c>
      <c r="G17" s="107">
        <v>31250</v>
      </c>
      <c r="H17" s="107">
        <v>31250</v>
      </c>
      <c r="I17" s="107">
        <v>31250</v>
      </c>
      <c r="J17" s="107">
        <v>29860</v>
      </c>
      <c r="K17" s="107">
        <v>29860</v>
      </c>
      <c r="L17" s="107">
        <v>29860</v>
      </c>
      <c r="M17" s="107">
        <v>29860</v>
      </c>
      <c r="N17" s="107">
        <v>29860</v>
      </c>
      <c r="O17" s="107">
        <v>29860</v>
      </c>
      <c r="P17" s="99"/>
    </row>
    <row r="18" spans="1:243">
      <c r="A18" s="104">
        <v>1431</v>
      </c>
      <c r="B18" s="105" t="s">
        <v>63</v>
      </c>
      <c r="C18" s="107">
        <f t="shared" si="0"/>
        <v>1833000</v>
      </c>
      <c r="D18" s="107">
        <v>156200</v>
      </c>
      <c r="E18" s="107">
        <v>156200</v>
      </c>
      <c r="F18" s="107">
        <v>156200</v>
      </c>
      <c r="G18" s="107">
        <v>156200</v>
      </c>
      <c r="H18" s="107">
        <v>156200</v>
      </c>
      <c r="I18" s="107">
        <v>156200</v>
      </c>
      <c r="J18" s="107">
        <v>149300</v>
      </c>
      <c r="K18" s="107">
        <v>149300</v>
      </c>
      <c r="L18" s="107">
        <v>149300</v>
      </c>
      <c r="M18" s="107">
        <v>149300</v>
      </c>
      <c r="N18" s="107">
        <v>149300</v>
      </c>
      <c r="O18" s="107">
        <v>149300</v>
      </c>
      <c r="P18" s="99"/>
    </row>
    <row r="19" spans="1:243" ht="24">
      <c r="A19" s="104">
        <v>1432</v>
      </c>
      <c r="B19" s="105" t="s">
        <v>64</v>
      </c>
      <c r="C19" s="107">
        <f t="shared" si="0"/>
        <v>246600</v>
      </c>
      <c r="D19" s="107">
        <v>21000</v>
      </c>
      <c r="E19" s="107">
        <v>21000</v>
      </c>
      <c r="F19" s="107">
        <v>21000</v>
      </c>
      <c r="G19" s="107">
        <v>21000</v>
      </c>
      <c r="H19" s="107">
        <v>21000</v>
      </c>
      <c r="I19" s="107">
        <v>21000</v>
      </c>
      <c r="J19" s="107">
        <v>20100</v>
      </c>
      <c r="K19" s="107">
        <v>20100</v>
      </c>
      <c r="L19" s="107">
        <v>20100</v>
      </c>
      <c r="M19" s="107">
        <v>20100</v>
      </c>
      <c r="N19" s="107">
        <v>20100</v>
      </c>
      <c r="O19" s="107">
        <v>20100</v>
      </c>
      <c r="P19" s="109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</row>
    <row r="20" spans="1:243">
      <c r="A20" s="104">
        <v>1441</v>
      </c>
      <c r="B20" s="105" t="s">
        <v>65</v>
      </c>
      <c r="C20" s="107">
        <f t="shared" si="0"/>
        <v>157500</v>
      </c>
      <c r="D20" s="107">
        <v>0</v>
      </c>
      <c r="E20" s="107">
        <v>0</v>
      </c>
      <c r="F20" s="107">
        <v>52500</v>
      </c>
      <c r="G20" s="107">
        <v>0</v>
      </c>
      <c r="H20" s="106">
        <v>0</v>
      </c>
      <c r="I20" s="106">
        <v>0</v>
      </c>
      <c r="J20" s="106">
        <v>52500</v>
      </c>
      <c r="K20" s="106">
        <v>0</v>
      </c>
      <c r="L20" s="106">
        <v>0</v>
      </c>
      <c r="M20" s="106">
        <v>0</v>
      </c>
      <c r="N20" s="106">
        <v>52500</v>
      </c>
      <c r="O20" s="106">
        <v>0</v>
      </c>
      <c r="P20" s="109"/>
      <c r="Q20" s="11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</row>
    <row r="21" spans="1:243">
      <c r="A21" s="104">
        <v>1521</v>
      </c>
      <c r="B21" s="105" t="s">
        <v>66</v>
      </c>
      <c r="C21" s="107">
        <f t="shared" si="0"/>
        <v>178500</v>
      </c>
      <c r="D21" s="107">
        <v>38500</v>
      </c>
      <c r="E21" s="107">
        <v>100000</v>
      </c>
      <c r="F21" s="107">
        <v>40000</v>
      </c>
      <c r="G21" s="107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99"/>
    </row>
    <row r="22" spans="1:243">
      <c r="A22" s="104">
        <v>1531</v>
      </c>
      <c r="B22" s="108" t="s">
        <v>67</v>
      </c>
      <c r="C22" s="107">
        <f t="shared" si="0"/>
        <v>95000</v>
      </c>
      <c r="D22" s="107">
        <v>0</v>
      </c>
      <c r="E22" s="107">
        <v>50000</v>
      </c>
      <c r="F22" s="107">
        <v>45000</v>
      </c>
      <c r="G22" s="107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99"/>
    </row>
    <row r="23" spans="1:243">
      <c r="A23" s="104">
        <v>1543</v>
      </c>
      <c r="B23" s="105" t="s">
        <v>68</v>
      </c>
      <c r="C23" s="107">
        <f t="shared" si="0"/>
        <v>54000</v>
      </c>
      <c r="D23" s="107">
        <v>9000</v>
      </c>
      <c r="E23" s="107">
        <v>0</v>
      </c>
      <c r="F23" s="107">
        <v>9000</v>
      </c>
      <c r="G23" s="107">
        <v>0</v>
      </c>
      <c r="H23" s="106">
        <v>9000</v>
      </c>
      <c r="I23" s="106">
        <v>0</v>
      </c>
      <c r="J23" s="106">
        <v>9000</v>
      </c>
      <c r="K23" s="106">
        <v>0</v>
      </c>
      <c r="L23" s="106">
        <v>9000</v>
      </c>
      <c r="M23" s="106">
        <v>0</v>
      </c>
      <c r="N23" s="106">
        <v>9000</v>
      </c>
      <c r="O23" s="106">
        <v>0</v>
      </c>
      <c r="P23" s="99"/>
    </row>
    <row r="24" spans="1:243" ht="24">
      <c r="A24" s="104">
        <v>1593</v>
      </c>
      <c r="B24" s="105" t="s">
        <v>69</v>
      </c>
      <c r="C24" s="107">
        <f t="shared" si="0"/>
        <v>15000</v>
      </c>
      <c r="D24" s="107">
        <v>15000</v>
      </c>
      <c r="E24" s="107">
        <v>0</v>
      </c>
      <c r="F24" s="107">
        <v>0</v>
      </c>
      <c r="G24" s="107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99"/>
    </row>
    <row r="25" spans="1:243">
      <c r="A25" s="104">
        <v>1611</v>
      </c>
      <c r="B25" s="105" t="s">
        <v>70</v>
      </c>
      <c r="C25" s="107">
        <f t="shared" si="0"/>
        <v>1000</v>
      </c>
      <c r="D25" s="107">
        <v>0</v>
      </c>
      <c r="E25" s="107">
        <v>0</v>
      </c>
      <c r="F25" s="107">
        <v>0</v>
      </c>
      <c r="G25" s="107">
        <v>1000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99"/>
      <c r="R25" s="2"/>
    </row>
    <row r="26" spans="1:243" ht="24">
      <c r="A26" s="104">
        <v>1612</v>
      </c>
      <c r="B26" s="105" t="s">
        <v>71</v>
      </c>
      <c r="C26" s="107">
        <f t="shared" si="0"/>
        <v>390000</v>
      </c>
      <c r="D26" s="107">
        <v>0</v>
      </c>
      <c r="E26" s="107">
        <v>0</v>
      </c>
      <c r="F26" s="107">
        <v>0</v>
      </c>
      <c r="G26" s="107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390000</v>
      </c>
      <c r="P26" s="99"/>
      <c r="R26" s="2"/>
    </row>
    <row r="27" spans="1:243">
      <c r="A27" s="104">
        <v>1712</v>
      </c>
      <c r="B27" s="105" t="s">
        <v>72</v>
      </c>
      <c r="C27" s="107">
        <f t="shared" si="0"/>
        <v>789720</v>
      </c>
      <c r="D27" s="107">
        <v>67500</v>
      </c>
      <c r="E27" s="107">
        <v>67500</v>
      </c>
      <c r="F27" s="107">
        <v>67500</v>
      </c>
      <c r="G27" s="107">
        <v>67500</v>
      </c>
      <c r="H27" s="106">
        <v>67500</v>
      </c>
      <c r="I27" s="106">
        <v>67500</v>
      </c>
      <c r="J27" s="106">
        <v>64120</v>
      </c>
      <c r="K27" s="106">
        <v>64120</v>
      </c>
      <c r="L27" s="106">
        <v>64120</v>
      </c>
      <c r="M27" s="106">
        <v>64120</v>
      </c>
      <c r="N27" s="106">
        <v>64120</v>
      </c>
      <c r="O27" s="106">
        <v>64120</v>
      </c>
      <c r="P27" s="99"/>
      <c r="R27" s="2"/>
    </row>
    <row r="28" spans="1:243">
      <c r="A28" s="104">
        <v>1713</v>
      </c>
      <c r="B28" s="105" t="s">
        <v>73</v>
      </c>
      <c r="C28" s="107">
        <f t="shared" si="0"/>
        <v>413100</v>
      </c>
      <c r="D28" s="107">
        <v>45000</v>
      </c>
      <c r="E28" s="107">
        <v>45000</v>
      </c>
      <c r="F28" s="107">
        <v>45000</v>
      </c>
      <c r="G28" s="107">
        <v>45000</v>
      </c>
      <c r="H28" s="106">
        <v>45000</v>
      </c>
      <c r="I28" s="106">
        <v>45000</v>
      </c>
      <c r="J28" s="106">
        <v>23850</v>
      </c>
      <c r="K28" s="106">
        <v>23850</v>
      </c>
      <c r="L28" s="106">
        <v>23850</v>
      </c>
      <c r="M28" s="106">
        <v>23850</v>
      </c>
      <c r="N28" s="106">
        <v>23850</v>
      </c>
      <c r="O28" s="106">
        <v>23850</v>
      </c>
      <c r="P28" s="99"/>
      <c r="R28" s="2"/>
    </row>
    <row r="29" spans="1:243">
      <c r="A29" s="104">
        <v>1715</v>
      </c>
      <c r="B29" s="105" t="s">
        <v>74</v>
      </c>
      <c r="C29" s="107">
        <f t="shared" si="0"/>
        <v>495000</v>
      </c>
      <c r="D29" s="107">
        <v>0</v>
      </c>
      <c r="E29" s="107">
        <v>0</v>
      </c>
      <c r="F29" s="107">
        <v>0</v>
      </c>
      <c r="G29" s="107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495000</v>
      </c>
      <c r="M29" s="106">
        <v>0</v>
      </c>
      <c r="N29" s="106">
        <v>0</v>
      </c>
      <c r="O29" s="106">
        <v>0</v>
      </c>
      <c r="P29" s="99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</row>
    <row r="30" spans="1:243">
      <c r="A30" s="113"/>
      <c r="B30" s="113" t="s">
        <v>75</v>
      </c>
      <c r="C30" s="113">
        <f>SUM(C9:C29)</f>
        <v>20618577.689999998</v>
      </c>
      <c r="D30" s="77">
        <f>SUM(D9:D29)</f>
        <v>1560850</v>
      </c>
      <c r="E30" s="77">
        <f t="shared" ref="E30:O30" si="2">SUM(E9:E29)</f>
        <v>1637350</v>
      </c>
      <c r="F30" s="77">
        <f t="shared" si="2"/>
        <v>2010850</v>
      </c>
      <c r="G30" s="77">
        <f t="shared" si="2"/>
        <v>1488350</v>
      </c>
      <c r="H30" s="77">
        <f t="shared" si="2"/>
        <v>1496350</v>
      </c>
      <c r="I30" s="77">
        <f t="shared" si="2"/>
        <v>1487350</v>
      </c>
      <c r="J30" s="77">
        <f t="shared" si="2"/>
        <v>1463355</v>
      </c>
      <c r="K30" s="77">
        <f t="shared" si="2"/>
        <v>1569855</v>
      </c>
      <c r="L30" s="77">
        <f t="shared" si="2"/>
        <v>1905855</v>
      </c>
      <c r="M30" s="77">
        <f t="shared" si="2"/>
        <v>1401855</v>
      </c>
      <c r="N30" s="77">
        <f t="shared" si="2"/>
        <v>1463355</v>
      </c>
      <c r="O30" s="77">
        <f t="shared" si="2"/>
        <v>3133202.69</v>
      </c>
      <c r="P30" s="99"/>
    </row>
    <row r="31" spans="1:243" ht="24">
      <c r="A31" s="104">
        <v>2111</v>
      </c>
      <c r="B31" s="105" t="s">
        <v>76</v>
      </c>
      <c r="C31" s="106">
        <f>SUM(D31:O31)</f>
        <v>15000</v>
      </c>
      <c r="D31" s="106">
        <v>8500</v>
      </c>
      <c r="E31" s="106">
        <v>500</v>
      </c>
      <c r="F31" s="106">
        <v>0</v>
      </c>
      <c r="G31" s="106">
        <v>500</v>
      </c>
      <c r="H31" s="106">
        <v>500</v>
      </c>
      <c r="I31" s="106">
        <v>500</v>
      </c>
      <c r="J31" s="106">
        <v>500</v>
      </c>
      <c r="K31" s="106">
        <v>1000</v>
      </c>
      <c r="L31" s="106">
        <v>1000</v>
      </c>
      <c r="M31" s="106">
        <v>500</v>
      </c>
      <c r="N31" s="106">
        <v>500</v>
      </c>
      <c r="O31" s="106">
        <v>1000</v>
      </c>
      <c r="P31" s="99"/>
    </row>
    <row r="32" spans="1:243" ht="24">
      <c r="A32" s="104">
        <v>2121</v>
      </c>
      <c r="B32" s="105" t="s">
        <v>77</v>
      </c>
      <c r="C32" s="106">
        <f t="shared" ref="C32:C44" si="3">SUM(D32:O32)</f>
        <v>2100</v>
      </c>
      <c r="D32" s="106">
        <v>200</v>
      </c>
      <c r="E32" s="106">
        <v>0</v>
      </c>
      <c r="F32" s="106">
        <v>200</v>
      </c>
      <c r="G32" s="106">
        <v>0</v>
      </c>
      <c r="H32" s="106">
        <v>200</v>
      </c>
      <c r="I32" s="106">
        <v>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99"/>
    </row>
    <row r="33" spans="1:17" ht="36">
      <c r="A33" s="104">
        <v>2141</v>
      </c>
      <c r="B33" s="105" t="s">
        <v>78</v>
      </c>
      <c r="C33" s="106">
        <f t="shared" si="3"/>
        <v>15000</v>
      </c>
      <c r="D33" s="106">
        <v>2000</v>
      </c>
      <c r="E33" s="106">
        <v>1000</v>
      </c>
      <c r="F33" s="106">
        <v>2000</v>
      </c>
      <c r="G33" s="106">
        <v>1000</v>
      </c>
      <c r="H33" s="106">
        <v>1000</v>
      </c>
      <c r="I33" s="106">
        <v>2000</v>
      </c>
      <c r="J33" s="106">
        <v>1000</v>
      </c>
      <c r="K33" s="106">
        <v>1000</v>
      </c>
      <c r="L33" s="106">
        <v>1000</v>
      </c>
      <c r="M33" s="106">
        <v>1000</v>
      </c>
      <c r="N33" s="106">
        <v>1000</v>
      </c>
      <c r="O33" s="106">
        <v>1000</v>
      </c>
      <c r="P33" s="99"/>
    </row>
    <row r="34" spans="1:17">
      <c r="A34" s="104">
        <v>2161</v>
      </c>
      <c r="B34" s="105" t="s">
        <v>79</v>
      </c>
      <c r="C34" s="106">
        <f t="shared" si="3"/>
        <v>23500</v>
      </c>
      <c r="D34" s="106">
        <v>1500</v>
      </c>
      <c r="E34" s="106">
        <v>2000</v>
      </c>
      <c r="F34" s="106">
        <v>2000</v>
      </c>
      <c r="G34" s="106">
        <v>2000</v>
      </c>
      <c r="H34" s="106">
        <v>2000</v>
      </c>
      <c r="I34" s="106">
        <v>2000</v>
      </c>
      <c r="J34" s="106">
        <v>2000</v>
      </c>
      <c r="K34" s="106">
        <v>2000</v>
      </c>
      <c r="L34" s="106">
        <v>2000</v>
      </c>
      <c r="M34" s="106">
        <v>2000</v>
      </c>
      <c r="N34" s="106">
        <v>2000</v>
      </c>
      <c r="O34" s="106">
        <v>2000</v>
      </c>
      <c r="P34" s="99"/>
      <c r="Q34"/>
    </row>
    <row r="35" spans="1:17" ht="36">
      <c r="A35" s="104">
        <v>2214</v>
      </c>
      <c r="B35" s="105" t="s">
        <v>80</v>
      </c>
      <c r="C35" s="106">
        <f t="shared" si="3"/>
        <v>26500</v>
      </c>
      <c r="D35" s="106">
        <v>2000</v>
      </c>
      <c r="E35" s="106">
        <v>1000</v>
      </c>
      <c r="F35" s="106">
        <v>1500</v>
      </c>
      <c r="G35" s="106">
        <v>2500</v>
      </c>
      <c r="H35" s="106">
        <v>3000</v>
      </c>
      <c r="I35" s="106">
        <v>3500</v>
      </c>
      <c r="J35" s="106">
        <v>3000</v>
      </c>
      <c r="K35" s="106">
        <v>2000</v>
      </c>
      <c r="L35" s="106">
        <v>2000</v>
      </c>
      <c r="M35" s="106">
        <v>2000</v>
      </c>
      <c r="N35" s="106">
        <v>2000</v>
      </c>
      <c r="O35" s="106">
        <v>2000</v>
      </c>
      <c r="P35" s="99"/>
      <c r="Q35"/>
    </row>
    <row r="36" spans="1:17">
      <c r="A36" s="104">
        <v>2221</v>
      </c>
      <c r="B36" s="105" t="s">
        <v>81</v>
      </c>
      <c r="C36" s="106">
        <f t="shared" si="3"/>
        <v>56500</v>
      </c>
      <c r="D36" s="106">
        <v>5000</v>
      </c>
      <c r="E36" s="106">
        <v>6000</v>
      </c>
      <c r="F36" s="106">
        <v>6000</v>
      </c>
      <c r="G36" s="106">
        <v>5500</v>
      </c>
      <c r="H36" s="106">
        <v>5000</v>
      </c>
      <c r="I36" s="106">
        <v>5000</v>
      </c>
      <c r="J36" s="106">
        <v>3000</v>
      </c>
      <c r="K36" s="106">
        <v>3000</v>
      </c>
      <c r="L36" s="106">
        <v>3000</v>
      </c>
      <c r="M36" s="106">
        <v>5000</v>
      </c>
      <c r="N36" s="106">
        <v>5000</v>
      </c>
      <c r="O36" s="106">
        <v>5000</v>
      </c>
      <c r="P36" s="99"/>
      <c r="Q36"/>
    </row>
    <row r="37" spans="1:17">
      <c r="A37" s="104">
        <v>2231</v>
      </c>
      <c r="B37" s="105" t="s">
        <v>82</v>
      </c>
      <c r="C37" s="106">
        <f t="shared" si="3"/>
        <v>1000</v>
      </c>
      <c r="D37" s="106">
        <v>0</v>
      </c>
      <c r="E37" s="106">
        <v>0</v>
      </c>
      <c r="F37" s="106">
        <v>1000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99"/>
      <c r="Q37"/>
    </row>
    <row r="38" spans="1:17">
      <c r="A38" s="104">
        <v>2411</v>
      </c>
      <c r="B38" s="105" t="s">
        <v>83</v>
      </c>
      <c r="C38" s="106">
        <f t="shared" si="3"/>
        <v>5000</v>
      </c>
      <c r="D38" s="106">
        <v>0</v>
      </c>
      <c r="E38" s="106">
        <v>5000</v>
      </c>
      <c r="F38" s="106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99"/>
      <c r="Q38"/>
    </row>
    <row r="39" spans="1:17">
      <c r="A39" s="104">
        <v>2421</v>
      </c>
      <c r="B39" s="105" t="s">
        <v>84</v>
      </c>
      <c r="C39" s="106">
        <f t="shared" si="3"/>
        <v>7500</v>
      </c>
      <c r="D39" s="106">
        <v>0</v>
      </c>
      <c r="E39" s="106">
        <v>2000</v>
      </c>
      <c r="F39" s="106">
        <v>0</v>
      </c>
      <c r="G39" s="106">
        <v>2000</v>
      </c>
      <c r="H39" s="106">
        <v>0</v>
      </c>
      <c r="I39" s="106">
        <v>550</v>
      </c>
      <c r="J39" s="106">
        <v>550</v>
      </c>
      <c r="K39" s="106">
        <v>600</v>
      </c>
      <c r="L39" s="106">
        <v>600</v>
      </c>
      <c r="M39" s="106">
        <v>600</v>
      </c>
      <c r="N39" s="106">
        <v>600</v>
      </c>
      <c r="O39" s="106">
        <v>0</v>
      </c>
      <c r="P39" s="99"/>
      <c r="Q39"/>
    </row>
    <row r="40" spans="1:17">
      <c r="A40" s="104">
        <v>2431</v>
      </c>
      <c r="B40" s="105" t="s">
        <v>85</v>
      </c>
      <c r="C40" s="106">
        <f t="shared" si="3"/>
        <v>2000</v>
      </c>
      <c r="D40" s="106">
        <v>0</v>
      </c>
      <c r="E40" s="106">
        <v>1000</v>
      </c>
      <c r="F40" s="106">
        <v>0</v>
      </c>
      <c r="G40" s="106">
        <v>0</v>
      </c>
      <c r="H40" s="106">
        <v>500</v>
      </c>
      <c r="I40" s="106">
        <v>0</v>
      </c>
      <c r="J40" s="106">
        <v>500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99"/>
      <c r="Q40"/>
    </row>
    <row r="41" spans="1:17">
      <c r="A41" s="104">
        <v>2451</v>
      </c>
      <c r="B41" s="105" t="s">
        <v>86</v>
      </c>
      <c r="C41" s="106">
        <f t="shared" si="3"/>
        <v>4000</v>
      </c>
      <c r="D41" s="106">
        <v>500</v>
      </c>
      <c r="E41" s="106">
        <v>1000</v>
      </c>
      <c r="F41" s="106">
        <v>0</v>
      </c>
      <c r="G41" s="106">
        <v>0</v>
      </c>
      <c r="H41" s="106">
        <v>1000</v>
      </c>
      <c r="I41" s="106">
        <v>0</v>
      </c>
      <c r="J41" s="106">
        <v>1000</v>
      </c>
      <c r="K41" s="106">
        <v>0</v>
      </c>
      <c r="L41" s="106">
        <v>0</v>
      </c>
      <c r="M41" s="106">
        <v>500</v>
      </c>
      <c r="N41" s="106">
        <v>0</v>
      </c>
      <c r="O41" s="106">
        <v>0</v>
      </c>
      <c r="P41" s="99"/>
      <c r="Q41"/>
    </row>
    <row r="42" spans="1:17">
      <c r="A42" s="104">
        <v>2461</v>
      </c>
      <c r="B42" s="105" t="s">
        <v>87</v>
      </c>
      <c r="C42" s="106">
        <f t="shared" si="3"/>
        <v>24200</v>
      </c>
      <c r="D42" s="106">
        <v>1000</v>
      </c>
      <c r="E42" s="106">
        <v>2500</v>
      </c>
      <c r="F42" s="106">
        <v>1500</v>
      </c>
      <c r="G42" s="106">
        <v>4500</v>
      </c>
      <c r="H42" s="106">
        <v>500</v>
      </c>
      <c r="I42" s="106">
        <v>500</v>
      </c>
      <c r="J42" s="106">
        <v>2500</v>
      </c>
      <c r="K42" s="106">
        <v>2600</v>
      </c>
      <c r="L42" s="106">
        <v>2150</v>
      </c>
      <c r="M42" s="106">
        <v>2150</v>
      </c>
      <c r="N42" s="106">
        <v>2150</v>
      </c>
      <c r="O42" s="106">
        <v>2150</v>
      </c>
      <c r="P42" s="99"/>
      <c r="Q42"/>
    </row>
    <row r="43" spans="1:17">
      <c r="A43" s="104">
        <v>2471</v>
      </c>
      <c r="B43" s="105" t="s">
        <v>88</v>
      </c>
      <c r="C43" s="106">
        <f t="shared" si="3"/>
        <v>15750</v>
      </c>
      <c r="D43" s="106">
        <v>1000</v>
      </c>
      <c r="E43" s="106">
        <v>1350</v>
      </c>
      <c r="F43" s="106">
        <v>1350</v>
      </c>
      <c r="G43" s="106">
        <v>1300</v>
      </c>
      <c r="H43" s="106">
        <v>1300</v>
      </c>
      <c r="I43" s="106">
        <v>1350</v>
      </c>
      <c r="J43" s="106">
        <v>1350</v>
      </c>
      <c r="K43" s="106">
        <v>1350</v>
      </c>
      <c r="L43" s="106">
        <v>1350</v>
      </c>
      <c r="M43" s="106">
        <v>1350</v>
      </c>
      <c r="N43" s="106">
        <v>1350</v>
      </c>
      <c r="O43" s="106">
        <v>1350</v>
      </c>
      <c r="P43" s="99"/>
      <c r="Q43"/>
    </row>
    <row r="44" spans="1:17">
      <c r="A44" s="104">
        <v>2481</v>
      </c>
      <c r="B44" s="105" t="s">
        <v>89</v>
      </c>
      <c r="C44" s="106">
        <f t="shared" si="3"/>
        <v>10550</v>
      </c>
      <c r="D44" s="106">
        <v>500</v>
      </c>
      <c r="E44" s="106">
        <v>1000</v>
      </c>
      <c r="F44" s="106">
        <v>2000</v>
      </c>
      <c r="G44" s="106">
        <v>1000</v>
      </c>
      <c r="H44" s="106">
        <v>750</v>
      </c>
      <c r="I44" s="106">
        <v>800</v>
      </c>
      <c r="J44" s="106">
        <v>750</v>
      </c>
      <c r="K44" s="106">
        <v>750</v>
      </c>
      <c r="L44" s="106">
        <v>750</v>
      </c>
      <c r="M44" s="106">
        <v>750</v>
      </c>
      <c r="N44" s="106">
        <v>750</v>
      </c>
      <c r="O44" s="106">
        <v>750</v>
      </c>
      <c r="P44" s="99"/>
      <c r="Q44"/>
    </row>
    <row r="45" spans="1:17" ht="24">
      <c r="A45" s="104">
        <v>2491</v>
      </c>
      <c r="B45" s="108" t="s">
        <v>90</v>
      </c>
      <c r="C45" s="107">
        <f t="shared" ref="C45:C60" si="4">SUM(D45:O45)</f>
        <v>96000</v>
      </c>
      <c r="D45" s="106">
        <v>7000</v>
      </c>
      <c r="E45" s="106">
        <v>6000</v>
      </c>
      <c r="F45" s="106">
        <v>6000</v>
      </c>
      <c r="G45" s="106">
        <v>8000</v>
      </c>
      <c r="H45" s="106">
        <v>7000</v>
      </c>
      <c r="I45" s="106">
        <v>6000</v>
      </c>
      <c r="J45" s="106">
        <v>16000</v>
      </c>
      <c r="K45" s="106">
        <v>8000</v>
      </c>
      <c r="L45" s="106">
        <v>9000</v>
      </c>
      <c r="M45" s="106">
        <v>8000</v>
      </c>
      <c r="N45" s="106">
        <v>8000</v>
      </c>
      <c r="O45" s="106">
        <v>7000</v>
      </c>
      <c r="P45" s="99"/>
      <c r="Q45"/>
    </row>
    <row r="46" spans="1:17">
      <c r="A46" s="104">
        <v>2521</v>
      </c>
      <c r="B46" s="105" t="s">
        <v>91</v>
      </c>
      <c r="C46" s="106">
        <f t="shared" si="4"/>
        <v>21850</v>
      </c>
      <c r="D46" s="106">
        <v>6000</v>
      </c>
      <c r="E46" s="106">
        <v>4350</v>
      </c>
      <c r="F46" s="106">
        <v>3000</v>
      </c>
      <c r="G46" s="106">
        <v>2000</v>
      </c>
      <c r="H46" s="106">
        <v>1000</v>
      </c>
      <c r="I46" s="106">
        <v>1000</v>
      </c>
      <c r="J46" s="106">
        <v>500</v>
      </c>
      <c r="K46" s="106">
        <v>500</v>
      </c>
      <c r="L46" s="106">
        <v>500</v>
      </c>
      <c r="M46" s="106">
        <v>1000</v>
      </c>
      <c r="N46" s="106">
        <v>1000</v>
      </c>
      <c r="O46" s="106">
        <v>1000</v>
      </c>
      <c r="P46" s="99"/>
      <c r="Q46"/>
    </row>
    <row r="47" spans="1:17">
      <c r="A47" s="104">
        <v>2531</v>
      </c>
      <c r="B47" s="105" t="s">
        <v>92</v>
      </c>
      <c r="C47" s="106">
        <f t="shared" si="4"/>
        <v>500</v>
      </c>
      <c r="D47" s="106">
        <v>0</v>
      </c>
      <c r="E47" s="106">
        <v>500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99"/>
      <c r="Q47"/>
    </row>
    <row r="48" spans="1:17" ht="24">
      <c r="A48" s="104">
        <v>2541</v>
      </c>
      <c r="B48" s="105" t="s">
        <v>93</v>
      </c>
      <c r="C48" s="106">
        <f t="shared" si="4"/>
        <v>981</v>
      </c>
      <c r="D48" s="106">
        <v>0</v>
      </c>
      <c r="E48" s="106">
        <v>981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99"/>
      <c r="Q48"/>
    </row>
    <row r="49" spans="1:243">
      <c r="A49" s="104">
        <v>2561</v>
      </c>
      <c r="B49" s="105" t="s">
        <v>94</v>
      </c>
      <c r="C49" s="106">
        <f t="shared" si="4"/>
        <v>13500</v>
      </c>
      <c r="D49" s="106">
        <v>1000</v>
      </c>
      <c r="E49" s="106">
        <v>6000</v>
      </c>
      <c r="F49" s="106">
        <v>0</v>
      </c>
      <c r="G49" s="106">
        <v>3000</v>
      </c>
      <c r="H49" s="106">
        <v>0</v>
      </c>
      <c r="I49" s="106">
        <v>0</v>
      </c>
      <c r="J49" s="106">
        <v>0</v>
      </c>
      <c r="K49" s="106">
        <v>0</v>
      </c>
      <c r="L49" s="106">
        <v>1000</v>
      </c>
      <c r="M49" s="106">
        <v>1000</v>
      </c>
      <c r="N49" s="106">
        <v>1000</v>
      </c>
      <c r="O49" s="106">
        <v>500</v>
      </c>
      <c r="P49" s="99"/>
      <c r="Q49"/>
    </row>
    <row r="50" spans="1:243" ht="60">
      <c r="A50" s="104">
        <v>2611</v>
      </c>
      <c r="B50" s="105" t="s">
        <v>95</v>
      </c>
      <c r="C50" s="106">
        <f t="shared" si="4"/>
        <v>510000</v>
      </c>
      <c r="D50" s="106">
        <v>41500</v>
      </c>
      <c r="E50" s="106">
        <v>40000</v>
      </c>
      <c r="F50" s="106">
        <v>40000</v>
      </c>
      <c r="G50" s="106">
        <v>40000</v>
      </c>
      <c r="H50" s="106">
        <v>33500</v>
      </c>
      <c r="I50" s="106">
        <v>45000</v>
      </c>
      <c r="J50" s="106">
        <v>50000</v>
      </c>
      <c r="K50" s="106">
        <v>50000</v>
      </c>
      <c r="L50" s="106">
        <v>50000</v>
      </c>
      <c r="M50" s="106">
        <v>40000</v>
      </c>
      <c r="N50" s="106">
        <v>40000</v>
      </c>
      <c r="O50" s="106">
        <v>40000</v>
      </c>
      <c r="P50" s="99"/>
    </row>
    <row r="51" spans="1:243">
      <c r="A51" s="104">
        <v>2711</v>
      </c>
      <c r="B51" s="105" t="s">
        <v>96</v>
      </c>
      <c r="C51" s="106">
        <f t="shared" si="4"/>
        <v>114500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30000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84500</v>
      </c>
      <c r="P51" s="99"/>
    </row>
    <row r="52" spans="1:243">
      <c r="A52" s="104">
        <v>2721</v>
      </c>
      <c r="B52" s="105" t="s">
        <v>97</v>
      </c>
      <c r="C52" s="106">
        <f t="shared" si="4"/>
        <v>3200</v>
      </c>
      <c r="D52" s="106">
        <v>200</v>
      </c>
      <c r="E52" s="106">
        <v>500</v>
      </c>
      <c r="F52" s="106">
        <v>0</v>
      </c>
      <c r="G52" s="106">
        <v>0</v>
      </c>
      <c r="H52" s="106">
        <v>0</v>
      </c>
      <c r="I52" s="106">
        <v>1000</v>
      </c>
      <c r="J52" s="106">
        <v>1000</v>
      </c>
      <c r="K52" s="106">
        <v>0</v>
      </c>
      <c r="L52" s="106">
        <v>500</v>
      </c>
      <c r="M52" s="106">
        <v>0</v>
      </c>
      <c r="N52" s="106">
        <v>0</v>
      </c>
      <c r="O52" s="106">
        <v>0</v>
      </c>
      <c r="P52" s="99"/>
    </row>
    <row r="53" spans="1:243">
      <c r="A53" s="104">
        <v>2731</v>
      </c>
      <c r="B53" s="105" t="s">
        <v>98</v>
      </c>
      <c r="C53" s="106">
        <f t="shared" si="4"/>
        <v>40600</v>
      </c>
      <c r="D53" s="106">
        <v>0</v>
      </c>
      <c r="E53" s="106">
        <v>0</v>
      </c>
      <c r="F53" s="106">
        <v>2600</v>
      </c>
      <c r="G53" s="106">
        <v>0</v>
      </c>
      <c r="H53" s="106">
        <v>0</v>
      </c>
      <c r="I53" s="106">
        <v>0</v>
      </c>
      <c r="J53" s="106">
        <v>25000</v>
      </c>
      <c r="K53" s="106">
        <v>0</v>
      </c>
      <c r="L53" s="106">
        <v>0</v>
      </c>
      <c r="M53" s="106">
        <v>0</v>
      </c>
      <c r="N53" s="106">
        <v>0</v>
      </c>
      <c r="O53" s="106">
        <v>13000</v>
      </c>
      <c r="P53" s="99"/>
    </row>
    <row r="54" spans="1:243">
      <c r="A54" s="104">
        <v>2911</v>
      </c>
      <c r="B54" s="105" t="s">
        <v>99</v>
      </c>
      <c r="C54" s="106">
        <f t="shared" si="4"/>
        <v>18360</v>
      </c>
      <c r="D54" s="106">
        <v>1530</v>
      </c>
      <c r="E54" s="106">
        <v>1530</v>
      </c>
      <c r="F54" s="106">
        <v>2500</v>
      </c>
      <c r="G54" s="106">
        <v>500</v>
      </c>
      <c r="H54" s="106">
        <v>1530</v>
      </c>
      <c r="I54" s="106">
        <v>2500</v>
      </c>
      <c r="J54" s="106">
        <v>1650</v>
      </c>
      <c r="K54" s="106">
        <v>1530</v>
      </c>
      <c r="L54" s="106">
        <v>1530</v>
      </c>
      <c r="M54" s="106">
        <v>1530</v>
      </c>
      <c r="N54" s="106">
        <v>1530</v>
      </c>
      <c r="O54" s="106">
        <v>500</v>
      </c>
      <c r="P54" s="99"/>
    </row>
    <row r="55" spans="1:243" ht="24">
      <c r="A55" s="104">
        <v>2921</v>
      </c>
      <c r="B55" s="105" t="s">
        <v>100</v>
      </c>
      <c r="C55" s="106">
        <f t="shared" si="4"/>
        <v>8050</v>
      </c>
      <c r="D55" s="106">
        <v>1000</v>
      </c>
      <c r="E55" s="106">
        <v>1500</v>
      </c>
      <c r="F55" s="107">
        <v>500</v>
      </c>
      <c r="G55" s="107">
        <v>500</v>
      </c>
      <c r="H55" s="107">
        <v>1050</v>
      </c>
      <c r="I55" s="107">
        <v>500</v>
      </c>
      <c r="J55" s="107">
        <v>500</v>
      </c>
      <c r="K55" s="107">
        <v>500</v>
      </c>
      <c r="L55" s="107">
        <v>500</v>
      </c>
      <c r="M55" s="107">
        <v>500</v>
      </c>
      <c r="N55" s="107">
        <v>500</v>
      </c>
      <c r="O55" s="107">
        <v>500</v>
      </c>
      <c r="P55" s="99"/>
    </row>
    <row r="56" spans="1:243" ht="36">
      <c r="A56" s="104">
        <v>2931</v>
      </c>
      <c r="B56" s="105" t="s">
        <v>101</v>
      </c>
      <c r="C56" s="106">
        <f t="shared" si="4"/>
        <v>2000</v>
      </c>
      <c r="D56" s="106">
        <v>0</v>
      </c>
      <c r="E56" s="106">
        <v>2000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99"/>
    </row>
    <row r="57" spans="1:243" ht="36">
      <c r="A57" s="104">
        <v>2941</v>
      </c>
      <c r="B57" s="105" t="s">
        <v>102</v>
      </c>
      <c r="C57" s="106">
        <f t="shared" si="4"/>
        <v>5000</v>
      </c>
      <c r="D57" s="106">
        <v>0</v>
      </c>
      <c r="E57" s="106">
        <v>1500</v>
      </c>
      <c r="F57" s="107">
        <v>1000</v>
      </c>
      <c r="G57" s="107">
        <v>0</v>
      </c>
      <c r="H57" s="107">
        <v>1000</v>
      </c>
      <c r="I57" s="107">
        <v>300</v>
      </c>
      <c r="J57" s="107">
        <v>200</v>
      </c>
      <c r="K57" s="107">
        <v>200</v>
      </c>
      <c r="L57" s="107">
        <v>200</v>
      </c>
      <c r="M57" s="107">
        <v>200</v>
      </c>
      <c r="N57" s="107">
        <v>200</v>
      </c>
      <c r="O57" s="107">
        <v>200</v>
      </c>
      <c r="P57" s="99"/>
    </row>
    <row r="58" spans="1:243" ht="24">
      <c r="A58" s="104">
        <v>2961</v>
      </c>
      <c r="B58" s="105" t="s">
        <v>103</v>
      </c>
      <c r="C58" s="106">
        <f t="shared" si="4"/>
        <v>72100</v>
      </c>
      <c r="D58" s="106">
        <v>32000</v>
      </c>
      <c r="E58" s="106">
        <v>17100</v>
      </c>
      <c r="F58" s="106">
        <v>18000</v>
      </c>
      <c r="G58" s="106">
        <v>500</v>
      </c>
      <c r="H58" s="106">
        <v>1000</v>
      </c>
      <c r="I58" s="106">
        <v>500</v>
      </c>
      <c r="J58" s="106">
        <v>500</v>
      </c>
      <c r="K58" s="106">
        <v>500</v>
      </c>
      <c r="L58" s="106">
        <v>500</v>
      </c>
      <c r="M58" s="106">
        <v>500</v>
      </c>
      <c r="N58" s="106">
        <v>500</v>
      </c>
      <c r="O58" s="106">
        <v>500</v>
      </c>
      <c r="P58" s="99"/>
    </row>
    <row r="59" spans="1:243" ht="24">
      <c r="A59" s="104">
        <v>2981</v>
      </c>
      <c r="B59" s="105" t="s">
        <v>104</v>
      </c>
      <c r="C59" s="106">
        <f t="shared" si="4"/>
        <v>105500</v>
      </c>
      <c r="D59" s="107">
        <v>10500</v>
      </c>
      <c r="E59" s="115">
        <v>45000</v>
      </c>
      <c r="F59" s="107">
        <v>3000</v>
      </c>
      <c r="G59" s="107">
        <v>5000</v>
      </c>
      <c r="H59" s="107">
        <v>5000</v>
      </c>
      <c r="I59" s="107">
        <v>5000</v>
      </c>
      <c r="J59" s="107">
        <v>8000</v>
      </c>
      <c r="K59" s="107">
        <v>8000</v>
      </c>
      <c r="L59" s="107">
        <v>7000</v>
      </c>
      <c r="M59" s="107">
        <v>3000</v>
      </c>
      <c r="N59" s="107">
        <v>3000</v>
      </c>
      <c r="O59" s="107">
        <v>3000</v>
      </c>
      <c r="P59" s="99"/>
    </row>
    <row r="60" spans="1:243" ht="24">
      <c r="A60" s="104">
        <v>2991</v>
      </c>
      <c r="B60" s="105" t="s">
        <v>105</v>
      </c>
      <c r="C60" s="106">
        <f t="shared" si="4"/>
        <v>5000</v>
      </c>
      <c r="D60" s="106">
        <v>500</v>
      </c>
      <c r="E60" s="106">
        <v>2000</v>
      </c>
      <c r="F60" s="106">
        <v>0</v>
      </c>
      <c r="G60" s="106">
        <v>500</v>
      </c>
      <c r="H60" s="106">
        <v>500</v>
      </c>
      <c r="I60" s="106">
        <v>0</v>
      </c>
      <c r="J60" s="106">
        <v>500</v>
      </c>
      <c r="K60" s="106">
        <v>0</v>
      </c>
      <c r="L60" s="106">
        <v>500</v>
      </c>
      <c r="M60" s="106">
        <v>0</v>
      </c>
      <c r="N60" s="106">
        <v>500</v>
      </c>
      <c r="O60" s="106">
        <v>0</v>
      </c>
      <c r="P60" s="99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</row>
    <row r="61" spans="1:243">
      <c r="A61" s="113"/>
      <c r="B61" s="116" t="s">
        <v>106</v>
      </c>
      <c r="C61" s="116">
        <f>SUM(C31:C60)</f>
        <v>1225741</v>
      </c>
      <c r="D61" s="77">
        <f>SUM(D31:D60)</f>
        <v>123430</v>
      </c>
      <c r="E61" s="77">
        <f t="shared" ref="E61:O61" si="5">SUM(E31:E60)</f>
        <v>153311</v>
      </c>
      <c r="F61" s="77">
        <f t="shared" si="5"/>
        <v>94150</v>
      </c>
      <c r="G61" s="77">
        <f t="shared" si="5"/>
        <v>80300</v>
      </c>
      <c r="H61" s="77">
        <f t="shared" si="5"/>
        <v>67330</v>
      </c>
      <c r="I61" s="77">
        <f t="shared" si="5"/>
        <v>109500</v>
      </c>
      <c r="J61" s="77">
        <f t="shared" si="5"/>
        <v>120000</v>
      </c>
      <c r="K61" s="77">
        <f t="shared" si="5"/>
        <v>83530</v>
      </c>
      <c r="L61" s="77">
        <f t="shared" si="5"/>
        <v>85080</v>
      </c>
      <c r="M61" s="77">
        <f t="shared" si="5"/>
        <v>71580</v>
      </c>
      <c r="N61" s="77">
        <f t="shared" si="5"/>
        <v>71580</v>
      </c>
      <c r="O61" s="77">
        <f t="shared" si="5"/>
        <v>165950</v>
      </c>
      <c r="P61" s="99"/>
    </row>
    <row r="62" spans="1:243">
      <c r="A62" s="104">
        <v>3111</v>
      </c>
      <c r="B62" s="105" t="s">
        <v>107</v>
      </c>
      <c r="C62" s="106">
        <f>SUM(D62:O62)</f>
        <v>264000</v>
      </c>
      <c r="D62" s="106">
        <v>22000</v>
      </c>
      <c r="E62" s="106">
        <v>22000</v>
      </c>
      <c r="F62" s="106">
        <v>22000</v>
      </c>
      <c r="G62" s="106">
        <v>22000</v>
      </c>
      <c r="H62" s="106">
        <v>22000</v>
      </c>
      <c r="I62" s="106">
        <v>22000</v>
      </c>
      <c r="J62" s="106">
        <v>22000</v>
      </c>
      <c r="K62" s="106">
        <v>22000</v>
      </c>
      <c r="L62" s="106">
        <v>22000</v>
      </c>
      <c r="M62" s="106">
        <v>22000</v>
      </c>
      <c r="N62" s="106">
        <v>22000</v>
      </c>
      <c r="O62" s="106">
        <v>22000</v>
      </c>
      <c r="P62" s="99"/>
    </row>
    <row r="63" spans="1:243" ht="24">
      <c r="A63" s="104">
        <v>3113</v>
      </c>
      <c r="B63" s="105" t="s">
        <v>144</v>
      </c>
      <c r="C63" s="106">
        <f t="shared" ref="C63:C85" si="6">SUM(D63:O63)</f>
        <v>60000</v>
      </c>
      <c r="D63" s="106">
        <v>5000</v>
      </c>
      <c r="E63" s="106">
        <v>5000</v>
      </c>
      <c r="F63" s="106">
        <v>5000</v>
      </c>
      <c r="G63" s="106">
        <v>5000</v>
      </c>
      <c r="H63" s="106">
        <v>5000</v>
      </c>
      <c r="I63" s="106">
        <v>5000</v>
      </c>
      <c r="J63" s="106">
        <v>5000</v>
      </c>
      <c r="K63" s="106">
        <v>5000</v>
      </c>
      <c r="L63" s="106">
        <v>5000</v>
      </c>
      <c r="M63" s="106">
        <v>5000</v>
      </c>
      <c r="N63" s="106">
        <v>5000</v>
      </c>
      <c r="O63" s="106">
        <v>5000</v>
      </c>
      <c r="P63" s="99"/>
    </row>
    <row r="64" spans="1:243">
      <c r="A64" s="104">
        <v>3141</v>
      </c>
      <c r="B64" s="105" t="s">
        <v>108</v>
      </c>
      <c r="C64" s="106">
        <f t="shared" si="6"/>
        <v>24000</v>
      </c>
      <c r="D64" s="106">
        <v>2000</v>
      </c>
      <c r="E64" s="106">
        <v>2000</v>
      </c>
      <c r="F64" s="106">
        <v>2000</v>
      </c>
      <c r="G64" s="106">
        <v>2000</v>
      </c>
      <c r="H64" s="106">
        <v>2000</v>
      </c>
      <c r="I64" s="106">
        <v>2000</v>
      </c>
      <c r="J64" s="106">
        <v>2000</v>
      </c>
      <c r="K64" s="106">
        <v>2000</v>
      </c>
      <c r="L64" s="106">
        <v>2000</v>
      </c>
      <c r="M64" s="106">
        <v>2000</v>
      </c>
      <c r="N64" s="106">
        <v>2000</v>
      </c>
      <c r="O64" s="106">
        <v>2000</v>
      </c>
      <c r="P64" s="99"/>
    </row>
    <row r="65" spans="1:17" ht="24">
      <c r="A65" s="104">
        <v>3171</v>
      </c>
      <c r="B65" s="105" t="s">
        <v>109</v>
      </c>
      <c r="C65" s="106">
        <f t="shared" si="6"/>
        <v>10800</v>
      </c>
      <c r="D65" s="106">
        <v>900</v>
      </c>
      <c r="E65" s="106">
        <v>900</v>
      </c>
      <c r="F65" s="106">
        <v>900</v>
      </c>
      <c r="G65" s="106">
        <v>900</v>
      </c>
      <c r="H65" s="106">
        <v>900</v>
      </c>
      <c r="I65" s="106">
        <v>900</v>
      </c>
      <c r="J65" s="106">
        <v>900</v>
      </c>
      <c r="K65" s="106">
        <v>900</v>
      </c>
      <c r="L65" s="106">
        <v>900</v>
      </c>
      <c r="M65" s="106">
        <v>900</v>
      </c>
      <c r="N65" s="106">
        <v>900</v>
      </c>
      <c r="O65" s="106">
        <v>900</v>
      </c>
      <c r="P65" s="99"/>
    </row>
    <row r="66" spans="1:17" ht="24">
      <c r="A66" s="104">
        <v>3261</v>
      </c>
      <c r="B66" s="105" t="s">
        <v>110</v>
      </c>
      <c r="C66" s="106">
        <f t="shared" si="6"/>
        <v>2500</v>
      </c>
      <c r="D66" s="106">
        <v>0</v>
      </c>
      <c r="E66" s="114">
        <v>0</v>
      </c>
      <c r="F66" s="114">
        <v>0</v>
      </c>
      <c r="G66" s="114">
        <v>2500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99"/>
      <c r="Q66"/>
    </row>
    <row r="67" spans="1:17">
      <c r="A67" s="104">
        <v>3291</v>
      </c>
      <c r="B67" s="105" t="s">
        <v>111</v>
      </c>
      <c r="C67" s="106">
        <f t="shared" si="6"/>
        <v>2500</v>
      </c>
      <c r="D67" s="106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2500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99"/>
      <c r="Q67"/>
    </row>
    <row r="68" spans="1:17" ht="24">
      <c r="A68" s="104">
        <v>3311</v>
      </c>
      <c r="B68" s="105" t="s">
        <v>112</v>
      </c>
      <c r="C68" s="106">
        <f t="shared" si="6"/>
        <v>24000</v>
      </c>
      <c r="D68" s="106">
        <v>0</v>
      </c>
      <c r="E68" s="114">
        <v>0</v>
      </c>
      <c r="F68" s="114">
        <v>0</v>
      </c>
      <c r="G68" s="114">
        <v>24000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99"/>
      <c r="Q68"/>
    </row>
    <row r="69" spans="1:17" ht="24">
      <c r="A69" s="104">
        <v>3363</v>
      </c>
      <c r="B69" s="105" t="s">
        <v>113</v>
      </c>
      <c r="C69" s="106">
        <f t="shared" si="6"/>
        <v>58000</v>
      </c>
      <c r="D69" s="106">
        <v>1000</v>
      </c>
      <c r="E69" s="114">
        <v>30000</v>
      </c>
      <c r="F69" s="106">
        <v>4000</v>
      </c>
      <c r="G69" s="106">
        <v>0</v>
      </c>
      <c r="H69" s="106">
        <v>2000</v>
      </c>
      <c r="I69" s="106">
        <v>20000</v>
      </c>
      <c r="J69" s="106">
        <v>0</v>
      </c>
      <c r="K69" s="106">
        <v>0</v>
      </c>
      <c r="L69" s="106">
        <v>1000</v>
      </c>
      <c r="M69" s="106">
        <v>0</v>
      </c>
      <c r="N69" s="106">
        <v>0</v>
      </c>
      <c r="O69" s="106">
        <v>0</v>
      </c>
      <c r="P69" s="99"/>
      <c r="Q69"/>
    </row>
    <row r="70" spans="1:17">
      <c r="A70" s="104">
        <v>3366</v>
      </c>
      <c r="B70" s="105" t="s">
        <v>145</v>
      </c>
      <c r="C70" s="106">
        <f>SUM(D70:O70)</f>
        <v>23000</v>
      </c>
      <c r="D70" s="106">
        <v>0</v>
      </c>
      <c r="E70" s="106">
        <v>0</v>
      </c>
      <c r="F70" s="106">
        <v>0</v>
      </c>
      <c r="G70" s="106">
        <v>23000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99"/>
      <c r="Q70"/>
    </row>
    <row r="71" spans="1:17">
      <c r="A71" s="104">
        <v>3381</v>
      </c>
      <c r="B71" s="105" t="s">
        <v>114</v>
      </c>
      <c r="C71" s="106">
        <f t="shared" si="6"/>
        <v>9000</v>
      </c>
      <c r="D71" s="106">
        <v>750</v>
      </c>
      <c r="E71" s="106">
        <v>750</v>
      </c>
      <c r="F71" s="106">
        <v>750</v>
      </c>
      <c r="G71" s="106">
        <v>750</v>
      </c>
      <c r="H71" s="106">
        <v>750</v>
      </c>
      <c r="I71" s="106">
        <v>750</v>
      </c>
      <c r="J71" s="106">
        <v>750</v>
      </c>
      <c r="K71" s="106">
        <v>750</v>
      </c>
      <c r="L71" s="106">
        <v>750</v>
      </c>
      <c r="M71" s="106">
        <v>750</v>
      </c>
      <c r="N71" s="106">
        <v>750</v>
      </c>
      <c r="O71" s="106">
        <v>750</v>
      </c>
      <c r="P71" s="99"/>
      <c r="Q71"/>
    </row>
    <row r="72" spans="1:17">
      <c r="A72" s="104">
        <v>3411</v>
      </c>
      <c r="B72" s="105" t="s">
        <v>115</v>
      </c>
      <c r="C72" s="106">
        <f t="shared" si="6"/>
        <v>20300</v>
      </c>
      <c r="D72" s="106">
        <v>1600</v>
      </c>
      <c r="E72" s="114">
        <v>1600</v>
      </c>
      <c r="F72" s="106">
        <v>1600</v>
      </c>
      <c r="G72" s="106">
        <v>1700</v>
      </c>
      <c r="H72" s="106">
        <v>1500</v>
      </c>
      <c r="I72" s="106">
        <v>2000</v>
      </c>
      <c r="J72" s="106">
        <v>2000</v>
      </c>
      <c r="K72" s="106">
        <v>1650</v>
      </c>
      <c r="L72" s="106">
        <v>1600</v>
      </c>
      <c r="M72" s="106">
        <v>1500</v>
      </c>
      <c r="N72" s="106">
        <v>1650</v>
      </c>
      <c r="O72" s="106">
        <v>1900</v>
      </c>
      <c r="P72" s="99"/>
      <c r="Q72"/>
    </row>
    <row r="73" spans="1:17">
      <c r="A73" s="104">
        <v>3451</v>
      </c>
      <c r="B73" s="105" t="s">
        <v>116</v>
      </c>
      <c r="C73" s="106">
        <f t="shared" si="6"/>
        <v>263317.52</v>
      </c>
      <c r="D73" s="106">
        <v>0</v>
      </c>
      <c r="E73" s="114">
        <v>263317.52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99"/>
      <c r="Q73"/>
    </row>
    <row r="74" spans="1:17" ht="36">
      <c r="A74" s="104">
        <v>3511</v>
      </c>
      <c r="B74" s="105" t="s">
        <v>117</v>
      </c>
      <c r="C74" s="106">
        <f t="shared" si="6"/>
        <v>2000</v>
      </c>
      <c r="D74" s="106">
        <v>2000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99"/>
      <c r="Q74"/>
    </row>
    <row r="75" spans="1:17" ht="24">
      <c r="A75" s="104">
        <v>3512</v>
      </c>
      <c r="B75" s="105" t="s">
        <v>118</v>
      </c>
      <c r="C75" s="106">
        <f t="shared" si="6"/>
        <v>2000</v>
      </c>
      <c r="D75" s="106">
        <v>2000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99"/>
      <c r="Q75"/>
    </row>
    <row r="76" spans="1:17" ht="36">
      <c r="A76" s="104">
        <v>3521</v>
      </c>
      <c r="B76" s="105" t="s">
        <v>119</v>
      </c>
      <c r="C76" s="106">
        <f t="shared" si="6"/>
        <v>10000</v>
      </c>
      <c r="D76" s="106">
        <v>1000</v>
      </c>
      <c r="E76" s="106">
        <v>1500</v>
      </c>
      <c r="F76" s="106">
        <v>2000</v>
      </c>
      <c r="G76" s="106">
        <v>500</v>
      </c>
      <c r="H76" s="106">
        <v>1000</v>
      </c>
      <c r="I76" s="106">
        <v>1000</v>
      </c>
      <c r="J76" s="106">
        <v>500</v>
      </c>
      <c r="K76" s="106">
        <v>500</v>
      </c>
      <c r="L76" s="106">
        <v>500</v>
      </c>
      <c r="M76" s="106">
        <v>500</v>
      </c>
      <c r="N76" s="106">
        <v>500</v>
      </c>
      <c r="O76" s="106">
        <v>500</v>
      </c>
      <c r="P76" s="99"/>
      <c r="Q76"/>
    </row>
    <row r="77" spans="1:17" ht="36">
      <c r="A77" s="104">
        <v>3531</v>
      </c>
      <c r="B77" s="105" t="s">
        <v>120</v>
      </c>
      <c r="C77" s="106">
        <f t="shared" si="6"/>
        <v>10000</v>
      </c>
      <c r="D77" s="106">
        <v>2000</v>
      </c>
      <c r="E77" s="106">
        <v>3500</v>
      </c>
      <c r="F77" s="106">
        <v>500</v>
      </c>
      <c r="G77" s="106">
        <v>500</v>
      </c>
      <c r="H77" s="106">
        <v>500</v>
      </c>
      <c r="I77" s="106">
        <v>500</v>
      </c>
      <c r="J77" s="106">
        <v>500</v>
      </c>
      <c r="K77" s="106">
        <v>500</v>
      </c>
      <c r="L77" s="106">
        <v>500</v>
      </c>
      <c r="M77" s="106">
        <v>500</v>
      </c>
      <c r="N77" s="106">
        <v>500</v>
      </c>
      <c r="O77" s="106">
        <v>0</v>
      </c>
      <c r="P77" s="99"/>
      <c r="Q77"/>
    </row>
    <row r="78" spans="1:17" ht="36">
      <c r="A78" s="104">
        <v>3551</v>
      </c>
      <c r="B78" s="105" t="s">
        <v>121</v>
      </c>
      <c r="C78" s="106">
        <f t="shared" si="6"/>
        <v>100000</v>
      </c>
      <c r="D78" s="106">
        <v>27500</v>
      </c>
      <c r="E78" s="106">
        <v>12900</v>
      </c>
      <c r="F78" s="106">
        <f>17000+2600</f>
        <v>19600</v>
      </c>
      <c r="G78" s="106">
        <v>12500</v>
      </c>
      <c r="H78" s="106">
        <v>10000</v>
      </c>
      <c r="I78" s="106">
        <v>2500</v>
      </c>
      <c r="J78" s="106">
        <v>2500</v>
      </c>
      <c r="K78" s="106">
        <v>2500</v>
      </c>
      <c r="L78" s="106">
        <v>2500</v>
      </c>
      <c r="M78" s="106">
        <v>2500</v>
      </c>
      <c r="N78" s="106">
        <v>2500</v>
      </c>
      <c r="O78" s="106">
        <v>2500</v>
      </c>
      <c r="P78" s="99"/>
      <c r="Q78"/>
    </row>
    <row r="79" spans="1:17" ht="24">
      <c r="A79" s="104">
        <v>3571</v>
      </c>
      <c r="B79" s="105" t="s">
        <v>122</v>
      </c>
      <c r="C79" s="106">
        <f t="shared" si="6"/>
        <v>40000</v>
      </c>
      <c r="D79" s="106">
        <v>2000</v>
      </c>
      <c r="E79" s="114">
        <v>18000</v>
      </c>
      <c r="F79" s="114">
        <v>2000</v>
      </c>
      <c r="G79" s="114">
        <v>2000</v>
      </c>
      <c r="H79" s="114">
        <v>2000</v>
      </c>
      <c r="I79" s="114">
        <v>2000</v>
      </c>
      <c r="J79" s="114">
        <v>2000</v>
      </c>
      <c r="K79" s="114">
        <v>2000</v>
      </c>
      <c r="L79" s="114">
        <v>2000</v>
      </c>
      <c r="M79" s="114">
        <v>2000</v>
      </c>
      <c r="N79" s="114">
        <v>2000</v>
      </c>
      <c r="O79" s="114">
        <v>2000</v>
      </c>
      <c r="P79" s="99"/>
      <c r="Q79"/>
    </row>
    <row r="80" spans="1:17" ht="24">
      <c r="A80" s="104">
        <v>3572</v>
      </c>
      <c r="B80" s="105" t="s">
        <v>123</v>
      </c>
      <c r="C80" s="106">
        <f t="shared" si="6"/>
        <v>10000</v>
      </c>
      <c r="D80" s="106">
        <v>0</v>
      </c>
      <c r="E80" s="114">
        <v>5000</v>
      </c>
      <c r="F80" s="114">
        <v>0</v>
      </c>
      <c r="G80" s="114">
        <v>0</v>
      </c>
      <c r="H80" s="114">
        <v>0</v>
      </c>
      <c r="I80" s="114">
        <v>5000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99"/>
      <c r="Q80"/>
    </row>
    <row r="81" spans="1:243" ht="36">
      <c r="A81" s="104">
        <v>3621</v>
      </c>
      <c r="B81" s="105" t="s">
        <v>124</v>
      </c>
      <c r="C81" s="106">
        <f t="shared" si="6"/>
        <v>11400</v>
      </c>
      <c r="D81" s="106">
        <v>0</v>
      </c>
      <c r="E81" s="114">
        <v>3000</v>
      </c>
      <c r="F81" s="106">
        <v>0</v>
      </c>
      <c r="G81" s="106">
        <v>2000</v>
      </c>
      <c r="H81" s="106">
        <v>0</v>
      </c>
      <c r="I81" s="106">
        <v>5000</v>
      </c>
      <c r="J81" s="106">
        <v>1400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99"/>
      <c r="Q81"/>
    </row>
    <row r="82" spans="1:243">
      <c r="A82" s="104">
        <v>3921</v>
      </c>
      <c r="B82" s="105" t="s">
        <v>125</v>
      </c>
      <c r="C82" s="106">
        <f t="shared" si="6"/>
        <v>815462.64206933335</v>
      </c>
      <c r="D82" s="106">
        <f>'Ingresos '!D24+15000</f>
        <v>56012.480000000003</v>
      </c>
      <c r="E82" s="106">
        <f>'Ingresos '!E24+20500+35000</f>
        <v>100723.04000000001</v>
      </c>
      <c r="F82" s="106">
        <f>'Ingresos '!F24+23500</f>
        <v>92712.639999999999</v>
      </c>
      <c r="G82" s="106">
        <f>'Ingresos '!G24+22500</f>
        <v>70338.239999999991</v>
      </c>
      <c r="H82" s="106">
        <f>'Ingresos '!H24+20500</f>
        <v>57159.369376000002</v>
      </c>
      <c r="I82" s="106">
        <f>'Ingresos '!I24+20500</f>
        <v>62061.076735999995</v>
      </c>
      <c r="J82" s="106">
        <f>'Ingresos '!J24+20500</f>
        <v>61114.917802666663</v>
      </c>
      <c r="K82" s="106">
        <f>'Ingresos '!K24+20500</f>
        <v>64432.716064</v>
      </c>
      <c r="L82" s="106">
        <f>'Ingresos '!L24+20500</f>
        <v>63354.878581333331</v>
      </c>
      <c r="M82" s="106">
        <f>'Ingresos '!M24+20500</f>
        <v>59410.723509333329</v>
      </c>
      <c r="N82" s="106">
        <f>'Ingresos '!N24+20500</f>
        <v>66816.48000000001</v>
      </c>
      <c r="O82" s="106">
        <f>'Ingresos '!O24+20500</f>
        <v>61326.080000000002</v>
      </c>
      <c r="P82" s="99"/>
    </row>
    <row r="83" spans="1:243">
      <c r="A83" s="104">
        <v>3941</v>
      </c>
      <c r="B83" s="105" t="s">
        <v>126</v>
      </c>
      <c r="C83" s="106">
        <f t="shared" si="6"/>
        <v>1000</v>
      </c>
      <c r="D83" s="106">
        <v>1000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99"/>
    </row>
    <row r="84" spans="1:243">
      <c r="A84" s="104">
        <v>3951</v>
      </c>
      <c r="B84" s="105" t="s">
        <v>127</v>
      </c>
      <c r="C84" s="106">
        <f t="shared" si="6"/>
        <v>21500</v>
      </c>
      <c r="D84" s="106">
        <v>1500</v>
      </c>
      <c r="E84" s="114">
        <v>20000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99"/>
    </row>
    <row r="85" spans="1:243">
      <c r="A85" s="104">
        <v>3993</v>
      </c>
      <c r="B85" s="105" t="s">
        <v>128</v>
      </c>
      <c r="C85" s="106">
        <f t="shared" si="6"/>
        <v>12000</v>
      </c>
      <c r="D85" s="106">
        <v>500</v>
      </c>
      <c r="E85" s="106">
        <v>1000</v>
      </c>
      <c r="F85" s="106">
        <v>1500</v>
      </c>
      <c r="G85" s="106">
        <v>1000</v>
      </c>
      <c r="H85" s="106">
        <v>1000</v>
      </c>
      <c r="I85" s="106">
        <v>1000</v>
      </c>
      <c r="J85" s="106">
        <v>1000</v>
      </c>
      <c r="K85" s="106">
        <v>1000</v>
      </c>
      <c r="L85" s="106">
        <v>1000</v>
      </c>
      <c r="M85" s="106">
        <v>1000</v>
      </c>
      <c r="N85" s="106">
        <v>1000</v>
      </c>
      <c r="O85" s="106">
        <v>1000</v>
      </c>
      <c r="P85" s="99"/>
    </row>
    <row r="86" spans="1:243">
      <c r="A86" s="113"/>
      <c r="B86" s="116" t="s">
        <v>129</v>
      </c>
      <c r="C86" s="116">
        <f>SUM(C62:C85)</f>
        <v>1796780.1620693333</v>
      </c>
      <c r="D86" s="77">
        <f>SUM(D62:D85)</f>
        <v>128762.48000000001</v>
      </c>
      <c r="E86" s="77">
        <f t="shared" ref="E86:O86" si="7">SUM(E62:E85)</f>
        <v>491190.56000000006</v>
      </c>
      <c r="F86" s="77">
        <f t="shared" si="7"/>
        <v>154562.64000000001</v>
      </c>
      <c r="G86" s="77">
        <f t="shared" si="7"/>
        <v>170688.24</v>
      </c>
      <c r="H86" s="77">
        <f t="shared" si="7"/>
        <v>105809.369376</v>
      </c>
      <c r="I86" s="77">
        <f t="shared" si="7"/>
        <v>134211.07673599999</v>
      </c>
      <c r="J86" s="77">
        <f t="shared" si="7"/>
        <v>101664.91780266666</v>
      </c>
      <c r="K86" s="77">
        <f t="shared" si="7"/>
        <v>103232.71606400001</v>
      </c>
      <c r="L86" s="77">
        <f t="shared" si="7"/>
        <v>103104.87858133332</v>
      </c>
      <c r="M86" s="77">
        <f t="shared" si="7"/>
        <v>98060.723509333329</v>
      </c>
      <c r="N86" s="77">
        <f t="shared" si="7"/>
        <v>105616.48000000001</v>
      </c>
      <c r="O86" s="77">
        <f t="shared" si="7"/>
        <v>99876.08</v>
      </c>
      <c r="P86" s="99"/>
    </row>
    <row r="87" spans="1:243">
      <c r="A87" s="104">
        <v>4419</v>
      </c>
      <c r="B87" s="105" t="s">
        <v>130</v>
      </c>
      <c r="C87" s="106">
        <f>SUM(D87:O87)</f>
        <v>65000</v>
      </c>
      <c r="D87" s="106">
        <v>0</v>
      </c>
      <c r="E87" s="106">
        <v>0</v>
      </c>
      <c r="F87" s="114">
        <v>14000</v>
      </c>
      <c r="G87" s="114">
        <v>36000</v>
      </c>
      <c r="H87" s="114">
        <v>0</v>
      </c>
      <c r="I87" s="114">
        <v>0</v>
      </c>
      <c r="J87" s="114">
        <v>15000</v>
      </c>
      <c r="K87" s="114">
        <v>0</v>
      </c>
      <c r="L87" s="114">
        <v>0</v>
      </c>
      <c r="M87" s="114">
        <v>0</v>
      </c>
      <c r="N87" s="114">
        <v>0</v>
      </c>
      <c r="O87" s="114"/>
      <c r="P87" s="99"/>
      <c r="Q87" s="117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</row>
    <row r="88" spans="1:243">
      <c r="A88" s="113"/>
      <c r="B88" s="116" t="s">
        <v>131</v>
      </c>
      <c r="C88" s="116">
        <f>SUM(C87)</f>
        <v>65000</v>
      </c>
      <c r="D88" s="77">
        <f t="shared" ref="D88:O88" si="8">SUM(D87:D87)</f>
        <v>0</v>
      </c>
      <c r="E88" s="77">
        <f t="shared" si="8"/>
        <v>0</v>
      </c>
      <c r="F88" s="77">
        <f t="shared" si="8"/>
        <v>14000</v>
      </c>
      <c r="G88" s="77">
        <f t="shared" si="8"/>
        <v>36000</v>
      </c>
      <c r="H88" s="77">
        <f t="shared" si="8"/>
        <v>0</v>
      </c>
      <c r="I88" s="77">
        <f t="shared" si="8"/>
        <v>0</v>
      </c>
      <c r="J88" s="77">
        <f t="shared" si="8"/>
        <v>15000</v>
      </c>
      <c r="K88" s="77">
        <f t="shared" si="8"/>
        <v>0</v>
      </c>
      <c r="L88" s="77">
        <f t="shared" si="8"/>
        <v>0</v>
      </c>
      <c r="M88" s="77">
        <f t="shared" si="8"/>
        <v>0</v>
      </c>
      <c r="N88" s="77">
        <f t="shared" si="8"/>
        <v>0</v>
      </c>
      <c r="O88" s="118">
        <f t="shared" si="8"/>
        <v>0</v>
      </c>
      <c r="P88" s="99"/>
    </row>
    <row r="89" spans="1:243" ht="24">
      <c r="A89" s="104">
        <v>5151</v>
      </c>
      <c r="B89" s="105" t="s">
        <v>132</v>
      </c>
      <c r="C89" s="106">
        <f t="shared" ref="C89:C94" si="9">SUM(D89:O89)</f>
        <v>11200</v>
      </c>
      <c r="D89" s="106">
        <v>0</v>
      </c>
      <c r="E89" s="106">
        <v>0</v>
      </c>
      <c r="F89" s="114">
        <v>0</v>
      </c>
      <c r="G89" s="114">
        <v>11200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99"/>
    </row>
    <row r="90" spans="1:243">
      <c r="A90" s="104">
        <v>5191</v>
      </c>
      <c r="B90" s="105" t="s">
        <v>141</v>
      </c>
      <c r="C90" s="106">
        <f t="shared" si="9"/>
        <v>5600</v>
      </c>
      <c r="D90" s="106">
        <v>0</v>
      </c>
      <c r="E90" s="106">
        <v>5600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99"/>
    </row>
    <row r="91" spans="1:243">
      <c r="A91" s="104">
        <v>5611</v>
      </c>
      <c r="B91" s="105" t="s">
        <v>143</v>
      </c>
      <c r="C91" s="106">
        <f t="shared" si="9"/>
        <v>157000</v>
      </c>
      <c r="D91" s="106">
        <v>0</v>
      </c>
      <c r="E91" s="106">
        <v>0</v>
      </c>
      <c r="F91" s="106">
        <v>157000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99"/>
    </row>
    <row r="92" spans="1:243">
      <c r="A92" s="104">
        <v>5651</v>
      </c>
      <c r="B92" s="105" t="s">
        <v>133</v>
      </c>
      <c r="C92" s="106">
        <f t="shared" si="9"/>
        <v>30800</v>
      </c>
      <c r="D92" s="106">
        <v>0</v>
      </c>
      <c r="E92" s="106">
        <v>0</v>
      </c>
      <c r="F92" s="114">
        <v>30800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</row>
    <row r="93" spans="1:243">
      <c r="A93" s="104">
        <v>5671</v>
      </c>
      <c r="B93" s="105" t="s">
        <v>134</v>
      </c>
      <c r="C93" s="106">
        <f t="shared" si="9"/>
        <v>50500</v>
      </c>
      <c r="D93" s="106">
        <v>0</v>
      </c>
      <c r="E93" s="106">
        <v>0</v>
      </c>
      <c r="F93" s="114">
        <v>50500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</row>
    <row r="94" spans="1:243">
      <c r="A94" s="104">
        <v>5672</v>
      </c>
      <c r="B94" s="105" t="s">
        <v>135</v>
      </c>
      <c r="C94" s="106">
        <f t="shared" si="9"/>
        <v>11200</v>
      </c>
      <c r="D94" s="106">
        <v>0</v>
      </c>
      <c r="E94" s="106">
        <v>0</v>
      </c>
      <c r="F94" s="114">
        <v>11200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</row>
    <row r="95" spans="1:243">
      <c r="A95" s="113"/>
      <c r="B95" s="116" t="s">
        <v>136</v>
      </c>
      <c r="C95" s="116">
        <f t="shared" ref="C95:O95" si="10">SUM(C89:C94)</f>
        <v>266300</v>
      </c>
      <c r="D95" s="116">
        <f t="shared" si="10"/>
        <v>0</v>
      </c>
      <c r="E95" s="116">
        <f t="shared" si="10"/>
        <v>5600</v>
      </c>
      <c r="F95" s="116">
        <f t="shared" si="10"/>
        <v>249500</v>
      </c>
      <c r="G95" s="116">
        <f t="shared" si="10"/>
        <v>11200</v>
      </c>
      <c r="H95" s="116">
        <f t="shared" si="10"/>
        <v>0</v>
      </c>
      <c r="I95" s="116">
        <f t="shared" si="10"/>
        <v>0</v>
      </c>
      <c r="J95" s="116">
        <f t="shared" si="10"/>
        <v>0</v>
      </c>
      <c r="K95" s="116">
        <f t="shared" si="10"/>
        <v>0</v>
      </c>
      <c r="L95" s="116">
        <f t="shared" si="10"/>
        <v>0</v>
      </c>
      <c r="M95" s="116">
        <f t="shared" si="10"/>
        <v>0</v>
      </c>
      <c r="N95" s="116">
        <f t="shared" si="10"/>
        <v>0</v>
      </c>
      <c r="O95" s="116">
        <f t="shared" si="10"/>
        <v>0</v>
      </c>
    </row>
    <row r="96" spans="1:243">
      <c r="A96" s="97"/>
      <c r="B96" s="96"/>
      <c r="C96" s="119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7">
      <c r="A97" s="113"/>
      <c r="B97" s="116" t="s">
        <v>137</v>
      </c>
      <c r="C97" s="116">
        <f t="shared" ref="C97:O97" si="11">C30+C61+C86+C88+C95</f>
        <v>23972398.852069329</v>
      </c>
      <c r="D97" s="77">
        <f t="shared" si="11"/>
        <v>1813042.48</v>
      </c>
      <c r="E97" s="77">
        <f t="shared" si="11"/>
        <v>2287451.56</v>
      </c>
      <c r="F97" s="77">
        <f t="shared" si="11"/>
        <v>2523062.64</v>
      </c>
      <c r="G97" s="77">
        <f t="shared" si="11"/>
        <v>1786538.24</v>
      </c>
      <c r="H97" s="77">
        <f t="shared" si="11"/>
        <v>1669489.369376</v>
      </c>
      <c r="I97" s="77">
        <f t="shared" si="11"/>
        <v>1731061.0767359999</v>
      </c>
      <c r="J97" s="77">
        <f t="shared" si="11"/>
        <v>1700019.9178026668</v>
      </c>
      <c r="K97" s="77">
        <f t="shared" si="11"/>
        <v>1756617.716064</v>
      </c>
      <c r="L97" s="77">
        <f t="shared" si="11"/>
        <v>2094039.8785813334</v>
      </c>
      <c r="M97" s="77">
        <f t="shared" si="11"/>
        <v>1571495.7235093333</v>
      </c>
      <c r="N97" s="77">
        <f t="shared" si="11"/>
        <v>1640551.48</v>
      </c>
      <c r="O97" s="77">
        <f t="shared" si="11"/>
        <v>3399028.77</v>
      </c>
    </row>
    <row r="98" spans="1:17">
      <c r="A98" s="97"/>
      <c r="B98" s="97"/>
      <c r="C98" s="125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7">
      <c r="A99" s="46"/>
      <c r="B99" s="24"/>
      <c r="C99" s="12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7" s="136" customFormat="1">
      <c r="A100" s="127"/>
      <c r="B100" s="128"/>
      <c r="C100" s="135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Q100" s="120"/>
    </row>
    <row r="101" spans="1:17" s="136" customFormat="1">
      <c r="A101" s="127"/>
      <c r="B101" s="128"/>
      <c r="C101" s="137"/>
      <c r="D101" s="152"/>
      <c r="E101" s="152"/>
      <c r="F101" s="152"/>
      <c r="G101" s="120"/>
      <c r="H101" s="120"/>
      <c r="I101" s="152"/>
      <c r="J101" s="152"/>
      <c r="K101" s="152"/>
      <c r="L101" s="128"/>
      <c r="M101" s="128"/>
      <c r="N101" s="128"/>
      <c r="O101" s="128"/>
      <c r="Q101" s="120"/>
    </row>
    <row r="102" spans="1:17" s="136" customFormat="1">
      <c r="A102" s="127"/>
      <c r="B102" s="128"/>
      <c r="C102" s="135"/>
      <c r="D102" s="120"/>
      <c r="E102" s="120"/>
      <c r="F102" s="120"/>
      <c r="G102" s="120"/>
      <c r="H102" s="120"/>
      <c r="I102" s="120"/>
      <c r="J102" s="120"/>
      <c r="K102" s="128"/>
      <c r="L102" s="128"/>
      <c r="M102" s="128"/>
      <c r="N102" s="128"/>
      <c r="O102" s="128"/>
      <c r="Q102" s="120"/>
    </row>
    <row r="103" spans="1:17" s="136" customFormat="1">
      <c r="A103" s="127"/>
      <c r="B103" s="128"/>
      <c r="C103" s="138"/>
      <c r="D103" s="120"/>
      <c r="E103" s="120"/>
      <c r="F103" s="120"/>
      <c r="G103" s="120"/>
      <c r="H103" s="120"/>
      <c r="I103" s="120"/>
      <c r="J103" s="120"/>
      <c r="K103" s="128"/>
      <c r="L103" s="128"/>
      <c r="M103" s="128"/>
      <c r="N103" s="128"/>
      <c r="O103" s="128"/>
      <c r="Q103" s="120"/>
    </row>
    <row r="104" spans="1:17" s="136" customFormat="1">
      <c r="A104" s="127"/>
      <c r="B104" s="128"/>
      <c r="C104" s="138"/>
      <c r="D104" s="152"/>
      <c r="E104" s="152"/>
      <c r="F104" s="120"/>
      <c r="G104" s="120"/>
      <c r="H104" s="120"/>
      <c r="I104" s="152"/>
      <c r="J104" s="152"/>
      <c r="K104" s="128"/>
      <c r="L104" s="128"/>
      <c r="M104" s="128"/>
      <c r="N104" s="128"/>
      <c r="O104" s="128"/>
      <c r="Q104" s="120"/>
    </row>
    <row r="105" spans="1:17" s="136" customFormat="1">
      <c r="A105" s="127"/>
      <c r="B105" s="128"/>
      <c r="C105" s="139"/>
      <c r="D105" s="151"/>
      <c r="E105" s="151"/>
      <c r="F105" s="151"/>
      <c r="G105" s="140"/>
      <c r="H105" s="140"/>
      <c r="I105" s="151"/>
      <c r="J105" s="151"/>
      <c r="K105" s="151"/>
      <c r="L105" s="128"/>
      <c r="M105" s="128"/>
      <c r="N105" s="128"/>
      <c r="O105" s="128"/>
      <c r="Q105" s="120"/>
    </row>
    <row r="106" spans="1:17" s="136" customFormat="1">
      <c r="A106" s="127"/>
      <c r="B106" s="128"/>
      <c r="C106" s="139"/>
      <c r="D106" s="151"/>
      <c r="E106" s="151"/>
      <c r="F106" s="151"/>
      <c r="G106" s="140"/>
      <c r="H106" s="140"/>
      <c r="I106" s="151"/>
      <c r="J106" s="151"/>
      <c r="K106" s="151"/>
      <c r="L106" s="128"/>
      <c r="M106" s="128"/>
      <c r="N106" s="128"/>
      <c r="O106" s="128"/>
      <c r="Q106" s="120"/>
    </row>
    <row r="107" spans="1:17" s="136" customFormat="1">
      <c r="A107" s="141"/>
      <c r="B107" s="141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Q107" s="120"/>
    </row>
    <row r="108" spans="1:17" s="136" customFormat="1">
      <c r="A108" s="141"/>
      <c r="B108" s="141"/>
      <c r="C108" s="141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Q108" s="120"/>
    </row>
    <row r="109" spans="1:17" s="136" customFormat="1">
      <c r="A109" s="141"/>
      <c r="B109" s="141"/>
      <c r="C109" s="141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Q109" s="120"/>
    </row>
    <row r="110" spans="1:17" s="136" customFormat="1">
      <c r="A110" s="141"/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Q110" s="120"/>
    </row>
    <row r="111" spans="1:17" s="136" customFormat="1">
      <c r="A111" s="141"/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Q111" s="120"/>
    </row>
    <row r="112" spans="1:17" s="136" customFormat="1">
      <c r="A112" s="141"/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Q112" s="120"/>
    </row>
    <row r="113" spans="1:17" s="136" customFormat="1">
      <c r="A113" s="141"/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Q113" s="120"/>
    </row>
    <row r="114" spans="1:17" s="136" customFormat="1">
      <c r="A114" s="141"/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Q114" s="120"/>
    </row>
    <row r="115" spans="1:17" s="136" customFormat="1">
      <c r="A115" s="141"/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Q115" s="120"/>
    </row>
  </sheetData>
  <protectedRanges>
    <protectedRange sqref="D83:O85 D62:O77 D79:O81" name="Rango10"/>
    <protectedRange sqref="D60:O60 D42:D58 E53 F54:O55 D32:O34 D37:O41 E42:O52 E55 E54:O54 E56:O58" name="Rango3"/>
    <protectedRange sqref="D87:O87" name="Rango4"/>
    <protectedRange sqref="D89:O94" name="Rango5"/>
    <protectedRange sqref="F53:O53" name="Rango3_1"/>
    <protectedRange sqref="D12:O14 D9:O10 D16:O29" name="Rango2_1"/>
    <protectedRange sqref="D11:O11" name="Rango2_1_1"/>
    <protectedRange sqref="D31:O31" name="Rango3_2"/>
    <protectedRange sqref="D35:O35" name="Rango3_3"/>
    <protectedRange sqref="D36:O36" name="Rango3_4"/>
    <protectedRange sqref="D82:O82" name="Rango10_1"/>
    <protectedRange sqref="D59:O59" name="Rango3_5"/>
    <protectedRange sqref="D78:O78" name="Rango10_2"/>
  </protectedRanges>
  <mergeCells count="14">
    <mergeCell ref="H1:I1"/>
    <mergeCell ref="N3:O3"/>
    <mergeCell ref="K5:O5"/>
    <mergeCell ref="A7:A8"/>
    <mergeCell ref="B7:B8"/>
    <mergeCell ref="D7:O7"/>
    <mergeCell ref="D106:F106"/>
    <mergeCell ref="I106:K106"/>
    <mergeCell ref="D101:F101"/>
    <mergeCell ref="I101:K101"/>
    <mergeCell ref="D104:E104"/>
    <mergeCell ref="I104:J104"/>
    <mergeCell ref="D105:F105"/>
    <mergeCell ref="I105:K105"/>
  </mergeCells>
  <pageMargins left="0.27559055118110237" right="0.19685039370078741" top="0.46" bottom="0.45" header="0.31496062992125984" footer="0.31496062992125984"/>
  <pageSetup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workbookViewId="0"/>
  </sheetViews>
  <sheetFormatPr baseColWidth="10" defaultRowHeight="15"/>
  <cols>
    <col min="1" max="1" width="9.28515625" style="47" bestFit="1" customWidth="1"/>
    <col min="2" max="2" width="9.7109375" style="47" customWidth="1"/>
    <col min="3" max="3" width="40.42578125" style="48" customWidth="1"/>
    <col min="4" max="4" width="14.42578125" style="48" bestFit="1" customWidth="1"/>
    <col min="5" max="5" width="9.7109375" style="48" customWidth="1"/>
    <col min="6" max="10" width="7.85546875" style="48" bestFit="1" customWidth="1"/>
    <col min="11" max="11" width="9.28515625" style="48" bestFit="1" customWidth="1"/>
    <col min="12" max="12" width="7.85546875" style="48" bestFit="1" customWidth="1"/>
    <col min="13" max="13" width="10.42578125" style="48" customWidth="1"/>
    <col min="14" max="14" width="9.42578125" style="48" customWidth="1"/>
    <col min="15" max="15" width="9.7109375" style="48" bestFit="1" customWidth="1"/>
    <col min="16" max="16" width="9.5703125" style="48" customWidth="1"/>
    <col min="17" max="16384" width="11.42578125" style="48"/>
  </cols>
  <sheetData>
    <row r="1" spans="1:23" ht="45">
      <c r="N1" s="49"/>
      <c r="O1" s="49"/>
      <c r="P1" s="50" t="s">
        <v>146</v>
      </c>
      <c r="Q1" s="49"/>
      <c r="R1" s="49"/>
      <c r="S1" s="49"/>
      <c r="T1" s="49"/>
      <c r="U1" s="49"/>
      <c r="V1" s="49"/>
      <c r="W1" s="49"/>
    </row>
    <row r="2" spans="1:23" ht="33.75">
      <c r="A2" s="51"/>
      <c r="B2" s="51"/>
      <c r="C2" s="51"/>
      <c r="E2" s="51"/>
      <c r="F2" s="51"/>
      <c r="G2" s="51"/>
      <c r="H2" s="51"/>
      <c r="I2" s="51"/>
      <c r="J2" s="51"/>
      <c r="K2" s="51"/>
      <c r="L2" s="52"/>
      <c r="M2" s="49"/>
      <c r="N2" s="49"/>
      <c r="O2" s="49"/>
      <c r="P2" s="123" t="s">
        <v>36</v>
      </c>
      <c r="Q2" s="49"/>
      <c r="R2" s="49"/>
      <c r="S2" s="49"/>
      <c r="T2" s="49"/>
      <c r="U2" s="49"/>
      <c r="V2" s="49"/>
      <c r="W2" s="49"/>
    </row>
    <row r="3" spans="1:23" ht="3" customHeight="1">
      <c r="A3" s="48"/>
      <c r="B3" s="48"/>
      <c r="L3" s="52"/>
      <c r="M3" s="49"/>
      <c r="N3" s="49"/>
      <c r="O3" s="49"/>
      <c r="P3" s="53"/>
      <c r="Q3" s="49"/>
      <c r="R3" s="49"/>
      <c r="S3" s="49"/>
      <c r="T3" s="49"/>
      <c r="U3" s="49"/>
      <c r="V3" s="49"/>
      <c r="W3" s="49"/>
    </row>
    <row r="4" spans="1:23" ht="18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163" t="s">
        <v>0</v>
      </c>
      <c r="M4" s="163"/>
      <c r="N4" s="163"/>
      <c r="O4" s="163"/>
      <c r="P4" s="163"/>
      <c r="Q4" s="49"/>
      <c r="R4" s="49"/>
      <c r="S4" s="49"/>
      <c r="T4" s="49"/>
      <c r="U4" s="49"/>
      <c r="V4" s="49"/>
      <c r="W4" s="49"/>
    </row>
    <row r="5" spans="1:23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5"/>
      <c r="N5" s="55"/>
      <c r="O5" s="52"/>
      <c r="P5" s="56" t="s">
        <v>37</v>
      </c>
      <c r="Q5" s="49"/>
      <c r="R5" s="49"/>
      <c r="S5" s="49"/>
      <c r="T5" s="49"/>
      <c r="U5" s="49"/>
      <c r="V5" s="49"/>
      <c r="W5" s="49"/>
    </row>
    <row r="6" spans="1:23" s="58" customFormat="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  <c r="N6" s="55"/>
      <c r="O6" s="55"/>
      <c r="P6" s="57"/>
      <c r="Q6" s="49"/>
      <c r="R6" s="49"/>
      <c r="S6" s="49"/>
      <c r="T6" s="49"/>
      <c r="U6" s="49"/>
      <c r="V6" s="49"/>
      <c r="W6" s="49"/>
    </row>
    <row r="7" spans="1:23" ht="12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2.75" customHeight="1">
      <c r="A8" s="156" t="s">
        <v>38</v>
      </c>
      <c r="B8" s="156" t="s">
        <v>39</v>
      </c>
      <c r="C8" s="156" t="s">
        <v>40</v>
      </c>
      <c r="D8" s="158" t="s">
        <v>41</v>
      </c>
      <c r="E8" s="164" t="s">
        <v>147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23" s="61" customFormat="1" ht="12.75">
      <c r="A9" s="157"/>
      <c r="B9" s="157"/>
      <c r="C9" s="157"/>
      <c r="D9" s="159"/>
      <c r="E9" s="60" t="s">
        <v>2</v>
      </c>
      <c r="F9" s="60" t="s">
        <v>3</v>
      </c>
      <c r="G9" s="60" t="s">
        <v>4</v>
      </c>
      <c r="H9" s="60" t="s">
        <v>5</v>
      </c>
      <c r="I9" s="60" t="s">
        <v>6</v>
      </c>
      <c r="J9" s="60" t="s">
        <v>7</v>
      </c>
      <c r="K9" s="60" t="s">
        <v>8</v>
      </c>
      <c r="L9" s="60" t="s">
        <v>9</v>
      </c>
      <c r="M9" s="60" t="s">
        <v>10</v>
      </c>
      <c r="N9" s="60" t="s">
        <v>11</v>
      </c>
      <c r="O9" s="60" t="s">
        <v>12</v>
      </c>
      <c r="P9" s="60" t="s">
        <v>13</v>
      </c>
    </row>
    <row r="10" spans="1:23" s="61" customFormat="1" ht="12.75">
      <c r="A10" s="62"/>
      <c r="B10" s="62"/>
      <c r="C10" s="62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23" s="61" customFormat="1" ht="12.75">
      <c r="A11" s="62"/>
      <c r="B11" s="62"/>
      <c r="C11" s="62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23">
      <c r="A12" s="65">
        <v>1000</v>
      </c>
      <c r="B12" s="65"/>
      <c r="C12" s="66" t="s">
        <v>42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23">
      <c r="A13" s="65"/>
      <c r="B13" s="65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23" ht="30">
      <c r="A14" s="65">
        <v>1100</v>
      </c>
      <c r="B14" s="68"/>
      <c r="C14" s="69" t="s">
        <v>43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23">
      <c r="A15" s="65"/>
      <c r="B15" s="65">
        <v>1130</v>
      </c>
      <c r="C15" s="66" t="s">
        <v>44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23">
      <c r="A16" s="65"/>
      <c r="B16" s="65">
        <v>1131</v>
      </c>
      <c r="C16" s="66" t="s">
        <v>45</v>
      </c>
      <c r="D16" s="67">
        <f>'[1]Estimado 2015'!C27</f>
        <v>11428469.989999998</v>
      </c>
      <c r="E16" s="67">
        <v>857135.25</v>
      </c>
      <c r="F16" s="67">
        <v>876563.64</v>
      </c>
      <c r="G16" s="67">
        <v>894849.21</v>
      </c>
      <c r="H16" s="67">
        <v>909706.21</v>
      </c>
      <c r="I16" s="67">
        <v>930277.46</v>
      </c>
      <c r="J16" s="67">
        <v>948563.01</v>
      </c>
      <c r="K16" s="67">
        <v>948563.01</v>
      </c>
      <c r="L16" s="67">
        <v>962277.17</v>
      </c>
      <c r="M16" s="67">
        <v>999991.13</v>
      </c>
      <c r="N16" s="67">
        <v>1009133.91</v>
      </c>
      <c r="O16" s="67">
        <v>1034276.53</v>
      </c>
      <c r="P16" s="67">
        <v>1057133.47</v>
      </c>
    </row>
    <row r="17" spans="1:16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>
      <c r="A18" s="65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s="54" customFormat="1" ht="12.75">
      <c r="A19" s="70"/>
      <c r="B19" s="70"/>
      <c r="C19" s="71" t="s">
        <v>46</v>
      </c>
      <c r="D19" s="72">
        <f>SUM(D12:D18)</f>
        <v>11428469.989999998</v>
      </c>
      <c r="E19" s="72">
        <f>SUM(E16:E17)</f>
        <v>857135.25</v>
      </c>
      <c r="F19" s="72">
        <f t="shared" ref="F19:P19" si="0">SUM(F12:F18)</f>
        <v>876563.64</v>
      </c>
      <c r="G19" s="72">
        <f t="shared" si="0"/>
        <v>894849.21</v>
      </c>
      <c r="H19" s="72">
        <f t="shared" si="0"/>
        <v>909706.21</v>
      </c>
      <c r="I19" s="72">
        <f t="shared" si="0"/>
        <v>930277.46</v>
      </c>
      <c r="J19" s="72">
        <f t="shared" si="0"/>
        <v>948563.01</v>
      </c>
      <c r="K19" s="72">
        <f t="shared" si="0"/>
        <v>948563.01</v>
      </c>
      <c r="L19" s="72">
        <f t="shared" si="0"/>
        <v>962277.17</v>
      </c>
      <c r="M19" s="72">
        <f t="shared" si="0"/>
        <v>999991.13</v>
      </c>
      <c r="N19" s="72">
        <f t="shared" si="0"/>
        <v>1009133.91</v>
      </c>
      <c r="O19" s="72">
        <f t="shared" si="0"/>
        <v>1034276.53</v>
      </c>
      <c r="P19" s="72">
        <f t="shared" si="0"/>
        <v>1057133.47</v>
      </c>
    </row>
    <row r="20" spans="1:16" s="54" customFormat="1" ht="12.75">
      <c r="A20" s="73"/>
      <c r="B20" s="73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54" customFormat="1" ht="17.25" customHeight="1">
      <c r="A21" s="76"/>
      <c r="B21" s="76"/>
      <c r="C21" s="76" t="s">
        <v>47</v>
      </c>
      <c r="D21" s="77">
        <f>SUM(D19)</f>
        <v>11428469.989999998</v>
      </c>
      <c r="E21" s="77">
        <f>SUM(E19:E20)</f>
        <v>857135.25</v>
      </c>
      <c r="F21" s="77">
        <f t="shared" ref="F21:P21" si="1">SUM(F19:F20)</f>
        <v>876563.64</v>
      </c>
      <c r="G21" s="77">
        <f t="shared" si="1"/>
        <v>894849.21</v>
      </c>
      <c r="H21" s="77">
        <f t="shared" si="1"/>
        <v>909706.21</v>
      </c>
      <c r="I21" s="77">
        <f t="shared" si="1"/>
        <v>930277.46</v>
      </c>
      <c r="J21" s="77">
        <f t="shared" si="1"/>
        <v>948563.01</v>
      </c>
      <c r="K21" s="77">
        <f t="shared" si="1"/>
        <v>948563.01</v>
      </c>
      <c r="L21" s="77">
        <f t="shared" si="1"/>
        <v>962277.17</v>
      </c>
      <c r="M21" s="77">
        <f t="shared" si="1"/>
        <v>999991.13</v>
      </c>
      <c r="N21" s="77">
        <f t="shared" si="1"/>
        <v>1009133.91</v>
      </c>
      <c r="O21" s="77">
        <f t="shared" si="1"/>
        <v>1034276.53</v>
      </c>
      <c r="P21" s="77">
        <f t="shared" si="1"/>
        <v>1057133.47</v>
      </c>
    </row>
    <row r="24" spans="1:16">
      <c r="A24" s="79" t="s">
        <v>48</v>
      </c>
      <c r="B24" s="80" t="s">
        <v>49</v>
      </c>
    </row>
    <row r="26" spans="1:16" s="58" customFormat="1">
      <c r="A26" s="131"/>
      <c r="B26" s="131"/>
      <c r="D26" s="143"/>
      <c r="E26" s="143"/>
      <c r="F26" s="143"/>
      <c r="G26" s="132"/>
      <c r="H26" s="132"/>
      <c r="I26" s="132"/>
      <c r="J26" s="132"/>
      <c r="L26" s="143"/>
      <c r="M26" s="143"/>
      <c r="N26" s="143"/>
      <c r="O26" s="143"/>
      <c r="P26" s="132"/>
    </row>
    <row r="27" spans="1:16" s="58" customFormat="1">
      <c r="A27" s="131"/>
      <c r="B27" s="131"/>
      <c r="D27" s="132"/>
      <c r="F27" s="132"/>
      <c r="G27" s="132"/>
      <c r="H27" s="132"/>
      <c r="I27" s="132"/>
      <c r="J27" s="132"/>
      <c r="L27" s="132"/>
      <c r="N27" s="132"/>
      <c r="O27" s="132"/>
      <c r="P27" s="132"/>
    </row>
    <row r="28" spans="1:16" s="58" customFormat="1">
      <c r="A28" s="131"/>
      <c r="B28" s="131"/>
      <c r="D28" s="132"/>
      <c r="F28" s="132"/>
      <c r="G28" s="132"/>
      <c r="H28" s="132"/>
      <c r="I28" s="132"/>
      <c r="J28" s="132"/>
      <c r="L28" s="132"/>
      <c r="N28" s="132"/>
      <c r="O28" s="132"/>
      <c r="P28" s="132"/>
    </row>
    <row r="29" spans="1:16" s="58" customFormat="1">
      <c r="A29" s="131"/>
      <c r="B29" s="131"/>
      <c r="D29" s="132"/>
      <c r="F29" s="132"/>
      <c r="G29" s="132"/>
      <c r="H29" s="132"/>
      <c r="I29" s="132"/>
      <c r="J29" s="132"/>
      <c r="L29" s="132"/>
      <c r="N29" s="132"/>
      <c r="O29" s="132"/>
      <c r="P29" s="132"/>
    </row>
    <row r="30" spans="1:16" s="58" customFormat="1">
      <c r="A30" s="131"/>
      <c r="B30" s="131"/>
      <c r="D30" s="132"/>
      <c r="F30" s="132"/>
      <c r="G30" s="132"/>
      <c r="H30" s="132"/>
      <c r="I30" s="132"/>
      <c r="J30" s="132"/>
      <c r="L30" s="132"/>
      <c r="N30" s="132"/>
      <c r="O30" s="132"/>
      <c r="P30" s="132"/>
    </row>
    <row r="31" spans="1:16" s="58" customFormat="1">
      <c r="A31" s="131"/>
      <c r="B31" s="131"/>
      <c r="D31" s="143"/>
      <c r="E31" s="143"/>
      <c r="F31" s="143"/>
      <c r="G31" s="132"/>
      <c r="H31" s="132"/>
      <c r="I31" s="132"/>
      <c r="J31" s="132"/>
      <c r="L31" s="143"/>
      <c r="M31" s="143"/>
      <c r="N31" s="143"/>
      <c r="O31" s="143"/>
      <c r="P31" s="132"/>
    </row>
    <row r="32" spans="1:16" s="58" customFormat="1">
      <c r="A32" s="131"/>
      <c r="B32" s="131"/>
      <c r="D32" s="143"/>
      <c r="E32" s="143"/>
      <c r="F32" s="143"/>
      <c r="G32" s="132"/>
      <c r="H32" s="132"/>
      <c r="I32" s="132"/>
      <c r="J32" s="132"/>
      <c r="L32" s="143"/>
      <c r="M32" s="143"/>
      <c r="N32" s="143"/>
      <c r="O32" s="143"/>
      <c r="P32" s="132"/>
    </row>
    <row r="33" spans="1:16" s="58" customFormat="1">
      <c r="A33" s="131"/>
      <c r="B33" s="131"/>
      <c r="D33" s="132"/>
      <c r="E33" s="132"/>
      <c r="F33" s="132"/>
      <c r="G33" s="132"/>
      <c r="H33" s="132"/>
      <c r="I33" s="132"/>
      <c r="J33" s="132"/>
      <c r="L33" s="132"/>
      <c r="M33" s="132"/>
      <c r="N33" s="132"/>
      <c r="O33" s="132"/>
      <c r="P33" s="132"/>
    </row>
    <row r="34" spans="1:16" s="58" customFormat="1">
      <c r="A34" s="131"/>
      <c r="B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spans="1:16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</sheetData>
  <mergeCells count="12">
    <mergeCell ref="L4:P4"/>
    <mergeCell ref="A8:A9"/>
    <mergeCell ref="B8:B9"/>
    <mergeCell ref="C8:C9"/>
    <mergeCell ref="D8:D9"/>
    <mergeCell ref="E8:P8"/>
    <mergeCell ref="D26:F26"/>
    <mergeCell ref="L26:O26"/>
    <mergeCell ref="D31:F31"/>
    <mergeCell ref="L31:O31"/>
    <mergeCell ref="D32:F32"/>
    <mergeCell ref="L32:O32"/>
  </mergeCells>
  <pageMargins left="0.39370078740157483" right="0.31496062992125984" top="0.74803149606299213" bottom="0.74803149606299213" header="0.31496062992125984" footer="0.31496062992125984"/>
  <pageSetup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 </vt:lpstr>
      <vt:lpstr>Egresos</vt:lpstr>
      <vt:lpstr>Distribucion Aportacion Estatal</vt:lpstr>
      <vt:lpstr>'Distribucion Aportacion Estatal'!Área_de_impresión</vt:lpstr>
      <vt:lpstr>Egresos!Área_de_impresión</vt:lpstr>
      <vt:lpstr>'Ingresos '!Área_de_impresión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OFFICINA</cp:lastModifiedBy>
  <cp:lastPrinted>2016-01-21T22:15:42Z</cp:lastPrinted>
  <dcterms:created xsi:type="dcterms:W3CDTF">2015-01-22T16:48:02Z</dcterms:created>
  <dcterms:modified xsi:type="dcterms:W3CDTF">2016-05-20T21:20:31Z</dcterms:modified>
</cp:coreProperties>
</file>