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.hernandez\Documents\pagina Gobierno del Estado Julio-2015\fraccion 5\e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AB2" i="1"/>
  <c r="D468" i="1"/>
  <c r="E467" i="1"/>
  <c r="E466" i="1"/>
  <c r="E465" i="1"/>
  <c r="G465" i="1" s="1"/>
  <c r="E464" i="1"/>
  <c r="E463" i="1"/>
  <c r="G462" i="1"/>
  <c r="E462" i="1"/>
  <c r="F462" i="1" s="1"/>
  <c r="E461" i="1"/>
  <c r="E460" i="1"/>
  <c r="E459" i="1"/>
  <c r="E458" i="1"/>
  <c r="E457" i="1"/>
  <c r="E456" i="1"/>
  <c r="E455" i="1"/>
  <c r="E454" i="1"/>
  <c r="E453" i="1"/>
  <c r="G453" i="1" s="1"/>
  <c r="E452" i="1"/>
  <c r="G451" i="1"/>
  <c r="E451" i="1"/>
  <c r="E450" i="1"/>
  <c r="G450" i="1" s="1"/>
  <c r="E449" i="1"/>
  <c r="F448" i="1"/>
  <c r="G448" i="1" s="1"/>
  <c r="E448" i="1"/>
  <c r="E447" i="1"/>
  <c r="E446" i="1"/>
  <c r="T445" i="1"/>
  <c r="E445" i="1"/>
  <c r="E444" i="1"/>
  <c r="Y443" i="1"/>
  <c r="X443" i="1"/>
  <c r="AB441" i="1"/>
  <c r="AA441" i="1"/>
  <c r="U441" i="1"/>
  <c r="U442" i="1" s="1"/>
  <c r="Q441" i="1"/>
  <c r="P441" i="1"/>
  <c r="P442" i="1" s="1"/>
  <c r="AL438" i="1"/>
  <c r="AH438" i="1"/>
  <c r="AL437" i="1"/>
  <c r="AK437" i="1"/>
  <c r="AK438" i="1" s="1"/>
  <c r="AJ437" i="1"/>
  <c r="AJ438" i="1" s="1"/>
  <c r="AI437" i="1"/>
  <c r="AI438" i="1" s="1"/>
  <c r="AH437" i="1"/>
  <c r="AA437" i="1"/>
  <c r="Q437" i="1"/>
  <c r="AC434" i="1"/>
  <c r="AD434" i="1" s="1"/>
  <c r="AE434" i="1" s="1"/>
  <c r="P434" i="1"/>
  <c r="U434" i="1" s="1"/>
  <c r="N434" i="1"/>
  <c r="O434" i="1" s="1"/>
  <c r="J434" i="1"/>
  <c r="AC433" i="1"/>
  <c r="P433" i="1"/>
  <c r="R433" i="1" s="1"/>
  <c r="S433" i="1" s="1"/>
  <c r="T433" i="1" s="1"/>
  <c r="N433" i="1"/>
  <c r="O433" i="1" s="1"/>
  <c r="J433" i="1"/>
  <c r="AC432" i="1"/>
  <c r="AD432" i="1" s="1"/>
  <c r="P432" i="1"/>
  <c r="N432" i="1"/>
  <c r="O432" i="1" s="1"/>
  <c r="J432" i="1"/>
  <c r="AC431" i="1"/>
  <c r="P431" i="1"/>
  <c r="N431" i="1"/>
  <c r="O431" i="1" s="1"/>
  <c r="J431" i="1"/>
  <c r="AC430" i="1"/>
  <c r="P430" i="1"/>
  <c r="U430" i="1" s="1"/>
  <c r="AO430" i="1" s="1"/>
  <c r="N430" i="1"/>
  <c r="O430" i="1" s="1"/>
  <c r="J430" i="1"/>
  <c r="AC429" i="1"/>
  <c r="AD429" i="1" s="1"/>
  <c r="P429" i="1"/>
  <c r="O429" i="1"/>
  <c r="N429" i="1"/>
  <c r="J429" i="1"/>
  <c r="AC428" i="1"/>
  <c r="AD428" i="1" s="1"/>
  <c r="AE428" i="1" s="1"/>
  <c r="P428" i="1"/>
  <c r="N428" i="1"/>
  <c r="O428" i="1" s="1"/>
  <c r="J428" i="1"/>
  <c r="AC427" i="1"/>
  <c r="AD427" i="1" s="1"/>
  <c r="U427" i="1"/>
  <c r="P427" i="1"/>
  <c r="R427" i="1" s="1"/>
  <c r="S427" i="1" s="1"/>
  <c r="N427" i="1"/>
  <c r="O427" i="1" s="1"/>
  <c r="J427" i="1"/>
  <c r="AC426" i="1"/>
  <c r="P426" i="1"/>
  <c r="U426" i="1" s="1"/>
  <c r="N426" i="1"/>
  <c r="O426" i="1" s="1"/>
  <c r="J426" i="1"/>
  <c r="AC425" i="1"/>
  <c r="P425" i="1"/>
  <c r="U425" i="1" s="1"/>
  <c r="AN425" i="1" s="1"/>
  <c r="N425" i="1"/>
  <c r="O425" i="1" s="1"/>
  <c r="J425" i="1"/>
  <c r="AC424" i="1"/>
  <c r="AD424" i="1" s="1"/>
  <c r="AE424" i="1" s="1"/>
  <c r="P424" i="1"/>
  <c r="R424" i="1" s="1"/>
  <c r="N424" i="1"/>
  <c r="O424" i="1" s="1"/>
  <c r="J424" i="1"/>
  <c r="AC423" i="1"/>
  <c r="AD423" i="1" s="1"/>
  <c r="P423" i="1"/>
  <c r="N423" i="1"/>
  <c r="O423" i="1" s="1"/>
  <c r="J423" i="1"/>
  <c r="AC422" i="1"/>
  <c r="AD422" i="1" s="1"/>
  <c r="AE422" i="1" s="1"/>
  <c r="P422" i="1"/>
  <c r="U422" i="1" s="1"/>
  <c r="AN422" i="1" s="1"/>
  <c r="N422" i="1"/>
  <c r="O422" i="1" s="1"/>
  <c r="J422" i="1"/>
  <c r="AC421" i="1"/>
  <c r="AD421" i="1" s="1"/>
  <c r="AE421" i="1" s="1"/>
  <c r="P421" i="1"/>
  <c r="U421" i="1" s="1"/>
  <c r="N421" i="1"/>
  <c r="O421" i="1" s="1"/>
  <c r="J421" i="1"/>
  <c r="AC420" i="1"/>
  <c r="P420" i="1"/>
  <c r="U420" i="1" s="1"/>
  <c r="O420" i="1"/>
  <c r="N420" i="1"/>
  <c r="J420" i="1"/>
  <c r="AN419" i="1"/>
  <c r="AC419" i="1"/>
  <c r="AD419" i="1" s="1"/>
  <c r="AE419" i="1" s="1"/>
  <c r="R419" i="1"/>
  <c r="P419" i="1"/>
  <c r="U419" i="1" s="1"/>
  <c r="N419" i="1"/>
  <c r="O419" i="1" s="1"/>
  <c r="J419" i="1"/>
  <c r="AC418" i="1"/>
  <c r="P418" i="1"/>
  <c r="N418" i="1"/>
  <c r="O418" i="1" s="1"/>
  <c r="J418" i="1"/>
  <c r="AC417" i="1"/>
  <c r="AD417" i="1" s="1"/>
  <c r="AE417" i="1" s="1"/>
  <c r="P417" i="1"/>
  <c r="N417" i="1"/>
  <c r="O417" i="1" s="1"/>
  <c r="J417" i="1"/>
  <c r="AC416" i="1"/>
  <c r="AD416" i="1" s="1"/>
  <c r="P416" i="1"/>
  <c r="O416" i="1"/>
  <c r="N416" i="1"/>
  <c r="J416" i="1"/>
  <c r="AD415" i="1"/>
  <c r="AC415" i="1"/>
  <c r="P415" i="1"/>
  <c r="U415" i="1" s="1"/>
  <c r="N415" i="1"/>
  <c r="O415" i="1" s="1"/>
  <c r="J415" i="1"/>
  <c r="AC414" i="1"/>
  <c r="AD414" i="1" s="1"/>
  <c r="AE414" i="1" s="1"/>
  <c r="U414" i="1"/>
  <c r="AO414" i="1" s="1"/>
  <c r="R414" i="1"/>
  <c r="S414" i="1" s="1"/>
  <c r="N414" i="1"/>
  <c r="O414" i="1" s="1"/>
  <c r="J414" i="1"/>
  <c r="AC413" i="1"/>
  <c r="P413" i="1"/>
  <c r="N413" i="1"/>
  <c r="O413" i="1" s="1"/>
  <c r="J413" i="1"/>
  <c r="AC412" i="1"/>
  <c r="P412" i="1"/>
  <c r="N412" i="1"/>
  <c r="O412" i="1" s="1"/>
  <c r="J412" i="1"/>
  <c r="AC411" i="1"/>
  <c r="AD411" i="1" s="1"/>
  <c r="P411" i="1"/>
  <c r="N411" i="1"/>
  <c r="O411" i="1" s="1"/>
  <c r="J411" i="1"/>
  <c r="AC410" i="1"/>
  <c r="AD410" i="1" s="1"/>
  <c r="AE410" i="1" s="1"/>
  <c r="U410" i="1"/>
  <c r="P410" i="1"/>
  <c r="R410" i="1" s="1"/>
  <c r="S410" i="1" s="1"/>
  <c r="N410" i="1"/>
  <c r="O410" i="1" s="1"/>
  <c r="J410" i="1"/>
  <c r="AC409" i="1"/>
  <c r="AD409" i="1" s="1"/>
  <c r="P409" i="1"/>
  <c r="N409" i="1"/>
  <c r="O409" i="1" s="1"/>
  <c r="J409" i="1"/>
  <c r="AC408" i="1"/>
  <c r="AD408" i="1" s="1"/>
  <c r="AE408" i="1" s="1"/>
  <c r="R408" i="1"/>
  <c r="S408" i="1" s="1"/>
  <c r="P408" i="1"/>
  <c r="U408" i="1" s="1"/>
  <c r="AO408" i="1" s="1"/>
  <c r="N408" i="1"/>
  <c r="O408" i="1" s="1"/>
  <c r="J408" i="1"/>
  <c r="AO407" i="1"/>
  <c r="AD407" i="1"/>
  <c r="AC407" i="1"/>
  <c r="U407" i="1"/>
  <c r="AN407" i="1" s="1"/>
  <c r="T407" i="1"/>
  <c r="Y407" i="1" s="1"/>
  <c r="S407" i="1"/>
  <c r="P407" i="1"/>
  <c r="R407" i="1" s="1"/>
  <c r="N407" i="1"/>
  <c r="O407" i="1" s="1"/>
  <c r="J407" i="1"/>
  <c r="AD406" i="1"/>
  <c r="AE406" i="1" s="1"/>
  <c r="AC406" i="1"/>
  <c r="P406" i="1"/>
  <c r="N406" i="1"/>
  <c r="O406" i="1" s="1"/>
  <c r="J406" i="1"/>
  <c r="AM405" i="1"/>
  <c r="AC405" i="1"/>
  <c r="U405" i="1"/>
  <c r="AN405" i="1" s="1"/>
  <c r="R405" i="1"/>
  <c r="S405" i="1" s="1"/>
  <c r="N405" i="1"/>
  <c r="O405" i="1" s="1"/>
  <c r="J405" i="1"/>
  <c r="AC404" i="1"/>
  <c r="AD404" i="1" s="1"/>
  <c r="P404" i="1"/>
  <c r="N404" i="1"/>
  <c r="O404" i="1" s="1"/>
  <c r="J404" i="1"/>
  <c r="AC403" i="1"/>
  <c r="P403" i="1"/>
  <c r="N403" i="1"/>
  <c r="O403" i="1" s="1"/>
  <c r="J403" i="1"/>
  <c r="AC402" i="1"/>
  <c r="P402" i="1"/>
  <c r="O402" i="1"/>
  <c r="N402" i="1"/>
  <c r="J402" i="1"/>
  <c r="AO401" i="1"/>
  <c r="AC401" i="1"/>
  <c r="AD401" i="1" s="1"/>
  <c r="P401" i="1"/>
  <c r="U401" i="1" s="1"/>
  <c r="AM401" i="1" s="1"/>
  <c r="N401" i="1"/>
  <c r="O401" i="1" s="1"/>
  <c r="J401" i="1"/>
  <c r="AC400" i="1"/>
  <c r="AD400" i="1" s="1"/>
  <c r="P400" i="1"/>
  <c r="O400" i="1"/>
  <c r="N400" i="1"/>
  <c r="J400" i="1"/>
  <c r="AC399" i="1"/>
  <c r="P399" i="1"/>
  <c r="R399" i="1" s="1"/>
  <c r="N399" i="1"/>
  <c r="O399" i="1" s="1"/>
  <c r="J399" i="1"/>
  <c r="AC398" i="1"/>
  <c r="AD398" i="1" s="1"/>
  <c r="P398" i="1"/>
  <c r="N398" i="1"/>
  <c r="O398" i="1" s="1"/>
  <c r="J398" i="1"/>
  <c r="AC397" i="1"/>
  <c r="U397" i="1"/>
  <c r="P397" i="1"/>
  <c r="R397" i="1" s="1"/>
  <c r="N397" i="1"/>
  <c r="O397" i="1" s="1"/>
  <c r="J397" i="1"/>
  <c r="AC396" i="1"/>
  <c r="P396" i="1"/>
  <c r="R396" i="1" s="1"/>
  <c r="S396" i="1" s="1"/>
  <c r="N396" i="1"/>
  <c r="O396" i="1" s="1"/>
  <c r="J396" i="1"/>
  <c r="AC395" i="1"/>
  <c r="P395" i="1"/>
  <c r="N395" i="1"/>
  <c r="O395" i="1" s="1"/>
  <c r="J395" i="1"/>
  <c r="AC394" i="1"/>
  <c r="P394" i="1"/>
  <c r="R394" i="1" s="1"/>
  <c r="N394" i="1"/>
  <c r="O394" i="1" s="1"/>
  <c r="J394" i="1"/>
  <c r="AC393" i="1"/>
  <c r="AD393" i="1" s="1"/>
  <c r="U393" i="1"/>
  <c r="R393" i="1"/>
  <c r="S393" i="1" s="1"/>
  <c r="T393" i="1" s="1"/>
  <c r="N393" i="1"/>
  <c r="O393" i="1" s="1"/>
  <c r="J393" i="1"/>
  <c r="AD392" i="1"/>
  <c r="AC392" i="1"/>
  <c r="P392" i="1"/>
  <c r="R392" i="1" s="1"/>
  <c r="N392" i="1"/>
  <c r="O392" i="1" s="1"/>
  <c r="J392" i="1"/>
  <c r="AC391" i="1"/>
  <c r="AD391" i="1" s="1"/>
  <c r="AE391" i="1" s="1"/>
  <c r="P391" i="1"/>
  <c r="N391" i="1"/>
  <c r="O391" i="1" s="1"/>
  <c r="J391" i="1"/>
  <c r="AC390" i="1"/>
  <c r="AD390" i="1" s="1"/>
  <c r="U390" i="1"/>
  <c r="P390" i="1"/>
  <c r="R390" i="1" s="1"/>
  <c r="N390" i="1"/>
  <c r="O390" i="1" s="1"/>
  <c r="J390" i="1"/>
  <c r="AC389" i="1"/>
  <c r="AD389" i="1" s="1"/>
  <c r="AE389" i="1" s="1"/>
  <c r="P389" i="1"/>
  <c r="N389" i="1"/>
  <c r="O389" i="1" s="1"/>
  <c r="J389" i="1"/>
  <c r="AC388" i="1"/>
  <c r="AD388" i="1" s="1"/>
  <c r="P388" i="1"/>
  <c r="O388" i="1"/>
  <c r="N388" i="1"/>
  <c r="J388" i="1"/>
  <c r="AC387" i="1"/>
  <c r="AD387" i="1" s="1"/>
  <c r="AE387" i="1" s="1"/>
  <c r="P387" i="1"/>
  <c r="N387" i="1"/>
  <c r="O387" i="1" s="1"/>
  <c r="J387" i="1"/>
  <c r="AC386" i="1"/>
  <c r="P386" i="1"/>
  <c r="N386" i="1"/>
  <c r="O386" i="1" s="1"/>
  <c r="J386" i="1"/>
  <c r="AC385" i="1"/>
  <c r="P385" i="1"/>
  <c r="N385" i="1"/>
  <c r="O385" i="1" s="1"/>
  <c r="J385" i="1"/>
  <c r="AF384" i="1"/>
  <c r="AD384" i="1"/>
  <c r="AC384" i="1"/>
  <c r="P384" i="1"/>
  <c r="R384" i="1" s="1"/>
  <c r="S384" i="1" s="1"/>
  <c r="O384" i="1"/>
  <c r="N384" i="1"/>
  <c r="J384" i="1"/>
  <c r="AC382" i="1"/>
  <c r="AD382" i="1" s="1"/>
  <c r="AE382" i="1" s="1"/>
  <c r="P382" i="1"/>
  <c r="N382" i="1"/>
  <c r="O382" i="1" s="1"/>
  <c r="J382" i="1"/>
  <c r="AC381" i="1"/>
  <c r="P381" i="1"/>
  <c r="N381" i="1"/>
  <c r="O381" i="1" s="1"/>
  <c r="J381" i="1"/>
  <c r="AE380" i="1"/>
  <c r="AD380" i="1"/>
  <c r="AC380" i="1"/>
  <c r="P380" i="1"/>
  <c r="N380" i="1"/>
  <c r="O380" i="1" s="1"/>
  <c r="J380" i="1"/>
  <c r="AD379" i="1"/>
  <c r="AC379" i="1"/>
  <c r="P379" i="1"/>
  <c r="N379" i="1"/>
  <c r="O379" i="1" s="1"/>
  <c r="J379" i="1"/>
  <c r="AC378" i="1"/>
  <c r="AD378" i="1" s="1"/>
  <c r="AE378" i="1" s="1"/>
  <c r="P378" i="1"/>
  <c r="N378" i="1"/>
  <c r="O378" i="1" s="1"/>
  <c r="J378" i="1"/>
  <c r="AC377" i="1"/>
  <c r="AD377" i="1" s="1"/>
  <c r="P377" i="1"/>
  <c r="N377" i="1"/>
  <c r="O377" i="1" s="1"/>
  <c r="J377" i="1"/>
  <c r="AE376" i="1"/>
  <c r="AD376" i="1"/>
  <c r="AC376" i="1"/>
  <c r="P376" i="1"/>
  <c r="N376" i="1"/>
  <c r="O376" i="1" s="1"/>
  <c r="J376" i="1"/>
  <c r="AC375" i="1"/>
  <c r="AD375" i="1" s="1"/>
  <c r="P375" i="1"/>
  <c r="R375" i="1" s="1"/>
  <c r="N375" i="1"/>
  <c r="O375" i="1" s="1"/>
  <c r="J375" i="1"/>
  <c r="AC374" i="1"/>
  <c r="R374" i="1"/>
  <c r="S374" i="1" s="1"/>
  <c r="P374" i="1"/>
  <c r="U374" i="1" s="1"/>
  <c r="AM374" i="1" s="1"/>
  <c r="N374" i="1"/>
  <c r="O374" i="1" s="1"/>
  <c r="J374" i="1"/>
  <c r="AE373" i="1"/>
  <c r="AC373" i="1"/>
  <c r="AD373" i="1" s="1"/>
  <c r="R373" i="1"/>
  <c r="S373" i="1" s="1"/>
  <c r="T373" i="1" s="1"/>
  <c r="P373" i="1"/>
  <c r="U373" i="1" s="1"/>
  <c r="N373" i="1"/>
  <c r="O373" i="1" s="1"/>
  <c r="J373" i="1"/>
  <c r="AD372" i="1"/>
  <c r="AC372" i="1"/>
  <c r="P372" i="1"/>
  <c r="U372" i="1" s="1"/>
  <c r="N372" i="1"/>
  <c r="O372" i="1" s="1"/>
  <c r="J372" i="1"/>
  <c r="AF371" i="1"/>
  <c r="AE371" i="1"/>
  <c r="AC371" i="1"/>
  <c r="AD371" i="1" s="1"/>
  <c r="P371" i="1"/>
  <c r="N371" i="1"/>
  <c r="O371" i="1" s="1"/>
  <c r="J371" i="1"/>
  <c r="AC369" i="1"/>
  <c r="R369" i="1"/>
  <c r="P369" i="1"/>
  <c r="U369" i="1" s="1"/>
  <c r="AO369" i="1" s="1"/>
  <c r="N369" i="1"/>
  <c r="O369" i="1" s="1"/>
  <c r="J369" i="1"/>
  <c r="AC367" i="1"/>
  <c r="AD367" i="1" s="1"/>
  <c r="P367" i="1"/>
  <c r="N367" i="1"/>
  <c r="O367" i="1" s="1"/>
  <c r="J367" i="1"/>
  <c r="AC366" i="1"/>
  <c r="R366" i="1"/>
  <c r="P366" i="1"/>
  <c r="U366" i="1" s="1"/>
  <c r="N366" i="1"/>
  <c r="O366" i="1" s="1"/>
  <c r="J366" i="1"/>
  <c r="AC365" i="1"/>
  <c r="S365" i="1"/>
  <c r="R365" i="1"/>
  <c r="P365" i="1"/>
  <c r="N365" i="1"/>
  <c r="O365" i="1" s="1"/>
  <c r="J365" i="1"/>
  <c r="AL360" i="1"/>
  <c r="AL361" i="1" s="1"/>
  <c r="AK360" i="1"/>
  <c r="AK361" i="1" s="1"/>
  <c r="AJ360" i="1"/>
  <c r="AJ361" i="1" s="1"/>
  <c r="AI360" i="1"/>
  <c r="AI361" i="1" s="1"/>
  <c r="AH360" i="1"/>
  <c r="AH361" i="1" s="1"/>
  <c r="AA360" i="1"/>
  <c r="Q360" i="1"/>
  <c r="AC359" i="1"/>
  <c r="AD359" i="1" s="1"/>
  <c r="P359" i="1"/>
  <c r="R359" i="1" s="1"/>
  <c r="N359" i="1"/>
  <c r="O359" i="1" s="1"/>
  <c r="J359" i="1"/>
  <c r="AC358" i="1"/>
  <c r="R358" i="1"/>
  <c r="P358" i="1"/>
  <c r="U358" i="1" s="1"/>
  <c r="N358" i="1"/>
  <c r="O358" i="1" s="1"/>
  <c r="J358" i="1"/>
  <c r="AC357" i="1"/>
  <c r="AD357" i="1" s="1"/>
  <c r="U357" i="1"/>
  <c r="P357" i="1"/>
  <c r="R357" i="1" s="1"/>
  <c r="S357" i="1" s="1"/>
  <c r="N357" i="1"/>
  <c r="O357" i="1" s="1"/>
  <c r="J357" i="1"/>
  <c r="AC356" i="1"/>
  <c r="AD356" i="1" s="1"/>
  <c r="AE356" i="1" s="1"/>
  <c r="P356" i="1"/>
  <c r="R356" i="1" s="1"/>
  <c r="N356" i="1"/>
  <c r="O356" i="1" s="1"/>
  <c r="J356" i="1"/>
  <c r="AC355" i="1"/>
  <c r="P355" i="1"/>
  <c r="R355" i="1" s="1"/>
  <c r="N355" i="1"/>
  <c r="O355" i="1" s="1"/>
  <c r="J355" i="1"/>
  <c r="AC354" i="1"/>
  <c r="R354" i="1"/>
  <c r="P354" i="1"/>
  <c r="U354" i="1" s="1"/>
  <c r="N354" i="1"/>
  <c r="O354" i="1" s="1"/>
  <c r="J354" i="1"/>
  <c r="AD353" i="1"/>
  <c r="AC353" i="1"/>
  <c r="P353" i="1"/>
  <c r="O353" i="1"/>
  <c r="N353" i="1"/>
  <c r="J353" i="1"/>
  <c r="AC352" i="1"/>
  <c r="AD352" i="1" s="1"/>
  <c r="AE352" i="1" s="1"/>
  <c r="P352" i="1"/>
  <c r="N352" i="1"/>
  <c r="O352" i="1" s="1"/>
  <c r="J352" i="1"/>
  <c r="AD351" i="1"/>
  <c r="AE351" i="1" s="1"/>
  <c r="AC351" i="1"/>
  <c r="U351" i="1"/>
  <c r="AN351" i="1" s="1"/>
  <c r="R351" i="1"/>
  <c r="S351" i="1" s="1"/>
  <c r="N351" i="1"/>
  <c r="O351" i="1" s="1"/>
  <c r="J351" i="1"/>
  <c r="AC350" i="1"/>
  <c r="AD350" i="1" s="1"/>
  <c r="P350" i="1"/>
  <c r="R350" i="1" s="1"/>
  <c r="S350" i="1" s="1"/>
  <c r="T350" i="1" s="1"/>
  <c r="N350" i="1"/>
  <c r="O350" i="1" s="1"/>
  <c r="J350" i="1"/>
  <c r="AC349" i="1"/>
  <c r="U349" i="1"/>
  <c r="AO349" i="1" s="1"/>
  <c r="P349" i="1"/>
  <c r="R349" i="1" s="1"/>
  <c r="N349" i="1"/>
  <c r="O349" i="1" s="1"/>
  <c r="J349" i="1"/>
  <c r="AC348" i="1"/>
  <c r="AD348" i="1" s="1"/>
  <c r="R348" i="1"/>
  <c r="P348" i="1"/>
  <c r="U348" i="1" s="1"/>
  <c r="N348" i="1"/>
  <c r="O348" i="1" s="1"/>
  <c r="J348" i="1"/>
  <c r="AC347" i="1"/>
  <c r="P347" i="1"/>
  <c r="R347" i="1" s="1"/>
  <c r="N347" i="1"/>
  <c r="O347" i="1" s="1"/>
  <c r="J347" i="1"/>
  <c r="AC346" i="1"/>
  <c r="AD346" i="1" s="1"/>
  <c r="AE346" i="1" s="1"/>
  <c r="P346" i="1"/>
  <c r="U346" i="1" s="1"/>
  <c r="N346" i="1"/>
  <c r="O346" i="1" s="1"/>
  <c r="J346" i="1"/>
  <c r="AC345" i="1"/>
  <c r="P345" i="1"/>
  <c r="R345" i="1" s="1"/>
  <c r="N345" i="1"/>
  <c r="O345" i="1" s="1"/>
  <c r="J345" i="1"/>
  <c r="AC344" i="1"/>
  <c r="AD344" i="1" s="1"/>
  <c r="AE344" i="1" s="1"/>
  <c r="P344" i="1"/>
  <c r="R344" i="1" s="1"/>
  <c r="N344" i="1"/>
  <c r="O344" i="1" s="1"/>
  <c r="J344" i="1"/>
  <c r="AD343" i="1"/>
  <c r="AC343" i="1"/>
  <c r="P343" i="1"/>
  <c r="R343" i="1" s="1"/>
  <c r="N343" i="1"/>
  <c r="O343" i="1" s="1"/>
  <c r="J343" i="1"/>
  <c r="AC342" i="1"/>
  <c r="AD342" i="1" s="1"/>
  <c r="AE342" i="1" s="1"/>
  <c r="P342" i="1"/>
  <c r="R342" i="1" s="1"/>
  <c r="N342" i="1"/>
  <c r="O342" i="1" s="1"/>
  <c r="J342" i="1"/>
  <c r="AC341" i="1"/>
  <c r="P341" i="1"/>
  <c r="R341" i="1" s="1"/>
  <c r="N341" i="1"/>
  <c r="O341" i="1" s="1"/>
  <c r="J341" i="1"/>
  <c r="AC340" i="1"/>
  <c r="AD340" i="1" s="1"/>
  <c r="AE340" i="1" s="1"/>
  <c r="P340" i="1"/>
  <c r="R340" i="1" s="1"/>
  <c r="N340" i="1"/>
  <c r="O340" i="1" s="1"/>
  <c r="J340" i="1"/>
  <c r="AC339" i="1"/>
  <c r="AD339" i="1" s="1"/>
  <c r="P339" i="1"/>
  <c r="R339" i="1" s="1"/>
  <c r="N339" i="1"/>
  <c r="O339" i="1" s="1"/>
  <c r="J339" i="1"/>
  <c r="AD338" i="1"/>
  <c r="AE338" i="1" s="1"/>
  <c r="AC338" i="1"/>
  <c r="P338" i="1"/>
  <c r="R338" i="1" s="1"/>
  <c r="N338" i="1"/>
  <c r="O338" i="1" s="1"/>
  <c r="J338" i="1"/>
  <c r="AC337" i="1"/>
  <c r="P337" i="1"/>
  <c r="R337" i="1" s="1"/>
  <c r="N337" i="1"/>
  <c r="O337" i="1" s="1"/>
  <c r="J337" i="1"/>
  <c r="AC336" i="1"/>
  <c r="AD336" i="1" s="1"/>
  <c r="AE336" i="1" s="1"/>
  <c r="P336" i="1"/>
  <c r="U336" i="1" s="1"/>
  <c r="N336" i="1"/>
  <c r="O336" i="1" s="1"/>
  <c r="J336" i="1"/>
  <c r="AC335" i="1"/>
  <c r="P335" i="1"/>
  <c r="U335" i="1" s="1"/>
  <c r="O335" i="1"/>
  <c r="N335" i="1"/>
  <c r="J335" i="1"/>
  <c r="AC334" i="1"/>
  <c r="AD334" i="1" s="1"/>
  <c r="AE334" i="1" s="1"/>
  <c r="R334" i="1"/>
  <c r="P334" i="1"/>
  <c r="U334" i="1" s="1"/>
  <c r="N334" i="1"/>
  <c r="O334" i="1" s="1"/>
  <c r="J334" i="1"/>
  <c r="AC333" i="1"/>
  <c r="P333" i="1"/>
  <c r="U333" i="1" s="1"/>
  <c r="N333" i="1"/>
  <c r="O333" i="1" s="1"/>
  <c r="J333" i="1"/>
  <c r="AC332" i="1"/>
  <c r="R332" i="1"/>
  <c r="S332" i="1" s="1"/>
  <c r="T332" i="1" s="1"/>
  <c r="P332" i="1"/>
  <c r="U332" i="1" s="1"/>
  <c r="N332" i="1"/>
  <c r="O332" i="1" s="1"/>
  <c r="J332" i="1"/>
  <c r="AD331" i="1"/>
  <c r="AE331" i="1" s="1"/>
  <c r="AC331" i="1"/>
  <c r="P331" i="1"/>
  <c r="U331" i="1" s="1"/>
  <c r="N331" i="1"/>
  <c r="O331" i="1" s="1"/>
  <c r="J331" i="1"/>
  <c r="AC330" i="1"/>
  <c r="P330" i="1"/>
  <c r="N330" i="1"/>
  <c r="O330" i="1" s="1"/>
  <c r="J330" i="1"/>
  <c r="AC329" i="1"/>
  <c r="AD329" i="1" s="1"/>
  <c r="P329" i="1"/>
  <c r="R329" i="1" s="1"/>
  <c r="N329" i="1"/>
  <c r="O329" i="1" s="1"/>
  <c r="J329" i="1"/>
  <c r="AD328" i="1"/>
  <c r="AC328" i="1"/>
  <c r="P328" i="1"/>
  <c r="U328" i="1" s="1"/>
  <c r="O328" i="1"/>
  <c r="N328" i="1"/>
  <c r="J328" i="1"/>
  <c r="AC327" i="1"/>
  <c r="P327" i="1"/>
  <c r="U327" i="1" s="1"/>
  <c r="N327" i="1"/>
  <c r="O327" i="1" s="1"/>
  <c r="J327" i="1"/>
  <c r="AC326" i="1"/>
  <c r="P326" i="1"/>
  <c r="R326" i="1" s="1"/>
  <c r="S326" i="1" s="1"/>
  <c r="T326" i="1" s="1"/>
  <c r="O326" i="1"/>
  <c r="N326" i="1"/>
  <c r="J326" i="1"/>
  <c r="AD325" i="1"/>
  <c r="AC325" i="1"/>
  <c r="P325" i="1"/>
  <c r="U325" i="1" s="1"/>
  <c r="AN325" i="1" s="1"/>
  <c r="N325" i="1"/>
  <c r="O325" i="1" s="1"/>
  <c r="J325" i="1"/>
  <c r="AC324" i="1"/>
  <c r="P324" i="1"/>
  <c r="R324" i="1" s="1"/>
  <c r="N324" i="1"/>
  <c r="O324" i="1" s="1"/>
  <c r="J324" i="1"/>
  <c r="AC323" i="1"/>
  <c r="P323" i="1"/>
  <c r="N323" i="1"/>
  <c r="O323" i="1" s="1"/>
  <c r="J323" i="1"/>
  <c r="AC322" i="1"/>
  <c r="AD322" i="1" s="1"/>
  <c r="U322" i="1"/>
  <c r="AM322" i="1" s="1"/>
  <c r="P322" i="1"/>
  <c r="R322" i="1" s="1"/>
  <c r="S322" i="1" s="1"/>
  <c r="N322" i="1"/>
  <c r="O322" i="1" s="1"/>
  <c r="J322" i="1"/>
  <c r="AC321" i="1"/>
  <c r="P321" i="1"/>
  <c r="N321" i="1"/>
  <c r="O321" i="1" s="1"/>
  <c r="J321" i="1"/>
  <c r="AD320" i="1"/>
  <c r="AC320" i="1"/>
  <c r="P320" i="1"/>
  <c r="O320" i="1"/>
  <c r="N320" i="1"/>
  <c r="J320" i="1"/>
  <c r="AC319" i="1"/>
  <c r="AD319" i="1" s="1"/>
  <c r="AE319" i="1" s="1"/>
  <c r="P319" i="1"/>
  <c r="U319" i="1" s="1"/>
  <c r="N319" i="1"/>
  <c r="O319" i="1" s="1"/>
  <c r="J319" i="1"/>
  <c r="AC318" i="1"/>
  <c r="AD318" i="1" s="1"/>
  <c r="P318" i="1"/>
  <c r="R318" i="1" s="1"/>
  <c r="N318" i="1"/>
  <c r="O318" i="1" s="1"/>
  <c r="J318" i="1"/>
  <c r="AC317" i="1"/>
  <c r="AD317" i="1" s="1"/>
  <c r="AE317" i="1" s="1"/>
  <c r="R317" i="1"/>
  <c r="P317" i="1"/>
  <c r="U317" i="1" s="1"/>
  <c r="N317" i="1"/>
  <c r="O317" i="1" s="1"/>
  <c r="J317" i="1"/>
  <c r="AL312" i="1"/>
  <c r="AL313" i="1" s="1"/>
  <c r="AK312" i="1"/>
  <c r="AK313" i="1" s="1"/>
  <c r="AJ312" i="1"/>
  <c r="AJ313" i="1" s="1"/>
  <c r="AI312" i="1"/>
  <c r="AI313" i="1" s="1"/>
  <c r="AH312" i="1"/>
  <c r="AH313" i="1" s="1"/>
  <c r="AG312" i="1"/>
  <c r="AG313" i="1" s="1"/>
  <c r="AA312" i="1"/>
  <c r="Q312" i="1"/>
  <c r="AC311" i="1"/>
  <c r="AD311" i="1" s="1"/>
  <c r="AE311" i="1" s="1"/>
  <c r="P311" i="1"/>
  <c r="U311" i="1" s="1"/>
  <c r="N311" i="1"/>
  <c r="O311" i="1" s="1"/>
  <c r="J311" i="1"/>
  <c r="AD310" i="1"/>
  <c r="AE310" i="1" s="1"/>
  <c r="AC310" i="1"/>
  <c r="P310" i="1"/>
  <c r="R310" i="1" s="1"/>
  <c r="N310" i="1"/>
  <c r="O310" i="1" s="1"/>
  <c r="J310" i="1"/>
  <c r="AC309" i="1"/>
  <c r="AD309" i="1" s="1"/>
  <c r="P309" i="1"/>
  <c r="N309" i="1"/>
  <c r="O309" i="1" s="1"/>
  <c r="J309" i="1"/>
  <c r="AC308" i="1"/>
  <c r="P308" i="1"/>
  <c r="J308" i="1"/>
  <c r="AC307" i="1"/>
  <c r="P307" i="1"/>
  <c r="U307" i="1" s="1"/>
  <c r="N307" i="1"/>
  <c r="O307" i="1" s="1"/>
  <c r="J307" i="1"/>
  <c r="AC306" i="1"/>
  <c r="N306" i="1"/>
  <c r="M306" i="1"/>
  <c r="J306" i="1"/>
  <c r="AC305" i="1"/>
  <c r="P305" i="1"/>
  <c r="U305" i="1" s="1"/>
  <c r="O305" i="1"/>
  <c r="N305" i="1"/>
  <c r="J305" i="1"/>
  <c r="AC304" i="1"/>
  <c r="P304" i="1"/>
  <c r="U304" i="1" s="1"/>
  <c r="N304" i="1"/>
  <c r="O304" i="1" s="1"/>
  <c r="J304" i="1"/>
  <c r="AC303" i="1"/>
  <c r="N303" i="1"/>
  <c r="M303" i="1"/>
  <c r="J303" i="1"/>
  <c r="AC302" i="1"/>
  <c r="P302" i="1"/>
  <c r="R302" i="1" s="1"/>
  <c r="N302" i="1"/>
  <c r="O302" i="1" s="1"/>
  <c r="J302" i="1"/>
  <c r="AC301" i="1"/>
  <c r="P301" i="1"/>
  <c r="R301" i="1" s="1"/>
  <c r="N301" i="1"/>
  <c r="O301" i="1" s="1"/>
  <c r="J301" i="1"/>
  <c r="AC300" i="1"/>
  <c r="AD300" i="1" s="1"/>
  <c r="AE300" i="1" s="1"/>
  <c r="M300" i="1"/>
  <c r="P300" i="1" s="1"/>
  <c r="R300" i="1" s="1"/>
  <c r="J300" i="1"/>
  <c r="AC299" i="1"/>
  <c r="AD299" i="1" s="1"/>
  <c r="AE299" i="1" s="1"/>
  <c r="P299" i="1"/>
  <c r="R299" i="1" s="1"/>
  <c r="J299" i="1"/>
  <c r="AC298" i="1"/>
  <c r="P298" i="1"/>
  <c r="R298" i="1" s="1"/>
  <c r="N298" i="1"/>
  <c r="O298" i="1" s="1"/>
  <c r="J298" i="1"/>
  <c r="AC297" i="1"/>
  <c r="P297" i="1"/>
  <c r="R297" i="1" s="1"/>
  <c r="N297" i="1"/>
  <c r="O297" i="1" s="1"/>
  <c r="J297" i="1"/>
  <c r="AC296" i="1"/>
  <c r="P296" i="1"/>
  <c r="R296" i="1" s="1"/>
  <c r="S296" i="1" s="1"/>
  <c r="N296" i="1"/>
  <c r="O296" i="1" s="1"/>
  <c r="J296" i="1"/>
  <c r="AC295" i="1"/>
  <c r="P295" i="1"/>
  <c r="R295" i="1" s="1"/>
  <c r="S295" i="1" s="1"/>
  <c r="O295" i="1"/>
  <c r="N295" i="1"/>
  <c r="J295" i="1"/>
  <c r="AC294" i="1"/>
  <c r="P294" i="1"/>
  <c r="R294" i="1" s="1"/>
  <c r="S294" i="1" s="1"/>
  <c r="N294" i="1"/>
  <c r="O294" i="1" s="1"/>
  <c r="J294" i="1"/>
  <c r="AC293" i="1"/>
  <c r="AD293" i="1" s="1"/>
  <c r="AE293" i="1" s="1"/>
  <c r="N293" i="1"/>
  <c r="M293" i="1"/>
  <c r="P293" i="1" s="1"/>
  <c r="J293" i="1"/>
  <c r="AC292" i="1"/>
  <c r="N292" i="1"/>
  <c r="O292" i="1" s="1"/>
  <c r="M292" i="1"/>
  <c r="P292" i="1" s="1"/>
  <c r="R292" i="1" s="1"/>
  <c r="S292" i="1" s="1"/>
  <c r="J292" i="1"/>
  <c r="AC291" i="1"/>
  <c r="AD291" i="1" s="1"/>
  <c r="AE291" i="1" s="1"/>
  <c r="N291" i="1"/>
  <c r="M291" i="1"/>
  <c r="J291" i="1"/>
  <c r="AC290" i="1"/>
  <c r="AD290" i="1" s="1"/>
  <c r="P290" i="1"/>
  <c r="R290" i="1" s="1"/>
  <c r="S290" i="1" s="1"/>
  <c r="N290" i="1"/>
  <c r="M290" i="1"/>
  <c r="J290" i="1"/>
  <c r="AD289" i="1"/>
  <c r="AE289" i="1" s="1"/>
  <c r="AC289" i="1"/>
  <c r="P289" i="1"/>
  <c r="N289" i="1"/>
  <c r="O289" i="1" s="1"/>
  <c r="J289" i="1"/>
  <c r="AC288" i="1"/>
  <c r="AD288" i="1" s="1"/>
  <c r="AE288" i="1" s="1"/>
  <c r="P288" i="1"/>
  <c r="N288" i="1"/>
  <c r="M288" i="1"/>
  <c r="J288" i="1"/>
  <c r="AC287" i="1"/>
  <c r="AD287" i="1" s="1"/>
  <c r="N287" i="1"/>
  <c r="O287" i="1" s="1"/>
  <c r="M287" i="1"/>
  <c r="P287" i="1" s="1"/>
  <c r="R287" i="1" s="1"/>
  <c r="S287" i="1" s="1"/>
  <c r="J287" i="1"/>
  <c r="AC286" i="1"/>
  <c r="AD286" i="1" s="1"/>
  <c r="AE286" i="1" s="1"/>
  <c r="U286" i="1"/>
  <c r="P286" i="1"/>
  <c r="R286" i="1" s="1"/>
  <c r="N286" i="1"/>
  <c r="O286" i="1" s="1"/>
  <c r="J286" i="1"/>
  <c r="AD285" i="1"/>
  <c r="AE285" i="1" s="1"/>
  <c r="AC285" i="1"/>
  <c r="P285" i="1"/>
  <c r="N285" i="1"/>
  <c r="O285" i="1" s="1"/>
  <c r="J285" i="1"/>
  <c r="AC284" i="1"/>
  <c r="R284" i="1"/>
  <c r="P284" i="1"/>
  <c r="U284" i="1" s="1"/>
  <c r="AN284" i="1" s="1"/>
  <c r="N284" i="1"/>
  <c r="O284" i="1" s="1"/>
  <c r="J284" i="1"/>
  <c r="AC283" i="1"/>
  <c r="N283" i="1"/>
  <c r="M283" i="1"/>
  <c r="J283" i="1"/>
  <c r="AC282" i="1"/>
  <c r="N282" i="1"/>
  <c r="M282" i="1"/>
  <c r="J282" i="1"/>
  <c r="AC281" i="1"/>
  <c r="AD281" i="1" s="1"/>
  <c r="N281" i="1"/>
  <c r="M281" i="1"/>
  <c r="P281" i="1" s="1"/>
  <c r="J281" i="1"/>
  <c r="AC280" i="1"/>
  <c r="AD280" i="1" s="1"/>
  <c r="R280" i="1"/>
  <c r="P280" i="1"/>
  <c r="U280" i="1" s="1"/>
  <c r="AN280" i="1" s="1"/>
  <c r="N280" i="1"/>
  <c r="O280" i="1" s="1"/>
  <c r="J280" i="1"/>
  <c r="AC279" i="1"/>
  <c r="AD279" i="1" s="1"/>
  <c r="P279" i="1"/>
  <c r="R279" i="1" s="1"/>
  <c r="S279" i="1" s="1"/>
  <c r="T279" i="1" s="1"/>
  <c r="X279" i="1" s="1"/>
  <c r="AC278" i="1"/>
  <c r="AD278" i="1" s="1"/>
  <c r="AE278" i="1" s="1"/>
  <c r="N278" i="1"/>
  <c r="M278" i="1"/>
  <c r="J278" i="1"/>
  <c r="AC277" i="1"/>
  <c r="T277" i="1"/>
  <c r="N277" i="1"/>
  <c r="M277" i="1"/>
  <c r="P277" i="1" s="1"/>
  <c r="R277" i="1" s="1"/>
  <c r="S277" i="1" s="1"/>
  <c r="J277" i="1"/>
  <c r="AE276" i="1"/>
  <c r="AC276" i="1"/>
  <c r="AD276" i="1" s="1"/>
  <c r="N276" i="1"/>
  <c r="M276" i="1"/>
  <c r="J276" i="1"/>
  <c r="AC275" i="1"/>
  <c r="N275" i="1"/>
  <c r="M275" i="1"/>
  <c r="P275" i="1" s="1"/>
  <c r="R275" i="1" s="1"/>
  <c r="S275" i="1" s="1"/>
  <c r="J275" i="1"/>
  <c r="AC274" i="1"/>
  <c r="P274" i="1"/>
  <c r="N274" i="1"/>
  <c r="O274" i="1" s="1"/>
  <c r="J274" i="1"/>
  <c r="AC273" i="1"/>
  <c r="W273" i="1"/>
  <c r="R273" i="1"/>
  <c r="S273" i="1" s="1"/>
  <c r="T273" i="1" s="1"/>
  <c r="P273" i="1"/>
  <c r="U273" i="1" s="1"/>
  <c r="N273" i="1"/>
  <c r="O273" i="1" s="1"/>
  <c r="J273" i="1"/>
  <c r="AC272" i="1"/>
  <c r="P272" i="1"/>
  <c r="R272" i="1" s="1"/>
  <c r="S272" i="1" s="1"/>
  <c r="N272" i="1"/>
  <c r="O272" i="1" s="1"/>
  <c r="J272" i="1"/>
  <c r="AC271" i="1"/>
  <c r="AD271" i="1" s="1"/>
  <c r="AE271" i="1" s="1"/>
  <c r="P271" i="1"/>
  <c r="N271" i="1"/>
  <c r="O271" i="1" s="1"/>
  <c r="J271" i="1"/>
  <c r="AC270" i="1"/>
  <c r="AD270" i="1" s="1"/>
  <c r="AE270" i="1" s="1"/>
  <c r="P270" i="1"/>
  <c r="N270" i="1"/>
  <c r="O270" i="1" s="1"/>
  <c r="J270" i="1"/>
  <c r="AC269" i="1"/>
  <c r="AD269" i="1" s="1"/>
  <c r="AE269" i="1" s="1"/>
  <c r="P269" i="1"/>
  <c r="N269" i="1"/>
  <c r="O269" i="1" s="1"/>
  <c r="J269" i="1"/>
  <c r="AC268" i="1"/>
  <c r="AD268" i="1" s="1"/>
  <c r="AE268" i="1" s="1"/>
  <c r="P268" i="1"/>
  <c r="N268" i="1"/>
  <c r="O268" i="1" s="1"/>
  <c r="J268" i="1"/>
  <c r="AC267" i="1"/>
  <c r="AD267" i="1" s="1"/>
  <c r="AE267" i="1" s="1"/>
  <c r="R267" i="1"/>
  <c r="P267" i="1"/>
  <c r="U267" i="1" s="1"/>
  <c r="N267" i="1"/>
  <c r="O267" i="1" s="1"/>
  <c r="J267" i="1"/>
  <c r="AC266" i="1"/>
  <c r="P266" i="1"/>
  <c r="R266" i="1" s="1"/>
  <c r="N266" i="1"/>
  <c r="O266" i="1" s="1"/>
  <c r="J266" i="1"/>
  <c r="AC265" i="1"/>
  <c r="P265" i="1"/>
  <c r="R265" i="1" s="1"/>
  <c r="N265" i="1"/>
  <c r="O265" i="1" s="1"/>
  <c r="J265" i="1"/>
  <c r="AC264" i="1"/>
  <c r="P264" i="1"/>
  <c r="R264" i="1" s="1"/>
  <c r="N264" i="1"/>
  <c r="O264" i="1" s="1"/>
  <c r="J264" i="1"/>
  <c r="AC263" i="1"/>
  <c r="AD263" i="1" s="1"/>
  <c r="AE263" i="1" s="1"/>
  <c r="P263" i="1"/>
  <c r="R263" i="1" s="1"/>
  <c r="N263" i="1"/>
  <c r="O263" i="1" s="1"/>
  <c r="J263" i="1"/>
  <c r="AC262" i="1"/>
  <c r="AD262" i="1" s="1"/>
  <c r="AE262" i="1" s="1"/>
  <c r="P262" i="1"/>
  <c r="N262" i="1"/>
  <c r="O262" i="1" s="1"/>
  <c r="J262" i="1"/>
  <c r="AC261" i="1"/>
  <c r="AD261" i="1" s="1"/>
  <c r="AE261" i="1" s="1"/>
  <c r="P261" i="1"/>
  <c r="N261" i="1"/>
  <c r="O261" i="1" s="1"/>
  <c r="J261" i="1"/>
  <c r="AC260" i="1"/>
  <c r="P260" i="1"/>
  <c r="R260" i="1" s="1"/>
  <c r="N260" i="1"/>
  <c r="O260" i="1" s="1"/>
  <c r="J260" i="1"/>
  <c r="AC259" i="1"/>
  <c r="P259" i="1"/>
  <c r="R259" i="1" s="1"/>
  <c r="S259" i="1" s="1"/>
  <c r="N259" i="1"/>
  <c r="O259" i="1" s="1"/>
  <c r="J259" i="1"/>
  <c r="AC258" i="1"/>
  <c r="AD258" i="1" s="1"/>
  <c r="AE258" i="1" s="1"/>
  <c r="P258" i="1"/>
  <c r="N258" i="1"/>
  <c r="O258" i="1" s="1"/>
  <c r="J258" i="1"/>
  <c r="AD257" i="1"/>
  <c r="AE257" i="1" s="1"/>
  <c r="AC257" i="1"/>
  <c r="P257" i="1"/>
  <c r="N257" i="1"/>
  <c r="O257" i="1" s="1"/>
  <c r="J257" i="1"/>
  <c r="AC256" i="1"/>
  <c r="P256" i="1"/>
  <c r="AC255" i="1"/>
  <c r="N255" i="1"/>
  <c r="M255" i="1"/>
  <c r="P255" i="1" s="1"/>
  <c r="R255" i="1" s="1"/>
  <c r="J255" i="1"/>
  <c r="AC254" i="1"/>
  <c r="AD254" i="1" s="1"/>
  <c r="AE254" i="1" s="1"/>
  <c r="P254" i="1"/>
  <c r="N254" i="1"/>
  <c r="O254" i="1" s="1"/>
  <c r="J254" i="1"/>
  <c r="AD253" i="1"/>
  <c r="AC253" i="1"/>
  <c r="N253" i="1"/>
  <c r="M253" i="1"/>
  <c r="J253" i="1"/>
  <c r="AL248" i="1"/>
  <c r="AL249" i="1" s="1"/>
  <c r="AK248" i="1"/>
  <c r="AK249" i="1" s="1"/>
  <c r="AJ248" i="1"/>
  <c r="AJ249" i="1" s="1"/>
  <c r="AI248" i="1"/>
  <c r="AI249" i="1" s="1"/>
  <c r="AH248" i="1"/>
  <c r="AH249" i="1" s="1"/>
  <c r="AA248" i="1"/>
  <c r="Q248" i="1"/>
  <c r="AC247" i="1"/>
  <c r="P247" i="1"/>
  <c r="R247" i="1" s="1"/>
  <c r="N247" i="1"/>
  <c r="O247" i="1" s="1"/>
  <c r="J247" i="1"/>
  <c r="AC246" i="1"/>
  <c r="AD246" i="1" s="1"/>
  <c r="AE246" i="1" s="1"/>
  <c r="P246" i="1"/>
  <c r="R246" i="1" s="1"/>
  <c r="AC245" i="1"/>
  <c r="P245" i="1"/>
  <c r="R245" i="1" s="1"/>
  <c r="S245" i="1" s="1"/>
  <c r="N245" i="1"/>
  <c r="O245" i="1" s="1"/>
  <c r="J245" i="1"/>
  <c r="AC244" i="1"/>
  <c r="P244" i="1"/>
  <c r="R244" i="1" s="1"/>
  <c r="S244" i="1" s="1"/>
  <c r="N244" i="1"/>
  <c r="O244" i="1" s="1"/>
  <c r="J244" i="1"/>
  <c r="AC243" i="1"/>
  <c r="P243" i="1"/>
  <c r="R243" i="1" s="1"/>
  <c r="N243" i="1"/>
  <c r="O243" i="1" s="1"/>
  <c r="J243" i="1"/>
  <c r="AC242" i="1"/>
  <c r="AD242" i="1" s="1"/>
  <c r="AE242" i="1" s="1"/>
  <c r="P242" i="1"/>
  <c r="N242" i="1"/>
  <c r="O242" i="1" s="1"/>
  <c r="J242" i="1"/>
  <c r="AC241" i="1"/>
  <c r="AD241" i="1" s="1"/>
  <c r="AE241" i="1" s="1"/>
  <c r="P241" i="1"/>
  <c r="U241" i="1" s="1"/>
  <c r="N241" i="1"/>
  <c r="O241" i="1" s="1"/>
  <c r="J241" i="1"/>
  <c r="AC240" i="1"/>
  <c r="P240" i="1"/>
  <c r="R240" i="1" s="1"/>
  <c r="N240" i="1"/>
  <c r="O240" i="1" s="1"/>
  <c r="J240" i="1"/>
  <c r="AC239" i="1"/>
  <c r="P239" i="1"/>
  <c r="R239" i="1" s="1"/>
  <c r="N239" i="1"/>
  <c r="O239" i="1" s="1"/>
  <c r="J239" i="1"/>
  <c r="AC238" i="1"/>
  <c r="AD238" i="1" s="1"/>
  <c r="AE238" i="1" s="1"/>
  <c r="P238" i="1"/>
  <c r="N238" i="1"/>
  <c r="O238" i="1" s="1"/>
  <c r="J238" i="1"/>
  <c r="AC237" i="1"/>
  <c r="P237" i="1"/>
  <c r="N237" i="1"/>
  <c r="O237" i="1" s="1"/>
  <c r="J237" i="1"/>
  <c r="AC236" i="1"/>
  <c r="P236" i="1"/>
  <c r="R236" i="1" s="1"/>
  <c r="S236" i="1" s="1"/>
  <c r="N236" i="1"/>
  <c r="O236" i="1" s="1"/>
  <c r="J236" i="1"/>
  <c r="AC235" i="1"/>
  <c r="N235" i="1"/>
  <c r="O235" i="1" s="1"/>
  <c r="M235" i="1"/>
  <c r="P235" i="1" s="1"/>
  <c r="R235" i="1" s="1"/>
  <c r="J235" i="1"/>
  <c r="AC234" i="1"/>
  <c r="P234" i="1"/>
  <c r="N234" i="1"/>
  <c r="O234" i="1" s="1"/>
  <c r="J234" i="1"/>
  <c r="AC233" i="1"/>
  <c r="S233" i="1"/>
  <c r="P233" i="1"/>
  <c r="R233" i="1" s="1"/>
  <c r="N233" i="1"/>
  <c r="O233" i="1" s="1"/>
  <c r="J233" i="1"/>
  <c r="AC232" i="1"/>
  <c r="P232" i="1"/>
  <c r="R232" i="1" s="1"/>
  <c r="N232" i="1"/>
  <c r="O232" i="1" s="1"/>
  <c r="J232" i="1"/>
  <c r="AC231" i="1"/>
  <c r="AD231" i="1" s="1"/>
  <c r="AE231" i="1" s="1"/>
  <c r="P231" i="1"/>
  <c r="N231" i="1"/>
  <c r="O231" i="1" s="1"/>
  <c r="J231" i="1"/>
  <c r="AC230" i="1"/>
  <c r="AD230" i="1" s="1"/>
  <c r="AE230" i="1" s="1"/>
  <c r="P230" i="1"/>
  <c r="N230" i="1"/>
  <c r="O230" i="1" s="1"/>
  <c r="J230" i="1"/>
  <c r="AC229" i="1"/>
  <c r="P229" i="1"/>
  <c r="R229" i="1" s="1"/>
  <c r="N229" i="1"/>
  <c r="O229" i="1" s="1"/>
  <c r="J229" i="1"/>
  <c r="AC228" i="1"/>
  <c r="P228" i="1"/>
  <c r="R228" i="1" s="1"/>
  <c r="N228" i="1"/>
  <c r="O228" i="1" s="1"/>
  <c r="J228" i="1"/>
  <c r="AC227" i="1"/>
  <c r="AD227" i="1" s="1"/>
  <c r="AE227" i="1" s="1"/>
  <c r="P227" i="1"/>
  <c r="N227" i="1"/>
  <c r="O227" i="1" s="1"/>
  <c r="J227" i="1"/>
  <c r="AC226" i="1"/>
  <c r="P226" i="1"/>
  <c r="N226" i="1"/>
  <c r="O226" i="1" s="1"/>
  <c r="J226" i="1"/>
  <c r="AC225" i="1"/>
  <c r="P225" i="1"/>
  <c r="R225" i="1" s="1"/>
  <c r="S225" i="1" s="1"/>
  <c r="N225" i="1"/>
  <c r="O225" i="1" s="1"/>
  <c r="J225" i="1"/>
  <c r="AC224" i="1"/>
  <c r="P224" i="1"/>
  <c r="R224" i="1" s="1"/>
  <c r="N224" i="1"/>
  <c r="O224" i="1" s="1"/>
  <c r="J224" i="1"/>
  <c r="AC223" i="1"/>
  <c r="AD223" i="1" s="1"/>
  <c r="AE223" i="1" s="1"/>
  <c r="P223" i="1"/>
  <c r="J223" i="1"/>
  <c r="AE222" i="1"/>
  <c r="AC222" i="1"/>
  <c r="AD222" i="1" s="1"/>
  <c r="P222" i="1"/>
  <c r="N222" i="1"/>
  <c r="O222" i="1" s="1"/>
  <c r="J222" i="1"/>
  <c r="AC221" i="1"/>
  <c r="R221" i="1"/>
  <c r="P221" i="1"/>
  <c r="U221" i="1" s="1"/>
  <c r="N221" i="1"/>
  <c r="O221" i="1" s="1"/>
  <c r="J221" i="1"/>
  <c r="AE220" i="1"/>
  <c r="AC220" i="1"/>
  <c r="AD220" i="1" s="1"/>
  <c r="U220" i="1"/>
  <c r="R220" i="1"/>
  <c r="N220" i="1"/>
  <c r="O220" i="1" s="1"/>
  <c r="J220" i="1"/>
  <c r="AC219" i="1"/>
  <c r="P219" i="1"/>
  <c r="N219" i="1"/>
  <c r="O219" i="1" s="1"/>
  <c r="J219" i="1"/>
  <c r="AC218" i="1"/>
  <c r="AD218" i="1" s="1"/>
  <c r="P218" i="1"/>
  <c r="R218" i="1" s="1"/>
  <c r="N218" i="1"/>
  <c r="O218" i="1" s="1"/>
  <c r="J218" i="1"/>
  <c r="AC217" i="1"/>
  <c r="AD217" i="1" s="1"/>
  <c r="P217" i="1"/>
  <c r="N217" i="1"/>
  <c r="O217" i="1" s="1"/>
  <c r="J217" i="1"/>
  <c r="AC216" i="1"/>
  <c r="P216" i="1"/>
  <c r="U216" i="1" s="1"/>
  <c r="AM216" i="1" s="1"/>
  <c r="N216" i="1"/>
  <c r="O216" i="1" s="1"/>
  <c r="J216" i="1"/>
  <c r="AE215" i="1"/>
  <c r="AC215" i="1"/>
  <c r="AD215" i="1" s="1"/>
  <c r="P215" i="1"/>
  <c r="U215" i="1" s="1"/>
  <c r="AN215" i="1" s="1"/>
  <c r="O215" i="1"/>
  <c r="N215" i="1"/>
  <c r="J215" i="1"/>
  <c r="AC214" i="1"/>
  <c r="P214" i="1"/>
  <c r="R214" i="1" s="1"/>
  <c r="N214" i="1"/>
  <c r="O214" i="1" s="1"/>
  <c r="J214" i="1"/>
  <c r="AC213" i="1"/>
  <c r="P213" i="1"/>
  <c r="N213" i="1"/>
  <c r="O213" i="1" s="1"/>
  <c r="J213" i="1"/>
  <c r="AC212" i="1"/>
  <c r="AD212" i="1" s="1"/>
  <c r="AE212" i="1" s="1"/>
  <c r="P212" i="1"/>
  <c r="N212" i="1"/>
  <c r="O212" i="1" s="1"/>
  <c r="J212" i="1"/>
  <c r="AC211" i="1"/>
  <c r="P211" i="1"/>
  <c r="N211" i="1"/>
  <c r="O211" i="1" s="1"/>
  <c r="J211" i="1"/>
  <c r="AD210" i="1"/>
  <c r="AC210" i="1"/>
  <c r="U210" i="1"/>
  <c r="P210" i="1"/>
  <c r="R210" i="1" s="1"/>
  <c r="N210" i="1"/>
  <c r="O210" i="1" s="1"/>
  <c r="J210" i="1"/>
  <c r="AM209" i="1"/>
  <c r="AC209" i="1"/>
  <c r="R209" i="1"/>
  <c r="P209" i="1"/>
  <c r="U209" i="1" s="1"/>
  <c r="O209" i="1"/>
  <c r="N209" i="1"/>
  <c r="J209" i="1"/>
  <c r="AC208" i="1"/>
  <c r="AD208" i="1" s="1"/>
  <c r="AE208" i="1" s="1"/>
  <c r="P208" i="1"/>
  <c r="R208" i="1" s="1"/>
  <c r="S208" i="1" s="1"/>
  <c r="N208" i="1"/>
  <c r="O208" i="1" s="1"/>
  <c r="J208" i="1"/>
  <c r="AC207" i="1"/>
  <c r="N207" i="1"/>
  <c r="M207" i="1"/>
  <c r="P207" i="1" s="1"/>
  <c r="J207" i="1"/>
  <c r="AC206" i="1"/>
  <c r="P206" i="1"/>
  <c r="N206" i="1"/>
  <c r="O206" i="1" s="1"/>
  <c r="J206" i="1"/>
  <c r="AC205" i="1"/>
  <c r="P205" i="1"/>
  <c r="O205" i="1"/>
  <c r="N205" i="1"/>
  <c r="J205" i="1"/>
  <c r="AC204" i="1"/>
  <c r="P204" i="1"/>
  <c r="N204" i="1"/>
  <c r="O204" i="1" s="1"/>
  <c r="J204" i="1"/>
  <c r="AC203" i="1"/>
  <c r="AD203" i="1" s="1"/>
  <c r="AE203" i="1" s="1"/>
  <c r="P203" i="1"/>
  <c r="R203" i="1" s="1"/>
  <c r="N203" i="1"/>
  <c r="O203" i="1" s="1"/>
  <c r="J203" i="1"/>
  <c r="AC202" i="1"/>
  <c r="AD202" i="1" s="1"/>
  <c r="AE202" i="1" s="1"/>
  <c r="P202" i="1"/>
  <c r="U202" i="1" s="1"/>
  <c r="O202" i="1"/>
  <c r="N202" i="1"/>
  <c r="J202" i="1"/>
  <c r="AC201" i="1"/>
  <c r="AD201" i="1" s="1"/>
  <c r="R201" i="1"/>
  <c r="P201" i="1"/>
  <c r="U201" i="1" s="1"/>
  <c r="N201" i="1"/>
  <c r="O201" i="1" s="1"/>
  <c r="J201" i="1"/>
  <c r="AC200" i="1"/>
  <c r="AD200" i="1" s="1"/>
  <c r="P200" i="1"/>
  <c r="O200" i="1"/>
  <c r="N200" i="1"/>
  <c r="J200" i="1"/>
  <c r="AC199" i="1"/>
  <c r="AD199" i="1" s="1"/>
  <c r="P199" i="1"/>
  <c r="U199" i="1" s="1"/>
  <c r="O199" i="1"/>
  <c r="N199" i="1"/>
  <c r="J199" i="1"/>
  <c r="AC198" i="1"/>
  <c r="AD198" i="1" s="1"/>
  <c r="P198" i="1"/>
  <c r="R198" i="1" s="1"/>
  <c r="S198" i="1" s="1"/>
  <c r="N198" i="1"/>
  <c r="O198" i="1" s="1"/>
  <c r="J198" i="1"/>
  <c r="AE197" i="1"/>
  <c r="AC197" i="1"/>
  <c r="AD197" i="1" s="1"/>
  <c r="P197" i="1"/>
  <c r="N197" i="1"/>
  <c r="O197" i="1" s="1"/>
  <c r="J197" i="1"/>
  <c r="AC196" i="1"/>
  <c r="AD196" i="1" s="1"/>
  <c r="AE196" i="1" s="1"/>
  <c r="P196" i="1"/>
  <c r="R196" i="1" s="1"/>
  <c r="N196" i="1"/>
  <c r="O196" i="1" s="1"/>
  <c r="J196" i="1"/>
  <c r="AC195" i="1"/>
  <c r="AD195" i="1" s="1"/>
  <c r="P195" i="1"/>
  <c r="N195" i="1"/>
  <c r="O195" i="1" s="1"/>
  <c r="J195" i="1"/>
  <c r="AC194" i="1"/>
  <c r="AD194" i="1" s="1"/>
  <c r="R194" i="1"/>
  <c r="P194" i="1"/>
  <c r="U194" i="1" s="1"/>
  <c r="N194" i="1"/>
  <c r="O194" i="1" s="1"/>
  <c r="J194" i="1"/>
  <c r="AC193" i="1"/>
  <c r="AD193" i="1" s="1"/>
  <c r="P193" i="1"/>
  <c r="N193" i="1"/>
  <c r="O193" i="1" s="1"/>
  <c r="J193" i="1"/>
  <c r="AC192" i="1"/>
  <c r="P192" i="1"/>
  <c r="N192" i="1"/>
  <c r="O192" i="1" s="1"/>
  <c r="J192" i="1"/>
  <c r="AC191" i="1"/>
  <c r="P191" i="1"/>
  <c r="N191" i="1"/>
  <c r="O191" i="1" s="1"/>
  <c r="J191" i="1"/>
  <c r="AC190" i="1"/>
  <c r="AD190" i="1" s="1"/>
  <c r="AE190" i="1" s="1"/>
  <c r="P190" i="1"/>
  <c r="R190" i="1" s="1"/>
  <c r="S190" i="1" s="1"/>
  <c r="N190" i="1"/>
  <c r="O190" i="1" s="1"/>
  <c r="J190" i="1"/>
  <c r="AC189" i="1"/>
  <c r="AD189" i="1" s="1"/>
  <c r="P189" i="1"/>
  <c r="U189" i="1" s="1"/>
  <c r="AN189" i="1" s="1"/>
  <c r="N189" i="1"/>
  <c r="O189" i="1" s="1"/>
  <c r="J189" i="1"/>
  <c r="AM188" i="1"/>
  <c r="AC188" i="1"/>
  <c r="AD188" i="1" s="1"/>
  <c r="U188" i="1"/>
  <c r="AO188" i="1" s="1"/>
  <c r="T188" i="1"/>
  <c r="X188" i="1" s="1"/>
  <c r="R188" i="1"/>
  <c r="S188" i="1" s="1"/>
  <c r="N188" i="1"/>
  <c r="O188" i="1" s="1"/>
  <c r="J188" i="1"/>
  <c r="AC187" i="1"/>
  <c r="AD187" i="1" s="1"/>
  <c r="P187" i="1"/>
  <c r="O187" i="1"/>
  <c r="N187" i="1"/>
  <c r="J187" i="1"/>
  <c r="AC186" i="1"/>
  <c r="R186" i="1"/>
  <c r="S186" i="1" s="1"/>
  <c r="P186" i="1"/>
  <c r="U186" i="1" s="1"/>
  <c r="N186" i="1"/>
  <c r="O186" i="1" s="1"/>
  <c r="J186" i="1"/>
  <c r="AC185" i="1"/>
  <c r="P185" i="1"/>
  <c r="N185" i="1"/>
  <c r="O185" i="1" s="1"/>
  <c r="J185" i="1"/>
  <c r="AC184" i="1"/>
  <c r="AD184" i="1" s="1"/>
  <c r="P184" i="1"/>
  <c r="N184" i="1"/>
  <c r="O184" i="1" s="1"/>
  <c r="J184" i="1"/>
  <c r="AC183" i="1"/>
  <c r="AD183" i="1" s="1"/>
  <c r="AE183" i="1" s="1"/>
  <c r="N183" i="1"/>
  <c r="M183" i="1"/>
  <c r="P183" i="1" s="1"/>
  <c r="J183" i="1"/>
  <c r="AC182" i="1"/>
  <c r="N182" i="1"/>
  <c r="M182" i="1"/>
  <c r="P182" i="1" s="1"/>
  <c r="R182" i="1" s="1"/>
  <c r="S182" i="1" s="1"/>
  <c r="J182" i="1"/>
  <c r="AC181" i="1"/>
  <c r="AD181" i="1" s="1"/>
  <c r="AE181" i="1" s="1"/>
  <c r="P181" i="1"/>
  <c r="R181" i="1" s="1"/>
  <c r="S181" i="1" s="1"/>
  <c r="N181" i="1"/>
  <c r="O181" i="1" s="1"/>
  <c r="J181" i="1"/>
  <c r="AC180" i="1"/>
  <c r="P180" i="1"/>
  <c r="U180" i="1" s="1"/>
  <c r="AN180" i="1" s="1"/>
  <c r="O180" i="1"/>
  <c r="N180" i="1"/>
  <c r="J180" i="1"/>
  <c r="AC179" i="1"/>
  <c r="P179" i="1"/>
  <c r="N179" i="1"/>
  <c r="O179" i="1" s="1"/>
  <c r="J179" i="1"/>
  <c r="AC178" i="1"/>
  <c r="U178" i="1"/>
  <c r="AN178" i="1" s="1"/>
  <c r="P178" i="1"/>
  <c r="R178" i="1" s="1"/>
  <c r="N178" i="1"/>
  <c r="O178" i="1" s="1"/>
  <c r="J178" i="1"/>
  <c r="AC177" i="1"/>
  <c r="AD177" i="1" s="1"/>
  <c r="P177" i="1"/>
  <c r="O177" i="1"/>
  <c r="N177" i="1"/>
  <c r="J177" i="1"/>
  <c r="AC176" i="1"/>
  <c r="AD176" i="1" s="1"/>
  <c r="AE176" i="1" s="1"/>
  <c r="N176" i="1"/>
  <c r="M176" i="1"/>
  <c r="P176" i="1" s="1"/>
  <c r="R176" i="1" s="1"/>
  <c r="S176" i="1" s="1"/>
  <c r="J176" i="1"/>
  <c r="AD175" i="1"/>
  <c r="AC175" i="1"/>
  <c r="N175" i="1"/>
  <c r="M175" i="1"/>
  <c r="P175" i="1" s="1"/>
  <c r="R175" i="1" s="1"/>
  <c r="S175" i="1" s="1"/>
  <c r="J175" i="1"/>
  <c r="AC174" i="1"/>
  <c r="AD174" i="1" s="1"/>
  <c r="AE174" i="1" s="1"/>
  <c r="S174" i="1"/>
  <c r="P174" i="1"/>
  <c r="R174" i="1" s="1"/>
  <c r="N174" i="1"/>
  <c r="O174" i="1" s="1"/>
  <c r="J174" i="1"/>
  <c r="AD173" i="1"/>
  <c r="AE173" i="1" s="1"/>
  <c r="AC173" i="1"/>
  <c r="P173" i="1"/>
  <c r="R173" i="1" s="1"/>
  <c r="S173" i="1" s="1"/>
  <c r="N173" i="1"/>
  <c r="O173" i="1" s="1"/>
  <c r="J173" i="1"/>
  <c r="AC172" i="1"/>
  <c r="P172" i="1"/>
  <c r="R172" i="1" s="1"/>
  <c r="N172" i="1"/>
  <c r="O172" i="1" s="1"/>
  <c r="J172" i="1"/>
  <c r="AL167" i="1"/>
  <c r="AL168" i="1" s="1"/>
  <c r="AK167" i="1"/>
  <c r="AK168" i="1" s="1"/>
  <c r="AJ167" i="1"/>
  <c r="AJ168" i="1" s="1"/>
  <c r="AI167" i="1"/>
  <c r="AI168" i="1" s="1"/>
  <c r="AH167" i="1"/>
  <c r="AH168" i="1" s="1"/>
  <c r="AG167" i="1"/>
  <c r="AG168" i="1" s="1"/>
  <c r="AA167" i="1"/>
  <c r="AC166" i="1"/>
  <c r="AD166" i="1" s="1"/>
  <c r="AE166" i="1" s="1"/>
  <c r="P166" i="1"/>
  <c r="R166" i="1" s="1"/>
  <c r="S166" i="1" s="1"/>
  <c r="N166" i="1"/>
  <c r="O166" i="1" s="1"/>
  <c r="J166" i="1"/>
  <c r="AC165" i="1"/>
  <c r="AD165" i="1" s="1"/>
  <c r="AE165" i="1" s="1"/>
  <c r="P165" i="1"/>
  <c r="R165" i="1" s="1"/>
  <c r="S165" i="1" s="1"/>
  <c r="N165" i="1"/>
  <c r="O165" i="1" s="1"/>
  <c r="J165" i="1"/>
  <c r="AD164" i="1"/>
  <c r="AE164" i="1" s="1"/>
  <c r="AC164" i="1"/>
  <c r="P164" i="1"/>
  <c r="R164" i="1" s="1"/>
  <c r="S164" i="1" s="1"/>
  <c r="N164" i="1"/>
  <c r="O164" i="1" s="1"/>
  <c r="J164" i="1"/>
  <c r="AC163" i="1"/>
  <c r="AD163" i="1" s="1"/>
  <c r="R163" i="1"/>
  <c r="P163" i="1"/>
  <c r="U163" i="1" s="1"/>
  <c r="AN163" i="1" s="1"/>
  <c r="N163" i="1"/>
  <c r="O163" i="1" s="1"/>
  <c r="J163" i="1"/>
  <c r="AC162" i="1"/>
  <c r="AD162" i="1" s="1"/>
  <c r="P162" i="1"/>
  <c r="R162" i="1" s="1"/>
  <c r="S162" i="1" s="1"/>
  <c r="N162" i="1"/>
  <c r="O162" i="1" s="1"/>
  <c r="J162" i="1"/>
  <c r="AE161" i="1"/>
  <c r="AC161" i="1"/>
  <c r="AD161" i="1" s="1"/>
  <c r="P161" i="1"/>
  <c r="U161" i="1" s="1"/>
  <c r="AN161" i="1" s="1"/>
  <c r="N161" i="1"/>
  <c r="O161" i="1" s="1"/>
  <c r="J161" i="1"/>
  <c r="AC160" i="1"/>
  <c r="AD160" i="1" s="1"/>
  <c r="P160" i="1"/>
  <c r="N160" i="1"/>
  <c r="O160" i="1" s="1"/>
  <c r="J160" i="1"/>
  <c r="AE159" i="1"/>
  <c r="AC159" i="1"/>
  <c r="AD159" i="1" s="1"/>
  <c r="P159" i="1"/>
  <c r="U159" i="1" s="1"/>
  <c r="O159" i="1"/>
  <c r="N159" i="1"/>
  <c r="J159" i="1"/>
  <c r="AC158" i="1"/>
  <c r="U158" i="1"/>
  <c r="AN158" i="1" s="1"/>
  <c r="P158" i="1"/>
  <c r="R158" i="1" s="1"/>
  <c r="N158" i="1"/>
  <c r="O158" i="1" s="1"/>
  <c r="J158" i="1"/>
  <c r="AD157" i="1"/>
  <c r="AC157" i="1"/>
  <c r="P157" i="1"/>
  <c r="N157" i="1"/>
  <c r="O157" i="1" s="1"/>
  <c r="J157" i="1"/>
  <c r="AC156" i="1"/>
  <c r="P156" i="1"/>
  <c r="N156" i="1"/>
  <c r="O156" i="1" s="1"/>
  <c r="J156" i="1"/>
  <c r="AC155" i="1"/>
  <c r="AD155" i="1" s="1"/>
  <c r="P155" i="1"/>
  <c r="N155" i="1"/>
  <c r="O155" i="1" s="1"/>
  <c r="J155" i="1"/>
  <c r="AC154" i="1"/>
  <c r="AD154" i="1" s="1"/>
  <c r="AE154" i="1" s="1"/>
  <c r="P154" i="1"/>
  <c r="R154" i="1" s="1"/>
  <c r="S154" i="1" s="1"/>
  <c r="N154" i="1"/>
  <c r="O154" i="1" s="1"/>
  <c r="J154" i="1"/>
  <c r="AC153" i="1"/>
  <c r="P153" i="1"/>
  <c r="N153" i="1"/>
  <c r="O153" i="1" s="1"/>
  <c r="J153" i="1"/>
  <c r="AC152" i="1"/>
  <c r="AD152" i="1" s="1"/>
  <c r="P152" i="1"/>
  <c r="R152" i="1" s="1"/>
  <c r="S152" i="1" s="1"/>
  <c r="N152" i="1"/>
  <c r="O152" i="1" s="1"/>
  <c r="J152" i="1"/>
  <c r="AC151" i="1"/>
  <c r="AD151" i="1" s="1"/>
  <c r="P151" i="1"/>
  <c r="U151" i="1" s="1"/>
  <c r="AN151" i="1" s="1"/>
  <c r="N151" i="1"/>
  <c r="O151" i="1" s="1"/>
  <c r="J151" i="1"/>
  <c r="AC150" i="1"/>
  <c r="AD150" i="1" s="1"/>
  <c r="AE150" i="1" s="1"/>
  <c r="U150" i="1"/>
  <c r="AN150" i="1" s="1"/>
  <c r="P150" i="1"/>
  <c r="R150" i="1" s="1"/>
  <c r="S150" i="1" s="1"/>
  <c r="N150" i="1"/>
  <c r="O150" i="1" s="1"/>
  <c r="J150" i="1"/>
  <c r="AD149" i="1"/>
  <c r="AE149" i="1" s="1"/>
  <c r="AC149" i="1"/>
  <c r="P149" i="1"/>
  <c r="R149" i="1" s="1"/>
  <c r="S149" i="1" s="1"/>
  <c r="N149" i="1"/>
  <c r="O149" i="1" s="1"/>
  <c r="J149" i="1"/>
  <c r="AC148" i="1"/>
  <c r="AD148" i="1" s="1"/>
  <c r="P148" i="1"/>
  <c r="U148" i="1" s="1"/>
  <c r="N148" i="1"/>
  <c r="O148" i="1" s="1"/>
  <c r="J148" i="1"/>
  <c r="AC147" i="1"/>
  <c r="AD147" i="1" s="1"/>
  <c r="P147" i="1"/>
  <c r="N147" i="1"/>
  <c r="O147" i="1" s="1"/>
  <c r="J147" i="1"/>
  <c r="AD146" i="1"/>
  <c r="AC146" i="1"/>
  <c r="P146" i="1"/>
  <c r="N146" i="1"/>
  <c r="O146" i="1" s="1"/>
  <c r="J146" i="1"/>
  <c r="AC145" i="1"/>
  <c r="AD145" i="1" s="1"/>
  <c r="AE145" i="1" s="1"/>
  <c r="P145" i="1"/>
  <c r="R145" i="1" s="1"/>
  <c r="N145" i="1"/>
  <c r="O145" i="1" s="1"/>
  <c r="J145" i="1"/>
  <c r="AC144" i="1"/>
  <c r="AD144" i="1" s="1"/>
  <c r="AE144" i="1" s="1"/>
  <c r="P144" i="1"/>
  <c r="R144" i="1" s="1"/>
  <c r="N144" i="1"/>
  <c r="O144" i="1" s="1"/>
  <c r="J144" i="1"/>
  <c r="AC143" i="1"/>
  <c r="AD143" i="1" s="1"/>
  <c r="AE143" i="1" s="1"/>
  <c r="P143" i="1"/>
  <c r="U143" i="1" s="1"/>
  <c r="N143" i="1"/>
  <c r="O143" i="1" s="1"/>
  <c r="J143" i="1"/>
  <c r="AC142" i="1"/>
  <c r="P142" i="1"/>
  <c r="U142" i="1" s="1"/>
  <c r="AN142" i="1" s="1"/>
  <c r="N142" i="1"/>
  <c r="O142" i="1" s="1"/>
  <c r="J142" i="1"/>
  <c r="AC141" i="1"/>
  <c r="AD141" i="1" s="1"/>
  <c r="P141" i="1"/>
  <c r="U141" i="1" s="1"/>
  <c r="AO141" i="1" s="1"/>
  <c r="N141" i="1"/>
  <c r="O141" i="1" s="1"/>
  <c r="J141" i="1"/>
  <c r="AC140" i="1"/>
  <c r="P140" i="1"/>
  <c r="N140" i="1"/>
  <c r="O140" i="1" s="1"/>
  <c r="J140" i="1"/>
  <c r="AC139" i="1"/>
  <c r="AD139" i="1" s="1"/>
  <c r="P139" i="1"/>
  <c r="R139" i="1" s="1"/>
  <c r="N139" i="1"/>
  <c r="O139" i="1" s="1"/>
  <c r="J139" i="1"/>
  <c r="AC138" i="1"/>
  <c r="AD138" i="1" s="1"/>
  <c r="AE138" i="1" s="1"/>
  <c r="P138" i="1"/>
  <c r="N138" i="1"/>
  <c r="O138" i="1" s="1"/>
  <c r="J138" i="1"/>
  <c r="AC137" i="1"/>
  <c r="AD137" i="1" s="1"/>
  <c r="AE137" i="1" s="1"/>
  <c r="P137" i="1"/>
  <c r="U137" i="1" s="1"/>
  <c r="N137" i="1"/>
  <c r="O137" i="1" s="1"/>
  <c r="J137" i="1"/>
  <c r="AD136" i="1"/>
  <c r="AE136" i="1" s="1"/>
  <c r="AC136" i="1"/>
  <c r="P136" i="1"/>
  <c r="U136" i="1" s="1"/>
  <c r="N136" i="1"/>
  <c r="O136" i="1" s="1"/>
  <c r="J136" i="1"/>
  <c r="AC135" i="1"/>
  <c r="P135" i="1"/>
  <c r="N135" i="1"/>
  <c r="O135" i="1" s="1"/>
  <c r="J135" i="1"/>
  <c r="AC134" i="1"/>
  <c r="P134" i="1"/>
  <c r="R134" i="1" s="1"/>
  <c r="N134" i="1"/>
  <c r="O134" i="1" s="1"/>
  <c r="J134" i="1"/>
  <c r="AC133" i="1"/>
  <c r="AD133" i="1" s="1"/>
  <c r="AE133" i="1" s="1"/>
  <c r="P133" i="1"/>
  <c r="U133" i="1" s="1"/>
  <c r="N133" i="1"/>
  <c r="O133" i="1" s="1"/>
  <c r="J133" i="1"/>
  <c r="AC132" i="1"/>
  <c r="AD132" i="1" s="1"/>
  <c r="AE132" i="1" s="1"/>
  <c r="P132" i="1"/>
  <c r="U132" i="1" s="1"/>
  <c r="N132" i="1"/>
  <c r="O132" i="1" s="1"/>
  <c r="J132" i="1"/>
  <c r="AC131" i="1"/>
  <c r="P131" i="1"/>
  <c r="U131" i="1" s="1"/>
  <c r="N131" i="1"/>
  <c r="O131" i="1" s="1"/>
  <c r="J131" i="1"/>
  <c r="AC130" i="1"/>
  <c r="P130" i="1"/>
  <c r="R130" i="1" s="1"/>
  <c r="N130" i="1"/>
  <c r="O130" i="1" s="1"/>
  <c r="J130" i="1"/>
  <c r="AC129" i="1"/>
  <c r="AD129" i="1" s="1"/>
  <c r="AE129" i="1" s="1"/>
  <c r="P129" i="1"/>
  <c r="U129" i="1" s="1"/>
  <c r="N129" i="1"/>
  <c r="O129" i="1" s="1"/>
  <c r="J129" i="1"/>
  <c r="AC128" i="1"/>
  <c r="AD128" i="1" s="1"/>
  <c r="AE128" i="1" s="1"/>
  <c r="P128" i="1"/>
  <c r="U128" i="1" s="1"/>
  <c r="N128" i="1"/>
  <c r="O128" i="1" s="1"/>
  <c r="J128" i="1"/>
  <c r="AC127" i="1"/>
  <c r="AD127" i="1" s="1"/>
  <c r="AE127" i="1" s="1"/>
  <c r="P127" i="1"/>
  <c r="U127" i="1" s="1"/>
  <c r="N127" i="1"/>
  <c r="O127" i="1" s="1"/>
  <c r="J127" i="1"/>
  <c r="AC126" i="1"/>
  <c r="P126" i="1"/>
  <c r="U126" i="1" s="1"/>
  <c r="N126" i="1"/>
  <c r="O126" i="1" s="1"/>
  <c r="J126" i="1"/>
  <c r="AC125" i="1"/>
  <c r="P125" i="1"/>
  <c r="R125" i="1" s="1"/>
  <c r="N125" i="1"/>
  <c r="O125" i="1" s="1"/>
  <c r="J125" i="1"/>
  <c r="AC124" i="1"/>
  <c r="AD124" i="1" s="1"/>
  <c r="AE124" i="1" s="1"/>
  <c r="R124" i="1"/>
  <c r="P124" i="1"/>
  <c r="U124" i="1" s="1"/>
  <c r="N124" i="1"/>
  <c r="O124" i="1" s="1"/>
  <c r="J124" i="1"/>
  <c r="AD123" i="1"/>
  <c r="AE123" i="1" s="1"/>
  <c r="AC123" i="1"/>
  <c r="P123" i="1"/>
  <c r="U123" i="1" s="1"/>
  <c r="N123" i="1"/>
  <c r="O123" i="1" s="1"/>
  <c r="J123" i="1"/>
  <c r="AC122" i="1"/>
  <c r="AD122" i="1" s="1"/>
  <c r="AE122" i="1" s="1"/>
  <c r="P122" i="1"/>
  <c r="U122" i="1" s="1"/>
  <c r="N122" i="1"/>
  <c r="O122" i="1" s="1"/>
  <c r="J122" i="1"/>
  <c r="AC121" i="1"/>
  <c r="P121" i="1"/>
  <c r="U121" i="1" s="1"/>
  <c r="N121" i="1"/>
  <c r="O121" i="1" s="1"/>
  <c r="J121" i="1"/>
  <c r="AC120" i="1"/>
  <c r="AD120" i="1" s="1"/>
  <c r="P120" i="1"/>
  <c r="R120" i="1" s="1"/>
  <c r="N120" i="1"/>
  <c r="O120" i="1" s="1"/>
  <c r="J120" i="1"/>
  <c r="AC119" i="1"/>
  <c r="AD119" i="1" s="1"/>
  <c r="AE119" i="1" s="1"/>
  <c r="P119" i="1"/>
  <c r="O119" i="1"/>
  <c r="N119" i="1"/>
  <c r="J119" i="1"/>
  <c r="AC118" i="1"/>
  <c r="AD118" i="1" s="1"/>
  <c r="AE118" i="1" s="1"/>
  <c r="P118" i="1"/>
  <c r="U118" i="1" s="1"/>
  <c r="N118" i="1"/>
  <c r="O118" i="1" s="1"/>
  <c r="J118" i="1"/>
  <c r="AC117" i="1"/>
  <c r="P117" i="1"/>
  <c r="U117" i="1" s="1"/>
  <c r="N117" i="1"/>
  <c r="O117" i="1" s="1"/>
  <c r="J117" i="1"/>
  <c r="AC116" i="1"/>
  <c r="P116" i="1"/>
  <c r="R116" i="1" s="1"/>
  <c r="N116" i="1"/>
  <c r="O116" i="1" s="1"/>
  <c r="J116" i="1"/>
  <c r="AC115" i="1"/>
  <c r="AD115" i="1" s="1"/>
  <c r="AE115" i="1" s="1"/>
  <c r="P115" i="1"/>
  <c r="U115" i="1" s="1"/>
  <c r="N115" i="1"/>
  <c r="O115" i="1" s="1"/>
  <c r="J115" i="1"/>
  <c r="AC114" i="1"/>
  <c r="AD114" i="1" s="1"/>
  <c r="AE114" i="1" s="1"/>
  <c r="P114" i="1"/>
  <c r="N114" i="1"/>
  <c r="O114" i="1" s="1"/>
  <c r="J114" i="1"/>
  <c r="AD113" i="1"/>
  <c r="AE113" i="1" s="1"/>
  <c r="AC113" i="1"/>
  <c r="P113" i="1"/>
  <c r="U113" i="1" s="1"/>
  <c r="N113" i="1"/>
  <c r="O113" i="1" s="1"/>
  <c r="J113" i="1"/>
  <c r="AC112" i="1"/>
  <c r="P112" i="1"/>
  <c r="U112" i="1" s="1"/>
  <c r="N112" i="1"/>
  <c r="O112" i="1" s="1"/>
  <c r="J112" i="1"/>
  <c r="AC111" i="1"/>
  <c r="P111" i="1"/>
  <c r="R111" i="1" s="1"/>
  <c r="N111" i="1"/>
  <c r="O111" i="1" s="1"/>
  <c r="J111" i="1"/>
  <c r="AC110" i="1"/>
  <c r="AD110" i="1" s="1"/>
  <c r="AE110" i="1" s="1"/>
  <c r="P110" i="1"/>
  <c r="U110" i="1" s="1"/>
  <c r="N110" i="1"/>
  <c r="O110" i="1" s="1"/>
  <c r="J110" i="1"/>
  <c r="AC109" i="1"/>
  <c r="AD109" i="1" s="1"/>
  <c r="AE109" i="1" s="1"/>
  <c r="P109" i="1"/>
  <c r="U109" i="1" s="1"/>
  <c r="N109" i="1"/>
  <c r="O109" i="1" s="1"/>
  <c r="J109" i="1"/>
  <c r="AC108" i="1"/>
  <c r="P108" i="1"/>
  <c r="U108" i="1" s="1"/>
  <c r="N108" i="1"/>
  <c r="O108" i="1" s="1"/>
  <c r="J108" i="1"/>
  <c r="AC107" i="1"/>
  <c r="AD107" i="1" s="1"/>
  <c r="P107" i="1"/>
  <c r="R107" i="1" s="1"/>
  <c r="N107" i="1"/>
  <c r="O107" i="1" s="1"/>
  <c r="J107" i="1"/>
  <c r="AC106" i="1"/>
  <c r="AD106" i="1" s="1"/>
  <c r="AE106" i="1" s="1"/>
  <c r="P106" i="1"/>
  <c r="O106" i="1"/>
  <c r="N106" i="1"/>
  <c r="J106" i="1"/>
  <c r="AC105" i="1"/>
  <c r="AD105" i="1" s="1"/>
  <c r="AE105" i="1" s="1"/>
  <c r="R105" i="1"/>
  <c r="P105" i="1"/>
  <c r="U105" i="1" s="1"/>
  <c r="N105" i="1"/>
  <c r="O105" i="1" s="1"/>
  <c r="J105" i="1"/>
  <c r="AC104" i="1"/>
  <c r="AD104" i="1" s="1"/>
  <c r="AE104" i="1" s="1"/>
  <c r="U104" i="1"/>
  <c r="R104" i="1"/>
  <c r="N104" i="1"/>
  <c r="O104" i="1" s="1"/>
  <c r="J104" i="1"/>
  <c r="AC103" i="1"/>
  <c r="AD103" i="1" s="1"/>
  <c r="AE103" i="1" s="1"/>
  <c r="P103" i="1"/>
  <c r="R103" i="1" s="1"/>
  <c r="N103" i="1"/>
  <c r="O103" i="1" s="1"/>
  <c r="J103" i="1"/>
  <c r="AC102" i="1"/>
  <c r="AD102" i="1" s="1"/>
  <c r="AE102" i="1" s="1"/>
  <c r="P102" i="1"/>
  <c r="R102" i="1" s="1"/>
  <c r="N102" i="1"/>
  <c r="O102" i="1" s="1"/>
  <c r="J102" i="1"/>
  <c r="AC101" i="1"/>
  <c r="AD101" i="1" s="1"/>
  <c r="AE101" i="1" s="1"/>
  <c r="P101" i="1"/>
  <c r="U101" i="1" s="1"/>
  <c r="N101" i="1"/>
  <c r="O101" i="1" s="1"/>
  <c r="J101" i="1"/>
  <c r="AN100" i="1"/>
  <c r="AC100" i="1"/>
  <c r="AD100" i="1" s="1"/>
  <c r="AE100" i="1" s="1"/>
  <c r="U100" i="1"/>
  <c r="R100" i="1"/>
  <c r="N100" i="1"/>
  <c r="O100" i="1" s="1"/>
  <c r="J100" i="1"/>
  <c r="AC99" i="1"/>
  <c r="AD99" i="1" s="1"/>
  <c r="AE99" i="1" s="1"/>
  <c r="P99" i="1"/>
  <c r="U99" i="1" s="1"/>
  <c r="N99" i="1"/>
  <c r="O99" i="1" s="1"/>
  <c r="J99" i="1"/>
  <c r="AC98" i="1"/>
  <c r="AD98" i="1" s="1"/>
  <c r="P98" i="1"/>
  <c r="U98" i="1" s="1"/>
  <c r="N98" i="1"/>
  <c r="O98" i="1" s="1"/>
  <c r="J98" i="1"/>
  <c r="AC97" i="1"/>
  <c r="P97" i="1"/>
  <c r="R97" i="1" s="1"/>
  <c r="S97" i="1" s="1"/>
  <c r="N97" i="1"/>
  <c r="O97" i="1" s="1"/>
  <c r="J97" i="1"/>
  <c r="AC96" i="1"/>
  <c r="AD96" i="1" s="1"/>
  <c r="AE96" i="1" s="1"/>
  <c r="P96" i="1"/>
  <c r="R96" i="1" s="1"/>
  <c r="N96" i="1"/>
  <c r="O96" i="1" s="1"/>
  <c r="J96" i="1"/>
  <c r="AC95" i="1"/>
  <c r="AD95" i="1" s="1"/>
  <c r="AE95" i="1" s="1"/>
  <c r="R95" i="1"/>
  <c r="P95" i="1"/>
  <c r="U95" i="1" s="1"/>
  <c r="N95" i="1"/>
  <c r="O95" i="1" s="1"/>
  <c r="J95" i="1"/>
  <c r="AC94" i="1"/>
  <c r="P94" i="1"/>
  <c r="U94" i="1" s="1"/>
  <c r="N94" i="1"/>
  <c r="O94" i="1" s="1"/>
  <c r="J94" i="1"/>
  <c r="AC93" i="1"/>
  <c r="P93" i="1"/>
  <c r="U93" i="1" s="1"/>
  <c r="AM93" i="1" s="1"/>
  <c r="O93" i="1"/>
  <c r="N93" i="1"/>
  <c r="J93" i="1"/>
  <c r="AC92" i="1"/>
  <c r="AD92" i="1" s="1"/>
  <c r="AE92" i="1" s="1"/>
  <c r="P92" i="1"/>
  <c r="R92" i="1" s="1"/>
  <c r="N92" i="1"/>
  <c r="O92" i="1" s="1"/>
  <c r="J92" i="1"/>
  <c r="AC91" i="1"/>
  <c r="AD91" i="1" s="1"/>
  <c r="P91" i="1"/>
  <c r="U91" i="1" s="1"/>
  <c r="N91" i="1"/>
  <c r="O91" i="1" s="1"/>
  <c r="J91" i="1"/>
  <c r="AC90" i="1"/>
  <c r="AD90" i="1" s="1"/>
  <c r="P90" i="1"/>
  <c r="U90" i="1" s="1"/>
  <c r="N90" i="1"/>
  <c r="O90" i="1" s="1"/>
  <c r="J90" i="1"/>
  <c r="AC89" i="1"/>
  <c r="P89" i="1"/>
  <c r="R89" i="1" s="1"/>
  <c r="S89" i="1" s="1"/>
  <c r="N89" i="1"/>
  <c r="O89" i="1" s="1"/>
  <c r="J89" i="1"/>
  <c r="AC88" i="1"/>
  <c r="AD88" i="1" s="1"/>
  <c r="AE88" i="1" s="1"/>
  <c r="U88" i="1"/>
  <c r="P88" i="1"/>
  <c r="R88" i="1" s="1"/>
  <c r="N88" i="1"/>
  <c r="O88" i="1" s="1"/>
  <c r="J88" i="1"/>
  <c r="AC87" i="1"/>
  <c r="AD87" i="1" s="1"/>
  <c r="AE87" i="1" s="1"/>
  <c r="P87" i="1"/>
  <c r="O87" i="1"/>
  <c r="N87" i="1"/>
  <c r="J87" i="1"/>
  <c r="AC86" i="1"/>
  <c r="AD86" i="1" s="1"/>
  <c r="P86" i="1"/>
  <c r="U86" i="1" s="1"/>
  <c r="N86" i="1"/>
  <c r="O86" i="1" s="1"/>
  <c r="J86" i="1"/>
  <c r="AC85" i="1"/>
  <c r="P85" i="1"/>
  <c r="U85" i="1" s="1"/>
  <c r="N85" i="1"/>
  <c r="N223" i="1" s="1"/>
  <c r="O223" i="1" s="1"/>
  <c r="J85" i="1"/>
  <c r="AD84" i="1"/>
  <c r="AE84" i="1" s="1"/>
  <c r="AC84" i="1"/>
  <c r="P84" i="1"/>
  <c r="N84" i="1"/>
  <c r="O84" i="1" s="1"/>
  <c r="J84" i="1"/>
  <c r="AC83" i="1"/>
  <c r="AD83" i="1" s="1"/>
  <c r="AE83" i="1" s="1"/>
  <c r="U83" i="1"/>
  <c r="P83" i="1"/>
  <c r="R83" i="1" s="1"/>
  <c r="N83" i="1"/>
  <c r="O83" i="1" s="1"/>
  <c r="J83" i="1"/>
  <c r="AC82" i="1"/>
  <c r="AD82" i="1" s="1"/>
  <c r="P82" i="1"/>
  <c r="U82" i="1" s="1"/>
  <c r="AO82" i="1" s="1"/>
  <c r="N82" i="1"/>
  <c r="O82" i="1" s="1"/>
  <c r="J82" i="1"/>
  <c r="AC81" i="1"/>
  <c r="P81" i="1"/>
  <c r="U81" i="1" s="1"/>
  <c r="N81" i="1"/>
  <c r="O81" i="1" s="1"/>
  <c r="J81" i="1"/>
  <c r="AC80" i="1"/>
  <c r="U80" i="1"/>
  <c r="AO80" i="1" s="1"/>
  <c r="P80" i="1"/>
  <c r="R80" i="1" s="1"/>
  <c r="S80" i="1" s="1"/>
  <c r="N80" i="1"/>
  <c r="O80" i="1" s="1"/>
  <c r="J80" i="1"/>
  <c r="AC79" i="1"/>
  <c r="U79" i="1"/>
  <c r="AM79" i="1" s="1"/>
  <c r="T79" i="1"/>
  <c r="Y79" i="1" s="1"/>
  <c r="P79" i="1"/>
  <c r="R79" i="1" s="1"/>
  <c r="S79" i="1" s="1"/>
  <c r="N79" i="1"/>
  <c r="O79" i="1" s="1"/>
  <c r="J79" i="1"/>
  <c r="AC78" i="1"/>
  <c r="P78" i="1"/>
  <c r="R78" i="1" s="1"/>
  <c r="O78" i="1"/>
  <c r="N78" i="1"/>
  <c r="J78" i="1"/>
  <c r="AD77" i="1"/>
  <c r="AC77" i="1"/>
  <c r="AE77" i="1" s="1"/>
  <c r="P77" i="1"/>
  <c r="R77" i="1" s="1"/>
  <c r="N77" i="1"/>
  <c r="O77" i="1" s="1"/>
  <c r="J77" i="1"/>
  <c r="AC76" i="1"/>
  <c r="P76" i="1"/>
  <c r="N76" i="1"/>
  <c r="O76" i="1" s="1"/>
  <c r="J76" i="1"/>
  <c r="T73" i="1"/>
  <c r="AL71" i="1"/>
  <c r="AL72" i="1" s="1"/>
  <c r="AK71" i="1"/>
  <c r="AK72" i="1" s="1"/>
  <c r="AJ71" i="1"/>
  <c r="AJ72" i="1" s="1"/>
  <c r="AI71" i="1"/>
  <c r="AI72" i="1" s="1"/>
  <c r="AH71" i="1"/>
  <c r="AH72" i="1" s="1"/>
  <c r="AG71" i="1"/>
  <c r="AG72" i="1" s="1"/>
  <c r="AA71" i="1"/>
  <c r="Q71" i="1"/>
  <c r="M71" i="1"/>
  <c r="AC70" i="1"/>
  <c r="AD70" i="1" s="1"/>
  <c r="AE70" i="1" s="1"/>
  <c r="P70" i="1"/>
  <c r="R70" i="1" s="1"/>
  <c r="N70" i="1"/>
  <c r="O70" i="1" s="1"/>
  <c r="AC69" i="1"/>
  <c r="AD69" i="1" s="1"/>
  <c r="AE69" i="1" s="1"/>
  <c r="P69" i="1"/>
  <c r="U69" i="1" s="1"/>
  <c r="N69" i="1"/>
  <c r="O69" i="1" s="1"/>
  <c r="J69" i="1"/>
  <c r="AC68" i="1"/>
  <c r="AD68" i="1" s="1"/>
  <c r="AE68" i="1" s="1"/>
  <c r="P68" i="1"/>
  <c r="R68" i="1" s="1"/>
  <c r="N68" i="1"/>
  <c r="O68" i="1" s="1"/>
  <c r="J68" i="1"/>
  <c r="AC67" i="1"/>
  <c r="P67" i="1"/>
  <c r="N67" i="1"/>
  <c r="O67" i="1" s="1"/>
  <c r="J67" i="1"/>
  <c r="AC66" i="1"/>
  <c r="P66" i="1"/>
  <c r="R66" i="1" s="1"/>
  <c r="N66" i="1"/>
  <c r="O66" i="1" s="1"/>
  <c r="J66" i="1"/>
  <c r="AC65" i="1"/>
  <c r="AD65" i="1" s="1"/>
  <c r="AE65" i="1" s="1"/>
  <c r="P65" i="1"/>
  <c r="R65" i="1" s="1"/>
  <c r="N65" i="1"/>
  <c r="O65" i="1" s="1"/>
  <c r="J65" i="1"/>
  <c r="AC64" i="1"/>
  <c r="AD64" i="1" s="1"/>
  <c r="P64" i="1"/>
  <c r="U64" i="1" s="1"/>
  <c r="N64" i="1"/>
  <c r="O64" i="1" s="1"/>
  <c r="J64" i="1"/>
  <c r="AC63" i="1"/>
  <c r="P63" i="1"/>
  <c r="N63" i="1"/>
  <c r="O63" i="1" s="1"/>
  <c r="J63" i="1"/>
  <c r="AC62" i="1"/>
  <c r="P62" i="1"/>
  <c r="R62" i="1" s="1"/>
  <c r="N62" i="1"/>
  <c r="O62" i="1" s="1"/>
  <c r="J62" i="1"/>
  <c r="AC61" i="1"/>
  <c r="AD61" i="1" s="1"/>
  <c r="AE61" i="1" s="1"/>
  <c r="P61" i="1"/>
  <c r="U61" i="1" s="1"/>
  <c r="N61" i="1"/>
  <c r="O61" i="1" s="1"/>
  <c r="J61" i="1"/>
  <c r="AC60" i="1"/>
  <c r="AD60" i="1" s="1"/>
  <c r="P60" i="1"/>
  <c r="U60" i="1" s="1"/>
  <c r="N60" i="1"/>
  <c r="O60" i="1" s="1"/>
  <c r="J60" i="1"/>
  <c r="AC59" i="1"/>
  <c r="P59" i="1"/>
  <c r="N59" i="1"/>
  <c r="O59" i="1" s="1"/>
  <c r="J59" i="1"/>
  <c r="AC58" i="1"/>
  <c r="P58" i="1"/>
  <c r="R58" i="1" s="1"/>
  <c r="N58" i="1"/>
  <c r="O58" i="1" s="1"/>
  <c r="J58" i="1"/>
  <c r="AC57" i="1"/>
  <c r="AD57" i="1" s="1"/>
  <c r="AE57" i="1" s="1"/>
  <c r="P57" i="1"/>
  <c r="U57" i="1" s="1"/>
  <c r="N57" i="1"/>
  <c r="O57" i="1" s="1"/>
  <c r="J57" i="1"/>
  <c r="AE56" i="1"/>
  <c r="AC56" i="1"/>
  <c r="AD56" i="1" s="1"/>
  <c r="P56" i="1"/>
  <c r="U56" i="1" s="1"/>
  <c r="N56" i="1"/>
  <c r="O56" i="1" s="1"/>
  <c r="J56" i="1"/>
  <c r="AC55" i="1"/>
  <c r="P55" i="1"/>
  <c r="N55" i="1"/>
  <c r="O55" i="1" s="1"/>
  <c r="J55" i="1"/>
  <c r="AC54" i="1"/>
  <c r="P54" i="1"/>
  <c r="R54" i="1" s="1"/>
  <c r="N54" i="1"/>
  <c r="O54" i="1" s="1"/>
  <c r="J54" i="1"/>
  <c r="AC53" i="1"/>
  <c r="P53" i="1"/>
  <c r="R53" i="1" s="1"/>
  <c r="N53" i="1"/>
  <c r="O53" i="1" s="1"/>
  <c r="J53" i="1"/>
  <c r="AC52" i="1"/>
  <c r="AD52" i="1" s="1"/>
  <c r="AE52" i="1" s="1"/>
  <c r="P52" i="1"/>
  <c r="R52" i="1" s="1"/>
  <c r="O52" i="1"/>
  <c r="N52" i="1"/>
  <c r="J52" i="1"/>
  <c r="AC51" i="1"/>
  <c r="R51" i="1"/>
  <c r="P51" i="1"/>
  <c r="U51" i="1" s="1"/>
  <c r="N51" i="1"/>
  <c r="O51" i="1" s="1"/>
  <c r="J51" i="1"/>
  <c r="AC50" i="1"/>
  <c r="P50" i="1"/>
  <c r="U50" i="1" s="1"/>
  <c r="N50" i="1"/>
  <c r="O50" i="1" s="1"/>
  <c r="J50" i="1"/>
  <c r="AC49" i="1"/>
  <c r="P49" i="1"/>
  <c r="R49" i="1" s="1"/>
  <c r="O49" i="1"/>
  <c r="N49" i="1"/>
  <c r="J49" i="1"/>
  <c r="AC48" i="1"/>
  <c r="AD48" i="1" s="1"/>
  <c r="AE48" i="1" s="1"/>
  <c r="P48" i="1"/>
  <c r="U48" i="1" s="1"/>
  <c r="N48" i="1"/>
  <c r="O48" i="1" s="1"/>
  <c r="J48" i="1"/>
  <c r="AC47" i="1"/>
  <c r="R47" i="1"/>
  <c r="P47" i="1"/>
  <c r="U47" i="1" s="1"/>
  <c r="N47" i="1"/>
  <c r="O47" i="1" s="1"/>
  <c r="J47" i="1"/>
  <c r="AC46" i="1"/>
  <c r="P46" i="1"/>
  <c r="U46" i="1" s="1"/>
  <c r="N46" i="1"/>
  <c r="O46" i="1" s="1"/>
  <c r="J46" i="1"/>
  <c r="AC45" i="1"/>
  <c r="P45" i="1"/>
  <c r="R45" i="1" s="1"/>
  <c r="N45" i="1"/>
  <c r="O45" i="1" s="1"/>
  <c r="J45" i="1"/>
  <c r="AC44" i="1"/>
  <c r="AD44" i="1" s="1"/>
  <c r="AE44" i="1" s="1"/>
  <c r="P44" i="1"/>
  <c r="R44" i="1" s="1"/>
  <c r="O44" i="1"/>
  <c r="N44" i="1"/>
  <c r="J44" i="1"/>
  <c r="AC43" i="1"/>
  <c r="R43" i="1"/>
  <c r="P43" i="1"/>
  <c r="U43" i="1" s="1"/>
  <c r="N43" i="1"/>
  <c r="O43" i="1" s="1"/>
  <c r="J43" i="1"/>
  <c r="AC42" i="1"/>
  <c r="AD42" i="1" s="1"/>
  <c r="P42" i="1"/>
  <c r="U42" i="1" s="1"/>
  <c r="N42" i="1"/>
  <c r="O42" i="1" s="1"/>
  <c r="J42" i="1"/>
  <c r="AC41" i="1"/>
  <c r="P41" i="1"/>
  <c r="N41" i="1"/>
  <c r="O41" i="1" s="1"/>
  <c r="J41" i="1"/>
  <c r="AF40" i="1"/>
  <c r="AC40" i="1"/>
  <c r="P40" i="1"/>
  <c r="N40" i="1"/>
  <c r="O40" i="1" s="1"/>
  <c r="J40" i="1"/>
  <c r="P37" i="1"/>
  <c r="AH36" i="1"/>
  <c r="AL35" i="1"/>
  <c r="AL36" i="1" s="1"/>
  <c r="AK35" i="1"/>
  <c r="AK36" i="1" s="1"/>
  <c r="AK441" i="1" s="1"/>
  <c r="AJ35" i="1"/>
  <c r="AJ36" i="1" s="1"/>
  <c r="AI35" i="1"/>
  <c r="AI36" i="1" s="1"/>
  <c r="AH35" i="1"/>
  <c r="AA35" i="1"/>
  <c r="AC34" i="1"/>
  <c r="AD34" i="1" s="1"/>
  <c r="R34" i="1"/>
  <c r="P34" i="1"/>
  <c r="U34" i="1" s="1"/>
  <c r="N34" i="1"/>
  <c r="O34" i="1" s="1"/>
  <c r="J34" i="1"/>
  <c r="AC33" i="1"/>
  <c r="P33" i="1"/>
  <c r="R33" i="1" s="1"/>
  <c r="N33" i="1"/>
  <c r="O33" i="1" s="1"/>
  <c r="J33" i="1"/>
  <c r="AC32" i="1"/>
  <c r="AD32" i="1" s="1"/>
  <c r="P32" i="1"/>
  <c r="U32" i="1" s="1"/>
  <c r="N32" i="1"/>
  <c r="O32" i="1" s="1"/>
  <c r="J32" i="1"/>
  <c r="AC31" i="1"/>
  <c r="P31" i="1"/>
  <c r="R31" i="1" s="1"/>
  <c r="N31" i="1"/>
  <c r="O31" i="1" s="1"/>
  <c r="J31" i="1"/>
  <c r="AC30" i="1"/>
  <c r="R30" i="1"/>
  <c r="P30" i="1"/>
  <c r="U30" i="1" s="1"/>
  <c r="N30" i="1"/>
  <c r="O30" i="1" s="1"/>
  <c r="J30" i="1"/>
  <c r="AC29" i="1"/>
  <c r="P29" i="1"/>
  <c r="R29" i="1" s="1"/>
  <c r="N29" i="1"/>
  <c r="O29" i="1" s="1"/>
  <c r="J29" i="1"/>
  <c r="AC28" i="1"/>
  <c r="P28" i="1"/>
  <c r="U28" i="1" s="1"/>
  <c r="N28" i="1"/>
  <c r="O28" i="1" s="1"/>
  <c r="J28" i="1"/>
  <c r="AC27" i="1"/>
  <c r="P27" i="1"/>
  <c r="U27" i="1" s="1"/>
  <c r="N27" i="1"/>
  <c r="O27" i="1" s="1"/>
  <c r="J27" i="1"/>
  <c r="AC26" i="1"/>
  <c r="AD26" i="1" s="1"/>
  <c r="AE26" i="1" s="1"/>
  <c r="P26" i="1"/>
  <c r="R26" i="1" s="1"/>
  <c r="N26" i="1"/>
  <c r="O26" i="1" s="1"/>
  <c r="J26" i="1"/>
  <c r="AC25" i="1"/>
  <c r="AD25" i="1" s="1"/>
  <c r="AE25" i="1" s="1"/>
  <c r="P25" i="1"/>
  <c r="U25" i="1" s="1"/>
  <c r="N25" i="1"/>
  <c r="O25" i="1" s="1"/>
  <c r="J25" i="1"/>
  <c r="AC24" i="1"/>
  <c r="P24" i="1"/>
  <c r="U24" i="1" s="1"/>
  <c r="N24" i="1"/>
  <c r="O24" i="1" s="1"/>
  <c r="J24" i="1"/>
  <c r="AC23" i="1"/>
  <c r="AD23" i="1" s="1"/>
  <c r="AE23" i="1" s="1"/>
  <c r="P23" i="1"/>
  <c r="R23" i="1" s="1"/>
  <c r="N23" i="1"/>
  <c r="O23" i="1" s="1"/>
  <c r="J23" i="1"/>
  <c r="AC22" i="1"/>
  <c r="P22" i="1"/>
  <c r="U22" i="1" s="1"/>
  <c r="N22" i="1"/>
  <c r="O22" i="1" s="1"/>
  <c r="J22" i="1"/>
  <c r="AC21" i="1"/>
  <c r="P21" i="1"/>
  <c r="R21" i="1" s="1"/>
  <c r="S21" i="1" s="1"/>
  <c r="O21" i="1"/>
  <c r="N21" i="1"/>
  <c r="J21" i="1"/>
  <c r="AC20" i="1"/>
  <c r="T20" i="1"/>
  <c r="X20" i="1" s="1"/>
  <c r="P20" i="1"/>
  <c r="R20" i="1" s="1"/>
  <c r="S20" i="1" s="1"/>
  <c r="N20" i="1"/>
  <c r="O20" i="1" s="1"/>
  <c r="J20" i="1"/>
  <c r="AC19" i="1"/>
  <c r="P19" i="1"/>
  <c r="U19" i="1" s="1"/>
  <c r="AN19" i="1" s="1"/>
  <c r="N19" i="1"/>
  <c r="O19" i="1" s="1"/>
  <c r="J19" i="1"/>
  <c r="AC18" i="1"/>
  <c r="P18" i="1"/>
  <c r="U18" i="1" s="1"/>
  <c r="N18" i="1"/>
  <c r="O18" i="1" s="1"/>
  <c r="J18" i="1"/>
  <c r="AC17" i="1"/>
  <c r="R17" i="1"/>
  <c r="P17" i="1"/>
  <c r="U17" i="1" s="1"/>
  <c r="AN17" i="1" s="1"/>
  <c r="N17" i="1"/>
  <c r="O17" i="1" s="1"/>
  <c r="J17" i="1"/>
  <c r="AC16" i="1"/>
  <c r="P16" i="1"/>
  <c r="R16" i="1" s="1"/>
  <c r="S16" i="1" s="1"/>
  <c r="N16" i="1"/>
  <c r="O16" i="1" s="1"/>
  <c r="J16" i="1"/>
  <c r="AC15" i="1"/>
  <c r="AD15" i="1" s="1"/>
  <c r="AE15" i="1" s="1"/>
  <c r="U15" i="1"/>
  <c r="R15" i="1"/>
  <c r="N15" i="1"/>
  <c r="O15" i="1" s="1"/>
  <c r="J15" i="1"/>
  <c r="AC14" i="1"/>
  <c r="P14" i="1"/>
  <c r="U14" i="1" s="1"/>
  <c r="AN14" i="1" s="1"/>
  <c r="N14" i="1"/>
  <c r="O14" i="1" s="1"/>
  <c r="J14" i="1"/>
  <c r="AC13" i="1"/>
  <c r="P13" i="1"/>
  <c r="R13" i="1" s="1"/>
  <c r="S13" i="1" s="1"/>
  <c r="N13" i="1"/>
  <c r="O13" i="1" s="1"/>
  <c r="J13" i="1"/>
  <c r="AC12" i="1"/>
  <c r="AD12" i="1" s="1"/>
  <c r="AE12" i="1" s="1"/>
  <c r="P12" i="1"/>
  <c r="U12" i="1" s="1"/>
  <c r="AN12" i="1" s="1"/>
  <c r="N12" i="1"/>
  <c r="O12" i="1" s="1"/>
  <c r="J12" i="1"/>
  <c r="AC11" i="1"/>
  <c r="P11" i="1"/>
  <c r="U11" i="1" s="1"/>
  <c r="N11" i="1"/>
  <c r="O11" i="1" s="1"/>
  <c r="J11" i="1"/>
  <c r="AC10" i="1"/>
  <c r="AD10" i="1" s="1"/>
  <c r="AE10" i="1" s="1"/>
  <c r="P10" i="1"/>
  <c r="R10" i="1" s="1"/>
  <c r="N10" i="1"/>
  <c r="O10" i="1" s="1"/>
  <c r="J10" i="1"/>
  <c r="AC9" i="1"/>
  <c r="P9" i="1"/>
  <c r="U9" i="1" s="1"/>
  <c r="AO9" i="1" s="1"/>
  <c r="N9" i="1"/>
  <c r="O9" i="1" s="1"/>
  <c r="J9" i="1"/>
  <c r="AC8" i="1"/>
  <c r="AD8" i="1" s="1"/>
  <c r="AE8" i="1" s="1"/>
  <c r="P8" i="1"/>
  <c r="R8" i="1" s="1"/>
  <c r="N8" i="1"/>
  <c r="O8" i="1" s="1"/>
  <c r="J8" i="1"/>
  <c r="AC7" i="1"/>
  <c r="P7" i="1"/>
  <c r="U7" i="1" s="1"/>
  <c r="AO7" i="1" s="1"/>
  <c r="N7" i="1"/>
  <c r="O7" i="1" s="1"/>
  <c r="J7" i="1"/>
  <c r="AC6" i="1"/>
  <c r="AD6" i="1" s="1"/>
  <c r="AE6" i="1" s="1"/>
  <c r="P6" i="1"/>
  <c r="R6" i="1" s="1"/>
  <c r="N6" i="1"/>
  <c r="O6" i="1" s="1"/>
  <c r="J6" i="1"/>
  <c r="AC5" i="1"/>
  <c r="R5" i="1"/>
  <c r="P5" i="1"/>
  <c r="U5" i="1" s="1"/>
  <c r="AO5" i="1" s="1"/>
  <c r="N5" i="1"/>
  <c r="O5" i="1" s="1"/>
  <c r="J5" i="1"/>
  <c r="AC4" i="1"/>
  <c r="P4" i="1"/>
  <c r="U4" i="1" s="1"/>
  <c r="N4" i="1"/>
  <c r="O4" i="1" s="1"/>
  <c r="J4" i="1"/>
  <c r="AB7" i="1"/>
  <c r="AF8" i="1" s="1"/>
  <c r="M1" i="1"/>
  <c r="U330" i="1" l="1"/>
  <c r="R330" i="1"/>
  <c r="U376" i="1"/>
  <c r="AN376" i="1" s="1"/>
  <c r="R376" i="1"/>
  <c r="U385" i="1"/>
  <c r="R385" i="1"/>
  <c r="AE413" i="1"/>
  <c r="AD413" i="1"/>
  <c r="AD430" i="1"/>
  <c r="AE430" i="1"/>
  <c r="U140" i="1"/>
  <c r="R140" i="1"/>
  <c r="S140" i="1" s="1"/>
  <c r="T140" i="1" s="1"/>
  <c r="R11" i="1"/>
  <c r="S11" i="1" s="1"/>
  <c r="T11" i="1" s="1"/>
  <c r="R19" i="1"/>
  <c r="R28" i="1"/>
  <c r="R99" i="1"/>
  <c r="R110" i="1"/>
  <c r="R115" i="1"/>
  <c r="R131" i="1"/>
  <c r="S131" i="1" s="1"/>
  <c r="T131" i="1" s="1"/>
  <c r="R151" i="1"/>
  <c r="S151" i="1" s="1"/>
  <c r="U153" i="1"/>
  <c r="R153" i="1"/>
  <c r="S153" i="1" s="1"/>
  <c r="U196" i="1"/>
  <c r="AN196" i="1" s="1"/>
  <c r="U205" i="1"/>
  <c r="AN205" i="1" s="1"/>
  <c r="R205" i="1"/>
  <c r="R216" i="1"/>
  <c r="R217" i="1"/>
  <c r="U217" i="1"/>
  <c r="U256" i="1"/>
  <c r="AO256" i="1" s="1"/>
  <c r="R256" i="1"/>
  <c r="P282" i="1"/>
  <c r="O282" i="1"/>
  <c r="AD323" i="1"/>
  <c r="AE323" i="1" s="1"/>
  <c r="AO393" i="1"/>
  <c r="AN393" i="1"/>
  <c r="AD180" i="1"/>
  <c r="AE180" i="1"/>
  <c r="U197" i="1"/>
  <c r="AN197" i="1" s="1"/>
  <c r="R197" i="1"/>
  <c r="S197" i="1" s="1"/>
  <c r="S247" i="1"/>
  <c r="T247" i="1"/>
  <c r="X247" i="1" s="1"/>
  <c r="AD256" i="1"/>
  <c r="AE256" i="1" s="1"/>
  <c r="U261" i="1"/>
  <c r="R261" i="1"/>
  <c r="S264" i="1"/>
  <c r="T264" i="1" s="1"/>
  <c r="AD354" i="1"/>
  <c r="AE354" i="1" s="1"/>
  <c r="AE366" i="1"/>
  <c r="AD366" i="1"/>
  <c r="U371" i="1"/>
  <c r="R371" i="1"/>
  <c r="S371" i="1" s="1"/>
  <c r="R379" i="1"/>
  <c r="S379" i="1" s="1"/>
  <c r="T379" i="1" s="1"/>
  <c r="U379" i="1"/>
  <c r="AO379" i="1" s="1"/>
  <c r="U389" i="1"/>
  <c r="AM389" i="1" s="1"/>
  <c r="R389" i="1"/>
  <c r="S389" i="1" s="1"/>
  <c r="U428" i="1"/>
  <c r="R428" i="1"/>
  <c r="U222" i="1"/>
  <c r="R222" i="1"/>
  <c r="U6" i="1"/>
  <c r="R32" i="1"/>
  <c r="R46" i="1"/>
  <c r="S46" i="1" s="1"/>
  <c r="T46" i="1" s="1"/>
  <c r="R64" i="1"/>
  <c r="R126" i="1"/>
  <c r="S126" i="1" s="1"/>
  <c r="T126" i="1" s="1"/>
  <c r="R159" i="1"/>
  <c r="S159" i="1" s="1"/>
  <c r="U177" i="1"/>
  <c r="AN177" i="1" s="1"/>
  <c r="R177" i="1"/>
  <c r="R189" i="1"/>
  <c r="S189" i="1" s="1"/>
  <c r="U192" i="1"/>
  <c r="AN192" i="1" s="1"/>
  <c r="R192" i="1"/>
  <c r="S192" i="1" s="1"/>
  <c r="R212" i="1"/>
  <c r="S212" i="1" s="1"/>
  <c r="U212" i="1"/>
  <c r="AN212" i="1" s="1"/>
  <c r="R215" i="1"/>
  <c r="U218" i="1"/>
  <c r="AD221" i="1"/>
  <c r="AE221" i="1" s="1"/>
  <c r="U230" i="1"/>
  <c r="R230" i="1"/>
  <c r="R241" i="1"/>
  <c r="U269" i="1"/>
  <c r="R269" i="1"/>
  <c r="R285" i="1"/>
  <c r="U285" i="1"/>
  <c r="R293" i="1"/>
  <c r="U293" i="1"/>
  <c r="U309" i="1"/>
  <c r="R309" i="1"/>
  <c r="S359" i="1"/>
  <c r="T359" i="1" s="1"/>
  <c r="T365" i="1"/>
  <c r="U380" i="1"/>
  <c r="R380" i="1"/>
  <c r="U391" i="1"/>
  <c r="AO391" i="1" s="1"/>
  <c r="R391" i="1"/>
  <c r="R432" i="1"/>
  <c r="S432" i="1" s="1"/>
  <c r="U432" i="1"/>
  <c r="O255" i="1"/>
  <c r="O275" i="1"/>
  <c r="U279" i="1"/>
  <c r="AO279" i="1" s="1"/>
  <c r="AO280" i="1"/>
  <c r="O290" i="1"/>
  <c r="AE328" i="1"/>
  <c r="R336" i="1"/>
  <c r="U392" i="1"/>
  <c r="R401" i="1"/>
  <c r="AD403" i="1"/>
  <c r="AE403" i="1" s="1"/>
  <c r="AO405" i="1"/>
  <c r="AD412" i="1"/>
  <c r="AE412" i="1" s="1"/>
  <c r="R421" i="1"/>
  <c r="AE423" i="1"/>
  <c r="R425" i="1"/>
  <c r="O253" i="1"/>
  <c r="O291" i="1"/>
  <c r="AE325" i="1"/>
  <c r="AE392" i="1"/>
  <c r="AM408" i="1"/>
  <c r="U55" i="1"/>
  <c r="AN55" i="1" s="1"/>
  <c r="R55" i="1"/>
  <c r="S55" i="1" s="1"/>
  <c r="T55" i="1" s="1"/>
  <c r="S78" i="1"/>
  <c r="T78" i="1" s="1"/>
  <c r="AN148" i="1"/>
  <c r="AO148" i="1"/>
  <c r="AD153" i="1"/>
  <c r="AE153" i="1" s="1"/>
  <c r="U160" i="1"/>
  <c r="AN160" i="1" s="1"/>
  <c r="R160" i="1"/>
  <c r="S160" i="1" s="1"/>
  <c r="R193" i="1"/>
  <c r="S193" i="1" s="1"/>
  <c r="U193" i="1"/>
  <c r="AN193" i="1" s="1"/>
  <c r="AD214" i="1"/>
  <c r="AE214" i="1" s="1"/>
  <c r="S216" i="1"/>
  <c r="T216" i="1" s="1"/>
  <c r="U8" i="1"/>
  <c r="AN8" i="1" s="1"/>
  <c r="O71" i="1"/>
  <c r="R42" i="1"/>
  <c r="AD51" i="1"/>
  <c r="AE51" i="1" s="1"/>
  <c r="U59" i="1"/>
  <c r="AM59" i="1" s="1"/>
  <c r="R59" i="1"/>
  <c r="S59" i="1" s="1"/>
  <c r="T59" i="1" s="1"/>
  <c r="AE60" i="1"/>
  <c r="AD5" i="1"/>
  <c r="AE5" i="1" s="1"/>
  <c r="R7" i="1"/>
  <c r="S7" i="1" s="1"/>
  <c r="T7" i="1" s="1"/>
  <c r="W7" i="1" s="1"/>
  <c r="AD17" i="1"/>
  <c r="AE17" i="1" s="1"/>
  <c r="AD28" i="1"/>
  <c r="AE28" i="1" s="1"/>
  <c r="AD30" i="1"/>
  <c r="AE30" i="1" s="1"/>
  <c r="P71" i="1"/>
  <c r="R50" i="1"/>
  <c r="S50" i="1" s="1"/>
  <c r="T50" i="1" s="1"/>
  <c r="R56" i="1"/>
  <c r="S56" i="1" s="1"/>
  <c r="T56" i="1" s="1"/>
  <c r="U63" i="1"/>
  <c r="R63" i="1"/>
  <c r="S63" i="1" s="1"/>
  <c r="T63" i="1" s="1"/>
  <c r="AE64" i="1"/>
  <c r="R69" i="1"/>
  <c r="AD78" i="1"/>
  <c r="AE78" i="1" s="1"/>
  <c r="R82" i="1"/>
  <c r="R85" i="1"/>
  <c r="R129" i="1"/>
  <c r="AD134" i="1"/>
  <c r="AE134" i="1" s="1"/>
  <c r="U135" i="1"/>
  <c r="R135" i="1"/>
  <c r="S135" i="1" s="1"/>
  <c r="T135" i="1" s="1"/>
  <c r="Y135" i="1" s="1"/>
  <c r="U155" i="1"/>
  <c r="AN155" i="1" s="1"/>
  <c r="R155" i="1"/>
  <c r="U176" i="1"/>
  <c r="AN176" i="1" s="1"/>
  <c r="U206" i="1"/>
  <c r="AM206" i="1" s="1"/>
  <c r="R206" i="1"/>
  <c r="AD226" i="1"/>
  <c r="AE226" i="1" s="1"/>
  <c r="S228" i="1"/>
  <c r="T228" i="1" s="1"/>
  <c r="AD234" i="1"/>
  <c r="AE234" i="1" s="1"/>
  <c r="S284" i="1"/>
  <c r="T284" i="1" s="1"/>
  <c r="R403" i="1"/>
  <c r="U403" i="1"/>
  <c r="AM410" i="1"/>
  <c r="AN410" i="1"/>
  <c r="U412" i="1"/>
  <c r="AO412" i="1" s="1"/>
  <c r="R412" i="1"/>
  <c r="U416" i="1"/>
  <c r="R416" i="1"/>
  <c r="U423" i="1"/>
  <c r="R423" i="1"/>
  <c r="AE34" i="1"/>
  <c r="AI441" i="1"/>
  <c r="R84" i="1"/>
  <c r="U84" i="1"/>
  <c r="AM84" i="1" s="1"/>
  <c r="U87" i="1"/>
  <c r="AO87" i="1" s="1"/>
  <c r="R87" i="1"/>
  <c r="AD14" i="1"/>
  <c r="AE14" i="1" s="1"/>
  <c r="R25" i="1"/>
  <c r="S25" i="1" s="1"/>
  <c r="AE32" i="1"/>
  <c r="AD43" i="1"/>
  <c r="AE43" i="1" s="1"/>
  <c r="U78" i="1"/>
  <c r="AM78" i="1" s="1"/>
  <c r="AE91" i="1"/>
  <c r="U96" i="1"/>
  <c r="R101" i="1"/>
  <c r="U106" i="1"/>
  <c r="R106" i="1"/>
  <c r="AD111" i="1"/>
  <c r="AE111" i="1" s="1"/>
  <c r="AD116" i="1"/>
  <c r="AE116" i="1" s="1"/>
  <c r="R121" i="1"/>
  <c r="S121" i="1" s="1"/>
  <c r="T121" i="1" s="1"/>
  <c r="U138" i="1"/>
  <c r="R138" i="1"/>
  <c r="AD142" i="1"/>
  <c r="AE142" i="1" s="1"/>
  <c r="R146" i="1"/>
  <c r="S146" i="1" s="1"/>
  <c r="T146" i="1" s="1"/>
  <c r="U146" i="1"/>
  <c r="AO146" i="1" s="1"/>
  <c r="R148" i="1"/>
  <c r="S148" i="1" s="1"/>
  <c r="T151" i="1"/>
  <c r="S177" i="1"/>
  <c r="T177" i="1" s="1"/>
  <c r="AD186" i="1"/>
  <c r="AE186" i="1" s="1"/>
  <c r="AD192" i="1"/>
  <c r="AE192" i="1" s="1"/>
  <c r="S194" i="1"/>
  <c r="T194" i="1" s="1"/>
  <c r="S201" i="1"/>
  <c r="T201" i="1" s="1"/>
  <c r="R242" i="1"/>
  <c r="U242" i="1"/>
  <c r="AN242" i="1" s="1"/>
  <c r="R12" i="1"/>
  <c r="AD19" i="1"/>
  <c r="AE19" i="1" s="1"/>
  <c r="T21" i="1"/>
  <c r="Z21" i="1" s="1"/>
  <c r="R27" i="1"/>
  <c r="S27" i="1" s="1"/>
  <c r="T27" i="1" s="1"/>
  <c r="R9" i="1"/>
  <c r="S9" i="1" s="1"/>
  <c r="T9" i="1" s="1"/>
  <c r="R14" i="1"/>
  <c r="T16" i="1"/>
  <c r="AG16" i="1" s="1"/>
  <c r="R22" i="1"/>
  <c r="S22" i="1" s="1"/>
  <c r="T22" i="1" s="1"/>
  <c r="R24" i="1"/>
  <c r="S24" i="1" s="1"/>
  <c r="T24" i="1" s="1"/>
  <c r="AC71" i="1"/>
  <c r="AC72" i="1" s="1"/>
  <c r="U41" i="1"/>
  <c r="AO41" i="1" s="1"/>
  <c r="R41" i="1"/>
  <c r="S41" i="1" s="1"/>
  <c r="T41" i="1" s="1"/>
  <c r="AE42" i="1"/>
  <c r="AD47" i="1"/>
  <c r="AE47" i="1" s="1"/>
  <c r="R60" i="1"/>
  <c r="S60" i="1" s="1"/>
  <c r="T60" i="1" s="1"/>
  <c r="U67" i="1"/>
  <c r="R67" i="1"/>
  <c r="S67" i="1" s="1"/>
  <c r="T67" i="1" s="1"/>
  <c r="AE86" i="1"/>
  <c r="AO100" i="1"/>
  <c r="AM100" i="1"/>
  <c r="AO104" i="1"/>
  <c r="AN104" i="1"/>
  <c r="AM104" i="1"/>
  <c r="R108" i="1"/>
  <c r="S108" i="1" s="1"/>
  <c r="T108" i="1" s="1"/>
  <c r="U114" i="1"/>
  <c r="R114" i="1"/>
  <c r="U119" i="1"/>
  <c r="AO119" i="1" s="1"/>
  <c r="R119" i="1"/>
  <c r="U147" i="1"/>
  <c r="R147" i="1"/>
  <c r="R156" i="1"/>
  <c r="S156" i="1" s="1"/>
  <c r="T156" i="1" s="1"/>
  <c r="U156" i="1"/>
  <c r="AN156" i="1" s="1"/>
  <c r="S163" i="1"/>
  <c r="T163" i="1" s="1"/>
  <c r="AD179" i="1"/>
  <c r="AE179" i="1" s="1"/>
  <c r="R185" i="1"/>
  <c r="U185" i="1"/>
  <c r="AN185" i="1" s="1"/>
  <c r="U191" i="1"/>
  <c r="AM191" i="1" s="1"/>
  <c r="R191" i="1"/>
  <c r="S191" i="1" s="1"/>
  <c r="U200" i="1"/>
  <c r="R200" i="1"/>
  <c r="AD207" i="1"/>
  <c r="AE207" i="1" s="1"/>
  <c r="AO220" i="1"/>
  <c r="AM220" i="1"/>
  <c r="AN220" i="1"/>
  <c r="U262" i="1"/>
  <c r="R262" i="1"/>
  <c r="R270" i="1"/>
  <c r="U270" i="1"/>
  <c r="AN270" i="1" s="1"/>
  <c r="R271" i="1"/>
  <c r="U271" i="1"/>
  <c r="AD274" i="1"/>
  <c r="AE274" i="1" s="1"/>
  <c r="AJ441" i="1"/>
  <c r="N71" i="1"/>
  <c r="P167" i="1"/>
  <c r="R157" i="1"/>
  <c r="U157" i="1"/>
  <c r="AN157" i="1" s="1"/>
  <c r="AE160" i="1"/>
  <c r="AO161" i="1"/>
  <c r="R180" i="1"/>
  <c r="S180" i="1" s="1"/>
  <c r="AD185" i="1"/>
  <c r="AE185" i="1" s="1"/>
  <c r="T189" i="1"/>
  <c r="AD191" i="1"/>
  <c r="AE191" i="1"/>
  <c r="U195" i="1"/>
  <c r="AN195" i="1" s="1"/>
  <c r="R195" i="1"/>
  <c r="R199" i="1"/>
  <c r="S205" i="1"/>
  <c r="T205" i="1" s="1"/>
  <c r="S209" i="1"/>
  <c r="T209" i="1" s="1"/>
  <c r="U211" i="1"/>
  <c r="R211" i="1"/>
  <c r="U213" i="1"/>
  <c r="AM213" i="1" s="1"/>
  <c r="R213" i="1"/>
  <c r="U219" i="1"/>
  <c r="R219" i="1"/>
  <c r="U237" i="1"/>
  <c r="AN237" i="1" s="1"/>
  <c r="R237" i="1"/>
  <c r="AD282" i="1"/>
  <c r="AE282" i="1" s="1"/>
  <c r="AD292" i="1"/>
  <c r="AE292" i="1" s="1"/>
  <c r="AE307" i="1"/>
  <c r="AD307" i="1"/>
  <c r="S324" i="1"/>
  <c r="T324" i="1" s="1"/>
  <c r="T80" i="1"/>
  <c r="Y80" i="1" s="1"/>
  <c r="AE82" i="1"/>
  <c r="O85" i="1"/>
  <c r="R91" i="1"/>
  <c r="R93" i="1"/>
  <c r="AD94" i="1"/>
  <c r="AE94" i="1" s="1"/>
  <c r="AE107" i="1"/>
  <c r="R112" i="1"/>
  <c r="S112" i="1" s="1"/>
  <c r="T112" i="1" s="1"/>
  <c r="R117" i="1"/>
  <c r="S117" i="1" s="1"/>
  <c r="T117" i="1" s="1"/>
  <c r="AE120" i="1"/>
  <c r="AD125" i="1"/>
  <c r="AE125" i="1" s="1"/>
  <c r="R128" i="1"/>
  <c r="AD130" i="1"/>
  <c r="AE130" i="1" s="1"/>
  <c r="R133" i="1"/>
  <c r="AE139" i="1"/>
  <c r="AE141" i="1"/>
  <c r="R142" i="1"/>
  <c r="AE148" i="1"/>
  <c r="U149" i="1"/>
  <c r="AD156" i="1"/>
  <c r="AE156" i="1" s="1"/>
  <c r="AE157" i="1"/>
  <c r="R161" i="1"/>
  <c r="S161" i="1" s="1"/>
  <c r="O175" i="1"/>
  <c r="AD178" i="1"/>
  <c r="AE178" i="1" s="1"/>
  <c r="U179" i="1"/>
  <c r="R179" i="1"/>
  <c r="S179" i="1" s="1"/>
  <c r="AD182" i="1"/>
  <c r="AE182" i="1" s="1"/>
  <c r="R183" i="1"/>
  <c r="S183" i="1" s="1"/>
  <c r="U183" i="1"/>
  <c r="AN183" i="1" s="1"/>
  <c r="U184" i="1"/>
  <c r="AN184" i="1" s="1"/>
  <c r="R184" i="1"/>
  <c r="AE187" i="1"/>
  <c r="AE188" i="1"/>
  <c r="R202" i="1"/>
  <c r="U203" i="1"/>
  <c r="O207" i="1"/>
  <c r="AD211" i="1"/>
  <c r="AE211" i="1" s="1"/>
  <c r="AD219" i="1"/>
  <c r="AE219" i="1" s="1"/>
  <c r="U226" i="1"/>
  <c r="R226" i="1"/>
  <c r="U234" i="1"/>
  <c r="AO234" i="1" s="1"/>
  <c r="R234" i="1"/>
  <c r="AD237" i="1"/>
  <c r="AE237" i="1" s="1"/>
  <c r="S239" i="1"/>
  <c r="T239" i="1" s="1"/>
  <c r="P253" i="1"/>
  <c r="U268" i="1"/>
  <c r="AN268" i="1" s="1"/>
  <c r="R268" i="1"/>
  <c r="U274" i="1"/>
  <c r="AO274" i="1" s="1"/>
  <c r="R274" i="1"/>
  <c r="O277" i="1"/>
  <c r="O281" i="1"/>
  <c r="U282" i="1"/>
  <c r="R282" i="1"/>
  <c r="S282" i="1" s="1"/>
  <c r="AE321" i="1"/>
  <c r="AD321" i="1"/>
  <c r="AD158" i="1"/>
  <c r="AE158" i="1" s="1"/>
  <c r="AO180" i="1"/>
  <c r="O182" i="1"/>
  <c r="U187" i="1"/>
  <c r="R187" i="1"/>
  <c r="S187" i="1" s="1"/>
  <c r="U207" i="1"/>
  <c r="R207" i="1"/>
  <c r="R223" i="1"/>
  <c r="U223" i="1"/>
  <c r="AN223" i="1" s="1"/>
  <c r="R231" i="1"/>
  <c r="U231" i="1"/>
  <c r="AN231" i="1" s="1"/>
  <c r="U281" i="1"/>
  <c r="R281" i="1"/>
  <c r="S281" i="1" s="1"/>
  <c r="AE303" i="1"/>
  <c r="AD303" i="1"/>
  <c r="AD304" i="1"/>
  <c r="AE304" i="1" s="1"/>
  <c r="AE349" i="1"/>
  <c r="AD349" i="1"/>
  <c r="R353" i="1"/>
  <c r="S353" i="1" s="1"/>
  <c r="T353" i="1" s="1"/>
  <c r="U353" i="1"/>
  <c r="AE358" i="1"/>
  <c r="AD358" i="1"/>
  <c r="AG365" i="1"/>
  <c r="V365" i="1"/>
  <c r="AE369" i="1"/>
  <c r="AD369" i="1"/>
  <c r="U400" i="1"/>
  <c r="R400" i="1"/>
  <c r="U308" i="1"/>
  <c r="R308" i="1"/>
  <c r="R320" i="1"/>
  <c r="S320" i="1" s="1"/>
  <c r="T320" i="1" s="1"/>
  <c r="U320" i="1"/>
  <c r="AN357" i="1"/>
  <c r="AO357" i="1"/>
  <c r="S366" i="1"/>
  <c r="T366" i="1"/>
  <c r="W366" i="1" s="1"/>
  <c r="U378" i="1"/>
  <c r="R378" i="1"/>
  <c r="S378" i="1" s="1"/>
  <c r="AD385" i="1"/>
  <c r="AE385" i="1" s="1"/>
  <c r="AD395" i="1"/>
  <c r="AE395" i="1" s="1"/>
  <c r="R418" i="1"/>
  <c r="U418" i="1"/>
  <c r="AO426" i="1"/>
  <c r="AM426" i="1"/>
  <c r="AE210" i="1"/>
  <c r="AE217" i="1"/>
  <c r="O278" i="1"/>
  <c r="O288" i="1"/>
  <c r="P291" i="1"/>
  <c r="R291" i="1" s="1"/>
  <c r="AD305" i="1"/>
  <c r="AE305" i="1" s="1"/>
  <c r="U321" i="1"/>
  <c r="R321" i="1"/>
  <c r="S321" i="1" s="1"/>
  <c r="S369" i="1"/>
  <c r="T369" i="1" s="1"/>
  <c r="AN380" i="1"/>
  <c r="AO380" i="1"/>
  <c r="AM380" i="1"/>
  <c r="AE397" i="1"/>
  <c r="AD397" i="1"/>
  <c r="R409" i="1"/>
  <c r="U409" i="1"/>
  <c r="R413" i="1"/>
  <c r="U413" i="1"/>
  <c r="AE426" i="1"/>
  <c r="AD426" i="1"/>
  <c r="AE152" i="1"/>
  <c r="AE175" i="1"/>
  <c r="AN188" i="1"/>
  <c r="AO192" i="1"/>
  <c r="AO197" i="1"/>
  <c r="AE218" i="1"/>
  <c r="P278" i="1"/>
  <c r="P306" i="1"/>
  <c r="O306" i="1"/>
  <c r="U323" i="1"/>
  <c r="AM323" i="1" s="1"/>
  <c r="R323" i="1"/>
  <c r="AD330" i="1"/>
  <c r="AE330" i="1" s="1"/>
  <c r="AO354" i="1"/>
  <c r="AM354" i="1"/>
  <c r="U367" i="1"/>
  <c r="R367" i="1"/>
  <c r="U406" i="1"/>
  <c r="R406" i="1"/>
  <c r="S424" i="1"/>
  <c r="T424" i="1" s="1"/>
  <c r="O293" i="1"/>
  <c r="AO371" i="1"/>
  <c r="AN374" i="1"/>
  <c r="U384" i="1"/>
  <c r="AO384" i="1" s="1"/>
  <c r="AO389" i="1"/>
  <c r="O303" i="1"/>
  <c r="R304" i="1"/>
  <c r="R305" i="1"/>
  <c r="S305" i="1" s="1"/>
  <c r="T305" i="1" s="1"/>
  <c r="R307" i="1"/>
  <c r="AE309" i="1"/>
  <c r="R325" i="1"/>
  <c r="R327" i="1"/>
  <c r="R328" i="1"/>
  <c r="AE329" i="1"/>
  <c r="R333" i="1"/>
  <c r="S333" i="1" s="1"/>
  <c r="T333" i="1" s="1"/>
  <c r="R335" i="1"/>
  <c r="S335" i="1" s="1"/>
  <c r="T335" i="1" s="1"/>
  <c r="Y335" i="1" s="1"/>
  <c r="AD337" i="1"/>
  <c r="AE337" i="1" s="1"/>
  <c r="AD341" i="1"/>
  <c r="AE341" i="1" s="1"/>
  <c r="AD345" i="1"/>
  <c r="AE345" i="1" s="1"/>
  <c r="R346" i="1"/>
  <c r="S346" i="1" s="1"/>
  <c r="T346" i="1" s="1"/>
  <c r="T357" i="1"/>
  <c r="AO374" i="1"/>
  <c r="T396" i="1"/>
  <c r="AE400" i="1"/>
  <c r="R415" i="1"/>
  <c r="R420" i="1"/>
  <c r="S420" i="1" s="1"/>
  <c r="T420" i="1" s="1"/>
  <c r="R422" i="1"/>
  <c r="S422" i="1" s="1"/>
  <c r="T422" i="1" s="1"/>
  <c r="AO425" i="1"/>
  <c r="R426" i="1"/>
  <c r="R430" i="1"/>
  <c r="AD431" i="1"/>
  <c r="AE431" i="1" s="1"/>
  <c r="R434" i="1"/>
  <c r="E468" i="1"/>
  <c r="AE339" i="1"/>
  <c r="AE343" i="1"/>
  <c r="AM349" i="1"/>
  <c r="T351" i="1"/>
  <c r="W351" i="1" s="1"/>
  <c r="T371" i="1"/>
  <c r="T384" i="1"/>
  <c r="X384" i="1" s="1"/>
  <c r="AM385" i="1"/>
  <c r="AN401" i="1"/>
  <c r="S8" i="1"/>
  <c r="T8" i="1" s="1"/>
  <c r="AN9" i="1"/>
  <c r="AM9" i="1"/>
  <c r="AB9" i="1"/>
  <c r="U10" i="1"/>
  <c r="AM12" i="1"/>
  <c r="AO12" i="1"/>
  <c r="T13" i="1"/>
  <c r="AO18" i="1"/>
  <c r="AM18" i="1"/>
  <c r="AN18" i="1"/>
  <c r="S19" i="1"/>
  <c r="T19" i="1" s="1"/>
  <c r="Z27" i="1"/>
  <c r="V27" i="1"/>
  <c r="X27" i="1"/>
  <c r="Y27" i="1"/>
  <c r="W27" i="1"/>
  <c r="AM28" i="1"/>
  <c r="AO28" i="1"/>
  <c r="AN28" i="1"/>
  <c r="S29" i="1"/>
  <c r="T29" i="1" s="1"/>
  <c r="AM30" i="1"/>
  <c r="AO30" i="1"/>
  <c r="AN30" i="1"/>
  <c r="S31" i="1"/>
  <c r="T31" i="1" s="1"/>
  <c r="AM32" i="1"/>
  <c r="AN32" i="1"/>
  <c r="AO32" i="1"/>
  <c r="S33" i="1"/>
  <c r="T33" i="1" s="1"/>
  <c r="AM34" i="1"/>
  <c r="AO34" i="1"/>
  <c r="AN34" i="1"/>
  <c r="AN43" i="1"/>
  <c r="AM43" i="1"/>
  <c r="AO43" i="1"/>
  <c r="S44" i="1"/>
  <c r="T44" i="1" s="1"/>
  <c r="Z46" i="1"/>
  <c r="V46" i="1"/>
  <c r="W46" i="1"/>
  <c r="Y46" i="1"/>
  <c r="X46" i="1"/>
  <c r="AN47" i="1"/>
  <c r="AO47" i="1"/>
  <c r="AM47" i="1"/>
  <c r="AM48" i="1"/>
  <c r="AN48" i="1"/>
  <c r="AO48" i="1"/>
  <c r="Z50" i="1"/>
  <c r="V50" i="1"/>
  <c r="Y50" i="1"/>
  <c r="X50" i="1"/>
  <c r="W50" i="1"/>
  <c r="AN51" i="1"/>
  <c r="AM51" i="1"/>
  <c r="AO51" i="1"/>
  <c r="S52" i="1"/>
  <c r="T52" i="1" s="1"/>
  <c r="W67" i="1"/>
  <c r="Z67" i="1"/>
  <c r="V67" i="1"/>
  <c r="Y67" i="1"/>
  <c r="X67" i="1"/>
  <c r="S68" i="1"/>
  <c r="T68" i="1" s="1"/>
  <c r="S77" i="1"/>
  <c r="T77" i="1" s="1"/>
  <c r="S6" i="1"/>
  <c r="T6" i="1" s="1"/>
  <c r="AN7" i="1"/>
  <c r="AM7" i="1"/>
  <c r="AO8" i="1"/>
  <c r="Z11" i="1"/>
  <c r="V11" i="1"/>
  <c r="Y11" i="1"/>
  <c r="X11" i="1"/>
  <c r="AG11" i="1"/>
  <c r="S12" i="1"/>
  <c r="T12" i="1" s="1"/>
  <c r="AD16" i="1"/>
  <c r="AE16" i="1" s="1"/>
  <c r="AM17" i="1"/>
  <c r="AO17" i="1"/>
  <c r="AD20" i="1"/>
  <c r="AE20" i="1" s="1"/>
  <c r="Z22" i="1"/>
  <c r="V22" i="1"/>
  <c r="Y22" i="1"/>
  <c r="AG22" i="1"/>
  <c r="X22" i="1"/>
  <c r="W22" i="1"/>
  <c r="Z24" i="1"/>
  <c r="V24" i="1"/>
  <c r="Y24" i="1"/>
  <c r="X24" i="1"/>
  <c r="W24" i="1"/>
  <c r="AN25" i="1"/>
  <c r="AM25" i="1"/>
  <c r="AO25" i="1"/>
  <c r="S26" i="1"/>
  <c r="T26" i="1" s="1"/>
  <c r="Z41" i="1"/>
  <c r="V41" i="1"/>
  <c r="Y41" i="1"/>
  <c r="X41" i="1"/>
  <c r="W41" i="1"/>
  <c r="AO42" i="1"/>
  <c r="AN42" i="1"/>
  <c r="AM42" i="1"/>
  <c r="Z55" i="1"/>
  <c r="V55" i="1"/>
  <c r="W55" i="1"/>
  <c r="Y55" i="1"/>
  <c r="X55" i="1"/>
  <c r="AN56" i="1"/>
  <c r="AO56" i="1"/>
  <c r="AM56" i="1"/>
  <c r="AM57" i="1"/>
  <c r="AN57" i="1"/>
  <c r="AO57" i="1"/>
  <c r="Z59" i="1"/>
  <c r="V59" i="1"/>
  <c r="W59" i="1"/>
  <c r="Y59" i="1"/>
  <c r="X59" i="1"/>
  <c r="AN60" i="1"/>
  <c r="AO60" i="1"/>
  <c r="AM60" i="1"/>
  <c r="AM61" i="1"/>
  <c r="AN61" i="1"/>
  <c r="AO61" i="1"/>
  <c r="Z63" i="1"/>
  <c r="V63" i="1"/>
  <c r="Y63" i="1"/>
  <c r="X63" i="1"/>
  <c r="W63" i="1"/>
  <c r="AN64" i="1"/>
  <c r="AM64" i="1"/>
  <c r="AO64" i="1"/>
  <c r="S65" i="1"/>
  <c r="T65" i="1" s="1"/>
  <c r="AD4" i="1"/>
  <c r="AE4" i="1" s="1"/>
  <c r="AC35" i="1"/>
  <c r="AC36" i="1" s="1"/>
  <c r="AN5" i="1"/>
  <c r="AM5" i="1"/>
  <c r="AO6" i="1"/>
  <c r="AN6" i="1"/>
  <c r="AM6" i="1"/>
  <c r="Z9" i="1"/>
  <c r="V9" i="1"/>
  <c r="Y9" i="1"/>
  <c r="AG9" i="1"/>
  <c r="X9" i="1"/>
  <c r="W11" i="1"/>
  <c r="AD13" i="1"/>
  <c r="AE13" i="1" s="1"/>
  <c r="AM14" i="1"/>
  <c r="AO14" i="1"/>
  <c r="AM15" i="1"/>
  <c r="AO15" i="1"/>
  <c r="AN15" i="1"/>
  <c r="S17" i="1"/>
  <c r="T17" i="1" s="1"/>
  <c r="S23" i="1"/>
  <c r="T23" i="1" s="1"/>
  <c r="AO27" i="1"/>
  <c r="AM27" i="1"/>
  <c r="AN27" i="1"/>
  <c r="S45" i="1"/>
  <c r="T45" i="1" s="1"/>
  <c r="AO46" i="1"/>
  <c r="AN46" i="1"/>
  <c r="AM46" i="1"/>
  <c r="S49" i="1"/>
  <c r="T49" i="1" s="1"/>
  <c r="AO50" i="1"/>
  <c r="AN50" i="1"/>
  <c r="AM50" i="1"/>
  <c r="S53" i="1"/>
  <c r="T53" i="1" s="1"/>
  <c r="AO69" i="1"/>
  <c r="AN69" i="1"/>
  <c r="AM69" i="1"/>
  <c r="S70" i="1"/>
  <c r="T70" i="1" s="1"/>
  <c r="AB432" i="1"/>
  <c r="AB429" i="1"/>
  <c r="AB427" i="1"/>
  <c r="AB431" i="1"/>
  <c r="AB424" i="1"/>
  <c r="AF425" i="1" s="1"/>
  <c r="AB422" i="1"/>
  <c r="AB434" i="1"/>
  <c r="AB433" i="1"/>
  <c r="AB428" i="1"/>
  <c r="AB426" i="1"/>
  <c r="AF427" i="1" s="1"/>
  <c r="AB425" i="1"/>
  <c r="AF426" i="1" s="1"/>
  <c r="AB420" i="1"/>
  <c r="AB418" i="1"/>
  <c r="AB415" i="1"/>
  <c r="AB417" i="1"/>
  <c r="AB430" i="1"/>
  <c r="AB421" i="1"/>
  <c r="AB419" i="1"/>
  <c r="AF420" i="1" s="1"/>
  <c r="AB411" i="1"/>
  <c r="AB414" i="1"/>
  <c r="AB401" i="1"/>
  <c r="AB408" i="1"/>
  <c r="AF409" i="1" s="1"/>
  <c r="AB404" i="1"/>
  <c r="AF256" i="1" s="1"/>
  <c r="AB398" i="1"/>
  <c r="AF399" i="1" s="1"/>
  <c r="AB393" i="1"/>
  <c r="AB390" i="1"/>
  <c r="AB388" i="1"/>
  <c r="AF389" i="1" s="1"/>
  <c r="AB374" i="1"/>
  <c r="AF375" i="1" s="1"/>
  <c r="AB372" i="1"/>
  <c r="AF373" i="1" s="1"/>
  <c r="AB412" i="1"/>
  <c r="AB410" i="1"/>
  <c r="AB407" i="1"/>
  <c r="AF408" i="1" s="1"/>
  <c r="AB400" i="1"/>
  <c r="AB397" i="1"/>
  <c r="AF398" i="1" s="1"/>
  <c r="AB395" i="1"/>
  <c r="AB392" i="1"/>
  <c r="AB416" i="1"/>
  <c r="AB413" i="1"/>
  <c r="AB403" i="1"/>
  <c r="AF404" i="1" s="1"/>
  <c r="AB399" i="1"/>
  <c r="AB394" i="1"/>
  <c r="AB389" i="1"/>
  <c r="AF390" i="1" s="1"/>
  <c r="AB386" i="1"/>
  <c r="AF388" i="1" s="1"/>
  <c r="AB380" i="1"/>
  <c r="AF381" i="1" s="1"/>
  <c r="AB377" i="1"/>
  <c r="AF378" i="1" s="1"/>
  <c r="AB369" i="1"/>
  <c r="AF369" i="1" s="1"/>
  <c r="AB366" i="1"/>
  <c r="AB405" i="1"/>
  <c r="AB402" i="1"/>
  <c r="AF403" i="1" s="1"/>
  <c r="AB396" i="1"/>
  <c r="AF396" i="1" s="1"/>
  <c r="AB391" i="1"/>
  <c r="AF392" i="1" s="1"/>
  <c r="AB385" i="1"/>
  <c r="AF386" i="1" s="1"/>
  <c r="AB381" i="1"/>
  <c r="AB423" i="1"/>
  <c r="AB409" i="1"/>
  <c r="AF410" i="1" s="1"/>
  <c r="AB406" i="1"/>
  <c r="AF407" i="1" s="1"/>
  <c r="AB371" i="1"/>
  <c r="AF372" i="1" s="1"/>
  <c r="AB357" i="1"/>
  <c r="AF206" i="1" s="1"/>
  <c r="AB387" i="1"/>
  <c r="AB375" i="1"/>
  <c r="AB373" i="1"/>
  <c r="AB359" i="1"/>
  <c r="AB354" i="1"/>
  <c r="AF355" i="1" s="1"/>
  <c r="AB384" i="1"/>
  <c r="AF385" i="1" s="1"/>
  <c r="AB382" i="1"/>
  <c r="AF382" i="1" s="1"/>
  <c r="AB379" i="1"/>
  <c r="AB365" i="1"/>
  <c r="AB356" i="1"/>
  <c r="AF357" i="1" s="1"/>
  <c r="AB378" i="1"/>
  <c r="AB376" i="1"/>
  <c r="AB367" i="1"/>
  <c r="AF367" i="1" s="1"/>
  <c r="AB358" i="1"/>
  <c r="AF358" i="1" s="1"/>
  <c r="AB355" i="1"/>
  <c r="AF356" i="1" s="1"/>
  <c r="AB353" i="1"/>
  <c r="AF354" i="1" s="1"/>
  <c r="AB352" i="1"/>
  <c r="AB348" i="1"/>
  <c r="AF349" i="1" s="1"/>
  <c r="AB335" i="1"/>
  <c r="AB333" i="1"/>
  <c r="AF333" i="1" s="1"/>
  <c r="AB332" i="1"/>
  <c r="AB327" i="1"/>
  <c r="AB350" i="1"/>
  <c r="AB347" i="1"/>
  <c r="AB345" i="1"/>
  <c r="AF346" i="1" s="1"/>
  <c r="AB343" i="1"/>
  <c r="AF344" i="1" s="1"/>
  <c r="AB341" i="1"/>
  <c r="AF342" i="1" s="1"/>
  <c r="AB339" i="1"/>
  <c r="AB337" i="1"/>
  <c r="AF338" i="1" s="1"/>
  <c r="AB329" i="1"/>
  <c r="AF330" i="1" s="1"/>
  <c r="AB326" i="1"/>
  <c r="AF327" i="1" s="1"/>
  <c r="AB324" i="1"/>
  <c r="AB322" i="1"/>
  <c r="AF323" i="1" s="1"/>
  <c r="AB336" i="1"/>
  <c r="AF337" i="1" s="1"/>
  <c r="AB334" i="1"/>
  <c r="AB331" i="1"/>
  <c r="AB328" i="1"/>
  <c r="AF329" i="1" s="1"/>
  <c r="AB317" i="1"/>
  <c r="AB311" i="1"/>
  <c r="AB351" i="1"/>
  <c r="AB349" i="1"/>
  <c r="AB346" i="1"/>
  <c r="AB344" i="1"/>
  <c r="AF345" i="1" s="1"/>
  <c r="AB342" i="1"/>
  <c r="AF343" i="1" s="1"/>
  <c r="AB340" i="1"/>
  <c r="AB338" i="1"/>
  <c r="AF339" i="1" s="1"/>
  <c r="AB330" i="1"/>
  <c r="AF331" i="1" s="1"/>
  <c r="AB325" i="1"/>
  <c r="AB319" i="1"/>
  <c r="AB301" i="1"/>
  <c r="AB298" i="1"/>
  <c r="AF301" i="1" s="1"/>
  <c r="AB297" i="1"/>
  <c r="AB323" i="1"/>
  <c r="AB321" i="1"/>
  <c r="AF322" i="1" s="1"/>
  <c r="AB318" i="1"/>
  <c r="AF319" i="1" s="1"/>
  <c r="AB305" i="1"/>
  <c r="AB304" i="1"/>
  <c r="AB303" i="1"/>
  <c r="AB300" i="1"/>
  <c r="AB299" i="1"/>
  <c r="AF300" i="1" s="1"/>
  <c r="AB295" i="1"/>
  <c r="AB294" i="1"/>
  <c r="AF295" i="1" s="1"/>
  <c r="AB282" i="1"/>
  <c r="AB280" i="1"/>
  <c r="AB320" i="1"/>
  <c r="AB310" i="1"/>
  <c r="AF318" i="1" s="1"/>
  <c r="AB309" i="1"/>
  <c r="AB307" i="1"/>
  <c r="AB293" i="1"/>
  <c r="AB291" i="1"/>
  <c r="AF292" i="1" s="1"/>
  <c r="AB308" i="1"/>
  <c r="AB306" i="1"/>
  <c r="AB302" i="1"/>
  <c r="AF302" i="1" s="1"/>
  <c r="AB284" i="1"/>
  <c r="AB283" i="1"/>
  <c r="AB281" i="1"/>
  <c r="AF282" i="1" s="1"/>
  <c r="AB296" i="1"/>
  <c r="AB286" i="1"/>
  <c r="AF287" i="1" s="1"/>
  <c r="AB285" i="1"/>
  <c r="AB277" i="1"/>
  <c r="AB275" i="1"/>
  <c r="AF276" i="1" s="1"/>
  <c r="AB272" i="1"/>
  <c r="AF272" i="1" s="1"/>
  <c r="AB264" i="1"/>
  <c r="AB259" i="1"/>
  <c r="AF260" i="1" s="1"/>
  <c r="AB247" i="1"/>
  <c r="AB243" i="1"/>
  <c r="AB239" i="1"/>
  <c r="AB235" i="1"/>
  <c r="AF236" i="1" s="1"/>
  <c r="AB232" i="1"/>
  <c r="AF233" i="1" s="1"/>
  <c r="AB228" i="1"/>
  <c r="AF229" i="1" s="1"/>
  <c r="AB224" i="1"/>
  <c r="AF298" i="1" s="1"/>
  <c r="AB216" i="1"/>
  <c r="AB213" i="1"/>
  <c r="AB209" i="1"/>
  <c r="AB206" i="1"/>
  <c r="AB205" i="1"/>
  <c r="AB292" i="1"/>
  <c r="AF293" i="1" s="1"/>
  <c r="AB290" i="1"/>
  <c r="AB279" i="1"/>
  <c r="AB271" i="1"/>
  <c r="AB270" i="1"/>
  <c r="AF271" i="1" s="1"/>
  <c r="AB263" i="1"/>
  <c r="AB258" i="1"/>
  <c r="AB257" i="1"/>
  <c r="AB254" i="1"/>
  <c r="AF254" i="1" s="1"/>
  <c r="AB253" i="1"/>
  <c r="AB246" i="1"/>
  <c r="AB242" i="1"/>
  <c r="AF243" i="1" s="1"/>
  <c r="AB238" i="1"/>
  <c r="AF238" i="1" s="1"/>
  <c r="AB231" i="1"/>
  <c r="AF232" i="1" s="1"/>
  <c r="AB227" i="1"/>
  <c r="AF228" i="1" s="1"/>
  <c r="AB223" i="1"/>
  <c r="AF224" i="1" s="1"/>
  <c r="AB289" i="1"/>
  <c r="AF289" i="1" s="1"/>
  <c r="AB288" i="1"/>
  <c r="AB276" i="1"/>
  <c r="AF177" i="1" s="1"/>
  <c r="AB274" i="1"/>
  <c r="AF274" i="1" s="1"/>
  <c r="AB269" i="1"/>
  <c r="AB268" i="1"/>
  <c r="AF269" i="1" s="1"/>
  <c r="AB267" i="1"/>
  <c r="AB262" i="1"/>
  <c r="AB261" i="1"/>
  <c r="AF262" i="1" s="1"/>
  <c r="AB256" i="1"/>
  <c r="AB241" i="1"/>
  <c r="AF242" i="1" s="1"/>
  <c r="AB237" i="1"/>
  <c r="AB234" i="1"/>
  <c r="AB230" i="1"/>
  <c r="AF231" i="1" s="1"/>
  <c r="AB226" i="1"/>
  <c r="AF227" i="1" s="1"/>
  <c r="AB222" i="1"/>
  <c r="AF223" i="1" s="1"/>
  <c r="AB221" i="1"/>
  <c r="AF222" i="1" s="1"/>
  <c r="AB220" i="1"/>
  <c r="AB219" i="1"/>
  <c r="AB215" i="1"/>
  <c r="AF216" i="1" s="1"/>
  <c r="AB211" i="1"/>
  <c r="AF212" i="1" s="1"/>
  <c r="AB207" i="1"/>
  <c r="AF207" i="1" s="1"/>
  <c r="AB203" i="1"/>
  <c r="AB202" i="1"/>
  <c r="AB278" i="1"/>
  <c r="AB266" i="1"/>
  <c r="AF266" i="1" s="1"/>
  <c r="AB260" i="1"/>
  <c r="AB218" i="1"/>
  <c r="AF219" i="1" s="1"/>
  <c r="AB217" i="1"/>
  <c r="AF218" i="1" s="1"/>
  <c r="AB210" i="1"/>
  <c r="AF211" i="1" s="1"/>
  <c r="AB204" i="1"/>
  <c r="AB201" i="1"/>
  <c r="AB200" i="1"/>
  <c r="AB199" i="1"/>
  <c r="AB195" i="1"/>
  <c r="AF196" i="1" s="1"/>
  <c r="AB194" i="1"/>
  <c r="AB189" i="1"/>
  <c r="AB188" i="1"/>
  <c r="AB187" i="1"/>
  <c r="AB186" i="1"/>
  <c r="AF187" i="1" s="1"/>
  <c r="AB180" i="1"/>
  <c r="AB179" i="1"/>
  <c r="AF180" i="1" s="1"/>
  <c r="AB172" i="1"/>
  <c r="AB163" i="1"/>
  <c r="AF163" i="1" s="1"/>
  <c r="AB155" i="1"/>
  <c r="AF155" i="1" s="1"/>
  <c r="AB151" i="1"/>
  <c r="AB145" i="1"/>
  <c r="AB144" i="1"/>
  <c r="AF145" i="1" s="1"/>
  <c r="AB287" i="1"/>
  <c r="AB273" i="1"/>
  <c r="AF273" i="1" s="1"/>
  <c r="AB245" i="1"/>
  <c r="AF275" i="1" s="1"/>
  <c r="AB244" i="1"/>
  <c r="AF245" i="1" s="1"/>
  <c r="AB240" i="1"/>
  <c r="AF241" i="1" s="1"/>
  <c r="AB229" i="1"/>
  <c r="AF230" i="1" s="1"/>
  <c r="AB214" i="1"/>
  <c r="AF215" i="1" s="1"/>
  <c r="AB197" i="1"/>
  <c r="AB192" i="1"/>
  <c r="AB191" i="1"/>
  <c r="AF192" i="1" s="1"/>
  <c r="AB184" i="1"/>
  <c r="AF184" i="1" s="1"/>
  <c r="AB177" i="1"/>
  <c r="AF178" i="1" s="1"/>
  <c r="AB161" i="1"/>
  <c r="AF162" i="1" s="1"/>
  <c r="AB160" i="1"/>
  <c r="AF161" i="1" s="1"/>
  <c r="AB159" i="1"/>
  <c r="AB153" i="1"/>
  <c r="AF154" i="1" s="1"/>
  <c r="AB148" i="1"/>
  <c r="AB208" i="1"/>
  <c r="AF208" i="1" s="1"/>
  <c r="AB198" i="1"/>
  <c r="AF198" i="1" s="1"/>
  <c r="AB181" i="1"/>
  <c r="AF182" i="1" s="1"/>
  <c r="AB174" i="1"/>
  <c r="AB173" i="1"/>
  <c r="AB162" i="1"/>
  <c r="AB150" i="1"/>
  <c r="AF151" i="1" s="1"/>
  <c r="AB149" i="1"/>
  <c r="AF150" i="1" s="1"/>
  <c r="AB143" i="1"/>
  <c r="AB142" i="1"/>
  <c r="AB141" i="1"/>
  <c r="AB139" i="1"/>
  <c r="AB134" i="1"/>
  <c r="AF135" i="1" s="1"/>
  <c r="AB130" i="1"/>
  <c r="AF131" i="1" s="1"/>
  <c r="AB125" i="1"/>
  <c r="AF126" i="1" s="1"/>
  <c r="AB120" i="1"/>
  <c r="AF121" i="1" s="1"/>
  <c r="AB116" i="1"/>
  <c r="AF117" i="1" s="1"/>
  <c r="AB111" i="1"/>
  <c r="AF112" i="1" s="1"/>
  <c r="AB107" i="1"/>
  <c r="AB103" i="1"/>
  <c r="AB102" i="1"/>
  <c r="AB96" i="1"/>
  <c r="AB92" i="1"/>
  <c r="AB88" i="1"/>
  <c r="AB84" i="1"/>
  <c r="AF85" i="1" s="1"/>
  <c r="AB83" i="1"/>
  <c r="AF84" i="1" s="1"/>
  <c r="AB78" i="1"/>
  <c r="AB233" i="1"/>
  <c r="AB225" i="1"/>
  <c r="AB196" i="1"/>
  <c r="AB185" i="1"/>
  <c r="AB178" i="1"/>
  <c r="AB158" i="1"/>
  <c r="AB157" i="1"/>
  <c r="AF158" i="1" s="1"/>
  <c r="AB156" i="1"/>
  <c r="AB147" i="1"/>
  <c r="AF148" i="1" s="1"/>
  <c r="AB138" i="1"/>
  <c r="AB133" i="1"/>
  <c r="AB129" i="1"/>
  <c r="AF130" i="1" s="1"/>
  <c r="AB128" i="1"/>
  <c r="AF129" i="1" s="1"/>
  <c r="AB124" i="1"/>
  <c r="AB119" i="1"/>
  <c r="AB115" i="1"/>
  <c r="AF116" i="1" s="1"/>
  <c r="AB114" i="1"/>
  <c r="AF115" i="1" s="1"/>
  <c r="AB110" i="1"/>
  <c r="AF111" i="1" s="1"/>
  <c r="AB106" i="1"/>
  <c r="AF107" i="1" s="1"/>
  <c r="AB105" i="1"/>
  <c r="AF106" i="1" s="1"/>
  <c r="AB104" i="1"/>
  <c r="AB101" i="1"/>
  <c r="AB100" i="1"/>
  <c r="AF101" i="1" s="1"/>
  <c r="AB99" i="1"/>
  <c r="AB95" i="1"/>
  <c r="AB91" i="1"/>
  <c r="AF92" i="1" s="1"/>
  <c r="AB87" i="1"/>
  <c r="AB82" i="1"/>
  <c r="AF82" i="1" s="1"/>
  <c r="AB255" i="1"/>
  <c r="AB236" i="1"/>
  <c r="AF237" i="1" s="1"/>
  <c r="AB193" i="1"/>
  <c r="AB183" i="1"/>
  <c r="AB176" i="1"/>
  <c r="AB154" i="1"/>
  <c r="AB146" i="1"/>
  <c r="AF146" i="1" s="1"/>
  <c r="AB137" i="1"/>
  <c r="AB136" i="1"/>
  <c r="AF137" i="1" s="1"/>
  <c r="AB132" i="1"/>
  <c r="AB127" i="1"/>
  <c r="AB123" i="1"/>
  <c r="AB122" i="1"/>
  <c r="AF123" i="1" s="1"/>
  <c r="AB118" i="1"/>
  <c r="AB113" i="1"/>
  <c r="AF113" i="1" s="1"/>
  <c r="AB109" i="1"/>
  <c r="AF110" i="1" s="1"/>
  <c r="AB98" i="1"/>
  <c r="AB265" i="1"/>
  <c r="AB212" i="1"/>
  <c r="AB190" i="1"/>
  <c r="AF190" i="1" s="1"/>
  <c r="AB182" i="1"/>
  <c r="AB175" i="1"/>
  <c r="AF176" i="1" s="1"/>
  <c r="AB166" i="1"/>
  <c r="AB165" i="1"/>
  <c r="AF166" i="1" s="1"/>
  <c r="AB164" i="1"/>
  <c r="AF172" i="1" s="1"/>
  <c r="AB152" i="1"/>
  <c r="AB140" i="1"/>
  <c r="AB135" i="1"/>
  <c r="AB131" i="1"/>
  <c r="AF132" i="1" s="1"/>
  <c r="AB126" i="1"/>
  <c r="AF127" i="1" s="1"/>
  <c r="AB121" i="1"/>
  <c r="AB117" i="1"/>
  <c r="AF118" i="1" s="1"/>
  <c r="AB112" i="1"/>
  <c r="AB108" i="1"/>
  <c r="AB97" i="1"/>
  <c r="AB93" i="1"/>
  <c r="AB89" i="1"/>
  <c r="AF90" i="1" s="1"/>
  <c r="AB85" i="1"/>
  <c r="AB80" i="1"/>
  <c r="AB79" i="1"/>
  <c r="AF80" i="1" s="1"/>
  <c r="AB70" i="1"/>
  <c r="AB94" i="1"/>
  <c r="AF95" i="1" s="1"/>
  <c r="AB81" i="1"/>
  <c r="AF81" i="1" s="1"/>
  <c r="AB77" i="1"/>
  <c r="AB76" i="1"/>
  <c r="AF76" i="1" s="1"/>
  <c r="AB67" i="1"/>
  <c r="AF68" i="1" s="1"/>
  <c r="AB86" i="1"/>
  <c r="AB66" i="1"/>
  <c r="AF67" i="1" s="1"/>
  <c r="AB62" i="1"/>
  <c r="AF63" i="1" s="1"/>
  <c r="AB58" i="1"/>
  <c r="AB54" i="1"/>
  <c r="AF55" i="1" s="1"/>
  <c r="AB53" i="1"/>
  <c r="AF54" i="1" s="1"/>
  <c r="AB49" i="1"/>
  <c r="AF50" i="1" s="1"/>
  <c r="AB45" i="1"/>
  <c r="AF46" i="1" s="1"/>
  <c r="AB40" i="1"/>
  <c r="AB33" i="1"/>
  <c r="AB31" i="1"/>
  <c r="AF31" i="1" s="1"/>
  <c r="AB29" i="1"/>
  <c r="AB21" i="1"/>
  <c r="AF22" i="1" s="1"/>
  <c r="AB20" i="1"/>
  <c r="AB18" i="1"/>
  <c r="AF19" i="1" s="1"/>
  <c r="AB16" i="1"/>
  <c r="AF17" i="1" s="1"/>
  <c r="AB13" i="1"/>
  <c r="AB4" i="1"/>
  <c r="AB25" i="1"/>
  <c r="AB17" i="1"/>
  <c r="AF18" i="1" s="1"/>
  <c r="AB59" i="1"/>
  <c r="AF60" i="1" s="1"/>
  <c r="AB55" i="1"/>
  <c r="AB46" i="1"/>
  <c r="AF47" i="1" s="1"/>
  <c r="AB90" i="1"/>
  <c r="AF91" i="1" s="1"/>
  <c r="AB69" i="1"/>
  <c r="AB65" i="1"/>
  <c r="AF66" i="1" s="1"/>
  <c r="AB61" i="1"/>
  <c r="AF62" i="1" s="1"/>
  <c r="AB57" i="1"/>
  <c r="AB52" i="1"/>
  <c r="AB48" i="1"/>
  <c r="AB44" i="1"/>
  <c r="AF45" i="1" s="1"/>
  <c r="AB26" i="1"/>
  <c r="AB23" i="1"/>
  <c r="AF23" i="1" s="1"/>
  <c r="AB15" i="1"/>
  <c r="AF16" i="1" s="1"/>
  <c r="AB10" i="1"/>
  <c r="AB8" i="1"/>
  <c r="AB6" i="1"/>
  <c r="AB68" i="1"/>
  <c r="AB64" i="1"/>
  <c r="AF65" i="1" s="1"/>
  <c r="AB60" i="1"/>
  <c r="AF61" i="1" s="1"/>
  <c r="AB56" i="1"/>
  <c r="AB51" i="1"/>
  <c r="AF52" i="1" s="1"/>
  <c r="AB47" i="1"/>
  <c r="AB43" i="1"/>
  <c r="AF44" i="1" s="1"/>
  <c r="AB42" i="1"/>
  <c r="AF43" i="1" s="1"/>
  <c r="AB34" i="1"/>
  <c r="AB32" i="1"/>
  <c r="AF32" i="1" s="1"/>
  <c r="AB30" i="1"/>
  <c r="AF30" i="1" s="1"/>
  <c r="AB28" i="1"/>
  <c r="AF29" i="1" s="1"/>
  <c r="AB19" i="1"/>
  <c r="AB14" i="1"/>
  <c r="AB12" i="1"/>
  <c r="AF12" i="1" s="1"/>
  <c r="AB5" i="1"/>
  <c r="AF5" i="1" s="1"/>
  <c r="AB63" i="1"/>
  <c r="AF64" i="1" s="1"/>
  <c r="AB50" i="1"/>
  <c r="AF51" i="1" s="1"/>
  <c r="AB41" i="1"/>
  <c r="AB27" i="1"/>
  <c r="AF28" i="1" s="1"/>
  <c r="AB24" i="1"/>
  <c r="AB22" i="1"/>
  <c r="AO4" i="1"/>
  <c r="AM4" i="1"/>
  <c r="AN4" i="1"/>
  <c r="S5" i="1"/>
  <c r="T5" i="1" s="1"/>
  <c r="Z7" i="1"/>
  <c r="V7" i="1"/>
  <c r="X7" i="1"/>
  <c r="Y7" i="1"/>
  <c r="AG7" i="1"/>
  <c r="W9" i="1"/>
  <c r="S10" i="1"/>
  <c r="T10" i="1" s="1"/>
  <c r="AO11" i="1"/>
  <c r="AN11" i="1"/>
  <c r="AM11" i="1"/>
  <c r="AB11" i="1"/>
  <c r="S14" i="1"/>
  <c r="T14" i="1" s="1"/>
  <c r="Z16" i="1"/>
  <c r="AD18" i="1"/>
  <c r="AE18" i="1" s="1"/>
  <c r="AM19" i="1"/>
  <c r="AO19" i="1"/>
  <c r="W20" i="1"/>
  <c r="Z20" i="1"/>
  <c r="V20" i="1"/>
  <c r="Y20" i="1"/>
  <c r="X21" i="1"/>
  <c r="AN22" i="1"/>
  <c r="AM22" i="1"/>
  <c r="AO22" i="1"/>
  <c r="AO24" i="1"/>
  <c r="AN24" i="1"/>
  <c r="AM24" i="1"/>
  <c r="AM41" i="1"/>
  <c r="S54" i="1"/>
  <c r="T54" i="1" s="1"/>
  <c r="AO55" i="1"/>
  <c r="AM55" i="1"/>
  <c r="S58" i="1"/>
  <c r="T58" i="1"/>
  <c r="AN59" i="1"/>
  <c r="S62" i="1"/>
  <c r="T62" i="1" s="1"/>
  <c r="AO63" i="1"/>
  <c r="AN63" i="1"/>
  <c r="AM63" i="1"/>
  <c r="S66" i="1"/>
  <c r="T66" i="1" s="1"/>
  <c r="AO67" i="1"/>
  <c r="AN67" i="1"/>
  <c r="AM67" i="1"/>
  <c r="U23" i="1"/>
  <c r="U26" i="1"/>
  <c r="AH441" i="1"/>
  <c r="F464" i="1" s="1"/>
  <c r="AL441" i="1"/>
  <c r="U44" i="1"/>
  <c r="U52" i="1"/>
  <c r="U65" i="1"/>
  <c r="U13" i="1"/>
  <c r="U16" i="1"/>
  <c r="U20" i="1"/>
  <c r="U21" i="1"/>
  <c r="AD21" i="1"/>
  <c r="AE21" i="1" s="1"/>
  <c r="S28" i="1"/>
  <c r="T28" i="1" s="1"/>
  <c r="U29" i="1"/>
  <c r="AD29" i="1"/>
  <c r="AE29" i="1" s="1"/>
  <c r="S30" i="1"/>
  <c r="T30" i="1" s="1"/>
  <c r="U31" i="1"/>
  <c r="AD31" i="1"/>
  <c r="AE31" i="1" s="1"/>
  <c r="S32" i="1"/>
  <c r="T32" i="1" s="1"/>
  <c r="U33" i="1"/>
  <c r="AD33" i="1"/>
  <c r="AE33" i="1" s="1"/>
  <c r="S34" i="1"/>
  <c r="T34" i="1" s="1"/>
  <c r="U40" i="1"/>
  <c r="AD40" i="1"/>
  <c r="AE40" i="1" s="1"/>
  <c r="S42" i="1"/>
  <c r="T42" i="1" s="1"/>
  <c r="S43" i="1"/>
  <c r="T43" i="1" s="1"/>
  <c r="U45" i="1"/>
  <c r="AD45" i="1"/>
  <c r="AE45" i="1" s="1"/>
  <c r="S47" i="1"/>
  <c r="T47" i="1" s="1"/>
  <c r="R48" i="1"/>
  <c r="U49" i="1"/>
  <c r="AD49" i="1"/>
  <c r="AE49" i="1" s="1"/>
  <c r="S51" i="1"/>
  <c r="T51" i="1" s="1"/>
  <c r="U53" i="1"/>
  <c r="AD53" i="1"/>
  <c r="AE53" i="1" s="1"/>
  <c r="U54" i="1"/>
  <c r="AD54" i="1"/>
  <c r="AE54" i="1" s="1"/>
  <c r="R57" i="1"/>
  <c r="U58" i="1"/>
  <c r="AD58" i="1"/>
  <c r="AE58" i="1" s="1"/>
  <c r="R61" i="1"/>
  <c r="U62" i="1"/>
  <c r="AD62" i="1"/>
  <c r="AE62" i="1" s="1"/>
  <c r="S64" i="1"/>
  <c r="T64" i="1" s="1"/>
  <c r="U66" i="1"/>
  <c r="AD66" i="1"/>
  <c r="AE66" i="1" s="1"/>
  <c r="R4" i="1"/>
  <c r="AD7" i="1"/>
  <c r="AE7" i="1" s="1"/>
  <c r="AD9" i="1"/>
  <c r="AE9" i="1" s="1"/>
  <c r="AD11" i="1"/>
  <c r="AE11" i="1" s="1"/>
  <c r="S15" i="1"/>
  <c r="T15" i="1" s="1"/>
  <c r="R18" i="1"/>
  <c r="AD22" i="1"/>
  <c r="AE22" i="1" s="1"/>
  <c r="AD24" i="1"/>
  <c r="AE24" i="1" s="1"/>
  <c r="T25" i="1"/>
  <c r="AD27" i="1"/>
  <c r="AE27" i="1" s="1"/>
  <c r="P35" i="1"/>
  <c r="R40" i="1"/>
  <c r="AD41" i="1"/>
  <c r="AE41" i="1" s="1"/>
  <c r="AD46" i="1"/>
  <c r="AE46" i="1" s="1"/>
  <c r="AD50" i="1"/>
  <c r="AE50" i="1" s="1"/>
  <c r="AD55" i="1"/>
  <c r="AE55" i="1" s="1"/>
  <c r="AD59" i="1"/>
  <c r="AE59" i="1" s="1"/>
  <c r="AD63" i="1"/>
  <c r="AE63" i="1" s="1"/>
  <c r="AD67" i="1"/>
  <c r="AE67" i="1" s="1"/>
  <c r="AN78" i="1"/>
  <c r="X79" i="1"/>
  <c r="AN79" i="1"/>
  <c r="X80" i="1"/>
  <c r="AM80" i="1"/>
  <c r="AM82" i="1"/>
  <c r="AN82" i="1"/>
  <c r="AM87" i="1"/>
  <c r="AN87" i="1"/>
  <c r="T97" i="1"/>
  <c r="S103" i="1"/>
  <c r="T103" i="1" s="1"/>
  <c r="S107" i="1"/>
  <c r="T107" i="1" s="1"/>
  <c r="AO112" i="1"/>
  <c r="AN112" i="1"/>
  <c r="AM112" i="1"/>
  <c r="AO117" i="1"/>
  <c r="AN117" i="1"/>
  <c r="AM117" i="1"/>
  <c r="S120" i="1"/>
  <c r="T120" i="1" s="1"/>
  <c r="AN123" i="1"/>
  <c r="AM123" i="1"/>
  <c r="AO123" i="1"/>
  <c r="AN128" i="1"/>
  <c r="AM128" i="1"/>
  <c r="AO128" i="1"/>
  <c r="AM133" i="1"/>
  <c r="AO133" i="1"/>
  <c r="AN133" i="1"/>
  <c r="V135" i="1"/>
  <c r="X135" i="1"/>
  <c r="AO136" i="1"/>
  <c r="AN136" i="1"/>
  <c r="AM136" i="1"/>
  <c r="S139" i="1"/>
  <c r="T139" i="1" s="1"/>
  <c r="Z146" i="1"/>
  <c r="V146" i="1"/>
  <c r="X146" i="1"/>
  <c r="W146" i="1"/>
  <c r="Y146" i="1"/>
  <c r="U68" i="1"/>
  <c r="U70" i="1"/>
  <c r="U76" i="1"/>
  <c r="U77" i="1"/>
  <c r="AO78" i="1"/>
  <c r="AO79" i="1"/>
  <c r="AN80" i="1"/>
  <c r="AN81" i="1"/>
  <c r="AO81" i="1"/>
  <c r="AM81" i="1"/>
  <c r="S82" i="1"/>
  <c r="T82" i="1" s="1"/>
  <c r="S83" i="1"/>
  <c r="T83" i="1" s="1"/>
  <c r="S84" i="1"/>
  <c r="T84" i="1" s="1"/>
  <c r="S87" i="1"/>
  <c r="T87" i="1" s="1"/>
  <c r="S88" i="1"/>
  <c r="T88" i="1" s="1"/>
  <c r="AD89" i="1"/>
  <c r="AE89" i="1" s="1"/>
  <c r="AN90" i="1"/>
  <c r="AM90" i="1"/>
  <c r="AO90" i="1"/>
  <c r="AM91" i="1"/>
  <c r="AN91" i="1"/>
  <c r="AM95" i="1"/>
  <c r="AN95" i="1"/>
  <c r="AN98" i="1"/>
  <c r="AM98" i="1"/>
  <c r="AO98" i="1"/>
  <c r="AM99" i="1"/>
  <c r="AO99" i="1"/>
  <c r="AN99" i="1"/>
  <c r="AN105" i="1"/>
  <c r="AM105" i="1"/>
  <c r="AO105" i="1"/>
  <c r="AM110" i="1"/>
  <c r="AO110" i="1"/>
  <c r="AN110" i="1"/>
  <c r="Z112" i="1"/>
  <c r="V112" i="1"/>
  <c r="Y112" i="1"/>
  <c r="X112" i="1"/>
  <c r="W112" i="1"/>
  <c r="AN113" i="1"/>
  <c r="AM113" i="1"/>
  <c r="AO113" i="1"/>
  <c r="AM115" i="1"/>
  <c r="AO115" i="1"/>
  <c r="AN115" i="1"/>
  <c r="Z117" i="1"/>
  <c r="V117" i="1"/>
  <c r="Y117" i="1"/>
  <c r="X117" i="1"/>
  <c r="W117" i="1"/>
  <c r="AN118" i="1"/>
  <c r="AM118" i="1"/>
  <c r="AO118" i="1"/>
  <c r="AO126" i="1"/>
  <c r="AN126" i="1"/>
  <c r="AM126" i="1"/>
  <c r="AO131" i="1"/>
  <c r="AN131" i="1"/>
  <c r="AM131" i="1"/>
  <c r="S134" i="1"/>
  <c r="T134" i="1" s="1"/>
  <c r="AN137" i="1"/>
  <c r="AM137" i="1"/>
  <c r="AO137" i="1"/>
  <c r="S144" i="1"/>
  <c r="T144" i="1" s="1"/>
  <c r="R76" i="1"/>
  <c r="Z79" i="1"/>
  <c r="V79" i="1"/>
  <c r="W79" i="1"/>
  <c r="Z80" i="1"/>
  <c r="V80" i="1"/>
  <c r="W80" i="1"/>
  <c r="AM83" i="1"/>
  <c r="AN83" i="1"/>
  <c r="AO83" i="1"/>
  <c r="AO84" i="1"/>
  <c r="AN84" i="1"/>
  <c r="AO85" i="1"/>
  <c r="AN85" i="1"/>
  <c r="AD85" i="1"/>
  <c r="AE85" i="1" s="1"/>
  <c r="AN86" i="1"/>
  <c r="AM86" i="1"/>
  <c r="AO86" i="1"/>
  <c r="AO88" i="1"/>
  <c r="AM88" i="1"/>
  <c r="AN88" i="1"/>
  <c r="S91" i="1"/>
  <c r="T91" i="1" s="1"/>
  <c r="S92" i="1"/>
  <c r="T92" i="1" s="1"/>
  <c r="S95" i="1"/>
  <c r="T95" i="1" s="1"/>
  <c r="S96" i="1"/>
  <c r="T96" i="1" s="1"/>
  <c r="AM101" i="1"/>
  <c r="AO101" i="1"/>
  <c r="AN101" i="1"/>
  <c r="AO108" i="1"/>
  <c r="AN108" i="1"/>
  <c r="AM108" i="1"/>
  <c r="S111" i="1"/>
  <c r="T111" i="1" s="1"/>
  <c r="S116" i="1"/>
  <c r="T116" i="1" s="1"/>
  <c r="AO121" i="1"/>
  <c r="AN121" i="1"/>
  <c r="AM121" i="1"/>
  <c r="AM124" i="1"/>
  <c r="AO124" i="1"/>
  <c r="AN124" i="1"/>
  <c r="Z126" i="1"/>
  <c r="V126" i="1"/>
  <c r="Y126" i="1"/>
  <c r="X126" i="1"/>
  <c r="W126" i="1"/>
  <c r="AN127" i="1"/>
  <c r="AM127" i="1"/>
  <c r="AO127" i="1"/>
  <c r="AM129" i="1"/>
  <c r="AO129" i="1"/>
  <c r="AN129" i="1"/>
  <c r="Z131" i="1"/>
  <c r="V131" i="1"/>
  <c r="Y131" i="1"/>
  <c r="X131" i="1"/>
  <c r="W131" i="1"/>
  <c r="AN132" i="1"/>
  <c r="AM132" i="1"/>
  <c r="AO132" i="1"/>
  <c r="AO140" i="1"/>
  <c r="AN140" i="1"/>
  <c r="AM140" i="1"/>
  <c r="S145" i="1"/>
  <c r="T145" i="1" s="1"/>
  <c r="AC167" i="1"/>
  <c r="AC168" i="1" s="1"/>
  <c r="AD76" i="1"/>
  <c r="AD79" i="1"/>
  <c r="AE79" i="1" s="1"/>
  <c r="AD80" i="1"/>
  <c r="AE80" i="1" s="1"/>
  <c r="AD81" i="1"/>
  <c r="AE81" i="1" s="1"/>
  <c r="AM85" i="1"/>
  <c r="T89" i="1"/>
  <c r="AO91" i="1"/>
  <c r="U92" i="1"/>
  <c r="AO93" i="1"/>
  <c r="AN93" i="1"/>
  <c r="AE93" i="1"/>
  <c r="AD93" i="1"/>
  <c r="AN94" i="1"/>
  <c r="AM94" i="1"/>
  <c r="AO94" i="1"/>
  <c r="AO95" i="1"/>
  <c r="AO96" i="1"/>
  <c r="AM96" i="1"/>
  <c r="AN96" i="1"/>
  <c r="S102" i="1"/>
  <c r="T102" i="1" s="1"/>
  <c r="AM106" i="1"/>
  <c r="AO106" i="1"/>
  <c r="AN106" i="1"/>
  <c r="Z108" i="1"/>
  <c r="V108" i="1"/>
  <c r="Y108" i="1"/>
  <c r="X108" i="1"/>
  <c r="W108" i="1"/>
  <c r="AN109" i="1"/>
  <c r="AM109" i="1"/>
  <c r="AO109" i="1"/>
  <c r="AN114" i="1"/>
  <c r="AM114" i="1"/>
  <c r="AO114" i="1"/>
  <c r="AM119" i="1"/>
  <c r="AN119" i="1"/>
  <c r="Z121" i="1"/>
  <c r="V121" i="1"/>
  <c r="Y121" i="1"/>
  <c r="X121" i="1"/>
  <c r="W121" i="1"/>
  <c r="AO122" i="1"/>
  <c r="AN122" i="1"/>
  <c r="AM122" i="1"/>
  <c r="S125" i="1"/>
  <c r="T125" i="1" s="1"/>
  <c r="S130" i="1"/>
  <c r="T130" i="1" s="1"/>
  <c r="AO135" i="1"/>
  <c r="AN135" i="1"/>
  <c r="AM135" i="1"/>
  <c r="AM138" i="1"/>
  <c r="AO138" i="1"/>
  <c r="AN138" i="1"/>
  <c r="Z140" i="1"/>
  <c r="V140" i="1"/>
  <c r="Y140" i="1"/>
  <c r="X140" i="1"/>
  <c r="W140" i="1"/>
  <c r="AM143" i="1"/>
  <c r="AO143" i="1"/>
  <c r="AN143" i="1"/>
  <c r="R81" i="1"/>
  <c r="R86" i="1"/>
  <c r="R90" i="1"/>
  <c r="AE90" i="1"/>
  <c r="R94" i="1"/>
  <c r="R98" i="1"/>
  <c r="AE98" i="1"/>
  <c r="R109" i="1"/>
  <c r="R113" i="1"/>
  <c r="R118" i="1"/>
  <c r="R122" i="1"/>
  <c r="R123" i="1"/>
  <c r="R127" i="1"/>
  <c r="R132" i="1"/>
  <c r="R136" i="1"/>
  <c r="R137" i="1"/>
  <c r="R141" i="1"/>
  <c r="AO142" i="1"/>
  <c r="R143" i="1"/>
  <c r="U144" i="1"/>
  <c r="U145" i="1"/>
  <c r="S147" i="1"/>
  <c r="T147" i="1" s="1"/>
  <c r="AE147" i="1"/>
  <c r="T148" i="1"/>
  <c r="AM150" i="1"/>
  <c r="AO150" i="1"/>
  <c r="AO151" i="1"/>
  <c r="AM153" i="1"/>
  <c r="T154" i="1"/>
  <c r="AE155" i="1"/>
  <c r="T159" i="1"/>
  <c r="T160" i="1"/>
  <c r="T161" i="1"/>
  <c r="U162" i="1"/>
  <c r="AE162" i="1"/>
  <c r="AO163" i="1"/>
  <c r="AC248" i="1"/>
  <c r="AC249" i="1" s="1"/>
  <c r="AD172" i="1"/>
  <c r="U173" i="1"/>
  <c r="U174" i="1"/>
  <c r="T176" i="1"/>
  <c r="AE177" i="1"/>
  <c r="T180" i="1"/>
  <c r="U181" i="1"/>
  <c r="T183" i="1"/>
  <c r="AE184" i="1"/>
  <c r="T186" i="1"/>
  <c r="T187" i="1"/>
  <c r="AO189" i="1"/>
  <c r="AO191" i="1"/>
  <c r="AN191" i="1"/>
  <c r="AM192" i="1"/>
  <c r="T193" i="1"/>
  <c r="AE194" i="1"/>
  <c r="AE195" i="1"/>
  <c r="T197" i="1"/>
  <c r="U198" i="1"/>
  <c r="AE198" i="1"/>
  <c r="S203" i="1"/>
  <c r="T203" i="1" s="1"/>
  <c r="AM205" i="1"/>
  <c r="AO205" i="1"/>
  <c r="AD205" i="1"/>
  <c r="AE205" i="1" s="1"/>
  <c r="S211" i="1"/>
  <c r="T211" i="1" s="1"/>
  <c r="U214" i="1"/>
  <c r="S219" i="1"/>
  <c r="T219" i="1" s="1"/>
  <c r="S226" i="1"/>
  <c r="T226" i="1" s="1"/>
  <c r="S234" i="1"/>
  <c r="T234" i="1" s="1"/>
  <c r="S256" i="1"/>
  <c r="T256" i="1" s="1"/>
  <c r="U102" i="1"/>
  <c r="U103" i="1"/>
  <c r="U107" i="1"/>
  <c r="U111" i="1"/>
  <c r="U116" i="1"/>
  <c r="U120" i="1"/>
  <c r="U125" i="1"/>
  <c r="U130" i="1"/>
  <c r="U134" i="1"/>
  <c r="U139" i="1"/>
  <c r="AM146" i="1"/>
  <c r="W151" i="1"/>
  <c r="Y151" i="1"/>
  <c r="U152" i="1"/>
  <c r="AM155" i="1"/>
  <c r="AM156" i="1"/>
  <c r="AM157" i="1"/>
  <c r="U164" i="1"/>
  <c r="U165" i="1"/>
  <c r="U166" i="1"/>
  <c r="U175" i="1"/>
  <c r="AM177" i="1"/>
  <c r="U182" i="1"/>
  <c r="V188" i="1"/>
  <c r="Y189" i="1"/>
  <c r="U190" i="1"/>
  <c r="AM194" i="1"/>
  <c r="AO194" i="1"/>
  <c r="AN194" i="1"/>
  <c r="AM195" i="1"/>
  <c r="AN206" i="1"/>
  <c r="AD206" i="1"/>
  <c r="AE206" i="1" s="1"/>
  <c r="S215" i="1"/>
  <c r="T215" i="1" s="1"/>
  <c r="S222" i="1"/>
  <c r="T222" i="1" s="1"/>
  <c r="S235" i="1"/>
  <c r="T235" i="1" s="1"/>
  <c r="R238" i="1"/>
  <c r="U238" i="1"/>
  <c r="S240" i="1"/>
  <c r="T240" i="1" s="1"/>
  <c r="S243" i="1"/>
  <c r="T243" i="1" s="1"/>
  <c r="R253" i="1"/>
  <c r="U253" i="1"/>
  <c r="S260" i="1"/>
  <c r="T260" i="1" s="1"/>
  <c r="AO261" i="1"/>
  <c r="AN261" i="1"/>
  <c r="AM261" i="1"/>
  <c r="U89" i="1"/>
  <c r="U97" i="1"/>
  <c r="AD97" i="1"/>
  <c r="AE97" i="1" s="1"/>
  <c r="S99" i="1"/>
  <c r="T99" i="1" s="1"/>
  <c r="S100" i="1"/>
  <c r="T100" i="1" s="1"/>
  <c r="S101" i="1"/>
  <c r="T101" i="1" s="1"/>
  <c r="S104" i="1"/>
  <c r="T104" i="1" s="1"/>
  <c r="S105" i="1"/>
  <c r="T105" i="1" s="1"/>
  <c r="S106" i="1"/>
  <c r="T106" i="1" s="1"/>
  <c r="AD108" i="1"/>
  <c r="AE108" i="1" s="1"/>
  <c r="S110" i="1"/>
  <c r="T110" i="1" s="1"/>
  <c r="AD112" i="1"/>
  <c r="AE112" i="1" s="1"/>
  <c r="S114" i="1"/>
  <c r="T114" i="1" s="1"/>
  <c r="S115" i="1"/>
  <c r="T115" i="1" s="1"/>
  <c r="AD117" i="1"/>
  <c r="AE117" i="1" s="1"/>
  <c r="S119" i="1"/>
  <c r="T119" i="1" s="1"/>
  <c r="AD121" i="1"/>
  <c r="AE121" i="1" s="1"/>
  <c r="S124" i="1"/>
  <c r="T124" i="1" s="1"/>
  <c r="AD126" i="1"/>
  <c r="AE126" i="1" s="1"/>
  <c r="S128" i="1"/>
  <c r="T128" i="1" s="1"/>
  <c r="S129" i="1"/>
  <c r="T129" i="1" s="1"/>
  <c r="AD131" i="1"/>
  <c r="AE131" i="1" s="1"/>
  <c r="S133" i="1"/>
  <c r="T133" i="1" s="1"/>
  <c r="AD135" i="1"/>
  <c r="AE135" i="1" s="1"/>
  <c r="S138" i="1"/>
  <c r="T138" i="1" s="1"/>
  <c r="AD140" i="1"/>
  <c r="AE140" i="1" s="1"/>
  <c r="AM141" i="1"/>
  <c r="AE146" i="1"/>
  <c r="AN146" i="1"/>
  <c r="AN147" i="1"/>
  <c r="AM148" i="1"/>
  <c r="T149" i="1"/>
  <c r="AM149" i="1"/>
  <c r="T150" i="1"/>
  <c r="V151" i="1"/>
  <c r="AE151" i="1"/>
  <c r="T153" i="1"/>
  <c r="U154" i="1"/>
  <c r="AO155" i="1"/>
  <c r="AO156" i="1"/>
  <c r="S157" i="1"/>
  <c r="T157" i="1" s="1"/>
  <c r="AO157" i="1"/>
  <c r="S158" i="1"/>
  <c r="T158" i="1" s="1"/>
  <c r="AO159" i="1"/>
  <c r="AM159" i="1"/>
  <c r="AN159" i="1"/>
  <c r="AM160" i="1"/>
  <c r="AM161" i="1"/>
  <c r="T162" i="1"/>
  <c r="AE163" i="1"/>
  <c r="P248" i="1"/>
  <c r="T173" i="1"/>
  <c r="T174" i="1"/>
  <c r="O176" i="1"/>
  <c r="AO176" i="1"/>
  <c r="AM176" i="1"/>
  <c r="AO177" i="1"/>
  <c r="S178" i="1"/>
  <c r="T178" i="1" s="1"/>
  <c r="AM179" i="1"/>
  <c r="AO179" i="1"/>
  <c r="AN179" i="1"/>
  <c r="AM180" i="1"/>
  <c r="T181" i="1"/>
  <c r="O183" i="1"/>
  <c r="AO183" i="1"/>
  <c r="AM183" i="1"/>
  <c r="AO184" i="1"/>
  <c r="S185" i="1"/>
  <c r="T185" i="1" s="1"/>
  <c r="AM186" i="1"/>
  <c r="AO186" i="1"/>
  <c r="AN186" i="1"/>
  <c r="AM187" i="1"/>
  <c r="V189" i="1"/>
  <c r="AE189" i="1"/>
  <c r="T191" i="1"/>
  <c r="T192" i="1"/>
  <c r="AM193" i="1"/>
  <c r="AO193" i="1"/>
  <c r="AE193" i="1"/>
  <c r="AO195" i="1"/>
  <c r="S196" i="1"/>
  <c r="T196" i="1" s="1"/>
  <c r="AM197" i="1"/>
  <c r="T198" i="1"/>
  <c r="AE199" i="1"/>
  <c r="AE200" i="1"/>
  <c r="AE201" i="1"/>
  <c r="AM203" i="1"/>
  <c r="R204" i="1"/>
  <c r="U204" i="1"/>
  <c r="AD204" i="1"/>
  <c r="AE204" i="1" s="1"/>
  <c r="AN209" i="1"/>
  <c r="AO209" i="1"/>
  <c r="AD209" i="1"/>
  <c r="AE209" i="1" s="1"/>
  <c r="S210" i="1"/>
  <c r="T210" i="1" s="1"/>
  <c r="AN216" i="1"/>
  <c r="AO216" i="1"/>
  <c r="AD216" i="1"/>
  <c r="AE216" i="1" s="1"/>
  <c r="S217" i="1"/>
  <c r="T217" i="1" s="1"/>
  <c r="S218" i="1"/>
  <c r="T218" i="1" s="1"/>
  <c r="S221" i="1"/>
  <c r="T221" i="1" s="1"/>
  <c r="S224" i="1"/>
  <c r="T224" i="1" s="1"/>
  <c r="R227" i="1"/>
  <c r="R248" i="1" s="1"/>
  <c r="R249" i="1" s="1"/>
  <c r="U227" i="1"/>
  <c r="S229" i="1"/>
  <c r="T229" i="1" s="1"/>
  <c r="S232" i="1"/>
  <c r="T232" i="1" s="1"/>
  <c r="AD239" i="1"/>
  <c r="AE239" i="1" s="1"/>
  <c r="AN241" i="1"/>
  <c r="AM241" i="1"/>
  <c r="AO241" i="1"/>
  <c r="AM242" i="1"/>
  <c r="AO242" i="1"/>
  <c r="R254" i="1"/>
  <c r="U254" i="1"/>
  <c r="R257" i="1"/>
  <c r="U257" i="1"/>
  <c r="AE259" i="1"/>
  <c r="AD259" i="1"/>
  <c r="AN262" i="1"/>
  <c r="AM262" i="1"/>
  <c r="AO262" i="1"/>
  <c r="AN141" i="1"/>
  <c r="AM142" i="1"/>
  <c r="AM151" i="1"/>
  <c r="T152" i="1"/>
  <c r="AO158" i="1"/>
  <c r="AM158" i="1"/>
  <c r="AM163" i="1"/>
  <c r="T164" i="1"/>
  <c r="T165" i="1"/>
  <c r="T166" i="1"/>
  <c r="S172" i="1"/>
  <c r="T172" i="1" s="1"/>
  <c r="T175" i="1"/>
  <c r="AM178" i="1"/>
  <c r="AO178" i="1"/>
  <c r="T182" i="1"/>
  <c r="AM185" i="1"/>
  <c r="AO185" i="1"/>
  <c r="W188" i="1"/>
  <c r="Y188" i="1"/>
  <c r="Z188" i="1"/>
  <c r="AM189" i="1"/>
  <c r="T190" i="1"/>
  <c r="AO196" i="1"/>
  <c r="AM196" i="1"/>
  <c r="AM199" i="1"/>
  <c r="AO199" i="1"/>
  <c r="AN199" i="1"/>
  <c r="AM200" i="1"/>
  <c r="AO200" i="1"/>
  <c r="AN200" i="1"/>
  <c r="AM201" i="1"/>
  <c r="AO201" i="1"/>
  <c r="AN201" i="1"/>
  <c r="AM202" i="1"/>
  <c r="AO202" i="1"/>
  <c r="AN202" i="1"/>
  <c r="S207" i="1"/>
  <c r="T207" i="1" s="1"/>
  <c r="AO210" i="1"/>
  <c r="AM210" i="1"/>
  <c r="AN210" i="1"/>
  <c r="AO213" i="1"/>
  <c r="AD213" i="1"/>
  <c r="AE213" i="1" s="1"/>
  <c r="T214" i="1"/>
  <c r="S214" i="1"/>
  <c r="AN217" i="1"/>
  <c r="AO217" i="1"/>
  <c r="AM217" i="1"/>
  <c r="AO218" i="1"/>
  <c r="AM218" i="1"/>
  <c r="AN218" i="1"/>
  <c r="AM223" i="1"/>
  <c r="AO223" i="1"/>
  <c r="AE228" i="1"/>
  <c r="AD228" i="1"/>
  <c r="AN230" i="1"/>
  <c r="AM230" i="1"/>
  <c r="AO230" i="1"/>
  <c r="AM231" i="1"/>
  <c r="AO231" i="1"/>
  <c r="S237" i="1"/>
  <c r="T237" i="1" s="1"/>
  <c r="AE253" i="1"/>
  <c r="R258" i="1"/>
  <c r="U258" i="1"/>
  <c r="U172" i="1"/>
  <c r="M248" i="1"/>
  <c r="T208" i="1"/>
  <c r="AM212" i="1"/>
  <c r="AO212" i="1"/>
  <c r="AM215" i="1"/>
  <c r="AO215" i="1"/>
  <c r="AO221" i="1"/>
  <c r="AN221" i="1"/>
  <c r="AM221" i="1"/>
  <c r="AN222" i="1"/>
  <c r="AM222" i="1"/>
  <c r="S223" i="1"/>
  <c r="T223" i="1" s="1"/>
  <c r="AD224" i="1"/>
  <c r="AE224" i="1" s="1"/>
  <c r="T225" i="1"/>
  <c r="AN226" i="1"/>
  <c r="AM226" i="1"/>
  <c r="AE235" i="1"/>
  <c r="AD235" i="1"/>
  <c r="T236" i="1"/>
  <c r="AM237" i="1"/>
  <c r="S246" i="1"/>
  <c r="T246" i="1" s="1"/>
  <c r="AD247" i="1"/>
  <c r="AE247" i="1" s="1"/>
  <c r="T261" i="1"/>
  <c r="S261" i="1"/>
  <c r="T262" i="1"/>
  <c r="S262" i="1"/>
  <c r="T263" i="1"/>
  <c r="S263" i="1"/>
  <c r="AE264" i="1"/>
  <c r="AD264" i="1"/>
  <c r="AO267" i="1"/>
  <c r="AN267" i="1"/>
  <c r="AM267" i="1"/>
  <c r="AO268" i="1"/>
  <c r="AM268" i="1"/>
  <c r="AN269" i="1"/>
  <c r="AM269" i="1"/>
  <c r="P276" i="1"/>
  <c r="O276" i="1"/>
  <c r="AD277" i="1"/>
  <c r="AE277" i="1" s="1"/>
  <c r="Z279" i="1"/>
  <c r="V279" i="1"/>
  <c r="W279" i="1"/>
  <c r="Y279" i="1"/>
  <c r="AD283" i="1"/>
  <c r="AE283" i="1" s="1"/>
  <c r="R288" i="1"/>
  <c r="U288" i="1"/>
  <c r="U246" i="1"/>
  <c r="S255" i="1"/>
  <c r="T255" i="1" s="1"/>
  <c r="T259" i="1"/>
  <c r="U263" i="1"/>
  <c r="S265" i="1"/>
  <c r="T265" i="1" s="1"/>
  <c r="S266" i="1"/>
  <c r="T266" i="1" s="1"/>
  <c r="T267" i="1"/>
  <c r="S267" i="1"/>
  <c r="T268" i="1"/>
  <c r="S268" i="1"/>
  <c r="T269" i="1"/>
  <c r="S269" i="1"/>
  <c r="T270" i="1"/>
  <c r="S270" i="1"/>
  <c r="T271" i="1"/>
  <c r="S271" i="1"/>
  <c r="AE272" i="1"/>
  <c r="AD272" i="1"/>
  <c r="AO273" i="1"/>
  <c r="AN273" i="1"/>
  <c r="AM273" i="1"/>
  <c r="AD275" i="1"/>
  <c r="AE275" i="1" s="1"/>
  <c r="U278" i="1"/>
  <c r="R278" i="1"/>
  <c r="S280" i="1"/>
  <c r="T280" i="1" s="1"/>
  <c r="P283" i="1"/>
  <c r="O283" i="1"/>
  <c r="AM286" i="1"/>
  <c r="AO286" i="1"/>
  <c r="AN286" i="1"/>
  <c r="U208" i="1"/>
  <c r="AM211" i="1"/>
  <c r="T212" i="1"/>
  <c r="AM219" i="1"/>
  <c r="S220" i="1"/>
  <c r="T220" i="1" s="1"/>
  <c r="AO222" i="1"/>
  <c r="AO226" i="1"/>
  <c r="S230" i="1"/>
  <c r="T230" i="1" s="1"/>
  <c r="S231" i="1"/>
  <c r="AD232" i="1"/>
  <c r="AE232" i="1" s="1"/>
  <c r="T233" i="1"/>
  <c r="AN234" i="1"/>
  <c r="AM234" i="1"/>
  <c r="AO237" i="1"/>
  <c r="S241" i="1"/>
  <c r="T241" i="1" s="1"/>
  <c r="S242" i="1"/>
  <c r="T242" i="1" s="1"/>
  <c r="AD243" i="1"/>
  <c r="AE243" i="1" s="1"/>
  <c r="T244" i="1"/>
  <c r="T245" i="1"/>
  <c r="W247" i="1"/>
  <c r="Z247" i="1"/>
  <c r="V247" i="1"/>
  <c r="Y247" i="1"/>
  <c r="AN256" i="1"/>
  <c r="AM256" i="1"/>
  <c r="AO269" i="1"/>
  <c r="AM270" i="1"/>
  <c r="AM271" i="1"/>
  <c r="AO271" i="1"/>
  <c r="AN271" i="1"/>
  <c r="AN274" i="1"/>
  <c r="AM274" i="1"/>
  <c r="W277" i="1"/>
  <c r="Z277" i="1"/>
  <c r="V277" i="1"/>
  <c r="Y277" i="1"/>
  <c r="T272" i="1"/>
  <c r="Z273" i="1"/>
  <c r="V273" i="1"/>
  <c r="Y273" i="1"/>
  <c r="X273" i="1"/>
  <c r="S274" i="1"/>
  <c r="T274" i="1" s="1"/>
  <c r="T275" i="1"/>
  <c r="X277" i="1"/>
  <c r="AD284" i="1"/>
  <c r="AE284" i="1" s="1"/>
  <c r="AN285" i="1"/>
  <c r="AO285" i="1"/>
  <c r="AM285" i="1"/>
  <c r="R289" i="1"/>
  <c r="U289" i="1"/>
  <c r="U224" i="1"/>
  <c r="U228" i="1"/>
  <c r="U232" i="1"/>
  <c r="U235" i="1"/>
  <c r="U239" i="1"/>
  <c r="U243" i="1"/>
  <c r="U247" i="1"/>
  <c r="U259" i="1"/>
  <c r="U264" i="1"/>
  <c r="U272" i="1"/>
  <c r="U275" i="1"/>
  <c r="U277" i="1"/>
  <c r="U287" i="1"/>
  <c r="AE287" i="1"/>
  <c r="T290" i="1"/>
  <c r="S293" i="1"/>
  <c r="T293" i="1" s="1"/>
  <c r="AD294" i="1"/>
  <c r="AE294" i="1" s="1"/>
  <c r="AD295" i="1"/>
  <c r="AE295" i="1" s="1"/>
  <c r="T296" i="1"/>
  <c r="S297" i="1"/>
  <c r="T297" i="1" s="1"/>
  <c r="S299" i="1"/>
  <c r="T299" i="1" s="1"/>
  <c r="AO308" i="1"/>
  <c r="AN308" i="1"/>
  <c r="AM308" i="1"/>
  <c r="U225" i="1"/>
  <c r="AD225" i="1"/>
  <c r="AE225" i="1" s="1"/>
  <c r="U229" i="1"/>
  <c r="AD229" i="1"/>
  <c r="AE229" i="1" s="1"/>
  <c r="U233" i="1"/>
  <c r="AD233" i="1"/>
  <c r="AE233" i="1" s="1"/>
  <c r="U236" i="1"/>
  <c r="AD236" i="1"/>
  <c r="AE236" i="1" s="1"/>
  <c r="U240" i="1"/>
  <c r="AD240" i="1"/>
  <c r="AE240" i="1" s="1"/>
  <c r="U244" i="1"/>
  <c r="AD244" i="1"/>
  <c r="AE244" i="1" s="1"/>
  <c r="U245" i="1"/>
  <c r="AD245" i="1"/>
  <c r="AE245" i="1" s="1"/>
  <c r="U255" i="1"/>
  <c r="AD255" i="1"/>
  <c r="U260" i="1"/>
  <c r="AD260" i="1"/>
  <c r="AE260" i="1" s="1"/>
  <c r="U265" i="1"/>
  <c r="AD265" i="1"/>
  <c r="AE265" i="1" s="1"/>
  <c r="U266" i="1"/>
  <c r="AD266" i="1"/>
  <c r="AE266" i="1" s="1"/>
  <c r="AD273" i="1"/>
  <c r="AE273" i="1" s="1"/>
  <c r="AM279" i="1"/>
  <c r="AE280" i="1"/>
  <c r="T281" i="1"/>
  <c r="AM284" i="1"/>
  <c r="S291" i="1"/>
  <c r="T291" i="1" s="1"/>
  <c r="AM293" i="1"/>
  <c r="AO293" i="1"/>
  <c r="AN293" i="1"/>
  <c r="S298" i="1"/>
  <c r="T298" i="1" s="1"/>
  <c r="S300" i="1"/>
  <c r="T300" i="1" s="1"/>
  <c r="AN304" i="1"/>
  <c r="AM304" i="1"/>
  <c r="AO304" i="1"/>
  <c r="AM305" i="1"/>
  <c r="AO305" i="1"/>
  <c r="AN305" i="1"/>
  <c r="AN307" i="1"/>
  <c r="AM307" i="1"/>
  <c r="AO307" i="1"/>
  <c r="S310" i="1"/>
  <c r="T310" i="1" s="1"/>
  <c r="Z320" i="1"/>
  <c r="V320" i="1"/>
  <c r="X320" i="1"/>
  <c r="W320" i="1"/>
  <c r="AG320" i="1"/>
  <c r="Y320" i="1"/>
  <c r="AG326" i="1"/>
  <c r="W326" i="1"/>
  <c r="Z326" i="1"/>
  <c r="V326" i="1"/>
  <c r="Y326" i="1"/>
  <c r="X326" i="1"/>
  <c r="AC312" i="1"/>
  <c r="AC313" i="1" s="1"/>
  <c r="AE279" i="1"/>
  <c r="AN279" i="1"/>
  <c r="AM280" i="1"/>
  <c r="AE281" i="1"/>
  <c r="T282" i="1"/>
  <c r="AO284" i="1"/>
  <c r="S285" i="1"/>
  <c r="T285" i="1" s="1"/>
  <c r="S286" i="1"/>
  <c r="T286" i="1" s="1"/>
  <c r="T287" i="1"/>
  <c r="U290" i="1"/>
  <c r="AE290" i="1"/>
  <c r="U291" i="1"/>
  <c r="T292" i="1"/>
  <c r="T294" i="1"/>
  <c r="T295" i="1"/>
  <c r="T318" i="1"/>
  <c r="AO319" i="1"/>
  <c r="AN319" i="1"/>
  <c r="AM319" i="1"/>
  <c r="S301" i="1"/>
  <c r="T301" i="1" s="1"/>
  <c r="S302" i="1"/>
  <c r="T302" i="1" s="1"/>
  <c r="R306" i="1"/>
  <c r="U306" i="1"/>
  <c r="AN309" i="1"/>
  <c r="AO309" i="1"/>
  <c r="AM309" i="1"/>
  <c r="AM311" i="1"/>
  <c r="AO311" i="1"/>
  <c r="AN311" i="1"/>
  <c r="U294" i="1"/>
  <c r="U295" i="1"/>
  <c r="U299" i="1"/>
  <c r="U300" i="1"/>
  <c r="P303" i="1"/>
  <c r="U310" i="1"/>
  <c r="R311" i="1"/>
  <c r="S318" i="1"/>
  <c r="R319" i="1"/>
  <c r="AN321" i="1"/>
  <c r="AO323" i="1"/>
  <c r="S325" i="1"/>
  <c r="T325" i="1" s="1"/>
  <c r="S337" i="1"/>
  <c r="T337" i="1" s="1"/>
  <c r="S341" i="1"/>
  <c r="T341" i="1" s="1"/>
  <c r="S345" i="1"/>
  <c r="T345" i="1" s="1"/>
  <c r="U292" i="1"/>
  <c r="U296" i="1"/>
  <c r="AD296" i="1"/>
  <c r="AE296" i="1" s="1"/>
  <c r="U297" i="1"/>
  <c r="AD297" i="1"/>
  <c r="AE297" i="1" s="1"/>
  <c r="U298" i="1"/>
  <c r="AD298" i="1"/>
  <c r="AE298" i="1" s="1"/>
  <c r="U301" i="1"/>
  <c r="AD301" i="1"/>
  <c r="AE301" i="1" s="1"/>
  <c r="S309" i="1"/>
  <c r="T309" i="1" s="1"/>
  <c r="AM317" i="1"/>
  <c r="AD326" i="1"/>
  <c r="AE326" i="1" s="1"/>
  <c r="AO327" i="1"/>
  <c r="AN327" i="1"/>
  <c r="AM327" i="1"/>
  <c r="AN328" i="1"/>
  <c r="AM328" i="1"/>
  <c r="AO328" i="1"/>
  <c r="S329" i="1"/>
  <c r="T329" i="1" s="1"/>
  <c r="W332" i="1"/>
  <c r="Z332" i="1"/>
  <c r="V332" i="1"/>
  <c r="Y332" i="1"/>
  <c r="X332" i="1"/>
  <c r="AO333" i="1"/>
  <c r="AN333" i="1"/>
  <c r="AM333" i="1"/>
  <c r="AO335" i="1"/>
  <c r="AN335" i="1"/>
  <c r="AM335" i="1"/>
  <c r="S338" i="1"/>
  <c r="T338" i="1" s="1"/>
  <c r="S342" i="1"/>
  <c r="T342" i="1" s="1"/>
  <c r="AN346" i="1"/>
  <c r="AM346" i="1"/>
  <c r="AO346" i="1"/>
  <c r="U302" i="1"/>
  <c r="AD302" i="1"/>
  <c r="AE302" i="1" s="1"/>
  <c r="S304" i="1"/>
  <c r="T304" i="1" s="1"/>
  <c r="AD306" i="1"/>
  <c r="AE306" i="1" s="1"/>
  <c r="AD308" i="1"/>
  <c r="AE308" i="1" s="1"/>
  <c r="P360" i="1"/>
  <c r="AC360" i="1"/>
  <c r="AC361" i="1" s="1"/>
  <c r="AN317" i="1"/>
  <c r="U318" i="1"/>
  <c r="AE320" i="1"/>
  <c r="AM320" i="1"/>
  <c r="T322" i="1"/>
  <c r="AE322" i="1"/>
  <c r="S323" i="1"/>
  <c r="T323" i="1" s="1"/>
  <c r="U324" i="1"/>
  <c r="AD324" i="1"/>
  <c r="AE324" i="1" s="1"/>
  <c r="AO330" i="1"/>
  <c r="AN330" i="1"/>
  <c r="AM330" i="1"/>
  <c r="AM331" i="1"/>
  <c r="AO331" i="1"/>
  <c r="AN331" i="1"/>
  <c r="W333" i="1"/>
  <c r="Z333" i="1"/>
  <c r="V333" i="1"/>
  <c r="Y333" i="1"/>
  <c r="AG333" i="1"/>
  <c r="X333" i="1"/>
  <c r="W335" i="1"/>
  <c r="V335" i="1"/>
  <c r="AG335" i="1"/>
  <c r="T339" i="1"/>
  <c r="S339" i="1"/>
  <c r="T343" i="1"/>
  <c r="S343" i="1"/>
  <c r="Z350" i="1"/>
  <c r="V350" i="1"/>
  <c r="W350" i="1"/>
  <c r="AG350" i="1"/>
  <c r="Y350" i="1"/>
  <c r="X350" i="1"/>
  <c r="S317" i="1"/>
  <c r="AO317" i="1"/>
  <c r="AE318" i="1"/>
  <c r="T321" i="1"/>
  <c r="AO322" i="1"/>
  <c r="AN322" i="1"/>
  <c r="AN323" i="1"/>
  <c r="AM325" i="1"/>
  <c r="AO325" i="1"/>
  <c r="AM332" i="1"/>
  <c r="AO332" i="1"/>
  <c r="AN332" i="1"/>
  <c r="AM334" i="1"/>
  <c r="AO334" i="1"/>
  <c r="AN334" i="1"/>
  <c r="AN336" i="1"/>
  <c r="AM336" i="1"/>
  <c r="AO336" i="1"/>
  <c r="S340" i="1"/>
  <c r="T340" i="1" s="1"/>
  <c r="S344" i="1"/>
  <c r="T344" i="1" s="1"/>
  <c r="S347" i="1"/>
  <c r="T347" i="1" s="1"/>
  <c r="AN348" i="1"/>
  <c r="AO348" i="1"/>
  <c r="AM348" i="1"/>
  <c r="U326" i="1"/>
  <c r="U329" i="1"/>
  <c r="S330" i="1"/>
  <c r="T330" i="1" s="1"/>
  <c r="R331" i="1"/>
  <c r="U337" i="1"/>
  <c r="U339" i="1"/>
  <c r="U341" i="1"/>
  <c r="U343" i="1"/>
  <c r="U345" i="1"/>
  <c r="U347" i="1"/>
  <c r="AD347" i="1"/>
  <c r="AE347" i="1" s="1"/>
  <c r="S348" i="1"/>
  <c r="T348" i="1" s="1"/>
  <c r="AE348" i="1"/>
  <c r="Z353" i="1"/>
  <c r="V353" i="1"/>
  <c r="W353" i="1"/>
  <c r="Y353" i="1"/>
  <c r="S356" i="1"/>
  <c r="T356" i="1" s="1"/>
  <c r="Y373" i="1"/>
  <c r="W373" i="1"/>
  <c r="V373" i="1"/>
  <c r="AG373" i="1"/>
  <c r="Z373" i="1"/>
  <c r="X373" i="1"/>
  <c r="AD327" i="1"/>
  <c r="AE327" i="1" s="1"/>
  <c r="S328" i="1"/>
  <c r="T328" i="1" s="1"/>
  <c r="AD332" i="1"/>
  <c r="AE332" i="1" s="1"/>
  <c r="AD333" i="1"/>
  <c r="S334" i="1"/>
  <c r="T334" i="1" s="1"/>
  <c r="AD335" i="1"/>
  <c r="AE335" i="1" s="1"/>
  <c r="S336" i="1"/>
  <c r="T336" i="1" s="1"/>
  <c r="AM351" i="1"/>
  <c r="AO351" i="1"/>
  <c r="AN353" i="1"/>
  <c r="AM353" i="1"/>
  <c r="AO372" i="1"/>
  <c r="AN372" i="1"/>
  <c r="AM372" i="1"/>
  <c r="U338" i="1"/>
  <c r="U340" i="1"/>
  <c r="U342" i="1"/>
  <c r="U344" i="1"/>
  <c r="S349" i="1"/>
  <c r="T349" i="1" s="1"/>
  <c r="AN349" i="1"/>
  <c r="U350" i="1"/>
  <c r="X353" i="1"/>
  <c r="AG353" i="1"/>
  <c r="Z357" i="1"/>
  <c r="V357" i="1"/>
  <c r="AG357" i="1"/>
  <c r="Y357" i="1"/>
  <c r="X357" i="1"/>
  <c r="W357" i="1"/>
  <c r="AO358" i="1"/>
  <c r="AN358" i="1"/>
  <c r="AM358" i="1"/>
  <c r="AE350" i="1"/>
  <c r="X351" i="1"/>
  <c r="Z351" i="1"/>
  <c r="V351" i="1"/>
  <c r="Y351" i="1"/>
  <c r="AG351" i="1"/>
  <c r="U352" i="1"/>
  <c r="R352" i="1"/>
  <c r="AO353" i="1"/>
  <c r="S354" i="1"/>
  <c r="T354" i="1" s="1"/>
  <c r="AO366" i="1"/>
  <c r="AM366" i="1"/>
  <c r="AN366" i="1"/>
  <c r="Y371" i="1"/>
  <c r="AG371" i="1"/>
  <c r="V371" i="1"/>
  <c r="Z371" i="1"/>
  <c r="X371" i="1"/>
  <c r="W371" i="1"/>
  <c r="AN354" i="1"/>
  <c r="U355" i="1"/>
  <c r="U356" i="1"/>
  <c r="AE357" i="1"/>
  <c r="AM357" i="1"/>
  <c r="Y365" i="1"/>
  <c r="Z365" i="1"/>
  <c r="X366" i="1"/>
  <c r="R381" i="1"/>
  <c r="U381" i="1"/>
  <c r="AD381" i="1"/>
  <c r="AE381" i="1" s="1"/>
  <c r="AO390" i="1"/>
  <c r="AN390" i="1"/>
  <c r="AM390" i="1"/>
  <c r="T391" i="1"/>
  <c r="S391" i="1"/>
  <c r="T392" i="1"/>
  <c r="S392" i="1"/>
  <c r="AE396" i="1"/>
  <c r="AD396" i="1"/>
  <c r="AM397" i="1"/>
  <c r="AN397" i="1"/>
  <c r="AO397" i="1"/>
  <c r="R398" i="1"/>
  <c r="U398" i="1"/>
  <c r="R402" i="1"/>
  <c r="U402" i="1"/>
  <c r="Y366" i="1"/>
  <c r="T374" i="1"/>
  <c r="AM376" i="1"/>
  <c r="R377" i="1"/>
  <c r="U377" i="1"/>
  <c r="S380" i="1"/>
  <c r="T380" i="1" s="1"/>
  <c r="R382" i="1"/>
  <c r="U382" i="1"/>
  <c r="Z384" i="1"/>
  <c r="V384" i="1"/>
  <c r="Y384" i="1"/>
  <c r="W384" i="1"/>
  <c r="AG384" i="1"/>
  <c r="R386" i="1"/>
  <c r="U386" i="1"/>
  <c r="AE386" i="1"/>
  <c r="AD386" i="1"/>
  <c r="AO392" i="1"/>
  <c r="AM392" i="1"/>
  <c r="AG393" i="1"/>
  <c r="W393" i="1"/>
  <c r="Z393" i="1"/>
  <c r="V393" i="1"/>
  <c r="X393" i="1"/>
  <c r="S394" i="1"/>
  <c r="T394" i="1" s="1"/>
  <c r="AD402" i="1"/>
  <c r="AE402" i="1" s="1"/>
  <c r="AE353" i="1"/>
  <c r="S355" i="1"/>
  <c r="T355" i="1" s="1"/>
  <c r="AD355" i="1"/>
  <c r="AE355" i="1" s="1"/>
  <c r="S358" i="1"/>
  <c r="T358" i="1" s="1"/>
  <c r="U359" i="1"/>
  <c r="W365" i="1"/>
  <c r="AC437" i="1"/>
  <c r="AC438" i="1" s="1"/>
  <c r="AD365" i="1"/>
  <c r="Z366" i="1"/>
  <c r="AG366" i="1"/>
  <c r="S367" i="1"/>
  <c r="AE367" i="1"/>
  <c r="AO367" i="1"/>
  <c r="AM369" i="1"/>
  <c r="R372" i="1"/>
  <c r="AD374" i="1"/>
  <c r="AE374" i="1" s="1"/>
  <c r="S375" i="1"/>
  <c r="T375" i="1" s="1"/>
  <c r="AO376" i="1"/>
  <c r="Z379" i="1"/>
  <c r="V379" i="1"/>
  <c r="W379" i="1"/>
  <c r="Y379" i="1"/>
  <c r="S385" i="1"/>
  <c r="T385" i="1" s="1"/>
  <c r="U387" i="1"/>
  <c r="R387" i="1"/>
  <c r="R388" i="1"/>
  <c r="U388" i="1"/>
  <c r="T389" i="1"/>
  <c r="AN392" i="1"/>
  <c r="AE359" i="1"/>
  <c r="X365" i="1"/>
  <c r="V366" i="1"/>
  <c r="AN369" i="1"/>
  <c r="AE372" i="1"/>
  <c r="AM373" i="1"/>
  <c r="AN373" i="1"/>
  <c r="AO373" i="1"/>
  <c r="U375" i="1"/>
  <c r="AE375" i="1"/>
  <c r="T376" i="1"/>
  <c r="S376" i="1"/>
  <c r="AE377" i="1"/>
  <c r="T378" i="1"/>
  <c r="AN379" i="1"/>
  <c r="AM379" i="1"/>
  <c r="AN384" i="1"/>
  <c r="AM384" i="1"/>
  <c r="AE388" i="1"/>
  <c r="S390" i="1"/>
  <c r="T390" i="1"/>
  <c r="Y393" i="1"/>
  <c r="R395" i="1"/>
  <c r="U395" i="1"/>
  <c r="Z396" i="1"/>
  <c r="V396" i="1"/>
  <c r="Y396" i="1"/>
  <c r="W396" i="1"/>
  <c r="AG396" i="1"/>
  <c r="X396" i="1"/>
  <c r="T397" i="1"/>
  <c r="S397" i="1"/>
  <c r="S399" i="1"/>
  <c r="T399" i="1" s="1"/>
  <c r="AD394" i="1"/>
  <c r="AE394" i="1" s="1"/>
  <c r="AD399" i="1"/>
  <c r="AE399" i="1" s="1"/>
  <c r="S401" i="1"/>
  <c r="T401" i="1" s="1"/>
  <c r="AN403" i="1"/>
  <c r="AM403" i="1"/>
  <c r="AO403" i="1"/>
  <c r="AO406" i="1"/>
  <c r="AN406" i="1"/>
  <c r="AM406" i="1"/>
  <c r="T408" i="1"/>
  <c r="AO418" i="1"/>
  <c r="AN418" i="1"/>
  <c r="AM418" i="1"/>
  <c r="AO432" i="1"/>
  <c r="AN432" i="1"/>
  <c r="AM432" i="1"/>
  <c r="AE384" i="1"/>
  <c r="AE390" i="1"/>
  <c r="AM393" i="1"/>
  <c r="T405" i="1"/>
  <c r="S406" i="1"/>
  <c r="T406" i="1" s="1"/>
  <c r="Z407" i="1"/>
  <c r="V407" i="1"/>
  <c r="W407" i="1"/>
  <c r="AG407" i="1"/>
  <c r="AO410" i="1"/>
  <c r="R411" i="1"/>
  <c r="U411" i="1"/>
  <c r="S413" i="1"/>
  <c r="T413" i="1" s="1"/>
  <c r="AO415" i="1"/>
  <c r="AN415" i="1"/>
  <c r="AM415" i="1"/>
  <c r="AM423" i="1"/>
  <c r="AO423" i="1"/>
  <c r="AN423" i="1"/>
  <c r="Z433" i="1"/>
  <c r="V433" i="1"/>
  <c r="Y433" i="1"/>
  <c r="X433" i="1"/>
  <c r="AG433" i="1"/>
  <c r="W433" i="1"/>
  <c r="AN409" i="1"/>
  <c r="AO409" i="1"/>
  <c r="AM409" i="1"/>
  <c r="AM412" i="1"/>
  <c r="AN412" i="1"/>
  <c r="AM413" i="1"/>
  <c r="AO413" i="1"/>
  <c r="AN413" i="1"/>
  <c r="S415" i="1"/>
  <c r="T415" i="1" s="1"/>
  <c r="W420" i="1"/>
  <c r="Z420" i="1"/>
  <c r="V420" i="1"/>
  <c r="Y420" i="1"/>
  <c r="X420" i="1"/>
  <c r="AG420" i="1"/>
  <c r="P437" i="1"/>
  <c r="U365" i="1"/>
  <c r="AE379" i="1"/>
  <c r="AN389" i="1"/>
  <c r="AN391" i="1"/>
  <c r="AM391" i="1"/>
  <c r="AE393" i="1"/>
  <c r="AE398" i="1"/>
  <c r="AE401" i="1"/>
  <c r="T403" i="1"/>
  <c r="S403" i="1"/>
  <c r="R404" i="1"/>
  <c r="U404" i="1"/>
  <c r="AE404" i="1"/>
  <c r="AD405" i="1"/>
  <c r="AE405" i="1"/>
  <c r="X407" i="1"/>
  <c r="AN408" i="1"/>
  <c r="S412" i="1"/>
  <c r="T412" i="1" s="1"/>
  <c r="AE415" i="1"/>
  <c r="AD420" i="1"/>
  <c r="AE420" i="1" s="1"/>
  <c r="W422" i="1"/>
  <c r="AG422" i="1"/>
  <c r="Z422" i="1"/>
  <c r="V422" i="1"/>
  <c r="Y422" i="1"/>
  <c r="X422" i="1"/>
  <c r="U394" i="1"/>
  <c r="U396" i="1"/>
  <c r="U399" i="1"/>
  <c r="AE409" i="1"/>
  <c r="AE411" i="1"/>
  <c r="AM414" i="1"/>
  <c r="AN414" i="1"/>
  <c r="U417" i="1"/>
  <c r="R417" i="1"/>
  <c r="AM421" i="1"/>
  <c r="AO421" i="1"/>
  <c r="AN421" i="1"/>
  <c r="S425" i="1"/>
  <c r="T425" i="1" s="1"/>
  <c r="AN400" i="1"/>
  <c r="AE407" i="1"/>
  <c r="AM407" i="1"/>
  <c r="T410" i="1"/>
  <c r="AN416" i="1"/>
  <c r="AO416" i="1"/>
  <c r="AM416" i="1"/>
  <c r="AD418" i="1"/>
  <c r="AE418" i="1" s="1"/>
  <c r="AO420" i="1"/>
  <c r="AN420" i="1"/>
  <c r="AM420" i="1"/>
  <c r="AM419" i="1"/>
  <c r="AO419" i="1"/>
  <c r="S421" i="1"/>
  <c r="T421" i="1" s="1"/>
  <c r="AD425" i="1"/>
  <c r="AE425" i="1" s="1"/>
  <c r="AO427" i="1"/>
  <c r="AN427" i="1"/>
  <c r="AM427" i="1"/>
  <c r="F446" i="1"/>
  <c r="G446" i="1" s="1"/>
  <c r="T414" i="1"/>
  <c r="AE416" i="1"/>
  <c r="S419" i="1"/>
  <c r="T419" i="1" s="1"/>
  <c r="AO422" i="1"/>
  <c r="AM422" i="1"/>
  <c r="S426" i="1"/>
  <c r="T426" i="1" s="1"/>
  <c r="R429" i="1"/>
  <c r="U429" i="1"/>
  <c r="S430" i="1"/>
  <c r="T430" i="1" s="1"/>
  <c r="U431" i="1"/>
  <c r="R431" i="1"/>
  <c r="AD433" i="1"/>
  <c r="AE433" i="1" s="1"/>
  <c r="U424" i="1"/>
  <c r="AN426" i="1"/>
  <c r="AE429" i="1"/>
  <c r="AN434" i="1"/>
  <c r="AM434" i="1"/>
  <c r="F455" i="1"/>
  <c r="G455" i="1" s="1"/>
  <c r="T428" i="1"/>
  <c r="F445" i="1"/>
  <c r="G445" i="1" s="1"/>
  <c r="G464" i="1"/>
  <c r="AM425" i="1"/>
  <c r="T427" i="1"/>
  <c r="AE427" i="1"/>
  <c r="S428" i="1"/>
  <c r="AN428" i="1"/>
  <c r="AN430" i="1"/>
  <c r="AM430" i="1"/>
  <c r="T432" i="1"/>
  <c r="AE432" i="1"/>
  <c r="S434" i="1"/>
  <c r="T434" i="1" s="1"/>
  <c r="AO434" i="1"/>
  <c r="F447" i="1"/>
  <c r="G447" i="1" s="1"/>
  <c r="F460" i="1"/>
  <c r="G460" i="1" s="1"/>
  <c r="U433" i="1"/>
  <c r="X369" i="1" l="1"/>
  <c r="V369" i="1"/>
  <c r="V239" i="1"/>
  <c r="Y239" i="1"/>
  <c r="W239" i="1"/>
  <c r="X239" i="1"/>
  <c r="Z239" i="1"/>
  <c r="Y424" i="1"/>
  <c r="X424" i="1"/>
  <c r="V424" i="1"/>
  <c r="AG424" i="1"/>
  <c r="W424" i="1"/>
  <c r="Z424" i="1"/>
  <c r="X359" i="1"/>
  <c r="V359" i="1"/>
  <c r="W359" i="1"/>
  <c r="Y359" i="1"/>
  <c r="AG359" i="1"/>
  <c r="Z359" i="1"/>
  <c r="X264" i="1"/>
  <c r="Y264" i="1"/>
  <c r="W264" i="1"/>
  <c r="Z264" i="1"/>
  <c r="V264" i="1"/>
  <c r="AD360" i="1"/>
  <c r="AD361" i="1" s="1"/>
  <c r="T231" i="1"/>
  <c r="X379" i="1"/>
  <c r="AG379" i="1"/>
  <c r="AD312" i="1"/>
  <c r="AD313" i="1" s="1"/>
  <c r="AM371" i="1"/>
  <c r="AN371" i="1"/>
  <c r="AN153" i="1"/>
  <c r="AO153" i="1"/>
  <c r="AM428" i="1"/>
  <c r="AO428" i="1"/>
  <c r="AN385" i="1"/>
  <c r="AO385" i="1"/>
  <c r="W78" i="1"/>
  <c r="X78" i="1"/>
  <c r="Y78" i="1"/>
  <c r="Z78" i="1"/>
  <c r="V78" i="1"/>
  <c r="X209" i="1"/>
  <c r="Y209" i="1"/>
  <c r="Z209" i="1"/>
  <c r="V209" i="1"/>
  <c r="W209" i="1"/>
  <c r="Z228" i="1"/>
  <c r="V228" i="1"/>
  <c r="Y228" i="1"/>
  <c r="X228" i="1"/>
  <c r="W228" i="1"/>
  <c r="X205" i="1"/>
  <c r="V205" i="1"/>
  <c r="Z205" i="1"/>
  <c r="W205" i="1"/>
  <c r="Y205" i="1"/>
  <c r="Z201" i="1"/>
  <c r="X201" i="1"/>
  <c r="Y201" i="1"/>
  <c r="V201" i="1"/>
  <c r="W201" i="1"/>
  <c r="Z177" i="1"/>
  <c r="V177" i="1"/>
  <c r="X177" i="1"/>
  <c r="Y177" i="1"/>
  <c r="W177" i="1"/>
  <c r="X216" i="1"/>
  <c r="V216" i="1"/>
  <c r="W216" i="1"/>
  <c r="Y216" i="1"/>
  <c r="Z216" i="1"/>
  <c r="Y324" i="1"/>
  <c r="W324" i="1"/>
  <c r="Z324" i="1"/>
  <c r="X324" i="1"/>
  <c r="V324" i="1"/>
  <c r="AG324" i="1"/>
  <c r="Z163" i="1"/>
  <c r="X163" i="1"/>
  <c r="W163" i="1"/>
  <c r="Y163" i="1"/>
  <c r="V163" i="1"/>
  <c r="Z194" i="1"/>
  <c r="V194" i="1"/>
  <c r="Y194" i="1"/>
  <c r="X194" i="1"/>
  <c r="W194" i="1"/>
  <c r="X284" i="1"/>
  <c r="Y284" i="1"/>
  <c r="V284" i="1"/>
  <c r="W284" i="1"/>
  <c r="Z284" i="1"/>
  <c r="S327" i="1"/>
  <c r="T327" i="1"/>
  <c r="W369" i="1"/>
  <c r="AG369" i="1"/>
  <c r="Z369" i="1"/>
  <c r="AN320" i="1"/>
  <c r="AO320" i="1"/>
  <c r="AN207" i="1"/>
  <c r="AO207" i="1"/>
  <c r="AM207" i="1"/>
  <c r="S202" i="1"/>
  <c r="T202" i="1" s="1"/>
  <c r="AN149" i="1"/>
  <c r="AO149" i="1"/>
  <c r="S195" i="1"/>
  <c r="T195" i="1" s="1"/>
  <c r="Z189" i="1"/>
  <c r="X189" i="1"/>
  <c r="S85" i="1"/>
  <c r="T85" i="1" s="1"/>
  <c r="X335" i="1"/>
  <c r="Z335" i="1"/>
  <c r="AO270" i="1"/>
  <c r="AN213" i="1"/>
  <c r="AO160" i="1"/>
  <c r="W189" i="1"/>
  <c r="T179" i="1"/>
  <c r="W135" i="1"/>
  <c r="Z135" i="1"/>
  <c r="S69" i="1"/>
  <c r="T69" i="1" s="1"/>
  <c r="AO59" i="1"/>
  <c r="AN41" i="1"/>
  <c r="Y21" i="1"/>
  <c r="W21" i="1"/>
  <c r="W16" i="1"/>
  <c r="AM367" i="1"/>
  <c r="AN367" i="1"/>
  <c r="S418" i="1"/>
  <c r="T418" i="1" s="1"/>
  <c r="T400" i="1"/>
  <c r="S400" i="1"/>
  <c r="S200" i="1"/>
  <c r="T200" i="1" s="1"/>
  <c r="S423" i="1"/>
  <c r="T423" i="1" s="1"/>
  <c r="V21" i="1"/>
  <c r="AG21" i="1"/>
  <c r="Y16" i="1"/>
  <c r="AM8" i="1"/>
  <c r="X16" i="1"/>
  <c r="S409" i="1"/>
  <c r="T409" i="1" s="1"/>
  <c r="S308" i="1"/>
  <c r="T308" i="1"/>
  <c r="AM400" i="1"/>
  <c r="AO400" i="1"/>
  <c r="AN281" i="1"/>
  <c r="AM281" i="1"/>
  <c r="AO281" i="1"/>
  <c r="AN187" i="1"/>
  <c r="AO187" i="1"/>
  <c r="AN282" i="1"/>
  <c r="AO282" i="1"/>
  <c r="AM282" i="1"/>
  <c r="S142" i="1"/>
  <c r="T142" i="1" s="1"/>
  <c r="S93" i="1"/>
  <c r="T93" i="1" s="1"/>
  <c r="AN219" i="1"/>
  <c r="AO219" i="1"/>
  <c r="AN211" i="1"/>
  <c r="AO211" i="1"/>
  <c r="AO147" i="1"/>
  <c r="AM147" i="1"/>
  <c r="S155" i="1"/>
  <c r="T155" i="1" s="1"/>
  <c r="Y369" i="1"/>
  <c r="P312" i="1"/>
  <c r="O248" i="1"/>
  <c r="AO206" i="1"/>
  <c r="AM184" i="1"/>
  <c r="V16" i="1"/>
  <c r="S307" i="1"/>
  <c r="T307" i="1" s="1"/>
  <c r="AO321" i="1"/>
  <c r="AM321" i="1"/>
  <c r="AO378" i="1"/>
  <c r="AN378" i="1"/>
  <c r="AM378" i="1"/>
  <c r="AN203" i="1"/>
  <c r="AO203" i="1"/>
  <c r="S184" i="1"/>
  <c r="T184" i="1" s="1"/>
  <c r="S213" i="1"/>
  <c r="T213" i="1" s="1"/>
  <c r="S199" i="1"/>
  <c r="T199" i="1" s="1"/>
  <c r="Z151" i="1"/>
  <c r="X151" i="1"/>
  <c r="S416" i="1"/>
  <c r="T416" i="1" s="1"/>
  <c r="S206" i="1"/>
  <c r="T206" i="1" s="1"/>
  <c r="AG426" i="1"/>
  <c r="X426" i="1"/>
  <c r="V426" i="1"/>
  <c r="Z426" i="1"/>
  <c r="Y426" i="1"/>
  <c r="W426" i="1"/>
  <c r="W415" i="1"/>
  <c r="AG415" i="1"/>
  <c r="Z415" i="1"/>
  <c r="Y415" i="1"/>
  <c r="X415" i="1"/>
  <c r="V415" i="1"/>
  <c r="AG401" i="1"/>
  <c r="W401" i="1"/>
  <c r="Z401" i="1"/>
  <c r="Y401" i="1"/>
  <c r="V401" i="1"/>
  <c r="X401" i="1"/>
  <c r="Z375" i="1"/>
  <c r="V375" i="1"/>
  <c r="Y375" i="1"/>
  <c r="AG375" i="1"/>
  <c r="X375" i="1"/>
  <c r="W375" i="1"/>
  <c r="Z355" i="1"/>
  <c r="V355" i="1"/>
  <c r="Y355" i="1"/>
  <c r="X355" i="1"/>
  <c r="W355" i="1"/>
  <c r="AG355" i="1"/>
  <c r="Z344" i="1"/>
  <c r="V344" i="1"/>
  <c r="Y344" i="1"/>
  <c r="AG344" i="1"/>
  <c r="X344" i="1"/>
  <c r="W344" i="1"/>
  <c r="Y325" i="1"/>
  <c r="AG325" i="1"/>
  <c r="X325" i="1"/>
  <c r="W325" i="1"/>
  <c r="Z325" i="1"/>
  <c r="V325" i="1"/>
  <c r="X286" i="1"/>
  <c r="Z286" i="1"/>
  <c r="V286" i="1"/>
  <c r="Y286" i="1"/>
  <c r="W286" i="1"/>
  <c r="X293" i="1"/>
  <c r="W293" i="1"/>
  <c r="Z293" i="1"/>
  <c r="V293" i="1"/>
  <c r="Y293" i="1"/>
  <c r="Y241" i="1"/>
  <c r="X241" i="1"/>
  <c r="W241" i="1"/>
  <c r="Z241" i="1"/>
  <c r="V241" i="1"/>
  <c r="Z229" i="1"/>
  <c r="V229" i="1"/>
  <c r="Y229" i="1"/>
  <c r="X229" i="1"/>
  <c r="W229" i="1"/>
  <c r="W224" i="1"/>
  <c r="Z224" i="1"/>
  <c r="V224" i="1"/>
  <c r="Y224" i="1"/>
  <c r="X224" i="1"/>
  <c r="X178" i="1"/>
  <c r="Z178" i="1"/>
  <c r="V178" i="1"/>
  <c r="Y178" i="1"/>
  <c r="W178" i="1"/>
  <c r="Z157" i="1"/>
  <c r="V157" i="1"/>
  <c r="X157" i="1"/>
  <c r="Y157" i="1"/>
  <c r="W157" i="1"/>
  <c r="X124" i="1"/>
  <c r="W124" i="1"/>
  <c r="Z124" i="1"/>
  <c r="V124" i="1"/>
  <c r="Y124" i="1"/>
  <c r="X115" i="1"/>
  <c r="W115" i="1"/>
  <c r="Z115" i="1"/>
  <c r="V115" i="1"/>
  <c r="Y115" i="1"/>
  <c r="X101" i="1"/>
  <c r="W101" i="1"/>
  <c r="Z101" i="1"/>
  <c r="V101" i="1"/>
  <c r="Y101" i="1"/>
  <c r="W102" i="1"/>
  <c r="Z102" i="1"/>
  <c r="V102" i="1"/>
  <c r="Y102" i="1"/>
  <c r="X102" i="1"/>
  <c r="W116" i="1"/>
  <c r="Z116" i="1"/>
  <c r="V116" i="1"/>
  <c r="Y116" i="1"/>
  <c r="X116" i="1"/>
  <c r="W134" i="1"/>
  <c r="Z134" i="1"/>
  <c r="V134" i="1"/>
  <c r="Y134" i="1"/>
  <c r="X134" i="1"/>
  <c r="X87" i="1"/>
  <c r="W87" i="1"/>
  <c r="Y87" i="1"/>
  <c r="Z87" i="1"/>
  <c r="V87" i="1"/>
  <c r="W107" i="1"/>
  <c r="Z107" i="1"/>
  <c r="V107" i="1"/>
  <c r="Y107" i="1"/>
  <c r="X107" i="1"/>
  <c r="Y64" i="1"/>
  <c r="X64" i="1"/>
  <c r="W64" i="1"/>
  <c r="Z64" i="1"/>
  <c r="V64" i="1"/>
  <c r="Y60" i="1"/>
  <c r="Z60" i="1"/>
  <c r="V60" i="1"/>
  <c r="X60" i="1"/>
  <c r="W60" i="1"/>
  <c r="Y56" i="1"/>
  <c r="Z56" i="1"/>
  <c r="V56" i="1"/>
  <c r="X56" i="1"/>
  <c r="W56" i="1"/>
  <c r="Y43" i="1"/>
  <c r="X43" i="1"/>
  <c r="W43" i="1"/>
  <c r="Z43" i="1"/>
  <c r="V43" i="1"/>
  <c r="Y34" i="1"/>
  <c r="AG34" i="1"/>
  <c r="X34" i="1"/>
  <c r="W34" i="1"/>
  <c r="Z34" i="1"/>
  <c r="V34" i="1"/>
  <c r="W54" i="1"/>
  <c r="Z54" i="1"/>
  <c r="V54" i="1"/>
  <c r="Y54" i="1"/>
  <c r="X54" i="1"/>
  <c r="W70" i="1"/>
  <c r="Z70" i="1"/>
  <c r="V70" i="1"/>
  <c r="Y70" i="1"/>
  <c r="X70" i="1"/>
  <c r="AG6" i="1"/>
  <c r="X6" i="1"/>
  <c r="W6" i="1"/>
  <c r="Z6" i="1"/>
  <c r="V6" i="1"/>
  <c r="Y6" i="1"/>
  <c r="W33" i="1"/>
  <c r="Z33" i="1"/>
  <c r="V33" i="1"/>
  <c r="Y33" i="1"/>
  <c r="AG33" i="1"/>
  <c r="X33" i="1"/>
  <c r="W31" i="1"/>
  <c r="Z31" i="1"/>
  <c r="V31" i="1"/>
  <c r="Y31" i="1"/>
  <c r="AG31" i="1"/>
  <c r="X31" i="1"/>
  <c r="Y430" i="1"/>
  <c r="X430" i="1"/>
  <c r="W430" i="1"/>
  <c r="V430" i="1"/>
  <c r="AG430" i="1"/>
  <c r="Z430" i="1"/>
  <c r="Z399" i="1"/>
  <c r="V399" i="1"/>
  <c r="Y399" i="1"/>
  <c r="AG399" i="1"/>
  <c r="W399" i="1"/>
  <c r="X399" i="1"/>
  <c r="Y336" i="1"/>
  <c r="X336" i="1"/>
  <c r="AG336" i="1"/>
  <c r="W336" i="1"/>
  <c r="Z336" i="1"/>
  <c r="V336" i="1"/>
  <c r="Z348" i="1"/>
  <c r="AG348" i="1"/>
  <c r="V348" i="1"/>
  <c r="Y348" i="1"/>
  <c r="X348" i="1"/>
  <c r="W348" i="1"/>
  <c r="Z340" i="1"/>
  <c r="V340" i="1"/>
  <c r="Y340" i="1"/>
  <c r="AG340" i="1"/>
  <c r="X340" i="1"/>
  <c r="W340" i="1"/>
  <c r="Z342" i="1"/>
  <c r="V342" i="1"/>
  <c r="Y342" i="1"/>
  <c r="AG342" i="1"/>
  <c r="X342" i="1"/>
  <c r="W342" i="1"/>
  <c r="AG345" i="1"/>
  <c r="X345" i="1"/>
  <c r="W345" i="1"/>
  <c r="Z345" i="1"/>
  <c r="V345" i="1"/>
  <c r="Y345" i="1"/>
  <c r="X285" i="1"/>
  <c r="Z285" i="1"/>
  <c r="V285" i="1"/>
  <c r="Y285" i="1"/>
  <c r="W285" i="1"/>
  <c r="X310" i="1"/>
  <c r="Y310" i="1"/>
  <c r="W310" i="1"/>
  <c r="V310" i="1"/>
  <c r="Z310" i="1"/>
  <c r="W298" i="1"/>
  <c r="Z298" i="1"/>
  <c r="V298" i="1"/>
  <c r="Y298" i="1"/>
  <c r="X298" i="1"/>
  <c r="X299" i="1"/>
  <c r="W299" i="1"/>
  <c r="Z299" i="1"/>
  <c r="V299" i="1"/>
  <c r="Y299" i="1"/>
  <c r="Y274" i="1"/>
  <c r="X274" i="1"/>
  <c r="W274" i="1"/>
  <c r="Z274" i="1"/>
  <c r="V274" i="1"/>
  <c r="Z265" i="1"/>
  <c r="V265" i="1"/>
  <c r="Y265" i="1"/>
  <c r="X265" i="1"/>
  <c r="W265" i="1"/>
  <c r="W172" i="1"/>
  <c r="Y172" i="1"/>
  <c r="Z172" i="1"/>
  <c r="X172" i="1"/>
  <c r="V172" i="1"/>
  <c r="Z196" i="1"/>
  <c r="V196" i="1"/>
  <c r="X196" i="1"/>
  <c r="Y196" i="1"/>
  <c r="W196" i="1"/>
  <c r="X138" i="1"/>
  <c r="W138" i="1"/>
  <c r="Z138" i="1"/>
  <c r="V138" i="1"/>
  <c r="Y138" i="1"/>
  <c r="X129" i="1"/>
  <c r="W129" i="1"/>
  <c r="Z129" i="1"/>
  <c r="V129" i="1"/>
  <c r="Y129" i="1"/>
  <c r="X114" i="1"/>
  <c r="W114" i="1"/>
  <c r="Z114" i="1"/>
  <c r="V114" i="1"/>
  <c r="Y114" i="1"/>
  <c r="X106" i="1"/>
  <c r="W106" i="1"/>
  <c r="Z106" i="1"/>
  <c r="V106" i="1"/>
  <c r="Y106" i="1"/>
  <c r="X100" i="1"/>
  <c r="W100" i="1"/>
  <c r="Z100" i="1"/>
  <c r="V100" i="1"/>
  <c r="Y100" i="1"/>
  <c r="Y226" i="1"/>
  <c r="X226" i="1"/>
  <c r="W226" i="1"/>
  <c r="V226" i="1"/>
  <c r="Z226" i="1"/>
  <c r="Y211" i="1"/>
  <c r="W211" i="1"/>
  <c r="X211" i="1"/>
  <c r="Z211" i="1"/>
  <c r="V211" i="1"/>
  <c r="W203" i="1"/>
  <c r="V203" i="1"/>
  <c r="Y203" i="1"/>
  <c r="Z203" i="1"/>
  <c r="X203" i="1"/>
  <c r="Y147" i="1"/>
  <c r="W147" i="1"/>
  <c r="V147" i="1"/>
  <c r="Z147" i="1"/>
  <c r="X147" i="1"/>
  <c r="W130" i="1"/>
  <c r="Z130" i="1"/>
  <c r="V130" i="1"/>
  <c r="Y130" i="1"/>
  <c r="X130" i="1"/>
  <c r="W111" i="1"/>
  <c r="Z111" i="1"/>
  <c r="V111" i="1"/>
  <c r="Y111" i="1"/>
  <c r="X111" i="1"/>
  <c r="X91" i="1"/>
  <c r="W91" i="1"/>
  <c r="Y91" i="1"/>
  <c r="V91" i="1"/>
  <c r="Z91" i="1"/>
  <c r="X82" i="1"/>
  <c r="W82" i="1"/>
  <c r="Y82" i="1"/>
  <c r="Z82" i="1"/>
  <c r="V82" i="1"/>
  <c r="X15" i="1"/>
  <c r="AG15" i="1"/>
  <c r="W15" i="1"/>
  <c r="Z15" i="1"/>
  <c r="V15" i="1"/>
  <c r="Y15" i="1"/>
  <c r="Y51" i="1"/>
  <c r="X51" i="1"/>
  <c r="W51" i="1"/>
  <c r="Z51" i="1"/>
  <c r="V51" i="1"/>
  <c r="Y47" i="1"/>
  <c r="Z47" i="1"/>
  <c r="V47" i="1"/>
  <c r="X47" i="1"/>
  <c r="W47" i="1"/>
  <c r="Y42" i="1"/>
  <c r="X42" i="1"/>
  <c r="W42" i="1"/>
  <c r="Z42" i="1"/>
  <c r="V42" i="1"/>
  <c r="Y28" i="1"/>
  <c r="AG28" i="1"/>
  <c r="X28" i="1"/>
  <c r="W28" i="1"/>
  <c r="Z28" i="1"/>
  <c r="V28" i="1"/>
  <c r="Y5" i="1"/>
  <c r="X5" i="1"/>
  <c r="W5" i="1"/>
  <c r="Z5" i="1"/>
  <c r="V5" i="1"/>
  <c r="W49" i="1"/>
  <c r="X49" i="1"/>
  <c r="Z49" i="1"/>
  <c r="V49" i="1"/>
  <c r="Y49" i="1"/>
  <c r="W45" i="1"/>
  <c r="Z45" i="1"/>
  <c r="V45" i="1"/>
  <c r="Y45" i="1"/>
  <c r="X45" i="1"/>
  <c r="Y12" i="1"/>
  <c r="AG12" i="1"/>
  <c r="X12" i="1"/>
  <c r="W12" i="1"/>
  <c r="Z12" i="1"/>
  <c r="V12" i="1"/>
  <c r="X52" i="1"/>
  <c r="W52" i="1"/>
  <c r="Z52" i="1"/>
  <c r="V52" i="1"/>
  <c r="Y52" i="1"/>
  <c r="X44" i="1"/>
  <c r="W44" i="1"/>
  <c r="Z44" i="1"/>
  <c r="V44" i="1"/>
  <c r="Y44" i="1"/>
  <c r="Y434" i="1"/>
  <c r="X434" i="1"/>
  <c r="AG434" i="1"/>
  <c r="Z434" i="1"/>
  <c r="W434" i="1"/>
  <c r="V434" i="1"/>
  <c r="AG406" i="1"/>
  <c r="X406" i="1"/>
  <c r="Z406" i="1"/>
  <c r="Y406" i="1"/>
  <c r="W406" i="1"/>
  <c r="V406" i="1"/>
  <c r="AG385" i="1"/>
  <c r="X385" i="1"/>
  <c r="Y385" i="1"/>
  <c r="V385" i="1"/>
  <c r="Z385" i="1"/>
  <c r="W385" i="1"/>
  <c r="AG358" i="1"/>
  <c r="X358" i="1"/>
  <c r="Z358" i="1"/>
  <c r="Y358" i="1"/>
  <c r="W358" i="1"/>
  <c r="V358" i="1"/>
  <c r="Y328" i="1"/>
  <c r="X328" i="1"/>
  <c r="AG328" i="1"/>
  <c r="W328" i="1"/>
  <c r="Z328" i="1"/>
  <c r="V328" i="1"/>
  <c r="X305" i="1"/>
  <c r="W305" i="1"/>
  <c r="Z305" i="1"/>
  <c r="V305" i="1"/>
  <c r="Y305" i="1"/>
  <c r="Z338" i="1"/>
  <c r="V338" i="1"/>
  <c r="Y338" i="1"/>
  <c r="AG338" i="1"/>
  <c r="X338" i="1"/>
  <c r="W338" i="1"/>
  <c r="Y309" i="1"/>
  <c r="X309" i="1"/>
  <c r="W309" i="1"/>
  <c r="Z309" i="1"/>
  <c r="V309" i="1"/>
  <c r="AG341" i="1"/>
  <c r="X341" i="1"/>
  <c r="W341" i="1"/>
  <c r="Z341" i="1"/>
  <c r="V341" i="1"/>
  <c r="Y341" i="1"/>
  <c r="Y237" i="1"/>
  <c r="X237" i="1"/>
  <c r="W237" i="1"/>
  <c r="V237" i="1"/>
  <c r="Z237" i="1"/>
  <c r="X185" i="1"/>
  <c r="Z185" i="1"/>
  <c r="V185" i="1"/>
  <c r="Y185" i="1"/>
  <c r="W185" i="1"/>
  <c r="Z158" i="1"/>
  <c r="V158" i="1"/>
  <c r="X158" i="1"/>
  <c r="Y158" i="1"/>
  <c r="W158" i="1"/>
  <c r="Z156" i="1"/>
  <c r="V156" i="1"/>
  <c r="X156" i="1"/>
  <c r="Y156" i="1"/>
  <c r="W156" i="1"/>
  <c r="X128" i="1"/>
  <c r="W128" i="1"/>
  <c r="Z128" i="1"/>
  <c r="V128" i="1"/>
  <c r="Y128" i="1"/>
  <c r="X119" i="1"/>
  <c r="W119" i="1"/>
  <c r="Z119" i="1"/>
  <c r="V119" i="1"/>
  <c r="Y119" i="1"/>
  <c r="X105" i="1"/>
  <c r="W105" i="1"/>
  <c r="Z105" i="1"/>
  <c r="V105" i="1"/>
  <c r="Y105" i="1"/>
  <c r="X99" i="1"/>
  <c r="W99" i="1"/>
  <c r="Z99" i="1"/>
  <c r="V99" i="1"/>
  <c r="Y99" i="1"/>
  <c r="Y215" i="1"/>
  <c r="W215" i="1"/>
  <c r="AG215" i="1"/>
  <c r="AG248" i="1" s="1"/>
  <c r="AG249" i="1" s="1"/>
  <c r="X215" i="1"/>
  <c r="Z215" i="1"/>
  <c r="V215" i="1"/>
  <c r="W125" i="1"/>
  <c r="Z125" i="1"/>
  <c r="V125" i="1"/>
  <c r="Y125" i="1"/>
  <c r="X125" i="1"/>
  <c r="X95" i="1"/>
  <c r="W95" i="1"/>
  <c r="Y95" i="1"/>
  <c r="V95" i="1"/>
  <c r="Z95" i="1"/>
  <c r="W139" i="1"/>
  <c r="Z139" i="1"/>
  <c r="V139" i="1"/>
  <c r="Y139" i="1"/>
  <c r="X139" i="1"/>
  <c r="AE71" i="1"/>
  <c r="AE72" i="1" s="1"/>
  <c r="Y30" i="1"/>
  <c r="AG30" i="1"/>
  <c r="X30" i="1"/>
  <c r="W30" i="1"/>
  <c r="Z30" i="1"/>
  <c r="V30" i="1"/>
  <c r="AE35" i="1"/>
  <c r="AE36" i="1" s="1"/>
  <c r="AG26" i="1"/>
  <c r="X26" i="1"/>
  <c r="Z26" i="1"/>
  <c r="V26" i="1"/>
  <c r="W26" i="1"/>
  <c r="Y26" i="1"/>
  <c r="Y419" i="1"/>
  <c r="AG419" i="1"/>
  <c r="X419" i="1"/>
  <c r="W419" i="1"/>
  <c r="Z419" i="1"/>
  <c r="V419" i="1"/>
  <c r="AG380" i="1"/>
  <c r="X380" i="1"/>
  <c r="V380" i="1"/>
  <c r="Y380" i="1"/>
  <c r="W380" i="1"/>
  <c r="Z380" i="1"/>
  <c r="Y334" i="1"/>
  <c r="AG334" i="1"/>
  <c r="X334" i="1"/>
  <c r="W334" i="1"/>
  <c r="Z334" i="1"/>
  <c r="V334" i="1"/>
  <c r="AG356" i="1"/>
  <c r="X356" i="1"/>
  <c r="Y356" i="1"/>
  <c r="W356" i="1"/>
  <c r="V356" i="1"/>
  <c r="Z356" i="1"/>
  <c r="Z330" i="1"/>
  <c r="V330" i="1"/>
  <c r="Y330" i="1"/>
  <c r="X330" i="1"/>
  <c r="W330" i="1"/>
  <c r="AG347" i="1"/>
  <c r="X347" i="1"/>
  <c r="W347" i="1"/>
  <c r="Z347" i="1"/>
  <c r="V347" i="1"/>
  <c r="Y347" i="1"/>
  <c r="X304" i="1"/>
  <c r="W304" i="1"/>
  <c r="Z304" i="1"/>
  <c r="V304" i="1"/>
  <c r="Y304" i="1"/>
  <c r="AG337" i="1"/>
  <c r="X337" i="1"/>
  <c r="W337" i="1"/>
  <c r="Z337" i="1"/>
  <c r="V337" i="1"/>
  <c r="Y337" i="1"/>
  <c r="W301" i="1"/>
  <c r="Z301" i="1"/>
  <c r="V301" i="1"/>
  <c r="Y301" i="1"/>
  <c r="X301" i="1"/>
  <c r="X242" i="1"/>
  <c r="W242" i="1"/>
  <c r="Z242" i="1"/>
  <c r="V242" i="1"/>
  <c r="Y242" i="1"/>
  <c r="X133" i="1"/>
  <c r="W133" i="1"/>
  <c r="Z133" i="1"/>
  <c r="V133" i="1"/>
  <c r="Y133" i="1"/>
  <c r="X110" i="1"/>
  <c r="W110" i="1"/>
  <c r="Z110" i="1"/>
  <c r="V110" i="1"/>
  <c r="Y110" i="1"/>
  <c r="X104" i="1"/>
  <c r="W104" i="1"/>
  <c r="Z104" i="1"/>
  <c r="V104" i="1"/>
  <c r="Y104" i="1"/>
  <c r="Z240" i="1"/>
  <c r="V240" i="1"/>
  <c r="Y240" i="1"/>
  <c r="X240" i="1"/>
  <c r="W240" i="1"/>
  <c r="W235" i="1"/>
  <c r="Z235" i="1"/>
  <c r="V235" i="1"/>
  <c r="Y235" i="1"/>
  <c r="X235" i="1"/>
  <c r="Y32" i="1"/>
  <c r="AG32" i="1"/>
  <c r="X32" i="1"/>
  <c r="W32" i="1"/>
  <c r="Z32" i="1"/>
  <c r="V32" i="1"/>
  <c r="W62" i="1"/>
  <c r="X62" i="1"/>
  <c r="Z62" i="1"/>
  <c r="V62" i="1"/>
  <c r="Y62" i="1"/>
  <c r="Y17" i="1"/>
  <c r="W17" i="1"/>
  <c r="AG17" i="1"/>
  <c r="X17" i="1"/>
  <c r="V17" i="1"/>
  <c r="Z17" i="1"/>
  <c r="X65" i="1"/>
  <c r="W65" i="1"/>
  <c r="Z65" i="1"/>
  <c r="V65" i="1"/>
  <c r="Y65" i="1"/>
  <c r="Z68" i="1"/>
  <c r="V68" i="1"/>
  <c r="Y68" i="1"/>
  <c r="X68" i="1"/>
  <c r="W68" i="1"/>
  <c r="AG8" i="1"/>
  <c r="X8" i="1"/>
  <c r="W8" i="1"/>
  <c r="Z8" i="1"/>
  <c r="V8" i="1"/>
  <c r="Y8" i="1"/>
  <c r="AO433" i="1"/>
  <c r="AN433" i="1"/>
  <c r="AM433" i="1"/>
  <c r="AG432" i="1"/>
  <c r="W432" i="1"/>
  <c r="Z432" i="1"/>
  <c r="V432" i="1"/>
  <c r="Y432" i="1"/>
  <c r="X432" i="1"/>
  <c r="AO399" i="1"/>
  <c r="AN399" i="1"/>
  <c r="AM399" i="1"/>
  <c r="AO411" i="1"/>
  <c r="AN411" i="1"/>
  <c r="AM411" i="1"/>
  <c r="AG378" i="1"/>
  <c r="X378" i="1"/>
  <c r="Z378" i="1"/>
  <c r="Y378" i="1"/>
  <c r="W378" i="1"/>
  <c r="V378" i="1"/>
  <c r="S388" i="1"/>
  <c r="T388" i="1"/>
  <c r="S372" i="1"/>
  <c r="AD437" i="1"/>
  <c r="AD438" i="1" s="1"/>
  <c r="AE365" i="1"/>
  <c r="AE437" i="1" s="1"/>
  <c r="AE438" i="1" s="1"/>
  <c r="AO359" i="1"/>
  <c r="AN359" i="1"/>
  <c r="AM359" i="1"/>
  <c r="S402" i="1"/>
  <c r="T402" i="1" s="1"/>
  <c r="AO350" i="1"/>
  <c r="AN350" i="1"/>
  <c r="AM350" i="1"/>
  <c r="AN342" i="1"/>
  <c r="AM342" i="1"/>
  <c r="AO342" i="1"/>
  <c r="T367" i="1"/>
  <c r="AO339" i="1"/>
  <c r="AN339" i="1"/>
  <c r="AM339" i="1"/>
  <c r="AO329" i="1"/>
  <c r="AN329" i="1"/>
  <c r="AM329" i="1"/>
  <c r="AE333" i="1"/>
  <c r="AE360" i="1" s="1"/>
  <c r="AE361" i="1" s="1"/>
  <c r="AG321" i="1"/>
  <c r="X321" i="1"/>
  <c r="W321" i="1"/>
  <c r="V321" i="1"/>
  <c r="Z321" i="1"/>
  <c r="Y321" i="1"/>
  <c r="AM310" i="1"/>
  <c r="AO310" i="1"/>
  <c r="AN310" i="1"/>
  <c r="AN299" i="1"/>
  <c r="AM299" i="1"/>
  <c r="AO299" i="1"/>
  <c r="AM291" i="1"/>
  <c r="AO291" i="1"/>
  <c r="AN291" i="1"/>
  <c r="AO265" i="1"/>
  <c r="AN265" i="1"/>
  <c r="AM265" i="1"/>
  <c r="AO255" i="1"/>
  <c r="AN255" i="1"/>
  <c r="AM255" i="1"/>
  <c r="AO244" i="1"/>
  <c r="AN244" i="1"/>
  <c r="AM244" i="1"/>
  <c r="AO236" i="1"/>
  <c r="AN236" i="1"/>
  <c r="AM236" i="1"/>
  <c r="AO229" i="1"/>
  <c r="AN229" i="1"/>
  <c r="AM229" i="1"/>
  <c r="Z296" i="1"/>
  <c r="V296" i="1"/>
  <c r="Y296" i="1"/>
  <c r="X296" i="1"/>
  <c r="W296" i="1"/>
  <c r="AO272" i="1"/>
  <c r="AN272" i="1"/>
  <c r="AM272" i="1"/>
  <c r="AO243" i="1"/>
  <c r="AN243" i="1"/>
  <c r="AM243" i="1"/>
  <c r="AO228" i="1"/>
  <c r="AN228" i="1"/>
  <c r="AM228" i="1"/>
  <c r="Z245" i="1"/>
  <c r="V245" i="1"/>
  <c r="Y245" i="1"/>
  <c r="X245" i="1"/>
  <c r="W245" i="1"/>
  <c r="U283" i="1"/>
  <c r="R283" i="1"/>
  <c r="AM278" i="1"/>
  <c r="AO278" i="1"/>
  <c r="AN278" i="1"/>
  <c r="AM263" i="1"/>
  <c r="AO263" i="1"/>
  <c r="AN263" i="1"/>
  <c r="AN288" i="1"/>
  <c r="AO288" i="1"/>
  <c r="AM288" i="1"/>
  <c r="AE255" i="1"/>
  <c r="AM258" i="1"/>
  <c r="AO258" i="1"/>
  <c r="AN258" i="1"/>
  <c r="X182" i="1"/>
  <c r="Z182" i="1"/>
  <c r="V182" i="1"/>
  <c r="Y182" i="1"/>
  <c r="W182" i="1"/>
  <c r="Z166" i="1"/>
  <c r="V166" i="1"/>
  <c r="X166" i="1"/>
  <c r="Y166" i="1"/>
  <c r="W166" i="1"/>
  <c r="Z152" i="1"/>
  <c r="V152" i="1"/>
  <c r="X152" i="1"/>
  <c r="Y152" i="1"/>
  <c r="W152" i="1"/>
  <c r="AM254" i="1"/>
  <c r="AO254" i="1"/>
  <c r="AN254" i="1"/>
  <c r="AO204" i="1"/>
  <c r="AM204" i="1"/>
  <c r="AN204" i="1"/>
  <c r="Z174" i="1"/>
  <c r="V174" i="1"/>
  <c r="X174" i="1"/>
  <c r="Y174" i="1"/>
  <c r="W174" i="1"/>
  <c r="Y153" i="1"/>
  <c r="W153" i="1"/>
  <c r="V153" i="1"/>
  <c r="Z153" i="1"/>
  <c r="X153" i="1"/>
  <c r="AO89" i="1"/>
  <c r="AN89" i="1"/>
  <c r="AM89" i="1"/>
  <c r="AM182" i="1"/>
  <c r="AO182" i="1"/>
  <c r="AN182" i="1"/>
  <c r="AM175" i="1"/>
  <c r="AO175" i="1"/>
  <c r="AN175" i="1"/>
  <c r="AN164" i="1"/>
  <c r="AM164" i="1"/>
  <c r="AO164" i="1"/>
  <c r="AO130" i="1"/>
  <c r="AN130" i="1"/>
  <c r="AM130" i="1"/>
  <c r="AO111" i="1"/>
  <c r="AN111" i="1"/>
  <c r="AM111" i="1"/>
  <c r="Y197" i="1"/>
  <c r="W197" i="1"/>
  <c r="Z197" i="1"/>
  <c r="X197" i="1"/>
  <c r="V197" i="1"/>
  <c r="W186" i="1"/>
  <c r="Y186" i="1"/>
  <c r="Z186" i="1"/>
  <c r="X186" i="1"/>
  <c r="V186" i="1"/>
  <c r="AO181" i="1"/>
  <c r="AM181" i="1"/>
  <c r="AN181" i="1"/>
  <c r="AD248" i="1"/>
  <c r="AD249" i="1" s="1"/>
  <c r="AE172" i="1"/>
  <c r="AE248" i="1" s="1"/>
  <c r="AE249" i="1" s="1"/>
  <c r="AM162" i="1"/>
  <c r="AO162" i="1"/>
  <c r="AN162" i="1"/>
  <c r="S143" i="1"/>
  <c r="T143" i="1" s="1"/>
  <c r="S136" i="1"/>
  <c r="T136" i="1" s="1"/>
  <c r="S122" i="1"/>
  <c r="T122" i="1" s="1"/>
  <c r="S90" i="1"/>
  <c r="T90" i="1" s="1"/>
  <c r="AO92" i="1"/>
  <c r="AM92" i="1"/>
  <c r="AN92" i="1"/>
  <c r="R167" i="1"/>
  <c r="R168" i="1" s="1"/>
  <c r="S76" i="1"/>
  <c r="T76" i="1" s="1"/>
  <c r="AM77" i="1"/>
  <c r="AN77" i="1"/>
  <c r="AO77" i="1"/>
  <c r="Y25" i="1"/>
  <c r="W25" i="1"/>
  <c r="X25" i="1"/>
  <c r="Z25" i="1"/>
  <c r="V25" i="1"/>
  <c r="R35" i="1"/>
  <c r="R36" i="1" s="1"/>
  <c r="S4" i="1"/>
  <c r="T4" i="1" s="1"/>
  <c r="AO31" i="1"/>
  <c r="AN31" i="1"/>
  <c r="AM31" i="1"/>
  <c r="AO16" i="1"/>
  <c r="AN16" i="1"/>
  <c r="AM16" i="1"/>
  <c r="AM44" i="1"/>
  <c r="AO44" i="1"/>
  <c r="AN44" i="1"/>
  <c r="AO23" i="1"/>
  <c r="AN23" i="1"/>
  <c r="AM23" i="1"/>
  <c r="AF26" i="1"/>
  <c r="AF27" i="1"/>
  <c r="AF99" i="1"/>
  <c r="AF98" i="1"/>
  <c r="AF88" i="1"/>
  <c r="AF89" i="1"/>
  <c r="AF175" i="1"/>
  <c r="AF174" i="1"/>
  <c r="AF195" i="1"/>
  <c r="AF193" i="1"/>
  <c r="AF181" i="1"/>
  <c r="AF183" i="1"/>
  <c r="AF281" i="1"/>
  <c r="AF278" i="1"/>
  <c r="AF235" i="1"/>
  <c r="AF234" i="1"/>
  <c r="AF213" i="1"/>
  <c r="AF214" i="1"/>
  <c r="AF321" i="1"/>
  <c r="AF320" i="1"/>
  <c r="AF305" i="1"/>
  <c r="AF306" i="1"/>
  <c r="AF341" i="1"/>
  <c r="AF340" i="1"/>
  <c r="AF353" i="1"/>
  <c r="AF352" i="1"/>
  <c r="AB437" i="1"/>
  <c r="AF366" i="1"/>
  <c r="AF365" i="1"/>
  <c r="AF411" i="1"/>
  <c r="AF412" i="1"/>
  <c r="AO424" i="1"/>
  <c r="AN424" i="1"/>
  <c r="AM424" i="1"/>
  <c r="S431" i="1"/>
  <c r="T431" i="1" s="1"/>
  <c r="AO429" i="1"/>
  <c r="AN429" i="1"/>
  <c r="AM429" i="1"/>
  <c r="AN396" i="1"/>
  <c r="AM396" i="1"/>
  <c r="AO396" i="1"/>
  <c r="AG403" i="1"/>
  <c r="X403" i="1"/>
  <c r="Y403" i="1"/>
  <c r="W403" i="1"/>
  <c r="Z403" i="1"/>
  <c r="V403" i="1"/>
  <c r="S411" i="1"/>
  <c r="T411" i="1" s="1"/>
  <c r="Y405" i="1"/>
  <c r="AG405" i="1"/>
  <c r="Z405" i="1"/>
  <c r="X405" i="1"/>
  <c r="W405" i="1"/>
  <c r="V405" i="1"/>
  <c r="W390" i="1"/>
  <c r="Z390" i="1"/>
  <c r="V390" i="1"/>
  <c r="AG390" i="1"/>
  <c r="X390" i="1"/>
  <c r="Y390" i="1"/>
  <c r="AN375" i="1"/>
  <c r="AO375" i="1"/>
  <c r="AM375" i="1"/>
  <c r="S387" i="1"/>
  <c r="T387" i="1" s="1"/>
  <c r="AM382" i="1"/>
  <c r="AO382" i="1"/>
  <c r="AN382" i="1"/>
  <c r="AN377" i="1"/>
  <c r="AO377" i="1"/>
  <c r="AM377" i="1"/>
  <c r="AG374" i="1"/>
  <c r="W374" i="1"/>
  <c r="Z374" i="1"/>
  <c r="X374" i="1"/>
  <c r="V374" i="1"/>
  <c r="Y374" i="1"/>
  <c r="AO398" i="1"/>
  <c r="AM398" i="1"/>
  <c r="AN398" i="1"/>
  <c r="AG392" i="1"/>
  <c r="X392" i="1"/>
  <c r="W392" i="1"/>
  <c r="V392" i="1"/>
  <c r="Z392" i="1"/>
  <c r="Y392" i="1"/>
  <c r="AN381" i="1"/>
  <c r="AO381" i="1"/>
  <c r="AM381" i="1"/>
  <c r="S352" i="1"/>
  <c r="T352" i="1" s="1"/>
  <c r="AN340" i="1"/>
  <c r="AM340" i="1"/>
  <c r="AO340" i="1"/>
  <c r="AG349" i="1"/>
  <c r="X349" i="1"/>
  <c r="Z349" i="1"/>
  <c r="Y349" i="1"/>
  <c r="W349" i="1"/>
  <c r="V349" i="1"/>
  <c r="AO345" i="1"/>
  <c r="AN345" i="1"/>
  <c r="AM345" i="1"/>
  <c r="AO337" i="1"/>
  <c r="AN337" i="1"/>
  <c r="AM337" i="1"/>
  <c r="R360" i="1"/>
  <c r="R361" i="1" s="1"/>
  <c r="Z346" i="1"/>
  <c r="V346" i="1"/>
  <c r="Y346" i="1"/>
  <c r="AG346" i="1"/>
  <c r="X346" i="1"/>
  <c r="W346" i="1"/>
  <c r="AG339" i="1"/>
  <c r="X339" i="1"/>
  <c r="W339" i="1"/>
  <c r="Z339" i="1"/>
  <c r="V339" i="1"/>
  <c r="Y339" i="1"/>
  <c r="AN318" i="1"/>
  <c r="AM318" i="1"/>
  <c r="AO318" i="1"/>
  <c r="Y323" i="1"/>
  <c r="AG323" i="1"/>
  <c r="X323" i="1"/>
  <c r="V323" i="1"/>
  <c r="Z323" i="1"/>
  <c r="W323" i="1"/>
  <c r="AO298" i="1"/>
  <c r="AN298" i="1"/>
  <c r="AM298" i="1"/>
  <c r="AO296" i="1"/>
  <c r="AN296" i="1"/>
  <c r="AM296" i="1"/>
  <c r="S319" i="1"/>
  <c r="AO295" i="1"/>
  <c r="AN295" i="1"/>
  <c r="AM295" i="1"/>
  <c r="Z302" i="1"/>
  <c r="V302" i="1"/>
  <c r="Y302" i="1"/>
  <c r="X302" i="1"/>
  <c r="W302" i="1"/>
  <c r="W295" i="1"/>
  <c r="Z295" i="1"/>
  <c r="V295" i="1"/>
  <c r="Y295" i="1"/>
  <c r="X295" i="1"/>
  <c r="X300" i="1"/>
  <c r="W300" i="1"/>
  <c r="Z300" i="1"/>
  <c r="V300" i="1"/>
  <c r="Y300" i="1"/>
  <c r="X291" i="1"/>
  <c r="W291" i="1"/>
  <c r="Z291" i="1"/>
  <c r="V291" i="1"/>
  <c r="Y291" i="1"/>
  <c r="Y281" i="1"/>
  <c r="W281" i="1"/>
  <c r="V281" i="1"/>
  <c r="Z281" i="1"/>
  <c r="X281" i="1"/>
  <c r="W297" i="1"/>
  <c r="Z297" i="1"/>
  <c r="V297" i="1"/>
  <c r="Y297" i="1"/>
  <c r="X297" i="1"/>
  <c r="AO287" i="1"/>
  <c r="AM287" i="1"/>
  <c r="AN287" i="1"/>
  <c r="AO264" i="1"/>
  <c r="AN264" i="1"/>
  <c r="AM264" i="1"/>
  <c r="AO239" i="1"/>
  <c r="AN239" i="1"/>
  <c r="AM239" i="1"/>
  <c r="AO224" i="1"/>
  <c r="AN224" i="1"/>
  <c r="AM224" i="1"/>
  <c r="W272" i="1"/>
  <c r="Z272" i="1"/>
  <c r="V272" i="1"/>
  <c r="Y272" i="1"/>
  <c r="X272" i="1"/>
  <c r="Z233" i="1"/>
  <c r="V233" i="1"/>
  <c r="Y233" i="1"/>
  <c r="X233" i="1"/>
  <c r="W233" i="1"/>
  <c r="X231" i="1"/>
  <c r="W231" i="1"/>
  <c r="Z231" i="1"/>
  <c r="V231" i="1"/>
  <c r="Y231" i="1"/>
  <c r="X212" i="1"/>
  <c r="Z212" i="1"/>
  <c r="V212" i="1"/>
  <c r="Y212" i="1"/>
  <c r="W212" i="1"/>
  <c r="W280" i="1"/>
  <c r="Y280" i="1"/>
  <c r="X280" i="1"/>
  <c r="V280" i="1"/>
  <c r="Z280" i="1"/>
  <c r="X271" i="1"/>
  <c r="W271" i="1"/>
  <c r="Z271" i="1"/>
  <c r="V271" i="1"/>
  <c r="Y271" i="1"/>
  <c r="Y269" i="1"/>
  <c r="X269" i="1"/>
  <c r="W269" i="1"/>
  <c r="Z269" i="1"/>
  <c r="V269" i="1"/>
  <c r="Y267" i="1"/>
  <c r="X267" i="1"/>
  <c r="W267" i="1"/>
  <c r="Z267" i="1"/>
  <c r="V267" i="1"/>
  <c r="W259" i="1"/>
  <c r="Z259" i="1"/>
  <c r="V259" i="1"/>
  <c r="Y259" i="1"/>
  <c r="X259" i="1"/>
  <c r="S288" i="1"/>
  <c r="T288" i="1" s="1"/>
  <c r="Z266" i="1"/>
  <c r="V266" i="1"/>
  <c r="Y266" i="1"/>
  <c r="X266" i="1"/>
  <c r="W266" i="1"/>
  <c r="Y262" i="1"/>
  <c r="X262" i="1"/>
  <c r="W262" i="1"/>
  <c r="Z262" i="1"/>
  <c r="V262" i="1"/>
  <c r="Z255" i="1"/>
  <c r="V255" i="1"/>
  <c r="Y255" i="1"/>
  <c r="X255" i="1"/>
  <c r="W255" i="1"/>
  <c r="X246" i="1"/>
  <c r="W246" i="1"/>
  <c r="Z246" i="1"/>
  <c r="V246" i="1"/>
  <c r="Y246" i="1"/>
  <c r="Z236" i="1"/>
  <c r="V236" i="1"/>
  <c r="Y236" i="1"/>
  <c r="X236" i="1"/>
  <c r="W236" i="1"/>
  <c r="X208" i="1"/>
  <c r="Z208" i="1"/>
  <c r="V208" i="1"/>
  <c r="Y208" i="1"/>
  <c r="W208" i="1"/>
  <c r="S258" i="1"/>
  <c r="T258" i="1" s="1"/>
  <c r="X175" i="1"/>
  <c r="Z175" i="1"/>
  <c r="V175" i="1"/>
  <c r="Y175" i="1"/>
  <c r="W175" i="1"/>
  <c r="Z165" i="1"/>
  <c r="V165" i="1"/>
  <c r="X165" i="1"/>
  <c r="Y165" i="1"/>
  <c r="W165" i="1"/>
  <c r="S254" i="1"/>
  <c r="T254" i="1" s="1"/>
  <c r="W232" i="1"/>
  <c r="Z232" i="1"/>
  <c r="V232" i="1"/>
  <c r="Y232" i="1"/>
  <c r="X232" i="1"/>
  <c r="Z218" i="1"/>
  <c r="V218" i="1"/>
  <c r="X218" i="1"/>
  <c r="W218" i="1"/>
  <c r="Y218" i="1"/>
  <c r="Z210" i="1"/>
  <c r="V210" i="1"/>
  <c r="X210" i="1"/>
  <c r="W210" i="1"/>
  <c r="Y210" i="1"/>
  <c r="S204" i="1"/>
  <c r="T204" i="1" s="1"/>
  <c r="Y192" i="1"/>
  <c r="W192" i="1"/>
  <c r="V192" i="1"/>
  <c r="Z192" i="1"/>
  <c r="X192" i="1"/>
  <c r="Z173" i="1"/>
  <c r="V173" i="1"/>
  <c r="X173" i="1"/>
  <c r="Y173" i="1"/>
  <c r="W173" i="1"/>
  <c r="X162" i="1"/>
  <c r="Z162" i="1"/>
  <c r="V162" i="1"/>
  <c r="Y162" i="1"/>
  <c r="W162" i="1"/>
  <c r="X149" i="1"/>
  <c r="Z149" i="1"/>
  <c r="V149" i="1"/>
  <c r="Y149" i="1"/>
  <c r="W149" i="1"/>
  <c r="Z260" i="1"/>
  <c r="V260" i="1"/>
  <c r="Y260" i="1"/>
  <c r="X260" i="1"/>
  <c r="W260" i="1"/>
  <c r="W243" i="1"/>
  <c r="Z243" i="1"/>
  <c r="V243" i="1"/>
  <c r="Y243" i="1"/>
  <c r="X243" i="1"/>
  <c r="AO190" i="1"/>
  <c r="AM190" i="1"/>
  <c r="AN190" i="1"/>
  <c r="AO125" i="1"/>
  <c r="AN125" i="1"/>
  <c r="AM125" i="1"/>
  <c r="AO107" i="1"/>
  <c r="AN107" i="1"/>
  <c r="AM107" i="1"/>
  <c r="Y256" i="1"/>
  <c r="X256" i="1"/>
  <c r="W256" i="1"/>
  <c r="Z256" i="1"/>
  <c r="V256" i="1"/>
  <c r="AO214" i="1"/>
  <c r="AM214" i="1"/>
  <c r="AN214" i="1"/>
  <c r="X193" i="1"/>
  <c r="Z193" i="1"/>
  <c r="V193" i="1"/>
  <c r="W193" i="1"/>
  <c r="Y193" i="1"/>
  <c r="W180" i="1"/>
  <c r="Y180" i="1"/>
  <c r="Z180" i="1"/>
  <c r="X180" i="1"/>
  <c r="V180" i="1"/>
  <c r="Z176" i="1"/>
  <c r="V176" i="1"/>
  <c r="X176" i="1"/>
  <c r="W176" i="1"/>
  <c r="Y176" i="1"/>
  <c r="Y161" i="1"/>
  <c r="W161" i="1"/>
  <c r="Z161" i="1"/>
  <c r="X161" i="1"/>
  <c r="V161" i="1"/>
  <c r="S132" i="1"/>
  <c r="T132" i="1" s="1"/>
  <c r="S118" i="1"/>
  <c r="T118" i="1" s="1"/>
  <c r="S98" i="1"/>
  <c r="T98" i="1" s="1"/>
  <c r="S86" i="1"/>
  <c r="T86" i="1" s="1"/>
  <c r="AD167" i="1"/>
  <c r="AD168" i="1" s="1"/>
  <c r="W144" i="1"/>
  <c r="Y144" i="1"/>
  <c r="X144" i="1"/>
  <c r="V144" i="1"/>
  <c r="Z144" i="1"/>
  <c r="W83" i="1"/>
  <c r="Z83" i="1"/>
  <c r="V83" i="1"/>
  <c r="X83" i="1"/>
  <c r="Y83" i="1"/>
  <c r="U167" i="1"/>
  <c r="AN76" i="1"/>
  <c r="AO76" i="1"/>
  <c r="AM76" i="1"/>
  <c r="W120" i="1"/>
  <c r="Z120" i="1"/>
  <c r="V120" i="1"/>
  <c r="Y120" i="1"/>
  <c r="X120" i="1"/>
  <c r="Z97" i="1"/>
  <c r="V97" i="1"/>
  <c r="Y97" i="1"/>
  <c r="W97" i="1"/>
  <c r="X97" i="1"/>
  <c r="R71" i="1"/>
  <c r="R72" i="1" s="1"/>
  <c r="S40" i="1"/>
  <c r="T40" i="1" s="1"/>
  <c r="AM62" i="1"/>
  <c r="AO62" i="1"/>
  <c r="AN62" i="1"/>
  <c r="AM58" i="1"/>
  <c r="AO58" i="1"/>
  <c r="AN58" i="1"/>
  <c r="AO54" i="1"/>
  <c r="AN54" i="1"/>
  <c r="AM54" i="1"/>
  <c r="AD71" i="1"/>
  <c r="AD72" i="1" s="1"/>
  <c r="AO33" i="1"/>
  <c r="AN33" i="1"/>
  <c r="AM33" i="1"/>
  <c r="AO13" i="1"/>
  <c r="AN13" i="1"/>
  <c r="AM13" i="1"/>
  <c r="W66" i="1"/>
  <c r="Z66" i="1"/>
  <c r="V66" i="1"/>
  <c r="Y66" i="1"/>
  <c r="X66" i="1"/>
  <c r="Y14" i="1"/>
  <c r="AG14" i="1"/>
  <c r="X14" i="1"/>
  <c r="W14" i="1"/>
  <c r="Z14" i="1"/>
  <c r="V14" i="1"/>
  <c r="U35" i="1"/>
  <c r="AF25" i="1"/>
  <c r="AF24" i="1"/>
  <c r="AF49" i="1"/>
  <c r="AF48" i="1"/>
  <c r="AF4" i="1"/>
  <c r="AB35" i="1"/>
  <c r="AF33" i="1"/>
  <c r="AF34" i="1"/>
  <c r="AF78" i="1"/>
  <c r="AF77" i="1"/>
  <c r="AF93" i="1"/>
  <c r="AF94" i="1"/>
  <c r="AF263" i="1"/>
  <c r="AF197" i="1"/>
  <c r="AF259" i="1"/>
  <c r="AF258" i="1"/>
  <c r="AF280" i="1"/>
  <c r="AF277" i="1"/>
  <c r="AF310" i="1"/>
  <c r="AF309" i="1"/>
  <c r="AF307" i="1"/>
  <c r="AF308" i="1"/>
  <c r="AF324" i="1"/>
  <c r="AF325" i="1"/>
  <c r="AF348" i="1"/>
  <c r="AF347" i="1"/>
  <c r="AF377" i="1"/>
  <c r="AF376" i="1"/>
  <c r="AF380" i="1"/>
  <c r="AF379" i="1"/>
  <c r="AF424" i="1"/>
  <c r="AF423" i="1"/>
  <c r="AG23" i="1"/>
  <c r="X23" i="1"/>
  <c r="W23" i="1"/>
  <c r="Z23" i="1"/>
  <c r="V23" i="1"/>
  <c r="Y23" i="1"/>
  <c r="AC441" i="1"/>
  <c r="X77" i="1"/>
  <c r="W77" i="1"/>
  <c r="V77" i="1"/>
  <c r="Z77" i="1"/>
  <c r="Y77" i="1"/>
  <c r="W29" i="1"/>
  <c r="Z29" i="1"/>
  <c r="V29" i="1"/>
  <c r="Y29" i="1"/>
  <c r="AG29" i="1"/>
  <c r="X29" i="1"/>
  <c r="Y19" i="1"/>
  <c r="AG19" i="1"/>
  <c r="X19" i="1"/>
  <c r="W19" i="1"/>
  <c r="Z19" i="1"/>
  <c r="V19" i="1"/>
  <c r="W427" i="1"/>
  <c r="Z427" i="1"/>
  <c r="V427" i="1"/>
  <c r="Y427" i="1"/>
  <c r="AG427" i="1"/>
  <c r="X427" i="1"/>
  <c r="AM431" i="1"/>
  <c r="AO431" i="1"/>
  <c r="AN431" i="1"/>
  <c r="S429" i="1"/>
  <c r="T429" i="1" s="1"/>
  <c r="X414" i="1"/>
  <c r="W414" i="1"/>
  <c r="AG414" i="1"/>
  <c r="V414" i="1"/>
  <c r="Y414" i="1"/>
  <c r="Z414" i="1"/>
  <c r="AG410" i="1"/>
  <c r="X410" i="1"/>
  <c r="W410" i="1"/>
  <c r="V410" i="1"/>
  <c r="Y410" i="1"/>
  <c r="Z410" i="1"/>
  <c r="S417" i="1"/>
  <c r="T417" i="1" s="1"/>
  <c r="AN394" i="1"/>
  <c r="AM394" i="1"/>
  <c r="AO394" i="1"/>
  <c r="AN404" i="1"/>
  <c r="AO404" i="1"/>
  <c r="AM404" i="1"/>
  <c r="U437" i="1"/>
  <c r="AM365" i="1"/>
  <c r="AO365" i="1"/>
  <c r="AN365" i="1"/>
  <c r="AO395" i="1"/>
  <c r="AM395" i="1"/>
  <c r="AN395" i="1"/>
  <c r="Y389" i="1"/>
  <c r="AG389" i="1"/>
  <c r="V389" i="1"/>
  <c r="X389" i="1"/>
  <c r="W389" i="1"/>
  <c r="Z389" i="1"/>
  <c r="AM387" i="1"/>
  <c r="AN387" i="1"/>
  <c r="AO387" i="1"/>
  <c r="AN386" i="1"/>
  <c r="AO386" i="1"/>
  <c r="AM386" i="1"/>
  <c r="S382" i="1"/>
  <c r="T382" i="1" s="1"/>
  <c r="S377" i="1"/>
  <c r="T377" i="1" s="1"/>
  <c r="S398" i="1"/>
  <c r="T398" i="1" s="1"/>
  <c r="S381" i="1"/>
  <c r="T381" i="1" s="1"/>
  <c r="AN356" i="1"/>
  <c r="AM356" i="1"/>
  <c r="AO356" i="1"/>
  <c r="AO352" i="1"/>
  <c r="AM352" i="1"/>
  <c r="AN352" i="1"/>
  <c r="AN338" i="1"/>
  <c r="AM338" i="1"/>
  <c r="AO338" i="1"/>
  <c r="AO343" i="1"/>
  <c r="AN343" i="1"/>
  <c r="AM343" i="1"/>
  <c r="S331" i="1"/>
  <c r="T331" i="1" s="1"/>
  <c r="W322" i="1"/>
  <c r="Z322" i="1"/>
  <c r="V322" i="1"/>
  <c r="Y322" i="1"/>
  <c r="AG322" i="1"/>
  <c r="X322" i="1"/>
  <c r="AO292" i="1"/>
  <c r="AN292" i="1"/>
  <c r="AM292" i="1"/>
  <c r="R303" i="1"/>
  <c r="U303" i="1"/>
  <c r="AM294" i="1"/>
  <c r="AO294" i="1"/>
  <c r="AN294" i="1"/>
  <c r="AO306" i="1"/>
  <c r="AN306" i="1"/>
  <c r="AM306" i="1"/>
  <c r="W294" i="1"/>
  <c r="Z294" i="1"/>
  <c r="V294" i="1"/>
  <c r="Y294" i="1"/>
  <c r="X294" i="1"/>
  <c r="AO290" i="1"/>
  <c r="AM290" i="1"/>
  <c r="AN290" i="1"/>
  <c r="AO266" i="1"/>
  <c r="AN266" i="1"/>
  <c r="AM266" i="1"/>
  <c r="AO260" i="1"/>
  <c r="AN260" i="1"/>
  <c r="AM260" i="1"/>
  <c r="AO245" i="1"/>
  <c r="AN245" i="1"/>
  <c r="AM245" i="1"/>
  <c r="AO240" i="1"/>
  <c r="AN240" i="1"/>
  <c r="AM240" i="1"/>
  <c r="AO233" i="1"/>
  <c r="AN233" i="1"/>
  <c r="AM233" i="1"/>
  <c r="AO225" i="1"/>
  <c r="AN225" i="1"/>
  <c r="AM225" i="1"/>
  <c r="AO277" i="1"/>
  <c r="AM277" i="1"/>
  <c r="AN277" i="1"/>
  <c r="AO259" i="1"/>
  <c r="AN259" i="1"/>
  <c r="AM259" i="1"/>
  <c r="AO235" i="1"/>
  <c r="AN235" i="1"/>
  <c r="AM235" i="1"/>
  <c r="AM289" i="1"/>
  <c r="AO289" i="1"/>
  <c r="AN289" i="1"/>
  <c r="W275" i="1"/>
  <c r="Z275" i="1"/>
  <c r="V275" i="1"/>
  <c r="Y275" i="1"/>
  <c r="X275" i="1"/>
  <c r="Z244" i="1"/>
  <c r="V244" i="1"/>
  <c r="Y244" i="1"/>
  <c r="X244" i="1"/>
  <c r="W244" i="1"/>
  <c r="AE312" i="1"/>
  <c r="AE313" i="1" s="1"/>
  <c r="Z164" i="1"/>
  <c r="V164" i="1"/>
  <c r="X164" i="1"/>
  <c r="Y164" i="1"/>
  <c r="W164" i="1"/>
  <c r="AN257" i="1"/>
  <c r="AM257" i="1"/>
  <c r="AO257" i="1"/>
  <c r="AM227" i="1"/>
  <c r="AO227" i="1"/>
  <c r="AN227" i="1"/>
  <c r="X198" i="1"/>
  <c r="Z198" i="1"/>
  <c r="V198" i="1"/>
  <c r="Y198" i="1"/>
  <c r="W198" i="1"/>
  <c r="Y191" i="1"/>
  <c r="W191" i="1"/>
  <c r="V191" i="1"/>
  <c r="Z191" i="1"/>
  <c r="X191" i="1"/>
  <c r="Z181" i="1"/>
  <c r="V181" i="1"/>
  <c r="X181" i="1"/>
  <c r="Y181" i="1"/>
  <c r="W181" i="1"/>
  <c r="AN253" i="1"/>
  <c r="AM253" i="1"/>
  <c r="AO253" i="1"/>
  <c r="AM238" i="1"/>
  <c r="AO238" i="1"/>
  <c r="AN238" i="1"/>
  <c r="AO166" i="1"/>
  <c r="AM166" i="1"/>
  <c r="AN166" i="1"/>
  <c r="AO152" i="1"/>
  <c r="AM152" i="1"/>
  <c r="AN152" i="1"/>
  <c r="AO139" i="1"/>
  <c r="AN139" i="1"/>
  <c r="AM139" i="1"/>
  <c r="AO120" i="1"/>
  <c r="AN120" i="1"/>
  <c r="AM120" i="1"/>
  <c r="AM103" i="1"/>
  <c r="AO103" i="1"/>
  <c r="AN103" i="1"/>
  <c r="W179" i="1"/>
  <c r="Y179" i="1"/>
  <c r="Z179" i="1"/>
  <c r="X179" i="1"/>
  <c r="V179" i="1"/>
  <c r="AO174" i="1"/>
  <c r="AM174" i="1"/>
  <c r="AN174" i="1"/>
  <c r="Y160" i="1"/>
  <c r="W160" i="1"/>
  <c r="Z160" i="1"/>
  <c r="X160" i="1"/>
  <c r="V160" i="1"/>
  <c r="X154" i="1"/>
  <c r="Z154" i="1"/>
  <c r="V154" i="1"/>
  <c r="W154" i="1"/>
  <c r="Y154" i="1"/>
  <c r="AO145" i="1"/>
  <c r="AN145" i="1"/>
  <c r="AM145" i="1"/>
  <c r="S141" i="1"/>
  <c r="T141" i="1" s="1"/>
  <c r="S127" i="1"/>
  <c r="T127" i="1" s="1"/>
  <c r="S113" i="1"/>
  <c r="T113" i="1" s="1"/>
  <c r="S94" i="1"/>
  <c r="T94" i="1" s="1"/>
  <c r="S81" i="1"/>
  <c r="T81" i="1" s="1"/>
  <c r="Z89" i="1"/>
  <c r="V89" i="1"/>
  <c r="Y89" i="1"/>
  <c r="W89" i="1"/>
  <c r="X89" i="1"/>
  <c r="AM70" i="1"/>
  <c r="AO70" i="1"/>
  <c r="AN70" i="1"/>
  <c r="AM66" i="1"/>
  <c r="AO66" i="1"/>
  <c r="AN66" i="1"/>
  <c r="S61" i="1"/>
  <c r="T61" i="1" s="1"/>
  <c r="S57" i="1"/>
  <c r="T57" i="1" s="1"/>
  <c r="AM49" i="1"/>
  <c r="AO49" i="1"/>
  <c r="AN49" i="1"/>
  <c r="AO45" i="1"/>
  <c r="AN45" i="1"/>
  <c r="AM45" i="1"/>
  <c r="U71" i="1"/>
  <c r="AO40" i="1"/>
  <c r="AN40" i="1"/>
  <c r="AM40" i="1"/>
  <c r="AM21" i="1"/>
  <c r="AO21" i="1"/>
  <c r="AN21" i="1"/>
  <c r="AM65" i="1"/>
  <c r="AO65" i="1"/>
  <c r="AN65" i="1"/>
  <c r="AF57" i="1"/>
  <c r="AF56" i="1"/>
  <c r="AF6" i="1"/>
  <c r="AF7" i="1"/>
  <c r="AF13" i="1"/>
  <c r="AF14" i="1"/>
  <c r="AB71" i="1"/>
  <c r="AF41" i="1"/>
  <c r="AF87" i="1"/>
  <c r="AF86" i="1"/>
  <c r="AF120" i="1"/>
  <c r="AF119" i="1"/>
  <c r="AF134" i="1"/>
  <c r="AF133" i="1"/>
  <c r="AF96" i="1"/>
  <c r="AF97" i="1"/>
  <c r="AF143" i="1"/>
  <c r="AF142" i="1"/>
  <c r="AB248" i="1"/>
  <c r="AF246" i="1" s="1"/>
  <c r="AF203" i="1"/>
  <c r="AF204" i="1"/>
  <c r="AF239" i="1"/>
  <c r="AF240" i="1"/>
  <c r="AF284" i="1"/>
  <c r="AF286" i="1"/>
  <c r="AF335" i="1"/>
  <c r="AF334" i="1"/>
  <c r="AF402" i="1"/>
  <c r="AF400" i="1"/>
  <c r="AF395" i="1"/>
  <c r="AF394" i="1"/>
  <c r="AF422" i="1"/>
  <c r="AF421" i="1"/>
  <c r="AF418" i="1"/>
  <c r="AF419" i="1"/>
  <c r="AF429" i="1"/>
  <c r="AF428" i="1"/>
  <c r="W53" i="1"/>
  <c r="Z53" i="1"/>
  <c r="V53" i="1"/>
  <c r="Y53" i="1"/>
  <c r="X53" i="1"/>
  <c r="AD35" i="1"/>
  <c r="AD36" i="1" s="1"/>
  <c r="AD441" i="1" s="1"/>
  <c r="W13" i="1"/>
  <c r="Z13" i="1"/>
  <c r="V13" i="1"/>
  <c r="Y13" i="1"/>
  <c r="AG13" i="1"/>
  <c r="X13" i="1"/>
  <c r="AO10" i="1"/>
  <c r="AN10" i="1"/>
  <c r="AM10" i="1"/>
  <c r="Y428" i="1"/>
  <c r="AG428" i="1"/>
  <c r="X428" i="1"/>
  <c r="Z428" i="1"/>
  <c r="W428" i="1"/>
  <c r="V428" i="1"/>
  <c r="Y421" i="1"/>
  <c r="AG421" i="1"/>
  <c r="X421" i="1"/>
  <c r="W421" i="1"/>
  <c r="V421" i="1"/>
  <c r="Z421" i="1"/>
  <c r="Y425" i="1"/>
  <c r="V425" i="1"/>
  <c r="Z425" i="1"/>
  <c r="X425" i="1"/>
  <c r="W425" i="1"/>
  <c r="AM417" i="1"/>
  <c r="AO417" i="1"/>
  <c r="AN417" i="1"/>
  <c r="Y412" i="1"/>
  <c r="AG412" i="1"/>
  <c r="X412" i="1"/>
  <c r="V412" i="1"/>
  <c r="Z412" i="1"/>
  <c r="W412" i="1"/>
  <c r="S404" i="1"/>
  <c r="T404" i="1" s="1"/>
  <c r="X413" i="1"/>
  <c r="Y413" i="1"/>
  <c r="W413" i="1"/>
  <c r="Z413" i="1"/>
  <c r="V413" i="1"/>
  <c r="AG413" i="1"/>
  <c r="AG408" i="1"/>
  <c r="X408" i="1"/>
  <c r="V408" i="1"/>
  <c r="Z408" i="1"/>
  <c r="Y408" i="1"/>
  <c r="W408" i="1"/>
  <c r="X397" i="1"/>
  <c r="AG397" i="1"/>
  <c r="W397" i="1"/>
  <c r="V397" i="1"/>
  <c r="Z397" i="1"/>
  <c r="Y397" i="1"/>
  <c r="S395" i="1"/>
  <c r="T395" i="1" s="1"/>
  <c r="AG376" i="1"/>
  <c r="X376" i="1"/>
  <c r="Y376" i="1"/>
  <c r="Z376" i="1"/>
  <c r="W376" i="1"/>
  <c r="V376" i="1"/>
  <c r="AO388" i="1"/>
  <c r="AN388" i="1"/>
  <c r="AM388" i="1"/>
  <c r="R437" i="1"/>
  <c r="R438" i="1" s="1"/>
  <c r="Z394" i="1"/>
  <c r="V394" i="1"/>
  <c r="Y394" i="1"/>
  <c r="W394" i="1"/>
  <c r="X394" i="1"/>
  <c r="AG394" i="1"/>
  <c r="S386" i="1"/>
  <c r="T386" i="1" s="1"/>
  <c r="AN402" i="1"/>
  <c r="AO402" i="1"/>
  <c r="AM402" i="1"/>
  <c r="Y391" i="1"/>
  <c r="X391" i="1"/>
  <c r="W391" i="1"/>
  <c r="Z391" i="1"/>
  <c r="V391" i="1"/>
  <c r="AG391" i="1"/>
  <c r="AN355" i="1"/>
  <c r="AO355" i="1"/>
  <c r="AM355" i="1"/>
  <c r="AG354" i="1"/>
  <c r="X354" i="1"/>
  <c r="V354" i="1"/>
  <c r="Z354" i="1"/>
  <c r="Y354" i="1"/>
  <c r="W354" i="1"/>
  <c r="AN344" i="1"/>
  <c r="AM344" i="1"/>
  <c r="AO344" i="1"/>
  <c r="AO347" i="1"/>
  <c r="AN347" i="1"/>
  <c r="AM347" i="1"/>
  <c r="AO341" i="1"/>
  <c r="AN341" i="1"/>
  <c r="AM341" i="1"/>
  <c r="AO326" i="1"/>
  <c r="AN326" i="1"/>
  <c r="AM326" i="1"/>
  <c r="AG343" i="1"/>
  <c r="X343" i="1"/>
  <c r="W343" i="1"/>
  <c r="Z343" i="1"/>
  <c r="V343" i="1"/>
  <c r="Y343" i="1"/>
  <c r="AO324" i="1"/>
  <c r="AN324" i="1"/>
  <c r="AM324" i="1"/>
  <c r="AO302" i="1"/>
  <c r="AN302" i="1"/>
  <c r="AM302" i="1"/>
  <c r="AG329" i="1"/>
  <c r="X329" i="1"/>
  <c r="W329" i="1"/>
  <c r="Z329" i="1"/>
  <c r="V329" i="1"/>
  <c r="Y329" i="1"/>
  <c r="U360" i="1"/>
  <c r="AO301" i="1"/>
  <c r="AN301" i="1"/>
  <c r="AM301" i="1"/>
  <c r="AM297" i="1"/>
  <c r="AO297" i="1"/>
  <c r="AN297" i="1"/>
  <c r="S311" i="1"/>
  <c r="T311" i="1" s="1"/>
  <c r="AM300" i="1"/>
  <c r="AO300" i="1"/>
  <c r="AN300" i="1"/>
  <c r="S306" i="1"/>
  <c r="T306" i="1" s="1"/>
  <c r="Z318" i="1"/>
  <c r="V318" i="1"/>
  <c r="W318" i="1"/>
  <c r="AG318" i="1"/>
  <c r="Y318" i="1"/>
  <c r="X318" i="1"/>
  <c r="Z292" i="1"/>
  <c r="V292" i="1"/>
  <c r="Y292" i="1"/>
  <c r="X292" i="1"/>
  <c r="W292" i="1"/>
  <c r="Z287" i="1"/>
  <c r="V287" i="1"/>
  <c r="X287" i="1"/>
  <c r="Y287" i="1"/>
  <c r="W287" i="1"/>
  <c r="W282" i="1"/>
  <c r="Y282" i="1"/>
  <c r="Z282" i="1"/>
  <c r="X282" i="1"/>
  <c r="V282" i="1"/>
  <c r="T317" i="1"/>
  <c r="Z290" i="1"/>
  <c r="V290" i="1"/>
  <c r="X290" i="1"/>
  <c r="Y290" i="1"/>
  <c r="W290" i="1"/>
  <c r="AO275" i="1"/>
  <c r="AN275" i="1"/>
  <c r="AM275" i="1"/>
  <c r="AM247" i="1"/>
  <c r="AO247" i="1"/>
  <c r="AN247" i="1"/>
  <c r="AO232" i="1"/>
  <c r="AN232" i="1"/>
  <c r="AM232" i="1"/>
  <c r="S289" i="1"/>
  <c r="T289" i="1" s="1"/>
  <c r="Y230" i="1"/>
  <c r="X230" i="1"/>
  <c r="W230" i="1"/>
  <c r="Z230" i="1"/>
  <c r="V230" i="1"/>
  <c r="Y220" i="1"/>
  <c r="X220" i="1"/>
  <c r="W220" i="1"/>
  <c r="V220" i="1"/>
  <c r="Z220" i="1"/>
  <c r="AM208" i="1"/>
  <c r="AO208" i="1"/>
  <c r="AN208" i="1"/>
  <c r="S278" i="1"/>
  <c r="T278" i="1" s="1"/>
  <c r="X270" i="1"/>
  <c r="W270" i="1"/>
  <c r="Z270" i="1"/>
  <c r="V270" i="1"/>
  <c r="Y270" i="1"/>
  <c r="Y268" i="1"/>
  <c r="X268" i="1"/>
  <c r="W268" i="1"/>
  <c r="Z268" i="1"/>
  <c r="V268" i="1"/>
  <c r="AM246" i="1"/>
  <c r="AO246" i="1"/>
  <c r="AN246" i="1"/>
  <c r="U276" i="1"/>
  <c r="U312" i="1" s="1"/>
  <c r="R276" i="1"/>
  <c r="R312" i="1" s="1"/>
  <c r="R313" i="1" s="1"/>
  <c r="X263" i="1"/>
  <c r="W263" i="1"/>
  <c r="Z263" i="1"/>
  <c r="V263" i="1"/>
  <c r="Y263" i="1"/>
  <c r="Y261" i="1"/>
  <c r="X261" i="1"/>
  <c r="W261" i="1"/>
  <c r="Z261" i="1"/>
  <c r="V261" i="1"/>
  <c r="Z225" i="1"/>
  <c r="V225" i="1"/>
  <c r="Y225" i="1"/>
  <c r="X225" i="1"/>
  <c r="W225" i="1"/>
  <c r="X223" i="1"/>
  <c r="W223" i="1"/>
  <c r="Z223" i="1"/>
  <c r="V223" i="1"/>
  <c r="Y223" i="1"/>
  <c r="U248" i="1"/>
  <c r="AN172" i="1"/>
  <c r="AO172" i="1"/>
  <c r="AM172" i="1"/>
  <c r="Z214" i="1"/>
  <c r="V214" i="1"/>
  <c r="X214" i="1"/>
  <c r="W214" i="1"/>
  <c r="Y214" i="1"/>
  <c r="Y207" i="1"/>
  <c r="W207" i="1"/>
  <c r="X207" i="1"/>
  <c r="Z207" i="1"/>
  <c r="V207" i="1"/>
  <c r="Z190" i="1"/>
  <c r="V190" i="1"/>
  <c r="X190" i="1"/>
  <c r="Y190" i="1"/>
  <c r="W190" i="1"/>
  <c r="S257" i="1"/>
  <c r="T257" i="1" s="1"/>
  <c r="S227" i="1"/>
  <c r="S248" i="1" s="1"/>
  <c r="S249" i="1" s="1"/>
  <c r="Y221" i="1"/>
  <c r="X221" i="1"/>
  <c r="W221" i="1"/>
  <c r="V221" i="1"/>
  <c r="Z221" i="1"/>
  <c r="Z217" i="1"/>
  <c r="V217" i="1"/>
  <c r="X217" i="1"/>
  <c r="W217" i="1"/>
  <c r="Y217" i="1"/>
  <c r="AM154" i="1"/>
  <c r="AO154" i="1"/>
  <c r="AN154" i="1"/>
  <c r="X150" i="1"/>
  <c r="Z150" i="1"/>
  <c r="V150" i="1"/>
  <c r="Y150" i="1"/>
  <c r="W150" i="1"/>
  <c r="AO97" i="1"/>
  <c r="AN97" i="1"/>
  <c r="AM97" i="1"/>
  <c r="S253" i="1"/>
  <c r="T253" i="1" s="1"/>
  <c r="T238" i="1"/>
  <c r="S238" i="1"/>
  <c r="Y222" i="1"/>
  <c r="X222" i="1"/>
  <c r="W222" i="1"/>
  <c r="V222" i="1"/>
  <c r="Z222" i="1"/>
  <c r="AN165" i="1"/>
  <c r="AM165" i="1"/>
  <c r="AO165" i="1"/>
  <c r="AO134" i="1"/>
  <c r="AN134" i="1"/>
  <c r="AM134" i="1"/>
  <c r="AO116" i="1"/>
  <c r="AN116" i="1"/>
  <c r="AM116" i="1"/>
  <c r="AM102" i="1"/>
  <c r="AO102" i="1"/>
  <c r="AN102" i="1"/>
  <c r="Y234" i="1"/>
  <c r="X234" i="1"/>
  <c r="W234" i="1"/>
  <c r="V234" i="1"/>
  <c r="Z234" i="1"/>
  <c r="Y219" i="1"/>
  <c r="W219" i="1"/>
  <c r="X219" i="1"/>
  <c r="Z219" i="1"/>
  <c r="V219" i="1"/>
  <c r="AM198" i="1"/>
  <c r="AO198" i="1"/>
  <c r="AN198" i="1"/>
  <c r="W187" i="1"/>
  <c r="Y187" i="1"/>
  <c r="Z187" i="1"/>
  <c r="X187" i="1"/>
  <c r="V187" i="1"/>
  <c r="Z183" i="1"/>
  <c r="V183" i="1"/>
  <c r="X183" i="1"/>
  <c r="W183" i="1"/>
  <c r="Y183" i="1"/>
  <c r="AN173" i="1"/>
  <c r="AO173" i="1"/>
  <c r="AM173" i="1"/>
  <c r="Y159" i="1"/>
  <c r="W159" i="1"/>
  <c r="Z159" i="1"/>
  <c r="X159" i="1"/>
  <c r="V159" i="1"/>
  <c r="Y148" i="1"/>
  <c r="W148" i="1"/>
  <c r="Z148" i="1"/>
  <c r="X148" i="1"/>
  <c r="V148" i="1"/>
  <c r="AM144" i="1"/>
  <c r="AO144" i="1"/>
  <c r="AN144" i="1"/>
  <c r="S137" i="1"/>
  <c r="T137" i="1" s="1"/>
  <c r="T123" i="1"/>
  <c r="S123" i="1"/>
  <c r="S109" i="1"/>
  <c r="T109" i="1" s="1"/>
  <c r="W145" i="1"/>
  <c r="Y145" i="1"/>
  <c r="X145" i="1"/>
  <c r="V145" i="1"/>
  <c r="Z145" i="1"/>
  <c r="W96" i="1"/>
  <c r="Z96" i="1"/>
  <c r="V96" i="1"/>
  <c r="X96" i="1"/>
  <c r="Y96" i="1"/>
  <c r="W92" i="1"/>
  <c r="Z92" i="1"/>
  <c r="V92" i="1"/>
  <c r="X92" i="1"/>
  <c r="Y92" i="1"/>
  <c r="W88" i="1"/>
  <c r="Z88" i="1"/>
  <c r="V88" i="1"/>
  <c r="X88" i="1"/>
  <c r="Y88" i="1"/>
  <c r="W84" i="1"/>
  <c r="Z84" i="1"/>
  <c r="V84" i="1"/>
  <c r="X84" i="1"/>
  <c r="Y84" i="1"/>
  <c r="AO68" i="1"/>
  <c r="AN68" i="1"/>
  <c r="AM68" i="1"/>
  <c r="W103" i="1"/>
  <c r="Z103" i="1"/>
  <c r="V103" i="1"/>
  <c r="Y103" i="1"/>
  <c r="X103" i="1"/>
  <c r="S18" i="1"/>
  <c r="T18" i="1" s="1"/>
  <c r="AM53" i="1"/>
  <c r="AO53" i="1"/>
  <c r="AN53" i="1"/>
  <c r="S48" i="1"/>
  <c r="T48" i="1" s="1"/>
  <c r="AO29" i="1"/>
  <c r="AN29" i="1"/>
  <c r="AM29" i="1"/>
  <c r="AM20" i="1"/>
  <c r="AO20" i="1"/>
  <c r="AN20" i="1"/>
  <c r="AM52" i="1"/>
  <c r="AO52" i="1"/>
  <c r="AN52" i="1"/>
  <c r="AN26" i="1"/>
  <c r="AO26" i="1"/>
  <c r="AM26" i="1"/>
  <c r="W58" i="1"/>
  <c r="X58" i="1"/>
  <c r="Z58" i="1"/>
  <c r="V58" i="1"/>
  <c r="Y58" i="1"/>
  <c r="AG10" i="1"/>
  <c r="X10" i="1"/>
  <c r="W10" i="1"/>
  <c r="Z10" i="1"/>
  <c r="V10" i="1"/>
  <c r="Y10" i="1"/>
  <c r="AF10" i="1"/>
  <c r="AF9" i="1"/>
  <c r="AF58" i="1"/>
  <c r="AF59" i="1"/>
  <c r="AF109" i="1"/>
  <c r="AF108" i="1"/>
  <c r="AF153" i="1"/>
  <c r="AF152" i="1"/>
  <c r="AF125" i="1"/>
  <c r="AF124" i="1"/>
  <c r="AF139" i="1"/>
  <c r="AF138" i="1"/>
  <c r="AF140" i="1"/>
  <c r="AF226" i="1"/>
  <c r="AF225" i="1"/>
  <c r="AF189" i="1"/>
  <c r="AF185" i="1"/>
  <c r="AB312" i="1"/>
  <c r="AF291" i="1"/>
  <c r="AF290" i="1"/>
  <c r="AF209" i="1"/>
  <c r="AF210" i="1"/>
  <c r="AF360" i="1"/>
  <c r="AF361" i="1" s="1"/>
  <c r="AB360" i="1"/>
  <c r="AF406" i="1"/>
  <c r="AF279" i="1"/>
  <c r="AF415" i="1"/>
  <c r="AF264" i="1"/>
  <c r="AE76" i="1"/>
  <c r="AE167" i="1" s="1"/>
  <c r="AE168" i="1" s="1"/>
  <c r="AN35" i="1" l="1"/>
  <c r="AN36" i="1" s="1"/>
  <c r="AF167" i="1"/>
  <c r="AF168" i="1" s="1"/>
  <c r="S437" i="1"/>
  <c r="S438" i="1" s="1"/>
  <c r="AN360" i="1"/>
  <c r="AN361" i="1" s="1"/>
  <c r="AM360" i="1"/>
  <c r="AM361" i="1" s="1"/>
  <c r="AO35" i="1"/>
  <c r="AO36" i="1" s="1"/>
  <c r="S360" i="1"/>
  <c r="S361" i="1" s="1"/>
  <c r="AF312" i="1"/>
  <c r="AF313" i="1" s="1"/>
  <c r="AO360" i="1"/>
  <c r="AO361" i="1" s="1"/>
  <c r="AM35" i="1"/>
  <c r="AM36" i="1" s="1"/>
  <c r="AF248" i="1"/>
  <c r="AF249" i="1" s="1"/>
  <c r="T372" i="1"/>
  <c r="Z416" i="1"/>
  <c r="AG416" i="1"/>
  <c r="W416" i="1"/>
  <c r="Y416" i="1"/>
  <c r="X416" i="1"/>
  <c r="V416" i="1"/>
  <c r="X213" i="1"/>
  <c r="V213" i="1"/>
  <c r="Z213" i="1"/>
  <c r="W213" i="1"/>
  <c r="Y213" i="1"/>
  <c r="Z184" i="1"/>
  <c r="V184" i="1"/>
  <c r="Y184" i="1"/>
  <c r="W184" i="1"/>
  <c r="X184" i="1"/>
  <c r="Y307" i="1"/>
  <c r="V307" i="1"/>
  <c r="X307" i="1"/>
  <c r="W307" i="1"/>
  <c r="Z307" i="1"/>
  <c r="Y142" i="1"/>
  <c r="W142" i="1"/>
  <c r="V142" i="1"/>
  <c r="Z142" i="1"/>
  <c r="X142" i="1"/>
  <c r="W418" i="1"/>
  <c r="AG418" i="1"/>
  <c r="Z418" i="1"/>
  <c r="X418" i="1"/>
  <c r="V418" i="1"/>
  <c r="Y418" i="1"/>
  <c r="W69" i="1"/>
  <c r="Z69" i="1"/>
  <c r="Y69" i="1"/>
  <c r="V69" i="1"/>
  <c r="X69" i="1"/>
  <c r="X206" i="1"/>
  <c r="Z206" i="1"/>
  <c r="W206" i="1"/>
  <c r="Y206" i="1"/>
  <c r="V206" i="1"/>
  <c r="Z199" i="1"/>
  <c r="X199" i="1"/>
  <c r="Y199" i="1"/>
  <c r="V199" i="1"/>
  <c r="W199" i="1"/>
  <c r="AG409" i="1"/>
  <c r="V409" i="1"/>
  <c r="Y409" i="1"/>
  <c r="Z409" i="1"/>
  <c r="X409" i="1"/>
  <c r="W409" i="1"/>
  <c r="Z200" i="1"/>
  <c r="X200" i="1"/>
  <c r="V200" i="1"/>
  <c r="W200" i="1"/>
  <c r="Y200" i="1"/>
  <c r="T227" i="1"/>
  <c r="X227" i="1" s="1"/>
  <c r="AP299" i="1"/>
  <c r="AP3" i="1" s="1"/>
  <c r="Z308" i="1"/>
  <c r="Y308" i="1"/>
  <c r="W308" i="1"/>
  <c r="X308" i="1"/>
  <c r="V308" i="1"/>
  <c r="W327" i="1"/>
  <c r="Y327" i="1"/>
  <c r="V327" i="1"/>
  <c r="Z327" i="1"/>
  <c r="X327" i="1"/>
  <c r="AG327" i="1"/>
  <c r="Z155" i="1"/>
  <c r="X155" i="1"/>
  <c r="W155" i="1"/>
  <c r="Y155" i="1"/>
  <c r="V155" i="1"/>
  <c r="X93" i="1"/>
  <c r="W93" i="1"/>
  <c r="Z93" i="1"/>
  <c r="V93" i="1"/>
  <c r="Y93" i="1"/>
  <c r="X423" i="1"/>
  <c r="V423" i="1"/>
  <c r="W423" i="1"/>
  <c r="Y423" i="1"/>
  <c r="AG423" i="1"/>
  <c r="Z423" i="1"/>
  <c r="X400" i="1"/>
  <c r="V400" i="1"/>
  <c r="Z400" i="1"/>
  <c r="AG400" i="1"/>
  <c r="Y400" i="1"/>
  <c r="W400" i="1"/>
  <c r="X85" i="1"/>
  <c r="V85" i="1"/>
  <c r="Y85" i="1"/>
  <c r="W85" i="1"/>
  <c r="Z85" i="1"/>
  <c r="Z195" i="1"/>
  <c r="X195" i="1"/>
  <c r="W195" i="1"/>
  <c r="V195" i="1"/>
  <c r="Y195" i="1"/>
  <c r="Z202" i="1"/>
  <c r="X202" i="1"/>
  <c r="V202" i="1"/>
  <c r="W202" i="1"/>
  <c r="Y202" i="1"/>
  <c r="X289" i="1"/>
  <c r="Z289" i="1"/>
  <c r="V289" i="1"/>
  <c r="W289" i="1"/>
  <c r="Y289" i="1"/>
  <c r="Y81" i="1"/>
  <c r="Z81" i="1"/>
  <c r="V81" i="1"/>
  <c r="X81" i="1"/>
  <c r="W81" i="1"/>
  <c r="Y141" i="1"/>
  <c r="V141" i="1"/>
  <c r="Z141" i="1"/>
  <c r="X141" i="1"/>
  <c r="W141" i="1"/>
  <c r="Y118" i="1"/>
  <c r="X118" i="1"/>
  <c r="W118" i="1"/>
  <c r="Z118" i="1"/>
  <c r="V118" i="1"/>
  <c r="X258" i="1"/>
  <c r="W258" i="1"/>
  <c r="Z258" i="1"/>
  <c r="V258" i="1"/>
  <c r="Y258" i="1"/>
  <c r="X387" i="1"/>
  <c r="Z387" i="1"/>
  <c r="W387" i="1"/>
  <c r="AG387" i="1"/>
  <c r="Y387" i="1"/>
  <c r="V387" i="1"/>
  <c r="T167" i="1"/>
  <c r="T168" i="1" s="1"/>
  <c r="Y76" i="1"/>
  <c r="W76" i="1"/>
  <c r="V76" i="1"/>
  <c r="Z76" i="1"/>
  <c r="X76" i="1"/>
  <c r="Z306" i="1"/>
  <c r="V306" i="1"/>
  <c r="Y306" i="1"/>
  <c r="X306" i="1"/>
  <c r="W306" i="1"/>
  <c r="W311" i="1"/>
  <c r="V311" i="1"/>
  <c r="Z311" i="1"/>
  <c r="Y311" i="1"/>
  <c r="X311" i="1"/>
  <c r="Y94" i="1"/>
  <c r="X94" i="1"/>
  <c r="Z94" i="1"/>
  <c r="V94" i="1"/>
  <c r="W94" i="1"/>
  <c r="X417" i="1"/>
  <c r="AG417" i="1"/>
  <c r="W417" i="1"/>
  <c r="Z417" i="1"/>
  <c r="V417" i="1"/>
  <c r="Y417" i="1"/>
  <c r="Y132" i="1"/>
  <c r="X132" i="1"/>
  <c r="W132" i="1"/>
  <c r="Z132" i="1"/>
  <c r="V132" i="1"/>
  <c r="Z204" i="1"/>
  <c r="V204" i="1"/>
  <c r="X204" i="1"/>
  <c r="Y204" i="1"/>
  <c r="W204" i="1"/>
  <c r="T248" i="1"/>
  <c r="T249" i="1" s="1"/>
  <c r="X254" i="1"/>
  <c r="W254" i="1"/>
  <c r="Z254" i="1"/>
  <c r="V254" i="1"/>
  <c r="Y254" i="1"/>
  <c r="Z404" i="1"/>
  <c r="V404" i="1"/>
  <c r="AG404" i="1"/>
  <c r="Y404" i="1"/>
  <c r="X404" i="1"/>
  <c r="W404" i="1"/>
  <c r="Y113" i="1"/>
  <c r="X113" i="1"/>
  <c r="W113" i="1"/>
  <c r="Z113" i="1"/>
  <c r="V113" i="1"/>
  <c r="Z377" i="1"/>
  <c r="V377" i="1"/>
  <c r="AG377" i="1"/>
  <c r="Y377" i="1"/>
  <c r="X377" i="1"/>
  <c r="W377" i="1"/>
  <c r="Y86" i="1"/>
  <c r="X86" i="1"/>
  <c r="Z86" i="1"/>
  <c r="V86" i="1"/>
  <c r="W86" i="1"/>
  <c r="X431" i="1"/>
  <c r="AG431" i="1"/>
  <c r="W431" i="1"/>
  <c r="V431" i="1"/>
  <c r="Z431" i="1"/>
  <c r="Y431" i="1"/>
  <c r="AG395" i="1"/>
  <c r="X395" i="1"/>
  <c r="W395" i="1"/>
  <c r="Z395" i="1"/>
  <c r="V395" i="1"/>
  <c r="Y395" i="1"/>
  <c r="Y127" i="1"/>
  <c r="X127" i="1"/>
  <c r="W127" i="1"/>
  <c r="Z127" i="1"/>
  <c r="V127" i="1"/>
  <c r="AG382" i="1"/>
  <c r="X382" i="1"/>
  <c r="W382" i="1"/>
  <c r="Z382" i="1"/>
  <c r="V382" i="1"/>
  <c r="Y382" i="1"/>
  <c r="Y98" i="1"/>
  <c r="X98" i="1"/>
  <c r="W98" i="1"/>
  <c r="Z98" i="1"/>
  <c r="V98" i="1"/>
  <c r="X288" i="1"/>
  <c r="Z288" i="1"/>
  <c r="V288" i="1"/>
  <c r="W288" i="1"/>
  <c r="Y288" i="1"/>
  <c r="AO248" i="1"/>
  <c r="AO249" i="1" s="1"/>
  <c r="AN276" i="1"/>
  <c r="AM276" i="1"/>
  <c r="AO276" i="1"/>
  <c r="AO71" i="1"/>
  <c r="AO72" i="1" s="1"/>
  <c r="AO437" i="1"/>
  <c r="AO438" i="1" s="1"/>
  <c r="S71" i="1"/>
  <c r="S72" i="1" s="1"/>
  <c r="AM167" i="1"/>
  <c r="AM168" i="1" s="1"/>
  <c r="T319" i="1"/>
  <c r="S35" i="1"/>
  <c r="S36" i="1" s="1"/>
  <c r="S283" i="1"/>
  <c r="T283" i="1" s="1"/>
  <c r="AE441" i="1"/>
  <c r="F449" i="1" s="1"/>
  <c r="G449" i="1" s="1"/>
  <c r="X48" i="1"/>
  <c r="Y48" i="1"/>
  <c r="W48" i="1"/>
  <c r="Z48" i="1"/>
  <c r="V48" i="1"/>
  <c r="W18" i="1"/>
  <c r="Y18" i="1"/>
  <c r="Z18" i="1"/>
  <c r="V18" i="1"/>
  <c r="X18" i="1"/>
  <c r="AG18" i="1"/>
  <c r="Y109" i="1"/>
  <c r="X109" i="1"/>
  <c r="W109" i="1"/>
  <c r="Z109" i="1"/>
  <c r="V109" i="1"/>
  <c r="Y137" i="1"/>
  <c r="X137" i="1"/>
  <c r="W137" i="1"/>
  <c r="Z137" i="1"/>
  <c r="V137" i="1"/>
  <c r="X253" i="1"/>
  <c r="W253" i="1"/>
  <c r="Z253" i="1"/>
  <c r="V253" i="1"/>
  <c r="Y253" i="1"/>
  <c r="W227" i="1"/>
  <c r="Z227" i="1"/>
  <c r="AN248" i="1"/>
  <c r="AN249" i="1" s="1"/>
  <c r="T360" i="1"/>
  <c r="T361" i="1" s="1"/>
  <c r="AG317" i="1"/>
  <c r="W317" i="1"/>
  <c r="X317" i="1"/>
  <c r="V317" i="1"/>
  <c r="Z317" i="1"/>
  <c r="Y317" i="1"/>
  <c r="Z386" i="1"/>
  <c r="V386" i="1"/>
  <c r="AG386" i="1"/>
  <c r="X386" i="1"/>
  <c r="W386" i="1"/>
  <c r="Y386" i="1"/>
  <c r="X57" i="1"/>
  <c r="Y57" i="1"/>
  <c r="W57" i="1"/>
  <c r="Z57" i="1"/>
  <c r="V57" i="1"/>
  <c r="Y331" i="1"/>
  <c r="AG331" i="1"/>
  <c r="X331" i="1"/>
  <c r="W331" i="1"/>
  <c r="Z331" i="1"/>
  <c r="V331" i="1"/>
  <c r="W398" i="1"/>
  <c r="Z398" i="1"/>
  <c r="V398" i="1"/>
  <c r="X398" i="1"/>
  <c r="Y398" i="1"/>
  <c r="AM437" i="1"/>
  <c r="AM438" i="1" s="1"/>
  <c r="AF35" i="1"/>
  <c r="AF36" i="1" s="1"/>
  <c r="AO167" i="1"/>
  <c r="AO168" i="1" s="1"/>
  <c r="AG352" i="1"/>
  <c r="X352" i="1"/>
  <c r="Z352" i="1"/>
  <c r="W352" i="1"/>
  <c r="Y352" i="1"/>
  <c r="V352" i="1"/>
  <c r="W411" i="1"/>
  <c r="Z411" i="1"/>
  <c r="V411" i="1"/>
  <c r="Y411" i="1"/>
  <c r="AG411" i="1"/>
  <c r="X411" i="1"/>
  <c r="R441" i="1"/>
  <c r="Y90" i="1"/>
  <c r="X90" i="1"/>
  <c r="Z90" i="1"/>
  <c r="V90" i="1"/>
  <c r="W90" i="1"/>
  <c r="Y136" i="1"/>
  <c r="X136" i="1"/>
  <c r="W136" i="1"/>
  <c r="Z136" i="1"/>
  <c r="V136" i="1"/>
  <c r="AO283" i="1"/>
  <c r="AM283" i="1"/>
  <c r="AM312" i="1" s="1"/>
  <c r="AM313" i="1" s="1"/>
  <c r="AN283" i="1"/>
  <c r="W372" i="1"/>
  <c r="Y372" i="1"/>
  <c r="Z372" i="1"/>
  <c r="AG372" i="1"/>
  <c r="X372" i="1"/>
  <c r="V372" i="1"/>
  <c r="AM71" i="1"/>
  <c r="AM72" i="1" s="1"/>
  <c r="AM441" i="1" s="1"/>
  <c r="F461" i="1" s="1"/>
  <c r="G461" i="1" s="1"/>
  <c r="AN303" i="1"/>
  <c r="AM303" i="1"/>
  <c r="AO303" i="1"/>
  <c r="AN167" i="1"/>
  <c r="AN168" i="1" s="1"/>
  <c r="AF437" i="1"/>
  <c r="AF438" i="1" s="1"/>
  <c r="Y123" i="1"/>
  <c r="X123" i="1"/>
  <c r="W123" i="1"/>
  <c r="Z123" i="1"/>
  <c r="V123" i="1"/>
  <c r="X238" i="1"/>
  <c r="X248" i="1" s="1"/>
  <c r="X249" i="1" s="1"/>
  <c r="W238" i="1"/>
  <c r="W248" i="1" s="1"/>
  <c r="W249" i="1" s="1"/>
  <c r="Z238" i="1"/>
  <c r="V238" i="1"/>
  <c r="Y238" i="1"/>
  <c r="X257" i="1"/>
  <c r="W257" i="1"/>
  <c r="Z257" i="1"/>
  <c r="V257" i="1"/>
  <c r="Y257" i="1"/>
  <c r="AM248" i="1"/>
  <c r="AM249" i="1" s="1"/>
  <c r="S276" i="1"/>
  <c r="X278" i="1"/>
  <c r="Z278" i="1"/>
  <c r="Y278" i="1"/>
  <c r="W278" i="1"/>
  <c r="V278" i="1"/>
  <c r="AF71" i="1"/>
  <c r="AF72" i="1" s="1"/>
  <c r="AN71" i="1"/>
  <c r="AN72" i="1" s="1"/>
  <c r="X61" i="1"/>
  <c r="Y61" i="1"/>
  <c r="W61" i="1"/>
  <c r="Z61" i="1"/>
  <c r="V61" i="1"/>
  <c r="S303" i="1"/>
  <c r="T303" i="1" s="1"/>
  <c r="Z381" i="1"/>
  <c r="V381" i="1"/>
  <c r="X381" i="1"/>
  <c r="AG381" i="1"/>
  <c r="Y381" i="1"/>
  <c r="W381" i="1"/>
  <c r="AN437" i="1"/>
  <c r="AN438" i="1" s="1"/>
  <c r="W429" i="1"/>
  <c r="Z429" i="1"/>
  <c r="V429" i="1"/>
  <c r="AG429" i="1"/>
  <c r="X429" i="1"/>
  <c r="Y429" i="1"/>
  <c r="T71" i="1"/>
  <c r="T72" i="1" s="1"/>
  <c r="W40" i="1"/>
  <c r="W71" i="1" s="1"/>
  <c r="W72" i="1" s="1"/>
  <c r="Z40" i="1"/>
  <c r="Z71" i="1" s="1"/>
  <c r="Z72" i="1" s="1"/>
  <c r="V40" i="1"/>
  <c r="V71" i="1" s="1"/>
  <c r="V72" i="1" s="1"/>
  <c r="Y40" i="1"/>
  <c r="X40" i="1"/>
  <c r="X71" i="1" s="1"/>
  <c r="X72" i="1" s="1"/>
  <c r="W4" i="1"/>
  <c r="W35" i="1" s="1"/>
  <c r="W36" i="1" s="1"/>
  <c r="Y4" i="1"/>
  <c r="Y35" i="1" s="1"/>
  <c r="Y36" i="1" s="1"/>
  <c r="Z4" i="1"/>
  <c r="Z35" i="1" s="1"/>
  <c r="Z36" i="1" s="1"/>
  <c r="V4" i="1"/>
  <c r="V35" i="1" s="1"/>
  <c r="V36" i="1" s="1"/>
  <c r="T35" i="1"/>
  <c r="T36" i="1" s="1"/>
  <c r="AG4" i="1"/>
  <c r="AG35" i="1" s="1"/>
  <c r="AG36" i="1" s="1"/>
  <c r="X4" i="1"/>
  <c r="X35" i="1" s="1"/>
  <c r="X36" i="1" s="1"/>
  <c r="S167" i="1"/>
  <c r="S168" i="1" s="1"/>
  <c r="Y122" i="1"/>
  <c r="X122" i="1"/>
  <c r="W122" i="1"/>
  <c r="Z122" i="1"/>
  <c r="V122" i="1"/>
  <c r="X143" i="1"/>
  <c r="V143" i="1"/>
  <c r="Z143" i="1"/>
  <c r="Y143" i="1"/>
  <c r="W143" i="1"/>
  <c r="Y367" i="1"/>
  <c r="Z367" i="1"/>
  <c r="Z437" i="1" s="1"/>
  <c r="Z438" i="1" s="1"/>
  <c r="X367" i="1"/>
  <c r="W367" i="1"/>
  <c r="AG367" i="1"/>
  <c r="V367" i="1"/>
  <c r="T437" i="1"/>
  <c r="T438" i="1" s="1"/>
  <c r="Z402" i="1"/>
  <c r="V402" i="1"/>
  <c r="Y402" i="1"/>
  <c r="X402" i="1"/>
  <c r="AG402" i="1"/>
  <c r="W402" i="1"/>
  <c r="W388" i="1"/>
  <c r="X388" i="1"/>
  <c r="AG388" i="1"/>
  <c r="Z388" i="1"/>
  <c r="Y388" i="1"/>
  <c r="V388" i="1"/>
  <c r="Z248" i="1"/>
  <c r="Z249" i="1" s="1"/>
  <c r="AN312" i="1" l="1"/>
  <c r="AN313" i="1" s="1"/>
  <c r="V437" i="1"/>
  <c r="V438" i="1" s="1"/>
  <c r="S312" i="1"/>
  <c r="S313" i="1" s="1"/>
  <c r="AO312" i="1"/>
  <c r="AO313" i="1" s="1"/>
  <c r="Y71" i="1"/>
  <c r="Y72" i="1" s="1"/>
  <c r="V227" i="1"/>
  <c r="V248" i="1" s="1"/>
  <c r="V249" i="1" s="1"/>
  <c r="AP249" i="1" s="1"/>
  <c r="AN441" i="1"/>
  <c r="F463" i="1" s="1"/>
  <c r="G463" i="1" s="1"/>
  <c r="Y227" i="1"/>
  <c r="Y248" i="1" s="1"/>
  <c r="Y249" i="1" s="1"/>
  <c r="X303" i="1"/>
  <c r="W303" i="1"/>
  <c r="Z303" i="1"/>
  <c r="V303" i="1"/>
  <c r="Y303" i="1"/>
  <c r="AO441" i="1"/>
  <c r="F452" i="1" s="1"/>
  <c r="G452" i="1" s="1"/>
  <c r="X437" i="1"/>
  <c r="X438" i="1" s="1"/>
  <c r="AP36" i="1"/>
  <c r="S441" i="1"/>
  <c r="Z167" i="1"/>
  <c r="Z168" i="1" s="1"/>
  <c r="AG360" i="1"/>
  <c r="AG361" i="1" s="1"/>
  <c r="AG319" i="1"/>
  <c r="X319" i="1"/>
  <c r="V319" i="1"/>
  <c r="Z319" i="1"/>
  <c r="Z360" i="1" s="1"/>
  <c r="Z361" i="1" s="1"/>
  <c r="Y319" i="1"/>
  <c r="Y360" i="1" s="1"/>
  <c r="Y361" i="1" s="1"/>
  <c r="W319" i="1"/>
  <c r="W360" i="1" s="1"/>
  <c r="W361" i="1" s="1"/>
  <c r="V167" i="1"/>
  <c r="V168" i="1" s="1"/>
  <c r="AG437" i="1"/>
  <c r="AG438" i="1" s="1"/>
  <c r="Y437" i="1"/>
  <c r="Y438" i="1" s="1"/>
  <c r="AP72" i="1"/>
  <c r="V360" i="1"/>
  <c r="V361" i="1" s="1"/>
  <c r="Y283" i="1"/>
  <c r="W283" i="1"/>
  <c r="Z283" i="1"/>
  <c r="X283" i="1"/>
  <c r="V283" i="1"/>
  <c r="W167" i="1"/>
  <c r="W168" i="1" s="1"/>
  <c r="W437" i="1"/>
  <c r="W438" i="1" s="1"/>
  <c r="AG441" i="1"/>
  <c r="F467" i="1" s="1"/>
  <c r="G467" i="1" s="1"/>
  <c r="T276" i="1"/>
  <c r="AF441" i="1"/>
  <c r="F454" i="1" s="1"/>
  <c r="G454" i="1" s="1"/>
  <c r="X360" i="1"/>
  <c r="X361" i="1" s="1"/>
  <c r="X167" i="1"/>
  <c r="X168" i="1" s="1"/>
  <c r="Y167" i="1"/>
  <c r="Y168" i="1" s="1"/>
  <c r="AP438" i="1" l="1"/>
  <c r="AP168" i="1"/>
  <c r="AP361" i="1"/>
  <c r="Y276" i="1"/>
  <c r="Y312" i="1" s="1"/>
  <c r="Y313" i="1" s="1"/>
  <c r="Y441" i="1" s="1"/>
  <c r="F466" i="1" s="1"/>
  <c r="G466" i="1" s="1"/>
  <c r="X276" i="1"/>
  <c r="X312" i="1" s="1"/>
  <c r="X313" i="1" s="1"/>
  <c r="X441" i="1" s="1"/>
  <c r="F458" i="1" s="1"/>
  <c r="G458" i="1" s="1"/>
  <c r="W276" i="1"/>
  <c r="W312" i="1" s="1"/>
  <c r="W313" i="1" s="1"/>
  <c r="W441" i="1" s="1"/>
  <c r="F457" i="1" s="1"/>
  <c r="G457" i="1" s="1"/>
  <c r="V276" i="1"/>
  <c r="V312" i="1" s="1"/>
  <c r="V313" i="1" s="1"/>
  <c r="V441" i="1" s="1"/>
  <c r="F456" i="1" s="1"/>
  <c r="G456" i="1" s="1"/>
  <c r="Z276" i="1"/>
  <c r="Z312" i="1" s="1"/>
  <c r="Z313" i="1" s="1"/>
  <c r="Z441" i="1" s="1"/>
  <c r="F459" i="1" s="1"/>
  <c r="G459" i="1" s="1"/>
  <c r="T312" i="1"/>
  <c r="T313" i="1" s="1"/>
  <c r="AP313" i="1" l="1"/>
  <c r="AP441" i="1" s="1"/>
  <c r="T441" i="1"/>
  <c r="T446" i="1" l="1"/>
  <c r="F444" i="1"/>
  <c r="AQ441" i="1"/>
  <c r="AQ442" i="1" s="1"/>
  <c r="F468" i="1" l="1"/>
  <c r="F469" i="1" s="1"/>
  <c r="G444" i="1"/>
  <c r="H444" i="1" l="1"/>
  <c r="G468" i="1"/>
</calcChain>
</file>

<file path=xl/comments1.xml><?xml version="1.0" encoding="utf-8"?>
<comments xmlns="http://schemas.openxmlformats.org/spreadsheetml/2006/main">
  <authors>
    <author>Gerardo Reyes Chavez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Baja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166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175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
</t>
        </r>
      </text>
    </comment>
    <comment ref="C176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182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
</t>
        </r>
      </text>
    </comment>
    <comment ref="B183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183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192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B207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7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08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B232" authorId="0" shapeId="0">
      <text>
        <r>
          <rPr>
            <b/>
            <sz val="9"/>
            <color indexed="81"/>
            <rFont val="Tahoma"/>
            <family val="2"/>
          </rPr>
          <t>Gerardo Reyes Chavez:
OK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5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39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41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53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55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56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75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76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77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78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79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81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82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83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86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B287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87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B290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91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92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293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B299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300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303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306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308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368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Baja
</t>
        </r>
      </text>
    </comment>
    <comment ref="C370" authorId="0" shapeId="0">
      <text>
        <r>
          <rPr>
            <b/>
            <sz val="9"/>
            <color indexed="81"/>
            <rFont val="Tahoma"/>
            <family val="2"/>
          </rPr>
          <t>Gerardo Reyes Baja</t>
        </r>
      </text>
    </comment>
    <comment ref="B383" authorId="0" shapeId="0">
      <text>
        <r>
          <rPr>
            <b/>
            <sz val="9"/>
            <color indexed="81"/>
            <rFont val="Tahoma"/>
            <family val="2"/>
          </rPr>
          <t>Gerardo Reyes Chavez:</t>
        </r>
        <r>
          <rPr>
            <sz val="9"/>
            <color indexed="81"/>
            <rFont val="Tahoma"/>
            <family val="2"/>
          </rPr>
          <t xml:space="preserve">
Baja</t>
        </r>
      </text>
    </comment>
    <comment ref="F445" authorId="0" shapeId="0">
      <text>
        <r>
          <rPr>
            <b/>
            <sz val="9"/>
            <color indexed="81"/>
            <rFont val="Tahoma"/>
            <family val="2"/>
          </rPr>
          <t>Gerardo Reyes Chavez: QUE QUEDE EN 471,400</t>
        </r>
      </text>
    </comment>
  </commentList>
</comments>
</file>

<file path=xl/sharedStrings.xml><?xml version="1.0" encoding="utf-8"?>
<sst xmlns="http://schemas.openxmlformats.org/spreadsheetml/2006/main" count="2464" uniqueCount="1330">
  <si>
    <t>INSTITUTO JALISCIENSE DE ASISTENCIA SOCIAL</t>
  </si>
  <si>
    <t>INFLACIÓN</t>
  </si>
  <si>
    <t>Clave</t>
  </si>
  <si>
    <t>Nombre</t>
  </si>
  <si>
    <t>Fecha Ingreso</t>
  </si>
  <si>
    <t>Depto</t>
  </si>
  <si>
    <t>Puesto</t>
  </si>
  <si>
    <t>Categoria</t>
  </si>
  <si>
    <t>AÑOS DE ANTIGÜEDAD</t>
  </si>
  <si>
    <t>JORNADA DIARIA</t>
  </si>
  <si>
    <t>DVIG</t>
  </si>
  <si>
    <t>SUELDO QUINCENAL</t>
  </si>
  <si>
    <t>S.DIARIO 2013</t>
  </si>
  <si>
    <t>NIVEL</t>
  </si>
  <si>
    <t>S. ANUAL 2013</t>
  </si>
  <si>
    <t>INCREMENTO 2014</t>
  </si>
  <si>
    <t>SALARIO ANUAL 2014</t>
  </si>
  <si>
    <t>SALARIO DIARIO 2014</t>
  </si>
  <si>
    <t>PENSIONES PATRON ANUAL</t>
  </si>
  <si>
    <t>VIVIENDA ANUAL</t>
  </si>
  <si>
    <t>IMSS 5% ANUAL</t>
  </si>
  <si>
    <t>RCV</t>
  </si>
  <si>
    <t>SAR ANUAL</t>
  </si>
  <si>
    <t>DESPENSA QUINCENAL</t>
  </si>
  <si>
    <t>Salario Minimo</t>
  </si>
  <si>
    <t>DESENSA MENSUAL 2013</t>
  </si>
  <si>
    <t>Incremento despensa</t>
  </si>
  <si>
    <t>Despensa mensual 2014</t>
  </si>
  <si>
    <t>QUINQUENIO</t>
  </si>
  <si>
    <t>RIESGO DE INSALUBRIDAD</t>
  </si>
  <si>
    <t>PREMIO POR ANTIGUEDAD</t>
  </si>
  <si>
    <t>Dia de la Madre</t>
  </si>
  <si>
    <t>Utiles Escolares</t>
  </si>
  <si>
    <t>Prima dominical</t>
  </si>
  <si>
    <t>Dia festivo</t>
  </si>
  <si>
    <t>PRIMA VACACIONAL</t>
  </si>
  <si>
    <t>Estimulo al Servidor P.</t>
  </si>
  <si>
    <t>Aguinaldo</t>
  </si>
  <si>
    <t>1919</t>
  </si>
  <si>
    <t>ACEVES GONZALEZ ANA MARIA</t>
  </si>
  <si>
    <t>30-AGO-2006</t>
  </si>
  <si>
    <t>ASILO LEONIDAS K. DEMOS</t>
  </si>
  <si>
    <t>AFANADORA</t>
  </si>
  <si>
    <t>BASE SINDICALIZADO</t>
  </si>
  <si>
    <t>1541</t>
  </si>
  <si>
    <t>ALCALA CASTRO AARON EVERARDO</t>
  </si>
  <si>
    <t>16-DIC-1999</t>
  </si>
  <si>
    <t>CONSERJE</t>
  </si>
  <si>
    <t>1855</t>
  </si>
  <si>
    <t>ANGUIANO CACHO JOSEFINA</t>
  </si>
  <si>
    <t>05-ABR-2005</t>
  </si>
  <si>
    <t>AUXILIAR DE COCINA</t>
  </si>
  <si>
    <t>0639</t>
  </si>
  <si>
    <t>BAGATELLA TELLES MARIA DE LOURDES</t>
  </si>
  <si>
    <t>08-ENE-1991</t>
  </si>
  <si>
    <t>ENFERMERA</t>
  </si>
  <si>
    <t>1574</t>
  </si>
  <si>
    <t>CASTAÑEDA RUIZ MARIA DEL REFUGIO</t>
  </si>
  <si>
    <t>16-JUN-2000</t>
  </si>
  <si>
    <t>0860</t>
  </si>
  <si>
    <t>COLUNGA ZAPATA MARIA DE LA LUZ</t>
  </si>
  <si>
    <t>08-MAY-1993</t>
  </si>
  <si>
    <t>0270</t>
  </si>
  <si>
    <t>DAVALOS GARCIA MICAELA</t>
  </si>
  <si>
    <t>01-JUL-1983</t>
  </si>
  <si>
    <t>JEFA DE COCINA</t>
  </si>
  <si>
    <t>2038</t>
  </si>
  <si>
    <t>DIAZ ZAVALA HERIBERTO JOSE</t>
  </si>
  <si>
    <t>03-JUN-2013</t>
  </si>
  <si>
    <t>CHOFER</t>
  </si>
  <si>
    <t>CONTRATO</t>
  </si>
  <si>
    <t>1733</t>
  </si>
  <si>
    <t>ESQUIVEL GONZALEZ MA.LETICIA</t>
  </si>
  <si>
    <t>12-FEB-2003</t>
  </si>
  <si>
    <t>AFANADOR</t>
  </si>
  <si>
    <t>0391</t>
  </si>
  <si>
    <t>GALLEGOS PARGA MARIA MAGDALENA</t>
  </si>
  <si>
    <t>01-ABR-1989</t>
  </si>
  <si>
    <t>0609</t>
  </si>
  <si>
    <t>GARNICA ROSAS JOSE MARTIN</t>
  </si>
  <si>
    <t>04-SEP-1990</t>
  </si>
  <si>
    <t>MEDICO GENERAL</t>
  </si>
  <si>
    <t>2286</t>
  </si>
  <si>
    <t>GODINEZ DE LA TORRE LAURA ELIZABETH</t>
  </si>
  <si>
    <t>26-JUL-2013</t>
  </si>
  <si>
    <t>INCIDENCIAS</t>
  </si>
  <si>
    <t>1001</t>
  </si>
  <si>
    <t>GONZALEZ GONZALEZ EVA DELIA</t>
  </si>
  <si>
    <t>08-SEP-1994</t>
  </si>
  <si>
    <t>CTE</t>
  </si>
  <si>
    <t>PSICOLOGA</t>
  </si>
  <si>
    <t>1602</t>
  </si>
  <si>
    <t>HARO NIEVES ANTONIA</t>
  </si>
  <si>
    <t>01-NOV-2000</t>
  </si>
  <si>
    <t>1671</t>
  </si>
  <si>
    <t>IBARRA CHAVEZ GENOVEVA</t>
  </si>
  <si>
    <t>08-DIC-2001</t>
  </si>
  <si>
    <t>1569</t>
  </si>
  <si>
    <t>IÑIGUEZ CHAVEZ LILIA</t>
  </si>
  <si>
    <t>12-ABR-2000</t>
  </si>
  <si>
    <t>TRABAJADORA SOCIAL</t>
  </si>
  <si>
    <t>X</t>
  </si>
  <si>
    <t>MARTINEZ AGUILERA JUAN CARLOS</t>
  </si>
  <si>
    <t>27-JUN-2013</t>
  </si>
  <si>
    <t>2164</t>
  </si>
  <si>
    <t>MARTINEZ ALCARAZ EDGAR ALEJANDRO</t>
  </si>
  <si>
    <t>10-MAY-2013</t>
  </si>
  <si>
    <t>ENFERMERO</t>
  </si>
  <si>
    <t>0748</t>
  </si>
  <si>
    <t>MEDINA GUEVARA JOSEFINA</t>
  </si>
  <si>
    <t>09-DIC-1991</t>
  </si>
  <si>
    <t>0477</t>
  </si>
  <si>
    <t>MORALES RAMIREZ MARIA ASCENCION</t>
  </si>
  <si>
    <t>03-JUL-1989</t>
  </si>
  <si>
    <t>0296</t>
  </si>
  <si>
    <t>MUÑOZ BOCANEGRA HECTOR MANUEL</t>
  </si>
  <si>
    <t>16-MAR-1988</t>
  </si>
  <si>
    <t>ENC. DE ALMACEN</t>
  </si>
  <si>
    <t>1730</t>
  </si>
  <si>
    <t>ORTIZ MORENO MARTIN DE JESUS</t>
  </si>
  <si>
    <t>03-FEB-2003</t>
  </si>
  <si>
    <t>AUXILIAR ADMINISTRATIVO 'B'</t>
  </si>
  <si>
    <t>0527</t>
  </si>
  <si>
    <t>PRECIADO MEDRANO MARIA INES</t>
  </si>
  <si>
    <t>06-FEB-1990</t>
  </si>
  <si>
    <t>0224</t>
  </si>
  <si>
    <t>QUINTANILLA DIAZ MARIA ESTHER</t>
  </si>
  <si>
    <t>01-SEP-1983</t>
  </si>
  <si>
    <t>ADMINISTRADORA</t>
  </si>
  <si>
    <t>BASE CONFIANZA</t>
  </si>
  <si>
    <t>0980</t>
  </si>
  <si>
    <t>RIVAS LOZANO CARMEN</t>
  </si>
  <si>
    <t>25-ENE-1994</t>
  </si>
  <si>
    <t>1746</t>
  </si>
  <si>
    <t>RODRIGUEZ MONTEJANO GUADALUPE</t>
  </si>
  <si>
    <t>09-ABR-2003</t>
  </si>
  <si>
    <t>0278</t>
  </si>
  <si>
    <t>RUIZ NUÑEZ MA GUADALUPE</t>
  </si>
  <si>
    <t>21-MAR-1987</t>
  </si>
  <si>
    <t>LAVANDERA</t>
  </si>
  <si>
    <t>1916</t>
  </si>
  <si>
    <t>SANDOVAL LOMELI ERNESTINA</t>
  </si>
  <si>
    <t>20-SEP-2006</t>
  </si>
  <si>
    <t>1826</t>
  </si>
  <si>
    <t>SANTACRUZ CASTRO ERIKA MAGDALENA</t>
  </si>
  <si>
    <t>02-ABR-2008</t>
  </si>
  <si>
    <t>1891</t>
  </si>
  <si>
    <t>SEGOVIANO AGUIRRE MA. SILVINA</t>
  </si>
  <si>
    <t>01-JUN-2007</t>
  </si>
  <si>
    <t>1714</t>
  </si>
  <si>
    <t>URBINA ORTIZ HELIODORA</t>
  </si>
  <si>
    <t>17-OCT-2002</t>
  </si>
  <si>
    <t>GASTO ANUAL 2014:</t>
  </si>
  <si>
    <t>GASTO ANUAL:</t>
  </si>
  <si>
    <t>1781</t>
  </si>
  <si>
    <t>AMERICANO TELLEZ MIRIAM PATRICIA</t>
  </si>
  <si>
    <t>09-SEP-2003</t>
  </si>
  <si>
    <t>CENTRO 1</t>
  </si>
  <si>
    <t>DIRECTORA</t>
  </si>
  <si>
    <t>1813</t>
  </si>
  <si>
    <t>DELGADO HERNANDEZ JORGE</t>
  </si>
  <si>
    <t>26-ENE-2004</t>
  </si>
  <si>
    <t>MAESTRO (A)</t>
  </si>
  <si>
    <t>2158</t>
  </si>
  <si>
    <t>GALVAN GOMEZ GRICELDA</t>
  </si>
  <si>
    <t>22-JUL-2013</t>
  </si>
  <si>
    <t>MAESTRA</t>
  </si>
  <si>
    <t>877</t>
  </si>
  <si>
    <t>GARZA RIZO ANA LUCIA</t>
  </si>
  <si>
    <t>25-AGO-2003</t>
  </si>
  <si>
    <t>SECRETARIA</t>
  </si>
  <si>
    <t>1428</t>
  </si>
  <si>
    <t>LOPEZ CONTRERAS ANA MARCELA</t>
  </si>
  <si>
    <t>01-MAR-1998</t>
  </si>
  <si>
    <t>1618</t>
  </si>
  <si>
    <t>LOPEZ CONTRERAS JOSE MANUEL</t>
  </si>
  <si>
    <t>01-FEB-2001</t>
  </si>
  <si>
    <t>MAESTRO</t>
  </si>
  <si>
    <t>1789</t>
  </si>
  <si>
    <t>MEZA YAÑEZ LUCIA DEL CARMEN</t>
  </si>
  <si>
    <t>23-SEP-2003</t>
  </si>
  <si>
    <t>1812</t>
  </si>
  <si>
    <t>OROPEZA ALVAREZ JOSE NESTOR</t>
  </si>
  <si>
    <t>19-ENE-2004</t>
  </si>
  <si>
    <t>1923</t>
  </si>
  <si>
    <t>ORTIZ AVIÑA MARTHA</t>
  </si>
  <si>
    <t>07-MAR-2007</t>
  </si>
  <si>
    <t>1843</t>
  </si>
  <si>
    <t>RODRIGUEZ CHAVEZ KARINA</t>
  </si>
  <si>
    <t>06-OCT-2004</t>
  </si>
  <si>
    <t>1372</t>
  </si>
  <si>
    <t>VAZQUEZ RIOS GABRIELA ALEJANDR</t>
  </si>
  <si>
    <t>16-MAY-1997</t>
  </si>
  <si>
    <t>1737</t>
  </si>
  <si>
    <t>CANO ARZATE INES</t>
  </si>
  <si>
    <t>19-FEB-2003</t>
  </si>
  <si>
    <t>CENTRO 3</t>
  </si>
  <si>
    <t>MAESTRA DE EDUCADORAS</t>
  </si>
  <si>
    <t>1710</t>
  </si>
  <si>
    <t>DELGADO ROCHA ANDREA</t>
  </si>
  <si>
    <t>07-OCT-2002</t>
  </si>
  <si>
    <t>2206</t>
  </si>
  <si>
    <t>GARCIA DIAZ ADOLFO</t>
  </si>
  <si>
    <t>15-JUL-2013</t>
  </si>
  <si>
    <t>0996</t>
  </si>
  <si>
    <t>JACOBO MARISCAL PATRICIA</t>
  </si>
  <si>
    <t>14-MAR-1994</t>
  </si>
  <si>
    <t>0700</t>
  </si>
  <si>
    <t>LARIOS RODRIGUEZ ANA DELIA</t>
  </si>
  <si>
    <t>16-JUL-1991</t>
  </si>
  <si>
    <t>AUXILIAR ADMINISTRATIVO C</t>
  </si>
  <si>
    <t>1393</t>
  </si>
  <si>
    <t>MIRAMON RIVERA ANA GUILLERMINA</t>
  </si>
  <si>
    <t>01-OCT-1997</t>
  </si>
  <si>
    <t>1236</t>
  </si>
  <si>
    <t>OSORIO RITO MA FLORENTINA</t>
  </si>
  <si>
    <t>04-ENE-1996</t>
  </si>
  <si>
    <t>EMPLEADA</t>
  </si>
  <si>
    <t>1877</t>
  </si>
  <si>
    <t>PEREDO ALVAREZ TOSTADO ANA MARIA</t>
  </si>
  <si>
    <t>30-AGO-2005</t>
  </si>
  <si>
    <t>1202</t>
  </si>
  <si>
    <t>ANGUIANO BOLAÑOS JORGE</t>
  </si>
  <si>
    <t>18-SEP-1995</t>
  </si>
  <si>
    <t>CENTRO 4</t>
  </si>
  <si>
    <t>1509</t>
  </si>
  <si>
    <t>ESTRADA GARCIA MA  ELENA</t>
  </si>
  <si>
    <t>06-SEP-1999</t>
  </si>
  <si>
    <t>1657</t>
  </si>
  <si>
    <t>FONSECA MEZA FELIX PEDRO</t>
  </si>
  <si>
    <t>03-SEP-2001</t>
  </si>
  <si>
    <t>1385</t>
  </si>
  <si>
    <t>IÑIGUEZ HUERTA NOEMY</t>
  </si>
  <si>
    <t>16-SEP-1997</t>
  </si>
  <si>
    <t>1193</t>
  </si>
  <si>
    <t>JIMENEZ ESTRADA MARIBEL</t>
  </si>
  <si>
    <t>1459</t>
  </si>
  <si>
    <t>JIMENEZ FLORES ADRIANA ISABEL</t>
  </si>
  <si>
    <t>01-SEP-1998</t>
  </si>
  <si>
    <t>1708</t>
  </si>
  <si>
    <t>MARTINEZ MELENDEZ MARIA ESPERANZA</t>
  </si>
  <si>
    <t>30-SEP-2002</t>
  </si>
  <si>
    <t>1768</t>
  </si>
  <si>
    <t>QUIROZ LOMELI CESAR</t>
  </si>
  <si>
    <t>30-JUN-2003</t>
  </si>
  <si>
    <t>1530</t>
  </si>
  <si>
    <t>SANCHEZ AYALA MARISOL ARACELI</t>
  </si>
  <si>
    <t>16-NOV-1999</t>
  </si>
  <si>
    <t>1106</t>
  </si>
  <si>
    <t>VALDIVIA HERNANDEZ ISABEL</t>
  </si>
  <si>
    <t>05-SEP-1994</t>
  </si>
  <si>
    <t>2277</t>
  </si>
  <si>
    <t>CENTENO ROBLES JOSE ALBERTO</t>
  </si>
  <si>
    <t>29-ABR-2013</t>
  </si>
  <si>
    <t>CENTROS ( ADMINISTRATIVO )</t>
  </si>
  <si>
    <t>COORDINADOR ADMINISTRATIVO</t>
  </si>
  <si>
    <t>CERVANTES CHAVEZ FABIOLA</t>
  </si>
  <si>
    <t>SUPERVISORA CTE</t>
  </si>
  <si>
    <t>CONFIANZA</t>
  </si>
  <si>
    <t>1486</t>
  </si>
  <si>
    <t>CORONA IBARRA SALVADOR ISSAC</t>
  </si>
  <si>
    <t>17-MAY-1999</t>
  </si>
  <si>
    <t>DEPOSITO BIENES EN CUSTODIA O.G.</t>
  </si>
  <si>
    <t>AUXILIAR ADMINISTRATIVO 'C'</t>
  </si>
  <si>
    <t>0352</t>
  </si>
  <si>
    <t>CORTES TREVIÑO ROCIO</t>
  </si>
  <si>
    <t>01-ENE-1989</t>
  </si>
  <si>
    <t>ADMINISTRATIVO ESPECIALIZADO B</t>
  </si>
  <si>
    <t>1369</t>
  </si>
  <si>
    <t>ONTIVEROS VENCES LUCIA PATRICI</t>
  </si>
  <si>
    <t>12-JUN-1997</t>
  </si>
  <si>
    <t>AUXILIAR ADMINISTRATIVO 'A'</t>
  </si>
  <si>
    <t>2276</t>
  </si>
  <si>
    <t>PADILLA DE ALBA GREGORIO</t>
  </si>
  <si>
    <t>JEFE DE BIENES EN CUSTODIA</t>
  </si>
  <si>
    <t>0594</t>
  </si>
  <si>
    <t>ROMO CABRERA ROBERTO</t>
  </si>
  <si>
    <t>23-JUL-1990</t>
  </si>
  <si>
    <t>COORDINADOR JURIDICO</t>
  </si>
  <si>
    <t>1763</t>
  </si>
  <si>
    <t>SANDOVAL GONZALEZ LUIS ENRIQUE</t>
  </si>
  <si>
    <t>01-DIC-2003</t>
  </si>
  <si>
    <t>ABOGADO</t>
  </si>
  <si>
    <t>BASE</t>
  </si>
  <si>
    <t>1667</t>
  </si>
  <si>
    <t>SANDOVAL NADALES OMAR</t>
  </si>
  <si>
    <t>19-NOV-2001</t>
  </si>
  <si>
    <t>JEFE DE PATIO</t>
  </si>
  <si>
    <t>1819</t>
  </si>
  <si>
    <t>ANZURES IBARRA RAUL</t>
  </si>
  <si>
    <t>05-MAR-2013</t>
  </si>
  <si>
    <t>DEPOSITO NO. 8</t>
  </si>
  <si>
    <t>RECEPTOR</t>
  </si>
  <si>
    <t>1579</t>
  </si>
  <si>
    <t>BAUTISTA CRUZ RODOLFO</t>
  </si>
  <si>
    <t>27-JUL-2000</t>
  </si>
  <si>
    <t>CAJERO</t>
  </si>
  <si>
    <t>1828</t>
  </si>
  <si>
    <t>CERDA AMARO OSCAR MARTIN</t>
  </si>
  <si>
    <t>17-MAY-2004</t>
  </si>
  <si>
    <t>1907</t>
  </si>
  <si>
    <t>ESCAMILLA GONZALEZ HERIBERTO</t>
  </si>
  <si>
    <t>12-MAY-2006</t>
  </si>
  <si>
    <t>1756</t>
  </si>
  <si>
    <t>ESPINOZA ZUÑIGA MARIO ALBERTO</t>
  </si>
  <si>
    <t>13-MAY-2003</t>
  </si>
  <si>
    <t>0125</t>
  </si>
  <si>
    <t>GONZALEZ BECERRA ENRIQUE</t>
  </si>
  <si>
    <t>01-MAR-1987</t>
  </si>
  <si>
    <t>1594</t>
  </si>
  <si>
    <t>GONZALEZ MORAN JOSE DE JESUS DEMETRIO</t>
  </si>
  <si>
    <t>28-SEP-2000</t>
  </si>
  <si>
    <t>1468</t>
  </si>
  <si>
    <t>GONZALEZ QUEZADA ALEJANDRO</t>
  </si>
  <si>
    <t>28-NOV-1998</t>
  </si>
  <si>
    <t>AUXILIAR DE ALMACEN</t>
  </si>
  <si>
    <t>1324</t>
  </si>
  <si>
    <t>GUTIERREZ BRAVO GENARO</t>
  </si>
  <si>
    <t>18-DIC-1996</t>
  </si>
  <si>
    <t>1377</t>
  </si>
  <si>
    <t>JIMENEZ CASTAÑEDA JOSE GUADALUPE</t>
  </si>
  <si>
    <t>10-ABR-1997</t>
  </si>
  <si>
    <t>0399</t>
  </si>
  <si>
    <t>LOPEZ GARCIA JAIME</t>
  </si>
  <si>
    <t>10-ABR-1989</t>
  </si>
  <si>
    <t>1356</t>
  </si>
  <si>
    <t>LOPEZ OLVERA ERNESTO</t>
  </si>
  <si>
    <t>28-ABR-1997</t>
  </si>
  <si>
    <t>0900</t>
  </si>
  <si>
    <t>MANTILLA RODRIGUEZ GILBERTO</t>
  </si>
  <si>
    <t>04-JUN-1993</t>
  </si>
  <si>
    <t>1869</t>
  </si>
  <si>
    <t>PALMA MEJIA MAURICIO</t>
  </si>
  <si>
    <t>11-MAY-2005</t>
  </si>
  <si>
    <t>1492</t>
  </si>
  <si>
    <t>RAMOS GUZMAN JUAN JOSE</t>
  </si>
  <si>
    <t>RECEPTOR 'A'</t>
  </si>
  <si>
    <t>1875</t>
  </si>
  <si>
    <t>RAMOS RUELAS JOSE ALEJANDRO</t>
  </si>
  <si>
    <t>30-MAY-2005</t>
  </si>
  <si>
    <t>1609</t>
  </si>
  <si>
    <t>SANCHEZ FRANCO MARTIN</t>
  </si>
  <si>
    <t>11-DIC-2000</t>
  </si>
  <si>
    <t>2304</t>
  </si>
  <si>
    <t>ALARCON SALAS FELIPE DE JESUS</t>
  </si>
  <si>
    <t>DEPOSITO SAN AGUSTIN</t>
  </si>
  <si>
    <t>0680</t>
  </si>
  <si>
    <t>ALVAREZ ARELLANO SERGIO</t>
  </si>
  <si>
    <t>10-JUN-1991</t>
  </si>
  <si>
    <t>2087</t>
  </si>
  <si>
    <t>AVILA SORIA RAFAEL</t>
  </si>
  <si>
    <t>08-JUL-2013</t>
  </si>
  <si>
    <t>2105</t>
  </si>
  <si>
    <t>BAJONERO REYES MIGUEL ANGEL</t>
  </si>
  <si>
    <t>23-SEP-2011</t>
  </si>
  <si>
    <t>2255</t>
  </si>
  <si>
    <t>BECERRA ZAMORA JUNIOR EDUARDO</t>
  </si>
  <si>
    <t>03-JUL-2013</t>
  </si>
  <si>
    <t>2223</t>
  </si>
  <si>
    <t>CAMARENA ESPINOSA JORGE</t>
  </si>
  <si>
    <t>14-JUN-2013</t>
  </si>
  <si>
    <t>1316</t>
  </si>
  <si>
    <t>CAMPOS MEDINA JOSE</t>
  </si>
  <si>
    <t>22-NOV-1996</t>
  </si>
  <si>
    <t>1498</t>
  </si>
  <si>
    <t>CORONA IBARRA JOSE MANUEL</t>
  </si>
  <si>
    <t>01-JUL-1999</t>
  </si>
  <si>
    <t>1870</t>
  </si>
  <si>
    <t>COVARRUBIAS GRAJEDA EDGAR ARTURO</t>
  </si>
  <si>
    <t>16-MAY-2005</t>
  </si>
  <si>
    <t>1765</t>
  </si>
  <si>
    <t>CRUZ VALLE MARIO</t>
  </si>
  <si>
    <t>04-JUN-2003</t>
  </si>
  <si>
    <t>0703</t>
  </si>
  <si>
    <t>DE LA CRUZ TOVAR ROSA MARIA</t>
  </si>
  <si>
    <t>05-JUL-1991</t>
  </si>
  <si>
    <t>1735</t>
  </si>
  <si>
    <t>DELGADILLO SANDOBAL RIGOBERTO</t>
  </si>
  <si>
    <t>13-FEB-2003</t>
  </si>
  <si>
    <t>0440</t>
  </si>
  <si>
    <t>DIAZ VALENZUELA JUAN FRANCISCO</t>
  </si>
  <si>
    <t>19-OCT-1992</t>
  </si>
  <si>
    <t>1938</t>
  </si>
  <si>
    <t>ESTRADA MARTINEZ RUBICELA ISMENE</t>
  </si>
  <si>
    <t>16-ABR-2007</t>
  </si>
  <si>
    <t>SECRETARIA 'A'</t>
  </si>
  <si>
    <t>2218</t>
  </si>
  <si>
    <t>ESTRADA RAMIREZ JORGE</t>
  </si>
  <si>
    <t>21-MAY-2013</t>
  </si>
  <si>
    <t>0555</t>
  </si>
  <si>
    <t>FRIAS GUTIERREZ SALVADOR MARTIN</t>
  </si>
  <si>
    <t>27-MAR-1990</t>
  </si>
  <si>
    <t>1804</t>
  </si>
  <si>
    <t>GARCIA GUERRERO FAUSTO</t>
  </si>
  <si>
    <t>03-NOV-2003</t>
  </si>
  <si>
    <t>1410</t>
  </si>
  <si>
    <t>GOMEZ LICON MA.SAHARA</t>
  </si>
  <si>
    <t>16-ENE-1998</t>
  </si>
  <si>
    <t>AUXILIAR ADMINISTRATIVO 'G'</t>
  </si>
  <si>
    <t>0939</t>
  </si>
  <si>
    <t>GOMEZ PRUDENCIO CELIA MARISA</t>
  </si>
  <si>
    <t>24-AGO-1993</t>
  </si>
  <si>
    <t>1878</t>
  </si>
  <si>
    <t>GONZALEZ DELGADILLO J  ENCARNACION</t>
  </si>
  <si>
    <t>08-JUL-2005</t>
  </si>
  <si>
    <t>1739</t>
  </si>
  <si>
    <t>GONZALEZ HERNANDEZ MANUEL</t>
  </si>
  <si>
    <t>26-MAR-2003</t>
  </si>
  <si>
    <t>1114</t>
  </si>
  <si>
    <t>GUEVARA VILLASECA VICTOR</t>
  </si>
  <si>
    <t>22-JUN-1995</t>
  </si>
  <si>
    <t>2141</t>
  </si>
  <si>
    <t>GUTIERREZ GARCIA LORENZO</t>
  </si>
  <si>
    <t>23-JUN-2012</t>
  </si>
  <si>
    <t>0234</t>
  </si>
  <si>
    <t>HERNANDEZ JUAREZ APOLINAR</t>
  </si>
  <si>
    <t>01-JUL-1990</t>
  </si>
  <si>
    <t>1959</t>
  </si>
  <si>
    <t>HERNANDEZ VILLALOBOS TERESA</t>
  </si>
  <si>
    <t>SUPERVISOR DE DEPOSITOS</t>
  </si>
  <si>
    <t>1666</t>
  </si>
  <si>
    <t>JAUREGUI GONZALEZ VICTOR MANUEL</t>
  </si>
  <si>
    <t>1496</t>
  </si>
  <si>
    <t>JIMENEZ SEGOVIANO JOSE DE JESUS</t>
  </si>
  <si>
    <t>16-JUN-1999</t>
  </si>
  <si>
    <t>0729</t>
  </si>
  <si>
    <t>LEYVA DIAZ PAULINO</t>
  </si>
  <si>
    <t>07-SEP-1991</t>
  </si>
  <si>
    <t>2096</t>
  </si>
  <si>
    <t>LIMA GARRIDO JAVIER</t>
  </si>
  <si>
    <t>1806</t>
  </si>
  <si>
    <t>LOMELI COVARRUBIAS ARTURO</t>
  </si>
  <si>
    <t>19-DIC-2003</t>
  </si>
  <si>
    <t>1304</t>
  </si>
  <si>
    <t>LOPEZ PIMENTEL JUAN CARLOS</t>
  </si>
  <si>
    <t>25-SEP-1996</t>
  </si>
  <si>
    <t>1552</t>
  </si>
  <si>
    <t>LOPEZ RODRIGUEZ MARIA DEL SOCORRO</t>
  </si>
  <si>
    <t>01-FEB-2000</t>
  </si>
  <si>
    <t>SECRETARIA 'E'</t>
  </si>
  <si>
    <t>0679</t>
  </si>
  <si>
    <t>LOPEZ ZUÑIGA ALFREDO</t>
  </si>
  <si>
    <t>03-JUN-1991</t>
  </si>
  <si>
    <t>2011</t>
  </si>
  <si>
    <t>MALDONADO IÑIGUEZ RICARDO</t>
  </si>
  <si>
    <t>19-OCT-2007</t>
  </si>
  <si>
    <t>1289</t>
  </si>
  <si>
    <t>MARTINEZ CORTES SABAS JUAN FRANCISCO</t>
  </si>
  <si>
    <t>21-AGO-1996</t>
  </si>
  <si>
    <t>0800</t>
  </si>
  <si>
    <t>MARTINEZ DEL REAL ALFREDO</t>
  </si>
  <si>
    <t>19-ENE-1993</t>
  </si>
  <si>
    <t>PERITO EN IDENTIFICACION VEHIC</t>
  </si>
  <si>
    <t>2259</t>
  </si>
  <si>
    <t>MARTINEZ RAMIREZ DANIEL</t>
  </si>
  <si>
    <t>1480</t>
  </si>
  <si>
    <t>MIRANDA VIRGEN JAVIER EMMANUEL</t>
  </si>
  <si>
    <t>15-MAR-1999</t>
  </si>
  <si>
    <t>1892</t>
  </si>
  <si>
    <t>MUÑOZ GUTIERREZ DANIEL</t>
  </si>
  <si>
    <t>09-DIC-2005</t>
  </si>
  <si>
    <t>1750</t>
  </si>
  <si>
    <t>MUÑOZ HERNANDEZ FRANCISCO JAVIER</t>
  </si>
  <si>
    <t>06-MAY-2003</t>
  </si>
  <si>
    <t>1694</t>
  </si>
  <si>
    <t>NORIEGA CORTES DAVID ALEJANDRO</t>
  </si>
  <si>
    <t>12-JUN-2002</t>
  </si>
  <si>
    <t>1527</t>
  </si>
  <si>
    <t>NORIEGA DELGADO CARLOS ABELARDO</t>
  </si>
  <si>
    <t>13-AGO-2012</t>
  </si>
  <si>
    <t>0288</t>
  </si>
  <si>
    <t>OLIVA GONZALEZ XOCHITL ALEJAND</t>
  </si>
  <si>
    <t>10-FEB-1988</t>
  </si>
  <si>
    <t>AUXILIAR CONTABLE 'B'</t>
  </si>
  <si>
    <t>1561</t>
  </si>
  <si>
    <t>ONTIVEROS VENCES DAVID SAMUEL</t>
  </si>
  <si>
    <t>09-MAR-2000</t>
  </si>
  <si>
    <t>2236</t>
  </si>
  <si>
    <t>ORTEGA MARTINEZ JORGE VLADIMIR</t>
  </si>
  <si>
    <t>29-JUL-2013</t>
  </si>
  <si>
    <t>1821</t>
  </si>
  <si>
    <t>ORTIZ MORALES RICARDO</t>
  </si>
  <si>
    <t>17-MAR-2004</t>
  </si>
  <si>
    <t>0306</t>
  </si>
  <si>
    <t>PAEZ HEREDIA JOSE FERNANDO</t>
  </si>
  <si>
    <t>06-MAY-1988</t>
  </si>
  <si>
    <t>2288</t>
  </si>
  <si>
    <t>PEDROZA GUTIERREZ OSCAR</t>
  </si>
  <si>
    <t>24-JUN-2013</t>
  </si>
  <si>
    <t>0774</t>
  </si>
  <si>
    <t>PRECIADO GUTIERREZ LAURA</t>
  </si>
  <si>
    <t>19-ENE-1990</t>
  </si>
  <si>
    <t>2250</t>
  </si>
  <si>
    <t>RAMIREZ AVILA JOSE ALBERTO</t>
  </si>
  <si>
    <t>25-JUN-2013</t>
  </si>
  <si>
    <t>1187</t>
  </si>
  <si>
    <t>RODRIGUEZ AGUIRRE JESUS</t>
  </si>
  <si>
    <t>05-OCT-1995</t>
  </si>
  <si>
    <t>1793</t>
  </si>
  <si>
    <t>RODRIGUEZ GONZALEZ ROBERTO</t>
  </si>
  <si>
    <t>09-OCT-2003</t>
  </si>
  <si>
    <t>0373</t>
  </si>
  <si>
    <t>RODRIGUEZ MENDEZ JOSE LUIS</t>
  </si>
  <si>
    <t>01-FEB-1989</t>
  </si>
  <si>
    <t>1729</t>
  </si>
  <si>
    <t>RODRIGUEZ REYES ARMANDO</t>
  </si>
  <si>
    <t>1082</t>
  </si>
  <si>
    <t>ROJO GARCIA MARIA ELIZABETH</t>
  </si>
  <si>
    <t>17-MAY-1995</t>
  </si>
  <si>
    <t>AUXILIAR CONTABLE</t>
  </si>
  <si>
    <t>1867</t>
  </si>
  <si>
    <t>SANCHEZ LOPEZ GUSTAVO ANTONIO</t>
  </si>
  <si>
    <t>2121</t>
  </si>
  <si>
    <t>SANDOVAL HIJAR IGNACIO</t>
  </si>
  <si>
    <t>2221</t>
  </si>
  <si>
    <t>SANTANA ESTEVES IVAN DE JESUS</t>
  </si>
  <si>
    <t>27-MAY-2013</t>
  </si>
  <si>
    <t>1833</t>
  </si>
  <si>
    <t>SANTIAGO TELLO JOSE AURELIO</t>
  </si>
  <si>
    <t>29-JUN-2004</t>
  </si>
  <si>
    <t>2129</t>
  </si>
  <si>
    <t>SOLIS DE SANTIAGO EDUARDO</t>
  </si>
  <si>
    <t>14-MAY-2013</t>
  </si>
  <si>
    <t>2139</t>
  </si>
  <si>
    <t>VALENZUELA LOPEZ VICTOR ALFONSO</t>
  </si>
  <si>
    <t>1665</t>
  </si>
  <si>
    <t>VAZQUEZ GARCIA DANIEL</t>
  </si>
  <si>
    <t>18-OCT-2001</t>
  </si>
  <si>
    <t>0118</t>
  </si>
  <si>
    <t>VIZCARRA ARANA HERIBERTO</t>
  </si>
  <si>
    <t>16-FEB-1999</t>
  </si>
  <si>
    <t>1958</t>
  </si>
  <si>
    <t>GUERRERO HERRERA LETICIA SUHEY</t>
  </si>
  <si>
    <t>02-ENE-2008</t>
  </si>
  <si>
    <t>DEPOSITOS MOVILIDAD</t>
  </si>
  <si>
    <t>AUXILIAR ADMINISTRATIVO</t>
  </si>
  <si>
    <t>2195</t>
  </si>
  <si>
    <t>AREVALO TORRES ITZKOATL MARIO ARMANDO</t>
  </si>
  <si>
    <t>25-JUN-2012</t>
  </si>
  <si>
    <t>2192</t>
  </si>
  <si>
    <t>CARBAJAL RAMOS JUAN CARLOS</t>
  </si>
  <si>
    <t>08-JUL-2012</t>
  </si>
  <si>
    <t>1702</t>
  </si>
  <si>
    <t>RODRIGUEZ PLASCENCIA EMANUEL FERNANDO</t>
  </si>
  <si>
    <t>17-SEP-2002</t>
  </si>
  <si>
    <t>1523</t>
  </si>
  <si>
    <t>ALVAREZ LOPEZ SERGIO ALEJANDRO</t>
  </si>
  <si>
    <t>30-SEP-1999</t>
  </si>
  <si>
    <t>OG COMPRAS</t>
  </si>
  <si>
    <t>ENCARGADO DE ALMACEN GENERAL</t>
  </si>
  <si>
    <t>2189</t>
  </si>
  <si>
    <t>GONZALEZ ALCALA ANDRES</t>
  </si>
  <si>
    <t>01-MAY-2011</t>
  </si>
  <si>
    <t>SUP. DE COMPRAS Y ALMACEN GRAL</t>
  </si>
  <si>
    <t>0409</t>
  </si>
  <si>
    <t>GUZMAN RUIZ ANGELICA MARIA</t>
  </si>
  <si>
    <t>18-ABR-1989</t>
  </si>
  <si>
    <t>1831</t>
  </si>
  <si>
    <t>QUIROZ MORALES TANIA MARIELA</t>
  </si>
  <si>
    <t>15-JUN-2004</t>
  </si>
  <si>
    <t>0367</t>
  </si>
  <si>
    <t>ORANTE SUAREZ DORA CECILIA</t>
  </si>
  <si>
    <t>10-AGO-1992</t>
  </si>
  <si>
    <t>OG CONTRALORIA</t>
  </si>
  <si>
    <t>2187</t>
  </si>
  <si>
    <t>SANDOVAL RIOS VERONICA</t>
  </si>
  <si>
    <t>21-MAR-2013</t>
  </si>
  <si>
    <t>CONTRALOR</t>
  </si>
  <si>
    <t>1173</t>
  </si>
  <si>
    <t>HERNANDEZ DE ANDA OSCAR FROILAN</t>
  </si>
  <si>
    <t>08-SEP-1995</t>
  </si>
  <si>
    <t>AUDITOR</t>
  </si>
  <si>
    <t>2278</t>
  </si>
  <si>
    <t>VILLASEÑOR ALVAREZ ALFREDO</t>
  </si>
  <si>
    <t>COORDINADOR OPERATIVO D PATIOS</t>
  </si>
  <si>
    <t>1599</t>
  </si>
  <si>
    <t>DE LA TORRE BRAVO GABRIELA</t>
  </si>
  <si>
    <t>16-OCT-2000</t>
  </si>
  <si>
    <t>0279</t>
  </si>
  <si>
    <t>HERNANDEZ PADILLA TOMASA</t>
  </si>
  <si>
    <t>03-DIC-1990</t>
  </si>
  <si>
    <t>1263</t>
  </si>
  <si>
    <t>ENG SANCHEZ MARIA ESTHER</t>
  </si>
  <si>
    <t>15-ABR-1996</t>
  </si>
  <si>
    <t>1401</t>
  </si>
  <si>
    <t>LOPEZ ROSALES CARLOS ALBERTO</t>
  </si>
  <si>
    <t>07-NOV-1997</t>
  </si>
  <si>
    <t>0365</t>
  </si>
  <si>
    <t>MACIAS ACEVES LUIS SERGIO</t>
  </si>
  <si>
    <t>23-ENE-1989</t>
  </si>
  <si>
    <t>0583</t>
  </si>
  <si>
    <t>MEDINA LOPEZ RODRIGO DEMETRIO</t>
  </si>
  <si>
    <t>19-JUN-1990</t>
  </si>
  <si>
    <t>SUPERVISOR DE AUDITORIA INTERN</t>
  </si>
  <si>
    <t>2235</t>
  </si>
  <si>
    <t>ANDRADE GONZALEZ EDNA KARINA</t>
  </si>
  <si>
    <t>11-ABR-2012</t>
  </si>
  <si>
    <t>OG GERENCIA ADMINISTRATIVA</t>
  </si>
  <si>
    <t>ASISTENTE DIRECCION ADMVA</t>
  </si>
  <si>
    <t>1559</t>
  </si>
  <si>
    <t>ENG SANCHEZ JORGE LUIS</t>
  </si>
  <si>
    <t>01-MAR-2000</t>
  </si>
  <si>
    <t>ENC.DE CONSTRUCCION Y MANTENIM</t>
  </si>
  <si>
    <t>2199</t>
  </si>
  <si>
    <t>GRIMALDO PARADA SHEINA SIOHUMARA GUADALUPE</t>
  </si>
  <si>
    <t>04-JUL-2013</t>
  </si>
  <si>
    <t>1083</t>
  </si>
  <si>
    <t>GUZMAN BONILLA GRACIELA</t>
  </si>
  <si>
    <t>0008</t>
  </si>
  <si>
    <t>JAUREGUI CUEVAS BERTHA GLORIA</t>
  </si>
  <si>
    <t>11-AGO-1966</t>
  </si>
  <si>
    <t>1724</t>
  </si>
  <si>
    <t>LOPEZ LEON MARIO ALEJANDRO</t>
  </si>
  <si>
    <t>07-ABR-2010</t>
  </si>
  <si>
    <t>1462</t>
  </si>
  <si>
    <t>NUÑEZ LOPEZ MARIA</t>
  </si>
  <si>
    <t>1783</t>
  </si>
  <si>
    <t>PONCE RAMOS JORGE ALBERTO</t>
  </si>
  <si>
    <t>10-SEP-2003</t>
  </si>
  <si>
    <t>1999</t>
  </si>
  <si>
    <t>RODRIGUEZ MUÑIZ LAURA DEL SOCORRO</t>
  </si>
  <si>
    <t>08-ABR-2012</t>
  </si>
  <si>
    <t>ENCARGADO DE CONTRATACION</t>
  </si>
  <si>
    <t>2266</t>
  </si>
  <si>
    <t>RUIZ GOMEZ EDGARD FRANCISCO</t>
  </si>
  <si>
    <t>16-ABR-2013</t>
  </si>
  <si>
    <t>GERENTE ADMINISTRATIVO</t>
  </si>
  <si>
    <t>1234</t>
  </si>
  <si>
    <t>URIBE CORDERO IRMA ROSALBA</t>
  </si>
  <si>
    <t>11-MAY-1998</t>
  </si>
  <si>
    <t>0924</t>
  </si>
  <si>
    <t>AGUILAR ARMAS MARIA DEL CONSUELO</t>
  </si>
  <si>
    <t>02-AGO-1993</t>
  </si>
  <si>
    <t>OG JURIDICO</t>
  </si>
  <si>
    <t>1749</t>
  </si>
  <si>
    <t>CASTILLO GARCIA ALEJANDRA</t>
  </si>
  <si>
    <t>30-ABR-2003</t>
  </si>
  <si>
    <t>2279</t>
  </si>
  <si>
    <t>GONZALEZ PEREZ WENDY ELIZABETH</t>
  </si>
  <si>
    <t>06-MAY-2013</t>
  </si>
  <si>
    <t>JEFE DE JURIDICO</t>
  </si>
  <si>
    <t>2284</t>
  </si>
  <si>
    <t>MARQUEZ DUEÑAS MARIA ELENA</t>
  </si>
  <si>
    <t>2073</t>
  </si>
  <si>
    <t>ORTIZ CABRERA FERMIN</t>
  </si>
  <si>
    <t>07-SEP-2011</t>
  </si>
  <si>
    <t>2280</t>
  </si>
  <si>
    <t>PONCE ESPINOSA RAFAEL NEHEMIAS</t>
  </si>
  <si>
    <t>1098</t>
  </si>
  <si>
    <t>RODRIGUEZ HURTADO VICTOR IHIOJANY</t>
  </si>
  <si>
    <t>15-JUN-1995</t>
  </si>
  <si>
    <t>COORDINADOR OPERATIVO</t>
  </si>
  <si>
    <t>1881</t>
  </si>
  <si>
    <t>RUBIO HERNANDEZ ILEANA</t>
  </si>
  <si>
    <t>12-SEP-2005</t>
  </si>
  <si>
    <t>2216</t>
  </si>
  <si>
    <t>HERNANDEZ PORTILLO CLEMENTE</t>
  </si>
  <si>
    <t>24-AGO-2013</t>
  </si>
  <si>
    <t>OG RECURSOS HUMANOS</t>
  </si>
  <si>
    <t>JEFE DE RECURSOS HUMANOS</t>
  </si>
  <si>
    <t>0721</t>
  </si>
  <si>
    <t>BECERRA GONZALEZ CLAUDIA LIZBETT</t>
  </si>
  <si>
    <t>07-AGO-1991</t>
  </si>
  <si>
    <t>AUXILIAR DE NOMINA</t>
  </si>
  <si>
    <t>1871</t>
  </si>
  <si>
    <t>CARBAJAL RAMOS VIRGINIA</t>
  </si>
  <si>
    <t>31-OCT-2005</t>
  </si>
  <si>
    <t>0067</t>
  </si>
  <si>
    <t>FLORES GONZALEZ VIRGINIA</t>
  </si>
  <si>
    <t>25-MAR-1985</t>
  </si>
  <si>
    <t>1673</t>
  </si>
  <si>
    <t>FLORES LLAMAS ESTELA</t>
  </si>
  <si>
    <t>24-DIC-2001</t>
  </si>
  <si>
    <t>ADMINISTRATIVO ESPECIALIZADO</t>
  </si>
  <si>
    <t>0902</t>
  </si>
  <si>
    <t>LOPEZ RODRIGUEZ DAVID FERNANDO</t>
  </si>
  <si>
    <t>11-JUN-1993</t>
  </si>
  <si>
    <t>0316</t>
  </si>
  <si>
    <t>MARTINEZ RUVALCABA MARIA DEL CARMEN</t>
  </si>
  <si>
    <t>01-JUL-1992</t>
  </si>
  <si>
    <t>1404</t>
  </si>
  <si>
    <t>REYNOSO ROMO ALEJANDRA DE JESUS</t>
  </si>
  <si>
    <t>16-NOV-1997</t>
  </si>
  <si>
    <t>1946</t>
  </si>
  <si>
    <t>DE ROBLES ORTEGA HECTOR</t>
  </si>
  <si>
    <t>07-JUL-2008</t>
  </si>
  <si>
    <t>OG SERVICIOS GENERALES</t>
  </si>
  <si>
    <t>1580</t>
  </si>
  <si>
    <t>LOPEZ ROSALES ARMANDO</t>
  </si>
  <si>
    <t>04-AGO-2000</t>
  </si>
  <si>
    <t>0223</t>
  </si>
  <si>
    <t>PERALTA VELAZQUEZ CARLOS ARMANDO</t>
  </si>
  <si>
    <t>03-AGO-1994</t>
  </si>
  <si>
    <t>AUXILIAR DE MANTENIMIENTO</t>
  </si>
  <si>
    <t>1126</t>
  </si>
  <si>
    <t>ROMERO CASTILLO GABRIEL</t>
  </si>
  <si>
    <t>05-JUL-1995</t>
  </si>
  <si>
    <t>2269</t>
  </si>
  <si>
    <t>ALTAMIRANO SEGURA EDWIN</t>
  </si>
  <si>
    <t>18-ABR-2013</t>
  </si>
  <si>
    <t>COORDINADOR</t>
  </si>
  <si>
    <t>0084</t>
  </si>
  <si>
    <t>ENRIQUEZ AZCUE ARMANDO</t>
  </si>
  <si>
    <t>09-JUN-1992</t>
  </si>
  <si>
    <t>0346</t>
  </si>
  <si>
    <t>GONZALEZ RAMIREZ MARIA CANDELARIA</t>
  </si>
  <si>
    <t>14-SEP-1994</t>
  </si>
  <si>
    <t>RODRIGUEZ FUENTES ARI DAVID</t>
  </si>
  <si>
    <t>2185</t>
  </si>
  <si>
    <t>MEDA MUCIÑO FRANCISCO IVAN</t>
  </si>
  <si>
    <t>23-FEB-2012</t>
  </si>
  <si>
    <t>0768</t>
  </si>
  <si>
    <t>MORA ANGUIANO MARGARITA</t>
  </si>
  <si>
    <t>10-FEB-1992</t>
  </si>
  <si>
    <t>1809</t>
  </si>
  <si>
    <t>ORTIZ HERNANDEZ VICTOR DAVID</t>
  </si>
  <si>
    <t>1029</t>
  </si>
  <si>
    <t>RICAUD HERRERA MAYELA</t>
  </si>
  <si>
    <t>30-ENE-1995</t>
  </si>
  <si>
    <t>1899</t>
  </si>
  <si>
    <t>RODRIGUEZ GUTIERREZ JOSE DE JESUS</t>
  </si>
  <si>
    <t>16-AGO-2006</t>
  </si>
  <si>
    <t>1305</t>
  </si>
  <si>
    <t>SERVIN GOMEZ AGUSTIN</t>
  </si>
  <si>
    <t>26-SEP-1996</t>
  </si>
  <si>
    <t>1154</t>
  </si>
  <si>
    <t>VASQUEZ RIVAS ROSA MARIA RAMONA</t>
  </si>
  <si>
    <t>15-AGO-1995</t>
  </si>
  <si>
    <t>AUXILIAR ADMINISTRATIVO 'AA'</t>
  </si>
  <si>
    <t>0033</t>
  </si>
  <si>
    <t>ACEVES LIMON GABRIELA LOURDES</t>
  </si>
  <si>
    <t>25-ABR-1994</t>
  </si>
  <si>
    <t>OG SINDICATO</t>
  </si>
  <si>
    <t>0950</t>
  </si>
  <si>
    <t>LOPEZ AVILA SARA LUZ</t>
  </si>
  <si>
    <t>05-OCT-1993</t>
  </si>
  <si>
    <t>1687</t>
  </si>
  <si>
    <t>MARTINEZ BLANCAS BEATRIZ ADRIANA</t>
  </si>
  <si>
    <t>22-ABR-2002</t>
  </si>
  <si>
    <t>AUXILIAR CENTRO DE COMPUTO</t>
  </si>
  <si>
    <t>1339</t>
  </si>
  <si>
    <t>RAMIREZ PEREZ MARIA MAGDALENA</t>
  </si>
  <si>
    <t>01-ENE-1999</t>
  </si>
  <si>
    <t>2272</t>
  </si>
  <si>
    <t>AGUAYO TORRES URIEL ERIC</t>
  </si>
  <si>
    <t>OG SISTEMAS</t>
  </si>
  <si>
    <t>JEFE DE SISTEMAS</t>
  </si>
  <si>
    <t>1214</t>
  </si>
  <si>
    <t>LOPEZ GARCIA IRMA</t>
  </si>
  <si>
    <t>21-NOV-1995</t>
  </si>
  <si>
    <t>1857</t>
  </si>
  <si>
    <t>MUÑOZ OCHOA VICTOR DAVID</t>
  </si>
  <si>
    <t>04-MAR-2005</t>
  </si>
  <si>
    <t>1837</t>
  </si>
  <si>
    <t>TAPIA RAMIREZ DAVID DANIEL</t>
  </si>
  <si>
    <t>18-AGO-2004</t>
  </si>
  <si>
    <t>1158</t>
  </si>
  <si>
    <t>TEJEDA TAPIA SERGIO ARTURO</t>
  </si>
  <si>
    <t>01-SEP-1995</t>
  </si>
  <si>
    <t>AUXILIAR DE COMPUTO</t>
  </si>
  <si>
    <t>0539</t>
  </si>
  <si>
    <t>VARGAS GUIZAR MARIA SOLEDAD</t>
  </si>
  <si>
    <t>28-FEB-1990</t>
  </si>
  <si>
    <t>SUP.TECNICO DEPTO. DE COMPUTO</t>
  </si>
  <si>
    <t>0436</t>
  </si>
  <si>
    <t>ALONSO CORTES VIRGINIA</t>
  </si>
  <si>
    <t>14-JUN-1989</t>
  </si>
  <si>
    <t>OG TESORERIA Y FINANZAS</t>
  </si>
  <si>
    <t>1872</t>
  </si>
  <si>
    <t>HARO RODRIGUEZ ELVA DOLORES</t>
  </si>
  <si>
    <t>18-MAY-2005</t>
  </si>
  <si>
    <t>0668</t>
  </si>
  <si>
    <t>HERNANDEZ DAVALOS MARIA DOLORES</t>
  </si>
  <si>
    <t>1716</t>
  </si>
  <si>
    <t>MARQUEZ ORTEGA ERIKA ALEJANDRA</t>
  </si>
  <si>
    <t>22-OCT-2002</t>
  </si>
  <si>
    <t>1291</t>
  </si>
  <si>
    <t>NAVARRO VILLA LORENA</t>
  </si>
  <si>
    <t>16-AGO-1996</t>
  </si>
  <si>
    <t>1086</t>
  </si>
  <si>
    <t>REYES CHAVEZ GERARDO</t>
  </si>
  <si>
    <t>16-MAY-1995</t>
  </si>
  <si>
    <t>JEFE DE CONTABILIDAD</t>
  </si>
  <si>
    <t>VARGAS BRAVO ENEDINA RAMONA</t>
  </si>
  <si>
    <t>0799</t>
  </si>
  <si>
    <t>VAZQUEZ RODRIGUEZ LORENA</t>
  </si>
  <si>
    <t>13-ENE-1993</t>
  </si>
  <si>
    <t>PLASCENCIA ESPINOZA LUIS MARIO</t>
  </si>
  <si>
    <t>COORDINADOR FINANCIERO</t>
  </si>
  <si>
    <t>2281</t>
  </si>
  <si>
    <t>BARRERA VALDIVIA ROCKY LUCIANO</t>
  </si>
  <si>
    <t>08-MAY-2013</t>
  </si>
  <si>
    <t>OG UNIDAD DE TRANSPARENCIA</t>
  </si>
  <si>
    <t>1969</t>
  </si>
  <si>
    <t>FRANCO GOMEZ RICARDO</t>
  </si>
  <si>
    <t>06-ABR-2010</t>
  </si>
  <si>
    <t>OGA COMUNICACION SOCIAL</t>
  </si>
  <si>
    <t>ENCARGADO DE DISEÑO E IMAGEN</t>
  </si>
  <si>
    <t>1966</t>
  </si>
  <si>
    <t>GONZALEZ GUTIERREZ NANCY REBECA</t>
  </si>
  <si>
    <t>18-JUN-2007</t>
  </si>
  <si>
    <t>1909</t>
  </si>
  <si>
    <t>VALENZUELA LOPEZ JUAN ANTONIO</t>
  </si>
  <si>
    <t>16-MAY-2006</t>
  </si>
  <si>
    <t>ESCOBAR BARBA GIANCARLO</t>
  </si>
  <si>
    <t>OGA COMUNICACIÓN SOCIAL</t>
  </si>
  <si>
    <t>2287</t>
  </si>
  <si>
    <t>RINCON JIMENEZ RODRIGO</t>
  </si>
  <si>
    <t>13-JUN-2013</t>
  </si>
  <si>
    <t>JEFE DE COMUNICACIÓN SOCIAL</t>
  </si>
  <si>
    <t>1153</t>
  </si>
  <si>
    <t>CHAVEZ PORTILLO MIRIAM JAEL</t>
  </si>
  <si>
    <t>OGA DESARROLLO INSTITUCIONAL</t>
  </si>
  <si>
    <t>SECRETARIA RECEPCIONISTA</t>
  </si>
  <si>
    <t>0019</t>
  </si>
  <si>
    <t>ALVARADO HERNANDEZ ARACELI</t>
  </si>
  <si>
    <t>04-AGO-1984</t>
  </si>
  <si>
    <t>SUPERVISOR DE TRABAJO SOCIAL</t>
  </si>
  <si>
    <t>1094</t>
  </si>
  <si>
    <t>LOPEZ ESPINOSA MARICRUZ</t>
  </si>
  <si>
    <t>12-JUN-1995</t>
  </si>
  <si>
    <t>2268</t>
  </si>
  <si>
    <t>MURO MURO FABIAN OMAR</t>
  </si>
  <si>
    <t>22-ABR-2013</t>
  </si>
  <si>
    <t>JEFE DE DESARROLLO INSTITUCION</t>
  </si>
  <si>
    <t>1409</t>
  </si>
  <si>
    <t>NUÑEZ LEGORRETA MONICA</t>
  </si>
  <si>
    <t>0988</t>
  </si>
  <si>
    <t>VELARDE MARTINEZ EVA REFUGIO</t>
  </si>
  <si>
    <t>04-FEB-1994</t>
  </si>
  <si>
    <t>1848</t>
  </si>
  <si>
    <t>FERNANDEZ VELAZQUEZ ANGELICA</t>
  </si>
  <si>
    <t>08-NOV-2004</t>
  </si>
  <si>
    <t>OGA DIRECCION GENERAL</t>
  </si>
  <si>
    <t>SECRETARIA DE DIRECCIÓN</t>
  </si>
  <si>
    <t>2271</t>
  </si>
  <si>
    <t>FLORES GOMEZ MARTIN</t>
  </si>
  <si>
    <t>17-ABR-2013</t>
  </si>
  <si>
    <t>SRIO.PARTICULAR DIRECCION GRAL</t>
  </si>
  <si>
    <t>Vacante</t>
  </si>
  <si>
    <t>ASISTENTE DE DIRECCIÓN</t>
  </si>
  <si>
    <t>2171</t>
  </si>
  <si>
    <t>SILVA GUILLERMO ENRIQUE</t>
  </si>
  <si>
    <t>18-NOV-2010</t>
  </si>
  <si>
    <t>2264</t>
  </si>
  <si>
    <t>GONZALEZ DELGADILLO GABRIEL</t>
  </si>
  <si>
    <t>18-MAR-2013</t>
  </si>
  <si>
    <t>OGA DIRECTOR GENERAL</t>
  </si>
  <si>
    <t>DIRECTOR GENERAL DEL IJAS</t>
  </si>
  <si>
    <t>1571</t>
  </si>
  <si>
    <t>AGUILA FLORES BLANCA ESTHER</t>
  </si>
  <si>
    <t>02-MAY-2000</t>
  </si>
  <si>
    <t>OGA GCIA  DEPENDENCIAS DIRECTAS</t>
  </si>
  <si>
    <t>2270</t>
  </si>
  <si>
    <t>MARTINEZ GONZALEZ GILBERTO JAVIER</t>
  </si>
  <si>
    <t>JEFE DE DEPENDENCIAS DIRECTAS</t>
  </si>
  <si>
    <t>0833</t>
  </si>
  <si>
    <t>ZAVALA AVALOS LETICIA</t>
  </si>
  <si>
    <t>16-OCT-1996</t>
  </si>
  <si>
    <t>0046</t>
  </si>
  <si>
    <t>ACEVES LIMON LAURA ESTHER</t>
  </si>
  <si>
    <t>15-OCT-1986</t>
  </si>
  <si>
    <t>OGA GERENCIA ASISTENCIAL</t>
  </si>
  <si>
    <t>0432</t>
  </si>
  <si>
    <t>SOTO PEREZ LUCINA</t>
  </si>
  <si>
    <t>01-JUN-1989</t>
  </si>
  <si>
    <t>1575</t>
  </si>
  <si>
    <t>TRUJILLO MARTINEZ CARMEN LUCIA</t>
  </si>
  <si>
    <t>05-JUL-2000</t>
  </si>
  <si>
    <t>COORDINADORA DE DICTMANENES</t>
  </si>
  <si>
    <t>0021</t>
  </si>
  <si>
    <t>DE LA VEGA VILLANUEVA PATRICIA</t>
  </si>
  <si>
    <t>18-ENE-1984</t>
  </si>
  <si>
    <t>0820</t>
  </si>
  <si>
    <t>GUTIERREZ VIZCAYA GEORGINA</t>
  </si>
  <si>
    <t>16-MAR-1993</t>
  </si>
  <si>
    <t>0024</t>
  </si>
  <si>
    <t>LARIOS RODRIGUEZ ROSALBA</t>
  </si>
  <si>
    <t>16-JUL-1985</t>
  </si>
  <si>
    <t>0025</t>
  </si>
  <si>
    <t>MARTIN GONZALEZ JUANA</t>
  </si>
  <si>
    <t>04-DIC-1985</t>
  </si>
  <si>
    <t>NAVARRETE ROSETE MARIANA</t>
  </si>
  <si>
    <t>0028</t>
  </si>
  <si>
    <t>SANCHEZ URIBE MARIA ELENA</t>
  </si>
  <si>
    <t>COORDINADORA DE TRABAJO SOCIAL</t>
  </si>
  <si>
    <t>0018</t>
  </si>
  <si>
    <t>ALANIS DE ALBA TERESA</t>
  </si>
  <si>
    <t>07-ENE-1981</t>
  </si>
  <si>
    <t>1242</t>
  </si>
  <si>
    <t>LARIOS RODRIGUEZ ARACELI</t>
  </si>
  <si>
    <t>22-ABR-1996</t>
  </si>
  <si>
    <t>2219</t>
  </si>
  <si>
    <t>BECERRA ROMERO SILVIA GUADALUPE</t>
  </si>
  <si>
    <t>17-DIC-2011</t>
  </si>
  <si>
    <t>0136</t>
  </si>
  <si>
    <t>RODRIGUEZ RODILES MARTHA LETICIA</t>
  </si>
  <si>
    <t>20-ENE-1994</t>
  </si>
  <si>
    <t>2274</t>
  </si>
  <si>
    <t>SOTO TORRES CLAUDIA</t>
  </si>
  <si>
    <t>COORDINADORA DE PROYECTOS</t>
  </si>
  <si>
    <t>2275</t>
  </si>
  <si>
    <t>VELASCO ROMERO FAUSTO ADRIAN</t>
  </si>
  <si>
    <t>GERENTE ASISTENCIAL</t>
  </si>
  <si>
    <t>1500</t>
  </si>
  <si>
    <t>ACEVES SUAREZ LILIA GUADALUPE</t>
  </si>
  <si>
    <t>0849</t>
  </si>
  <si>
    <t>CARRANZA MARTINEZ MARTHA ALICIA</t>
  </si>
  <si>
    <t>15-MAY-2012</t>
  </si>
  <si>
    <t>1858</t>
  </si>
  <si>
    <t>CORDERO CASTELLANOS BLANCA CECILIA</t>
  </si>
  <si>
    <t>14-MAR-2005</t>
  </si>
  <si>
    <t>0496</t>
  </si>
  <si>
    <t>FLORES PADILLA MARIA LUISA</t>
  </si>
  <si>
    <t>15-NOV-1989</t>
  </si>
  <si>
    <t>1240</t>
  </si>
  <si>
    <t>OROPEZA OROPEZA BRUNA</t>
  </si>
  <si>
    <t>01-FEB-1996</t>
  </si>
  <si>
    <t>0927</t>
  </si>
  <si>
    <t>PEREZ SOLANO IRMA</t>
  </si>
  <si>
    <t>24-JUL-1995</t>
  </si>
  <si>
    <t>0965</t>
  </si>
  <si>
    <t>RENTERIA LEDESMA JUANA ANGELIC</t>
  </si>
  <si>
    <t>23-NOV-1993</t>
  </si>
  <si>
    <t>2204</t>
  </si>
  <si>
    <t>MARTINEZ ZERMEÑO PEDRO OSCAR</t>
  </si>
  <si>
    <t>15-AGO-2011</t>
  </si>
  <si>
    <t>1532</t>
  </si>
  <si>
    <t>MONSIVAIS BOBADILLA NANCY NOHEMI</t>
  </si>
  <si>
    <t>0011</t>
  </si>
  <si>
    <t>ACEVES LIMON RAFAEL RODRIGO</t>
  </si>
  <si>
    <t>02-DIC-1982</t>
  </si>
  <si>
    <t>OGA JUNTA DE GOBIERNO</t>
  </si>
  <si>
    <t>ASESOR DE LA JUNTA DE GOBIERNO</t>
  </si>
  <si>
    <t>CASTRO CARDENAS ELIZABETH MARGARITA</t>
  </si>
  <si>
    <t>OGA PROCURACION DE FONDOS</t>
  </si>
  <si>
    <t>JEFE DE PROCURACION DE FONDOS</t>
  </si>
  <si>
    <t>HERNANDEZ RANGEL LETICIA</t>
  </si>
  <si>
    <t>SUPERVISOR OPERATIVO</t>
  </si>
  <si>
    <t>1840</t>
  </si>
  <si>
    <t>BACQUERIE ALARCON ANA GABRIELA</t>
  </si>
  <si>
    <t>13-SEP-2004</t>
  </si>
  <si>
    <t>OGA SPJ</t>
  </si>
  <si>
    <t>SECRETARIO Y PROCURADOR JURIDICO</t>
  </si>
  <si>
    <t>1937</t>
  </si>
  <si>
    <t>ZEPEDA ESTRADA MARIA ANGELICA</t>
  </si>
  <si>
    <t>2282</t>
  </si>
  <si>
    <t>HERNANDEZ PORTILLO BEATRIZ ADRIANA</t>
  </si>
  <si>
    <t>16-MAY-2013</t>
  </si>
  <si>
    <t>ABOGADO 'A'</t>
  </si>
  <si>
    <t>2303</t>
  </si>
  <si>
    <t>RAMOS GONZALEZ SAIF ISRAEL</t>
  </si>
  <si>
    <t>11-JUL-2013</t>
  </si>
  <si>
    <t>1805</t>
  </si>
  <si>
    <t>BETANCOURT VALENCIANO TERESITA DE JESUS</t>
  </si>
  <si>
    <t>18-DIC-2003</t>
  </si>
  <si>
    <t>0038</t>
  </si>
  <si>
    <t>MENDOZA MORENO ANA ROSA</t>
  </si>
  <si>
    <t>06-SEP-1983</t>
  </si>
  <si>
    <t>2054</t>
  </si>
  <si>
    <t>MORENO DE ALBA SAULO ALONSO</t>
  </si>
  <si>
    <t>01-SEP-2009</t>
  </si>
  <si>
    <t>WASILEWSKY  LAMYSZ VALDEMAR WOJCIECH</t>
  </si>
  <si>
    <t>1842</t>
  </si>
  <si>
    <t>REYNA BLANCO MARIA DE JESUS</t>
  </si>
  <si>
    <t>27-SEP-2004</t>
  </si>
  <si>
    <t>1829</t>
  </si>
  <si>
    <t>RODRIGUEZ RODRIGUEZ JUAN FRANCISCO</t>
  </si>
  <si>
    <t>28-MAY-2004</t>
  </si>
  <si>
    <t>SECRETARIO TECNICO</t>
  </si>
  <si>
    <t>2036</t>
  </si>
  <si>
    <t>ROSTRO GONZALEZ SONIA</t>
  </si>
  <si>
    <t>05-ENE-2011</t>
  </si>
  <si>
    <t>2225</t>
  </si>
  <si>
    <t>BARAJAS HERNANDEZ JOSE GUADALUPE</t>
  </si>
  <si>
    <t>16-JUL-2013</t>
  </si>
  <si>
    <t>SALA ALCALDE</t>
  </si>
  <si>
    <t>AUXILIAR DE CHOFER</t>
  </si>
  <si>
    <t>0165</t>
  </si>
  <si>
    <t>CALDERON LEAÑOS DANIEL</t>
  </si>
  <si>
    <t>27-MAR-1984</t>
  </si>
  <si>
    <t>0486</t>
  </si>
  <si>
    <t>CHAPARRO RIVERA CLAUDIA ROSAR</t>
  </si>
  <si>
    <t>25-SEP-1992</t>
  </si>
  <si>
    <t>GESTORA</t>
  </si>
  <si>
    <t>1863</t>
  </si>
  <si>
    <t>GARCIA GUTIERREZ ISAUL</t>
  </si>
  <si>
    <t>13-ABR-2005</t>
  </si>
  <si>
    <t>CHOFER C</t>
  </si>
  <si>
    <t>1601</t>
  </si>
  <si>
    <t>GARCIA TOLEDO MARIA LAURA</t>
  </si>
  <si>
    <t>0167</t>
  </si>
  <si>
    <t>LAUREAN CASTELLANOS MARIA DE</t>
  </si>
  <si>
    <t>02-ABR-1993</t>
  </si>
  <si>
    <t>1669</t>
  </si>
  <si>
    <t>LOPEZ ESPINOZA RODOLFO</t>
  </si>
  <si>
    <t>04-DIC-2001</t>
  </si>
  <si>
    <t>1895</t>
  </si>
  <si>
    <t>MARTINEZ HERNANDEZ JOSE ISRAEL</t>
  </si>
  <si>
    <t>10-ABR-2006</t>
  </si>
  <si>
    <t>0622</t>
  </si>
  <si>
    <t>MUÑIZ ORTEGA MARTHA IRENE</t>
  </si>
  <si>
    <t>17-OCT-1990</t>
  </si>
  <si>
    <t>2198</t>
  </si>
  <si>
    <t>OCHOA GONZALEZ FRANCISCO</t>
  </si>
  <si>
    <t>05-JUN-2013</t>
  </si>
  <si>
    <t>1642</t>
  </si>
  <si>
    <t>PALOMAR MONTAÑO FELIX</t>
  </si>
  <si>
    <t>11-JUN-2001</t>
  </si>
  <si>
    <t>2143</t>
  </si>
  <si>
    <t>RAMIREZ FLORES MAXIMILIANO</t>
  </si>
  <si>
    <t>23-JUL-2013</t>
  </si>
  <si>
    <t>GESTOR</t>
  </si>
  <si>
    <t>1175</t>
  </si>
  <si>
    <t>RAMIREZ IÑIGUEZ MARIA SOLEDAD</t>
  </si>
  <si>
    <t>14-SEP-1995</t>
  </si>
  <si>
    <t>0595</t>
  </si>
  <si>
    <t>RAMOS GUZMAN LUIS MANUEL</t>
  </si>
  <si>
    <t>0933</t>
  </si>
  <si>
    <t>RODRIGUEZ MENDOZA MARIA DEL SOCORRO</t>
  </si>
  <si>
    <t>16-AGO-1993</t>
  </si>
  <si>
    <t>2273</t>
  </si>
  <si>
    <t>SALAZAR LOZANO MIGUEL BERNARDO</t>
  </si>
  <si>
    <t>19-ABR-2013</t>
  </si>
  <si>
    <t>ADMINISTRADOR (A)</t>
  </si>
  <si>
    <t>0202</t>
  </si>
  <si>
    <t>SOLIS OROZCO ELVIA</t>
  </si>
  <si>
    <t>24-MAY-1985</t>
  </si>
  <si>
    <t>1910</t>
  </si>
  <si>
    <t>SOTO MARQUEZ MAURICIO MAXIMINO</t>
  </si>
  <si>
    <t>29-MAY-2006</t>
  </si>
  <si>
    <t>1762</t>
  </si>
  <si>
    <t>TERRONES ORTIZ SANTA TERESITA</t>
  </si>
  <si>
    <t>02-JUN-2003</t>
  </si>
  <si>
    <t>2226</t>
  </si>
  <si>
    <t>BARAJAS DE LA TORRE RODRIGO</t>
  </si>
  <si>
    <t>03-MAY-2013</t>
  </si>
  <si>
    <t>SALA LIBERTAD</t>
  </si>
  <si>
    <t>1593</t>
  </si>
  <si>
    <t>CARBAJAL RODRIGUEZ JOSE LUIS</t>
  </si>
  <si>
    <t>27-SEP-2000</t>
  </si>
  <si>
    <t>AUXILIAR DE CHOFER/AFANADOR</t>
  </si>
  <si>
    <t>1591</t>
  </si>
  <si>
    <t>DE LA TORRE MERCADO JUAN</t>
  </si>
  <si>
    <t>AUXILIAR DE HORNO CREMATORIO</t>
  </si>
  <si>
    <t>1322</t>
  </si>
  <si>
    <t>ESTRADA CARRILLO ACELA MARG</t>
  </si>
  <si>
    <t>17-DIC-1996</t>
  </si>
  <si>
    <t>0189</t>
  </si>
  <si>
    <t>GALINDO CERVANTES ALEJANDRO</t>
  </si>
  <si>
    <t>11-FEB-1986</t>
  </si>
  <si>
    <t>0405</t>
  </si>
  <si>
    <t>GOMEZ PONCE ELIDA</t>
  </si>
  <si>
    <t>02-OCT-1995</t>
  </si>
  <si>
    <t>1652</t>
  </si>
  <si>
    <t>GONZALEZ RODRIGUEZ GERARDO</t>
  </si>
  <si>
    <t>27-AGO-2001</t>
  </si>
  <si>
    <t>1145</t>
  </si>
  <si>
    <t>GUTIERREZ LUNA HECTOR MANUEL RAMIRO</t>
  </si>
  <si>
    <t>02-AGO-1995</t>
  </si>
  <si>
    <t>1059</t>
  </si>
  <si>
    <t>HEREDIA BRITO MARIO</t>
  </si>
  <si>
    <t>18-ABR-1995</t>
  </si>
  <si>
    <t>1032</t>
  </si>
  <si>
    <t>HEREDIA BRITO OSCAR</t>
  </si>
  <si>
    <t>07-FEB-1995</t>
  </si>
  <si>
    <t>CHOFER B</t>
  </si>
  <si>
    <t>1020</t>
  </si>
  <si>
    <t>HERNANDEZ LOPEZ JUAN AMADO</t>
  </si>
  <si>
    <t>09-ENE-1995</t>
  </si>
  <si>
    <t>1861</t>
  </si>
  <si>
    <t>HERRERA VAZQUEZ SALVADOR IVAN</t>
  </si>
  <si>
    <t>18-MAR-2005</t>
  </si>
  <si>
    <t>878</t>
  </si>
  <si>
    <t>LADINO MARTINEZ RIGOBERTO</t>
  </si>
  <si>
    <t>22-AGO-2003</t>
  </si>
  <si>
    <t>1649</t>
  </si>
  <si>
    <t>LOPEZ GONZALEZ RUBEN</t>
  </si>
  <si>
    <t>25-JUL-2001</t>
  </si>
  <si>
    <t>2077</t>
  </si>
  <si>
    <t>MARQUEZ CAMARENA EDGAR ALEJANDRO</t>
  </si>
  <si>
    <t>17-ENE-2013</t>
  </si>
  <si>
    <t>ENCARGADO DE CONTRATACION B</t>
  </si>
  <si>
    <t>2302</t>
  </si>
  <si>
    <t>MARTINEZ ALCARAZ JOSE DE JESUS</t>
  </si>
  <si>
    <t>10-JUL-2013</t>
  </si>
  <si>
    <t>1862</t>
  </si>
  <si>
    <t>MARTINEZ GONZALEZ GERARDO</t>
  </si>
  <si>
    <t>06-ABR-2005</t>
  </si>
  <si>
    <t>0129</t>
  </si>
  <si>
    <t>MARTINEZ GUTIERREZ CRISTOBAL</t>
  </si>
  <si>
    <t>26-MAY-1994</t>
  </si>
  <si>
    <t>1207</t>
  </si>
  <si>
    <t>MORENO CORTES ARTURO</t>
  </si>
  <si>
    <t>06-NOV-1995</t>
  </si>
  <si>
    <t>0559</t>
  </si>
  <si>
    <t>MURO FLORES JOSE MARTIN</t>
  </si>
  <si>
    <t>03-ABR-1990</t>
  </si>
  <si>
    <t>0186</t>
  </si>
  <si>
    <t>OROZCO CERVANTES FERNANDO</t>
  </si>
  <si>
    <t>01-JUL-1994</t>
  </si>
  <si>
    <t>0649</t>
  </si>
  <si>
    <t>ORTIZ GARCIA LUIS ANDRES</t>
  </si>
  <si>
    <t>19-ENE-1991</t>
  </si>
  <si>
    <t>0174</t>
  </si>
  <si>
    <t>ROMAN MARQUEZ CARLOS</t>
  </si>
  <si>
    <t>04-SEP-1985</t>
  </si>
  <si>
    <t>2247</t>
  </si>
  <si>
    <t>ZAMBRANO NAVARRO JUAN CARLOS</t>
  </si>
  <si>
    <t>10-JUN-2013</t>
  </si>
  <si>
    <t>1636</t>
  </si>
  <si>
    <t>ACERO SANDOVAL CARLOS</t>
  </si>
  <si>
    <t>06-ABR-2001</t>
  </si>
  <si>
    <t>U.A.P.I.</t>
  </si>
  <si>
    <t>0762</t>
  </si>
  <si>
    <t>ANGUIANO ALVAREZ AMANDA</t>
  </si>
  <si>
    <t>22-ENE-1992</t>
  </si>
  <si>
    <t>0152</t>
  </si>
  <si>
    <t>ANGUIANO ROSALES JUANA BEATRIZ</t>
  </si>
  <si>
    <t>23-MAY-1989</t>
  </si>
  <si>
    <t>1894</t>
  </si>
  <si>
    <t>ARELLANO JACOBO DUNIA ARACELI</t>
  </si>
  <si>
    <t>03-ABR-2007</t>
  </si>
  <si>
    <t>0643</t>
  </si>
  <si>
    <t>AYALA HERNANDEZ LAURA EMILIA</t>
  </si>
  <si>
    <t>12-ENE-1991</t>
  </si>
  <si>
    <t>0601</t>
  </si>
  <si>
    <t>AZPEITIA HERRERA MARIA DEL REFUGIO</t>
  </si>
  <si>
    <t>17-AGO-1990</t>
  </si>
  <si>
    <t>0089</t>
  </si>
  <si>
    <t>BARRAGAN ITURBIDE MARIA ANGELICA</t>
  </si>
  <si>
    <t>1841</t>
  </si>
  <si>
    <t>BARRIOS PEREZ MARIA OFELIA</t>
  </si>
  <si>
    <t>04-MAY-2013</t>
  </si>
  <si>
    <t>1681</t>
  </si>
  <si>
    <t>BECERRA CAMPECHANO MANUELA MARGARITA</t>
  </si>
  <si>
    <t>21-FEB-2002</t>
  </si>
  <si>
    <t>0236</t>
  </si>
  <si>
    <t>BELTRAN VILLARRUEL CLAUDIO</t>
  </si>
  <si>
    <t>24-NOV-1986</t>
  </si>
  <si>
    <t>1818</t>
  </si>
  <si>
    <t>CASILLAS BECERRA SUSANA</t>
  </si>
  <si>
    <t>04-MAR-2004</t>
  </si>
  <si>
    <t>1572</t>
  </si>
  <si>
    <t>CEJA AVALOS ANGELINA</t>
  </si>
  <si>
    <t>29-MAY-2000</t>
  </si>
  <si>
    <t>0254</t>
  </si>
  <si>
    <t>CERDA LOPEZ ROSA</t>
  </si>
  <si>
    <t>22-ABR-1985</t>
  </si>
  <si>
    <t>COCINERA</t>
  </si>
  <si>
    <t>1661</t>
  </si>
  <si>
    <t>CHAVEZ VAZQUEZ HERIBERTO</t>
  </si>
  <si>
    <t>14-SEP-2001</t>
  </si>
  <si>
    <t>0328</t>
  </si>
  <si>
    <t>DAVALOS NAVARRO MA DE JESUS</t>
  </si>
  <si>
    <t>21-JUL-1992</t>
  </si>
  <si>
    <t>0247</t>
  </si>
  <si>
    <t>DE LEON VALDERRAMA LETICIA</t>
  </si>
  <si>
    <t>02-OCT-1985</t>
  </si>
  <si>
    <t>0210</t>
  </si>
  <si>
    <t>DIFO NUÑEZ CARLOS</t>
  </si>
  <si>
    <t>23-NOV-1992</t>
  </si>
  <si>
    <t>0520</t>
  </si>
  <si>
    <t>ECHEGOLLEN MENDOZA MARIA CAROLINA</t>
  </si>
  <si>
    <t>24-ENE-1990</t>
  </si>
  <si>
    <t>ENARGADA DE CONTABILIDAD</t>
  </si>
  <si>
    <t>0779</t>
  </si>
  <si>
    <t>ESPARZA REQUENES ANA MARIA</t>
  </si>
  <si>
    <t>2252</t>
  </si>
  <si>
    <t>ESQUEDA CHAVARIN ALEJANDRA</t>
  </si>
  <si>
    <t>0154</t>
  </si>
  <si>
    <t>FABIAN ORTIZ BEATRIZ</t>
  </si>
  <si>
    <t>12-NOV-1984</t>
  </si>
  <si>
    <t>0398</t>
  </si>
  <si>
    <t>FLORES DE LA MORA ALICIA</t>
  </si>
  <si>
    <t>25-AGO-1992</t>
  </si>
  <si>
    <t>1192</t>
  </si>
  <si>
    <t>FLORES FREGOSO MARIA DE JESUS</t>
  </si>
  <si>
    <t>10-OCT-1995</t>
  </si>
  <si>
    <t>1368</t>
  </si>
  <si>
    <t>FLORES MENDOZA JUANA</t>
  </si>
  <si>
    <t>26-ABR-2013</t>
  </si>
  <si>
    <t>0577</t>
  </si>
  <si>
    <t>FLORES MURO MA  BERTA</t>
  </si>
  <si>
    <t>10-MAR-1990</t>
  </si>
  <si>
    <t>2209</t>
  </si>
  <si>
    <t>GARCIA MUÑOZ GABRIELA</t>
  </si>
  <si>
    <t>20-JUL-2013</t>
  </si>
  <si>
    <t>0530</t>
  </si>
  <si>
    <t>GARCIA RENTERIA MA  ADELINA</t>
  </si>
  <si>
    <t>0264</t>
  </si>
  <si>
    <t>GOMEZ PEÑA ANA ROSA</t>
  </si>
  <si>
    <t>13-JUL-1981</t>
  </si>
  <si>
    <t>1890</t>
  </si>
  <si>
    <t>GONZALEZ ARGUELLES SOFIA</t>
  </si>
  <si>
    <t>01-ABR-2007</t>
  </si>
  <si>
    <t>2055</t>
  </si>
  <si>
    <t>GONZALEZ AVALOS JOSE AURELIO</t>
  </si>
  <si>
    <t>1078</t>
  </si>
  <si>
    <t>GONZALEZ GARCIA MARIA JUDITH</t>
  </si>
  <si>
    <t>15-MAY-1995</t>
  </si>
  <si>
    <t>RESPONSABLE D FARMACIA CENTRAL</t>
  </si>
  <si>
    <t>1736</t>
  </si>
  <si>
    <t>GONZALEZ NAVARRO OLGA LIDIA</t>
  </si>
  <si>
    <t>16-FEB-2004</t>
  </si>
  <si>
    <t>1824</t>
  </si>
  <si>
    <t>GONZALEZ TAPIA PATRICIA EUGENIA</t>
  </si>
  <si>
    <t>24-ABR-2007</t>
  </si>
  <si>
    <t>2176</t>
  </si>
  <si>
    <t>GUERRERO CARRANZA HILDA GUADALUPE</t>
  </si>
  <si>
    <t>26-JUN-2013</t>
  </si>
  <si>
    <t>0230</t>
  </si>
  <si>
    <t>GUTIERREZ PEDROZA MARIA DE JESUS</t>
  </si>
  <si>
    <t>16-AGO-1984</t>
  </si>
  <si>
    <t>1318</t>
  </si>
  <si>
    <t>GUZMAN FRANCO SONIA</t>
  </si>
  <si>
    <t>05-ABR-2000</t>
  </si>
  <si>
    <t>1832</t>
  </si>
  <si>
    <t>HERNANDEZ AGUILAR JOSE EDER</t>
  </si>
  <si>
    <t>22-JUN-2004</t>
  </si>
  <si>
    <t>2262</t>
  </si>
  <si>
    <t>HERNANDEZ ENRIQUEZ LOURDES CAROLINA</t>
  </si>
  <si>
    <t>1790</t>
  </si>
  <si>
    <t>JARA YAÑEZ MARIA ISABEL</t>
  </si>
  <si>
    <t>03-SEP-2003</t>
  </si>
  <si>
    <t>1005</t>
  </si>
  <si>
    <t>LOPEZ GRANADOS CARLOS HUGO</t>
  </si>
  <si>
    <t>16-SEP-1994</t>
  </si>
  <si>
    <t>1287</t>
  </si>
  <si>
    <t>LUNA SANCHEZ DORA ALICIA</t>
  </si>
  <si>
    <t>08-AGO-1996</t>
  </si>
  <si>
    <t>0625</t>
  </si>
  <si>
    <t>MANRIQUE SANCHEZ JUAN</t>
  </si>
  <si>
    <t>12-NOV-1990</t>
  </si>
  <si>
    <t>1846</t>
  </si>
  <si>
    <t>MARQUEZ MARTINEZ ANA MARIA</t>
  </si>
  <si>
    <t>21-OCT-2004</t>
  </si>
  <si>
    <t>0235</t>
  </si>
  <si>
    <t>MARTINEZ VAZQUEZ MARIA TRINIDAD</t>
  </si>
  <si>
    <t>16-ENE-1988</t>
  </si>
  <si>
    <t>1245</t>
  </si>
  <si>
    <t>MORENO CORTES FRANCISCO</t>
  </si>
  <si>
    <t>09-FEB-1996</t>
  </si>
  <si>
    <t>AUXILIAR DE FARMACIA</t>
  </si>
  <si>
    <t>2101</t>
  </si>
  <si>
    <t>OCHOA CARDENAS MANUEL GENARO</t>
  </si>
  <si>
    <t>27-JUL-2013</t>
  </si>
  <si>
    <t>1800</t>
  </si>
  <si>
    <t>ORNELAS OROZCO SOCORRO LETICIA</t>
  </si>
  <si>
    <t>19-JUN-2013</t>
  </si>
  <si>
    <t>1288</t>
  </si>
  <si>
    <t>OROZCO FLORES NORMA PATRICIA</t>
  </si>
  <si>
    <t>10-MAR-1997</t>
  </si>
  <si>
    <t>1507</t>
  </si>
  <si>
    <t>OROZCO HUERTA ALCINDO</t>
  </si>
  <si>
    <t>2135</t>
  </si>
  <si>
    <t>ORTEGA FIGUEROA ALEJANDRO</t>
  </si>
  <si>
    <t>1934</t>
  </si>
  <si>
    <t>ORTEGA SANTILLAN MIRIAM MARISOL</t>
  </si>
  <si>
    <t>17-SEP-2008</t>
  </si>
  <si>
    <t>0378</t>
  </si>
  <si>
    <t>PEREZ ELIZALDE AMALIA</t>
  </si>
  <si>
    <t>20-AGO-1992</t>
  </si>
  <si>
    <t>0377</t>
  </si>
  <si>
    <t>PEREZ ELIZALDE ROSA EMILIA</t>
  </si>
  <si>
    <t>MEDICO DENTISTA</t>
  </si>
  <si>
    <t>0413</t>
  </si>
  <si>
    <t>RAMIREZ SIORDIA VICTOR HUGO</t>
  </si>
  <si>
    <t>17-ABR-1989</t>
  </si>
  <si>
    <t>MEDICO PSIQUIATRA</t>
  </si>
  <si>
    <t>0350</t>
  </si>
  <si>
    <t>RIVAS VEGA CONSUELO MARGARITA</t>
  </si>
  <si>
    <t>01-AGO-1992</t>
  </si>
  <si>
    <t>1743</t>
  </si>
  <si>
    <t>ROBLES DE ALBA FERNANDO</t>
  </si>
  <si>
    <t>04-ABR-2003</t>
  </si>
  <si>
    <t>875</t>
  </si>
  <si>
    <t>RODRIGUEZ MARTINEZ MINERVA SUSANA</t>
  </si>
  <si>
    <t>05-AGO-2003</t>
  </si>
  <si>
    <t>0327</t>
  </si>
  <si>
    <t>SANCHEZ TEJEDA ARTURO</t>
  </si>
  <si>
    <t>15-JUL-1992</t>
  </si>
  <si>
    <t>DIRECTOR DE U.A.P.I.</t>
  </si>
  <si>
    <t>1583</t>
  </si>
  <si>
    <t>TREJO GARCIA ESTHER GABRIELA</t>
  </si>
  <si>
    <t>28-AGO-2000</t>
  </si>
  <si>
    <t>1646</t>
  </si>
  <si>
    <t>VALDEZ ACEVES INDALECIO</t>
  </si>
  <si>
    <t>16-JUL-2001</t>
  </si>
  <si>
    <t>0237</t>
  </si>
  <si>
    <t>VALDEZ GUTIERREZ EUSEBIO</t>
  </si>
  <si>
    <t>01-NOV-1969</t>
  </si>
  <si>
    <t>ENCARGADO DE MANTENIMIENTO</t>
  </si>
  <si>
    <t>1780</t>
  </si>
  <si>
    <t>VENEGAS GARCIA MARTIN</t>
  </si>
  <si>
    <t>05-SEP-2003</t>
  </si>
  <si>
    <t>2224</t>
  </si>
  <si>
    <t>VILLANUEVA ORTIZ ALBA MAYO</t>
  </si>
  <si>
    <t>PSICOLOGO</t>
  </si>
  <si>
    <t>1834</t>
  </si>
  <si>
    <t>VILLASEÑOR GONZALEZ RAQUEL ARACELI</t>
  </si>
  <si>
    <t>07-JUN-2005</t>
  </si>
  <si>
    <t>2059</t>
  </si>
  <si>
    <t>VIVANCO AGUAYO MARTIN MANUEL</t>
  </si>
  <si>
    <t>PRESUPUESTO AUTORIZADO</t>
  </si>
  <si>
    <t>PRESUPUESTO NUEVA PROPUESTA</t>
  </si>
  <si>
    <t>Sueldos</t>
  </si>
  <si>
    <t>Tiempo Extra</t>
  </si>
  <si>
    <t>Prima Dominical</t>
  </si>
  <si>
    <t>Dia Festivo</t>
  </si>
  <si>
    <t>Vacaciones y Prima</t>
  </si>
  <si>
    <t>Ayuda de Despensa</t>
  </si>
  <si>
    <t>Compensaciones</t>
  </si>
  <si>
    <t>Gratificaciones</t>
  </si>
  <si>
    <t>Suplencias</t>
  </si>
  <si>
    <t>Quinquenios</t>
  </si>
  <si>
    <t>Indemnizaciones</t>
  </si>
  <si>
    <t>Aport. Pensiones del Edo.</t>
  </si>
  <si>
    <t>Aport. Pensiones del Edo. Vivienda</t>
  </si>
  <si>
    <t>Cuotas I.M.S.S.</t>
  </si>
  <si>
    <t>Aport. S.A.R.</t>
  </si>
  <si>
    <t>Capacitacion</t>
  </si>
  <si>
    <t>Prima vacacional</t>
  </si>
  <si>
    <t>Otras prestaciones contractuales</t>
  </si>
  <si>
    <t>Estimulo Servidor Publico</t>
  </si>
  <si>
    <t>Estimulo por Antigüedad</t>
  </si>
  <si>
    <t>Seguro de Vida</t>
  </si>
  <si>
    <t>Cesantia y Vejez</t>
  </si>
  <si>
    <t>Riesgo de Insalubridad</t>
  </si>
  <si>
    <t>Plantilla de personal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</si>
</sst>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3" fontId="2" fillId="2" borderId="0" xfId="1" applyFont="1" applyFill="1"/>
    <xf numFmtId="43" fontId="2" fillId="2" borderId="0" xfId="1" applyFont="1" applyFill="1" applyAlignment="1"/>
    <xf numFmtId="43" fontId="2" fillId="2" borderId="0" xfId="1" applyFont="1" applyFill="1" applyAlignment="1">
      <alignment horizontal="center"/>
    </xf>
    <xf numFmtId="0" fontId="3" fillId="2" borderId="0" xfId="0" applyFont="1" applyFill="1"/>
    <xf numFmtId="10" fontId="4" fillId="2" borderId="0" xfId="3" applyNumberFormat="1" applyFont="1" applyFill="1" applyAlignment="1"/>
    <xf numFmtId="0" fontId="5" fillId="2" borderId="0" xfId="1" applyNumberFormat="1" applyFont="1" applyFill="1" applyAlignment="1">
      <alignment horizontal="center"/>
    </xf>
    <xf numFmtId="9" fontId="5" fillId="2" borderId="0" xfId="3" applyFont="1" applyFill="1" applyAlignment="1">
      <alignment horizontal="center"/>
    </xf>
    <xf numFmtId="164" fontId="5" fillId="2" borderId="0" xfId="3" applyNumberFormat="1" applyFont="1" applyFill="1" applyAlignment="1">
      <alignment horizontal="center"/>
    </xf>
    <xf numFmtId="43" fontId="5" fillId="2" borderId="0" xfId="1" applyFont="1" applyFill="1"/>
    <xf numFmtId="44" fontId="5" fillId="2" borderId="0" xfId="2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center" vertical="center" wrapText="1"/>
    </xf>
    <xf numFmtId="0" fontId="2" fillId="2" borderId="0" xfId="0" quotePrefix="1" applyFont="1" applyFill="1"/>
    <xf numFmtId="0" fontId="2" fillId="2" borderId="4" xfId="0" applyFont="1" applyFill="1" applyBorder="1"/>
    <xf numFmtId="0" fontId="2" fillId="2" borderId="4" xfId="0" quotePrefix="1" applyFont="1" applyFill="1" applyBorder="1"/>
    <xf numFmtId="0" fontId="2" fillId="2" borderId="4" xfId="0" quotePrefix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2" fillId="2" borderId="4" xfId="0" applyNumberFormat="1" applyFont="1" applyFill="1" applyBorder="1"/>
    <xf numFmtId="43" fontId="2" fillId="2" borderId="4" xfId="1" applyFont="1" applyFill="1" applyBorder="1"/>
    <xf numFmtId="165" fontId="2" fillId="2" borderId="4" xfId="1" applyNumberFormat="1" applyFont="1" applyFill="1" applyBorder="1" applyAlignment="1"/>
    <xf numFmtId="43" fontId="2" fillId="2" borderId="4" xfId="1" quotePrefix="1" applyFont="1" applyFill="1" applyBorder="1" applyAlignment="1">
      <alignment horizontal="center"/>
    </xf>
    <xf numFmtId="43" fontId="2" fillId="2" borderId="4" xfId="0" applyNumberFormat="1" applyFont="1" applyFill="1" applyBorder="1"/>
    <xf numFmtId="0" fontId="2" fillId="4" borderId="4" xfId="0" applyFont="1" applyFill="1" applyBorder="1"/>
    <xf numFmtId="0" fontId="2" fillId="4" borderId="4" xfId="0" quotePrefix="1" applyFont="1" applyFill="1" applyBorder="1"/>
    <xf numFmtId="0" fontId="2" fillId="4" borderId="4" xfId="0" quotePrefix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" fontId="2" fillId="4" borderId="4" xfId="0" applyNumberFormat="1" applyFont="1" applyFill="1" applyBorder="1"/>
    <xf numFmtId="43" fontId="2" fillId="4" borderId="4" xfId="1" applyFont="1" applyFill="1" applyBorder="1"/>
    <xf numFmtId="165" fontId="2" fillId="4" borderId="4" xfId="1" applyNumberFormat="1" applyFont="1" applyFill="1" applyBorder="1" applyAlignment="1"/>
    <xf numFmtId="43" fontId="2" fillId="4" borderId="4" xfId="1" quotePrefix="1" applyFont="1" applyFill="1" applyBorder="1" applyAlignment="1">
      <alignment horizontal="center"/>
    </xf>
    <xf numFmtId="43" fontId="2" fillId="4" borderId="4" xfId="0" applyNumberFormat="1" applyFont="1" applyFill="1" applyBorder="1"/>
    <xf numFmtId="0" fontId="2" fillId="2" borderId="0" xfId="0" quotePrefix="1" applyFont="1" applyFill="1" applyAlignment="1">
      <alignment horizontal="center"/>
    </xf>
    <xf numFmtId="0" fontId="5" fillId="2" borderId="0" xfId="0" quotePrefix="1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quotePrefix="1" applyFont="1" applyFill="1" applyAlignment="1">
      <alignment horizontal="center"/>
    </xf>
    <xf numFmtId="43" fontId="5" fillId="2" borderId="0" xfId="0" applyNumberFormat="1" applyFont="1" applyFill="1"/>
    <xf numFmtId="4" fontId="5" fillId="2" borderId="0" xfId="0" applyNumberFormat="1" applyFont="1" applyFill="1"/>
    <xf numFmtId="43" fontId="5" fillId="2" borderId="0" xfId="0" applyNumberFormat="1" applyFont="1" applyFill="1" applyAlignment="1"/>
    <xf numFmtId="165" fontId="2" fillId="2" borderId="0" xfId="1" applyNumberFormat="1" applyFont="1" applyFill="1" applyAlignment="1"/>
    <xf numFmtId="43" fontId="2" fillId="2" borderId="0" xfId="1" quotePrefix="1" applyFont="1" applyFill="1" applyAlignment="1">
      <alignment horizontal="center"/>
    </xf>
    <xf numFmtId="43" fontId="2" fillId="2" borderId="0" xfId="0" applyNumberFormat="1" applyFont="1" applyFill="1"/>
    <xf numFmtId="0" fontId="6" fillId="2" borderId="0" xfId="0" applyFont="1" applyFill="1" applyBorder="1"/>
    <xf numFmtId="0" fontId="2" fillId="2" borderId="0" xfId="0" applyFont="1" applyFill="1" applyBorder="1"/>
    <xf numFmtId="0" fontId="0" fillId="0" borderId="0" xfId="0" quotePrefix="1"/>
    <xf numFmtId="43" fontId="5" fillId="2" borderId="0" xfId="1" applyFont="1" applyFill="1" applyAlignment="1"/>
    <xf numFmtId="44" fontId="2" fillId="2" borderId="0" xfId="0" applyNumberFormat="1" applyFont="1" applyFill="1"/>
    <xf numFmtId="44" fontId="2" fillId="2" borderId="0" xfId="2" applyFont="1" applyFill="1"/>
    <xf numFmtId="10" fontId="2" fillId="2" borderId="0" xfId="3" applyNumberFormat="1" applyFont="1" applyFill="1"/>
    <xf numFmtId="43" fontId="9" fillId="2" borderId="5" xfId="0" applyNumberFormat="1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de%20Finanzas/POA%202014/Base%20nomina%20RH%20PRESUPUESTO%20PARA%20EL%202014%20escenario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de%20Finanzas/POA%202014/Base%20nomina%20RH%20PRESUPUESTO%20PARA%20EL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o"/>
      <sheetName val="Base para cargar"/>
      <sheetName val="Hoja1"/>
      <sheetName val="Hoja2"/>
      <sheetName val="Hoja3"/>
      <sheetName val="Hoja4"/>
      <sheetName val="Hoja5"/>
    </sheetNames>
    <sheetDataSet>
      <sheetData sheetId="0" refreshError="1"/>
      <sheetData sheetId="1" refreshError="1"/>
      <sheetData sheetId="2" refreshError="1">
        <row r="3">
          <cell r="B3" t="str">
            <v>Nombre</v>
          </cell>
          <cell r="C3" t="str">
            <v>RFC</v>
          </cell>
          <cell r="D3" t="str">
            <v>CURP</v>
          </cell>
          <cell r="E3" t="str">
            <v>No. IMSS</v>
          </cell>
          <cell r="F3" t="str">
            <v>Fecha Ingreso</v>
          </cell>
          <cell r="G3" t="str">
            <v>Depto</v>
          </cell>
          <cell r="H3" t="str">
            <v>Puesto</v>
          </cell>
          <cell r="I3" t="str">
            <v>Categoria</v>
          </cell>
          <cell r="J3" t="str">
            <v>JORNADA DIARIA</v>
          </cell>
          <cell r="K3" t="str">
            <v>DIAS DE VIGENCIA</v>
          </cell>
          <cell r="L3" t="str">
            <v>SUELDO</v>
          </cell>
        </row>
        <row r="6">
          <cell r="B6" t="str">
            <v>ACERO SANDOVAL CARLOS</v>
          </cell>
          <cell r="C6" t="str">
            <v>AESC6907163J9</v>
          </cell>
          <cell r="D6" t="str">
            <v>AESC690716HJCCNRO9</v>
          </cell>
          <cell r="E6" t="str">
            <v>04886978578</v>
          </cell>
          <cell r="F6" t="str">
            <v>06-ABR-2001</v>
          </cell>
          <cell r="G6" t="str">
            <v>U.A.P.I.</v>
          </cell>
          <cell r="H6" t="str">
            <v>ENFERMERO</v>
          </cell>
          <cell r="I6" t="str">
            <v>BASE SINDICALIZADO</v>
          </cell>
          <cell r="J6">
            <v>8</v>
          </cell>
          <cell r="K6">
            <v>15</v>
          </cell>
          <cell r="L6">
            <v>3750.8</v>
          </cell>
        </row>
        <row r="7">
          <cell r="B7" t="str">
            <v>ACEVES GONZALEZ ANA MARIA</v>
          </cell>
          <cell r="C7" t="str">
            <v>AEGA810710000</v>
          </cell>
          <cell r="D7" t="str">
            <v>AEGA810710MJCCNN02</v>
          </cell>
          <cell r="E7" t="str">
            <v>04008117444</v>
          </cell>
          <cell r="F7" t="str">
            <v>30-AGO-2006</v>
          </cell>
          <cell r="G7" t="str">
            <v>ASILO LEONIDAS K. DEMOS</v>
          </cell>
          <cell r="H7" t="str">
            <v>AFANADORA</v>
          </cell>
          <cell r="I7" t="str">
            <v>BASE SINDICALIZADO</v>
          </cell>
          <cell r="J7">
            <v>8</v>
          </cell>
          <cell r="K7">
            <v>15</v>
          </cell>
          <cell r="L7">
            <v>3117.8</v>
          </cell>
        </row>
        <row r="8">
          <cell r="B8" t="str">
            <v>ACEVES LIMON GABRIELA LOURDES</v>
          </cell>
          <cell r="C8" t="str">
            <v>AELG670211GK5</v>
          </cell>
          <cell r="D8" t="str">
            <v>AELG670211MJCCMB08</v>
          </cell>
          <cell r="E8" t="str">
            <v>04886740697</v>
          </cell>
          <cell r="F8" t="str">
            <v>25-ABR-1994</v>
          </cell>
          <cell r="G8" t="str">
            <v>OG SINDICATO</v>
          </cell>
          <cell r="H8" t="str">
            <v>PSICOLOGA</v>
          </cell>
          <cell r="I8" t="str">
            <v>BASE SINDICALIZADO</v>
          </cell>
          <cell r="J8">
            <v>6</v>
          </cell>
          <cell r="K8">
            <v>15</v>
          </cell>
          <cell r="L8">
            <v>4577.7</v>
          </cell>
        </row>
        <row r="9">
          <cell r="B9" t="str">
            <v>ACEVES LIMON LAURA ESTHER</v>
          </cell>
          <cell r="C9" t="str">
            <v>AELL621005PE4</v>
          </cell>
          <cell r="D9" t="str">
            <v>AELL621005MJCCMR01</v>
          </cell>
          <cell r="E9" t="str">
            <v>04866217773</v>
          </cell>
          <cell r="F9" t="str">
            <v>15-OCT-1986</v>
          </cell>
          <cell r="G9" t="str">
            <v>OGAPOYO A ORGANISMOS AFILIADOS</v>
          </cell>
          <cell r="H9" t="str">
            <v>AUXILIAR ADMINISTRATIVO 'AA'</v>
          </cell>
          <cell r="I9" t="str">
            <v>BASE SINDICALIZADO</v>
          </cell>
          <cell r="J9">
            <v>6</v>
          </cell>
          <cell r="K9">
            <v>15</v>
          </cell>
          <cell r="L9">
            <v>5700.55</v>
          </cell>
        </row>
        <row r="10">
          <cell r="B10" t="str">
            <v>ACEVES LIMON RAFAEL RODRIGO</v>
          </cell>
          <cell r="C10" t="str">
            <v>AELR610303GVA</v>
          </cell>
          <cell r="D10" t="str">
            <v>AELR610303HJCCMF05</v>
          </cell>
          <cell r="E10" t="str">
            <v>54796102496</v>
          </cell>
          <cell r="F10" t="str">
            <v>02-DIC-1982</v>
          </cell>
          <cell r="G10" t="str">
            <v>OG JUNTA DE GOBIERNO</v>
          </cell>
          <cell r="H10" t="str">
            <v>ASESOR DE LA JUNTA DE GOBIERNO</v>
          </cell>
          <cell r="I10" t="str">
            <v>BASE CONFIANZA</v>
          </cell>
          <cell r="J10">
            <v>8</v>
          </cell>
          <cell r="K10">
            <v>15</v>
          </cell>
          <cell r="L10">
            <v>28669.5</v>
          </cell>
        </row>
        <row r="11">
          <cell r="B11" t="str">
            <v>ACEVES SUAREZ LILIA GUADALUPE</v>
          </cell>
          <cell r="C11" t="str">
            <v>AESL810309BT2</v>
          </cell>
          <cell r="D11" t="str">
            <v>AESL810309MJCCRL08</v>
          </cell>
          <cell r="E11" t="str">
            <v>54998110222</v>
          </cell>
          <cell r="F11" t="str">
            <v>01-JUL-1999</v>
          </cell>
          <cell r="G11" t="str">
            <v>OG ORGANISMOS AFILIADOS</v>
          </cell>
          <cell r="H11" t="str">
            <v>SECRETARIA</v>
          </cell>
          <cell r="I11" t="str">
            <v>BASE SINDICALIZADO</v>
          </cell>
          <cell r="J11">
            <v>6</v>
          </cell>
          <cell r="K11">
            <v>15</v>
          </cell>
          <cell r="L11">
            <v>4387.5</v>
          </cell>
        </row>
        <row r="12">
          <cell r="B12" t="str">
            <v>AGUAYO TORRES URIEL ERIC</v>
          </cell>
          <cell r="C12" t="str">
            <v>AUTU800116000</v>
          </cell>
          <cell r="D12" t="str">
            <v>AUTU800116HSPGRR00</v>
          </cell>
          <cell r="E12" t="str">
            <v>75988094076</v>
          </cell>
          <cell r="F12" t="str">
            <v>18-ABR-2013</v>
          </cell>
          <cell r="G12" t="str">
            <v>OG CENTRO DE COMPUTO</v>
          </cell>
          <cell r="H12" t="str">
            <v>JEFE DE SISTEMAS</v>
          </cell>
          <cell r="I12" t="str">
            <v>CONFIANZA</v>
          </cell>
          <cell r="J12">
            <v>6</v>
          </cell>
          <cell r="K12">
            <v>15</v>
          </cell>
          <cell r="L12">
            <v>10732.95</v>
          </cell>
        </row>
        <row r="13">
          <cell r="B13" t="str">
            <v>AGUILA FLORES BLANCA ESTHER</v>
          </cell>
          <cell r="C13" t="str">
            <v>AUFB700217SU0</v>
          </cell>
          <cell r="D13" t="str">
            <v>AUFB700217MJCGLL07</v>
          </cell>
          <cell r="E13" t="str">
            <v>04887075119</v>
          </cell>
          <cell r="F13" t="str">
            <v>02-MAY-2000</v>
          </cell>
          <cell r="G13" t="str">
            <v>OG GCIA  DEPENDENCIAS DIRECTAS</v>
          </cell>
          <cell r="H13" t="str">
            <v>SECRETARIA</v>
          </cell>
          <cell r="I13" t="str">
            <v>BASE SINDICALIZADO</v>
          </cell>
          <cell r="J13">
            <v>8</v>
          </cell>
          <cell r="K13">
            <v>15</v>
          </cell>
          <cell r="L13">
            <v>5850</v>
          </cell>
        </row>
        <row r="14">
          <cell r="B14" t="str">
            <v>AGUILAR ARMAS MARIA DEL CONSUELO</v>
          </cell>
          <cell r="C14" t="str">
            <v>AUAC751004UE0</v>
          </cell>
          <cell r="D14" t="str">
            <v>AUAC751004MJCGRN00</v>
          </cell>
          <cell r="E14" t="str">
            <v>75937528935</v>
          </cell>
          <cell r="F14" t="str">
            <v>02-AGO-1993</v>
          </cell>
          <cell r="G14" t="str">
            <v>OG JURIDICO</v>
          </cell>
          <cell r="H14" t="str">
            <v>AUXILIAR ADMINISTRATIVO 'A'</v>
          </cell>
          <cell r="I14" t="str">
            <v>BASE SINDICALIZADO</v>
          </cell>
          <cell r="J14">
            <v>6</v>
          </cell>
          <cell r="K14">
            <v>15</v>
          </cell>
          <cell r="L14">
            <v>4739.5</v>
          </cell>
        </row>
        <row r="15">
          <cell r="B15" t="str">
            <v>ALANIS DE ALBA TERESA</v>
          </cell>
          <cell r="C15" t="str">
            <v>AAAT5411127N6</v>
          </cell>
          <cell r="D15" t="str">
            <v>AAAT541112MJCLLR03</v>
          </cell>
          <cell r="E15" t="str">
            <v>04825408190</v>
          </cell>
          <cell r="F15" t="str">
            <v>07-ENE-1981</v>
          </cell>
          <cell r="G15" t="str">
            <v>OG DIRECCION GENERAL</v>
          </cell>
          <cell r="H15" t="str">
            <v>TRABAJADORA SOCIAL</v>
          </cell>
          <cell r="I15" t="str">
            <v>BASE SINDICALIZADO</v>
          </cell>
          <cell r="J15">
            <v>6</v>
          </cell>
          <cell r="K15">
            <v>15</v>
          </cell>
          <cell r="L15">
            <v>5691.1</v>
          </cell>
        </row>
        <row r="16">
          <cell r="B16" t="str">
            <v>ALARCON SALAS FELIPE DE JESUS</v>
          </cell>
          <cell r="C16" t="str">
            <v>AASF670205000</v>
          </cell>
          <cell r="D16" t="str">
            <v>AASF670205HJCLL06</v>
          </cell>
          <cell r="E16" t="str">
            <v>54846707047</v>
          </cell>
          <cell r="F16" t="str">
            <v>22-JUL-2013</v>
          </cell>
          <cell r="G16" t="str">
            <v>DEPOSITO SAN AGUSTIN</v>
          </cell>
          <cell r="H16" t="str">
            <v>RECEPTOR</v>
          </cell>
          <cell r="I16" t="str">
            <v>INCIDENCIAS</v>
          </cell>
          <cell r="J16">
            <v>8</v>
          </cell>
          <cell r="K16">
            <v>15</v>
          </cell>
          <cell r="L16">
            <v>3271.2</v>
          </cell>
        </row>
        <row r="17">
          <cell r="B17" t="str">
            <v>ALCALA CASTRO AARON EVERARDO</v>
          </cell>
          <cell r="C17" t="str">
            <v>AACA510701U24</v>
          </cell>
          <cell r="D17" t="str">
            <v>AACA510701HJCLSR03</v>
          </cell>
          <cell r="E17" t="str">
            <v>04664912963</v>
          </cell>
          <cell r="F17" t="str">
            <v>16-DIC-1999</v>
          </cell>
          <cell r="G17" t="str">
            <v>ASILO LEONIDAS K. DEMOS</v>
          </cell>
          <cell r="H17" t="str">
            <v>CONSERJE</v>
          </cell>
          <cell r="I17" t="str">
            <v>BASE SINDICALIZADO</v>
          </cell>
          <cell r="J17">
            <v>6</v>
          </cell>
          <cell r="K17">
            <v>15</v>
          </cell>
          <cell r="L17">
            <v>3804.9</v>
          </cell>
        </row>
        <row r="18">
          <cell r="B18" t="str">
            <v>ALONSO CORTES VIRGINIA</v>
          </cell>
          <cell r="C18" t="str">
            <v>AOCV5902189E8</v>
          </cell>
          <cell r="D18" t="str">
            <v>AOCV590218MJCLRR00</v>
          </cell>
          <cell r="E18" t="str">
            <v>04865941423</v>
          </cell>
          <cell r="F18" t="str">
            <v>14-JUN-1989</v>
          </cell>
          <cell r="G18" t="str">
            <v>OG CONTABILIDAD</v>
          </cell>
          <cell r="H18" t="str">
            <v>AUXILIAR ADMINISTRATIVO 'A'</v>
          </cell>
          <cell r="I18" t="str">
            <v>BASE SINDICALIZADO</v>
          </cell>
          <cell r="J18">
            <v>8</v>
          </cell>
          <cell r="K18">
            <v>15</v>
          </cell>
          <cell r="L18">
            <v>6386</v>
          </cell>
        </row>
        <row r="19">
          <cell r="B19" t="str">
            <v>ALTAMIRANO SEGURA EDWIN</v>
          </cell>
          <cell r="C19" t="str">
            <v>AASE840409000</v>
          </cell>
          <cell r="D19" t="str">
            <v>AASE840409HMCLGD07</v>
          </cell>
          <cell r="E19" t="str">
            <v>01038402697</v>
          </cell>
          <cell r="F19" t="str">
            <v>18-ABR-2013</v>
          </cell>
          <cell r="G19" t="str">
            <v>OG SERVICIOS GENERALES</v>
          </cell>
          <cell r="H19" t="str">
            <v>COORDINADOR</v>
          </cell>
          <cell r="I19" t="str">
            <v>CONFIANZA</v>
          </cell>
          <cell r="J19">
            <v>6</v>
          </cell>
          <cell r="K19">
            <v>15</v>
          </cell>
          <cell r="L19">
            <v>6864.6</v>
          </cell>
        </row>
        <row r="20">
          <cell r="B20" t="str">
            <v>ALVARADO HERNANDEZ ARACELI</v>
          </cell>
          <cell r="C20" t="str">
            <v>AAHA581230UY4</v>
          </cell>
          <cell r="D20" t="str">
            <v>AAHA581230MDFLRR02</v>
          </cell>
          <cell r="E20" t="str">
            <v>54835930642</v>
          </cell>
          <cell r="F20" t="str">
            <v>04-AGO-1984</v>
          </cell>
          <cell r="G20" t="str">
            <v>OG DESARROLLO INSTITUCIONAL</v>
          </cell>
          <cell r="H20" t="str">
            <v>SUPERVISOR DE TRABAJO SOCIAL</v>
          </cell>
          <cell r="I20" t="str">
            <v>BASE CONFIANZA</v>
          </cell>
          <cell r="J20">
            <v>6</v>
          </cell>
          <cell r="K20">
            <v>15</v>
          </cell>
          <cell r="L20">
            <v>7908.3</v>
          </cell>
        </row>
        <row r="21">
          <cell r="B21" t="str">
            <v>ALVAREZ ARELLANO SERGIO</v>
          </cell>
          <cell r="C21" t="str">
            <v>AAAS680420TWA</v>
          </cell>
          <cell r="D21" t="str">
            <v>AAAS680420HJCLRR01</v>
          </cell>
          <cell r="E21" t="str">
            <v>04866872197</v>
          </cell>
          <cell r="F21" t="str">
            <v>10-JUN-1991</v>
          </cell>
          <cell r="G21" t="str">
            <v>DEPOSITO SAN AGUSTIN</v>
          </cell>
          <cell r="H21" t="str">
            <v>RECEPTOR</v>
          </cell>
          <cell r="I21" t="str">
            <v>BASE SINDICALIZADO</v>
          </cell>
          <cell r="J21">
            <v>8</v>
          </cell>
          <cell r="K21">
            <v>15</v>
          </cell>
          <cell r="L21">
            <v>3546.2</v>
          </cell>
        </row>
        <row r="22">
          <cell r="B22" t="str">
            <v>ALVAREZ LOPEZ SERGIO ALEJANDRO</v>
          </cell>
          <cell r="C22" t="str">
            <v>AALS7810019I7</v>
          </cell>
          <cell r="D22" t="str">
            <v>AALS781001HJCLPR02</v>
          </cell>
          <cell r="E22" t="str">
            <v>04987890599</v>
          </cell>
          <cell r="F22" t="str">
            <v>30-SEP-1999</v>
          </cell>
          <cell r="G22" t="str">
            <v>OG COMPRAS</v>
          </cell>
          <cell r="H22" t="str">
            <v>ENCARGADO DE ALMACEN GENERAL</v>
          </cell>
          <cell r="I22" t="str">
            <v>BASE SINDICALIZADO</v>
          </cell>
          <cell r="J22">
            <v>6</v>
          </cell>
          <cell r="K22">
            <v>15</v>
          </cell>
          <cell r="L22">
            <v>3688.65</v>
          </cell>
        </row>
        <row r="23">
          <cell r="B23" t="str">
            <v>AMERICANO TELLEZ MIRIAM PATRICIA</v>
          </cell>
          <cell r="C23" t="str">
            <v>AETM7812019QA</v>
          </cell>
          <cell r="D23" t="str">
            <v>AETM781201MJCMLR08</v>
          </cell>
          <cell r="E23" t="str">
            <v>75977842121</v>
          </cell>
          <cell r="F23" t="str">
            <v>09-SEP-2003</v>
          </cell>
          <cell r="G23" t="str">
            <v>CENTRO 1</v>
          </cell>
          <cell r="H23" t="str">
            <v>DIRECTORA</v>
          </cell>
          <cell r="I23" t="str">
            <v>BASE CONFIANZA</v>
          </cell>
          <cell r="J23">
            <v>8</v>
          </cell>
          <cell r="K23">
            <v>15</v>
          </cell>
          <cell r="L23">
            <v>6155.1</v>
          </cell>
        </row>
        <row r="24">
          <cell r="B24" t="str">
            <v>ANDRADE GONZALEZ EDNA KARINA</v>
          </cell>
          <cell r="C24" t="str">
            <v>AAGE860210000</v>
          </cell>
          <cell r="D24" t="str">
            <v>AAGE860210MJCNND05</v>
          </cell>
          <cell r="E24" t="str">
            <v>04098609631</v>
          </cell>
          <cell r="F24" t="str">
            <v>11-ABR-2012</v>
          </cell>
          <cell r="G24" t="str">
            <v>OG GERENCIA ADMINISTRATIVA</v>
          </cell>
          <cell r="H24" t="str">
            <v>ASISTENTE DIRECCION ADMVA</v>
          </cell>
          <cell r="I24" t="str">
            <v>CONFIANZA</v>
          </cell>
          <cell r="J24">
            <v>8</v>
          </cell>
          <cell r="K24">
            <v>15</v>
          </cell>
          <cell r="L24">
            <v>4725</v>
          </cell>
        </row>
        <row r="25">
          <cell r="B25" t="str">
            <v>ANGUIANO ALVAREZ AMANDA</v>
          </cell>
          <cell r="C25" t="str">
            <v>AUAA6002069X6</v>
          </cell>
          <cell r="D25" t="str">
            <v>AUAA550206MJCNLM06</v>
          </cell>
          <cell r="E25" t="str">
            <v>04916009154</v>
          </cell>
          <cell r="F25" t="str">
            <v>22-ENE-1992</v>
          </cell>
          <cell r="G25" t="str">
            <v>U.A.P.I.</v>
          </cell>
          <cell r="H25" t="str">
            <v>AFANADORA</v>
          </cell>
          <cell r="I25" t="str">
            <v>BASE SINDICALIZADO</v>
          </cell>
          <cell r="J25">
            <v>8</v>
          </cell>
          <cell r="K25">
            <v>15</v>
          </cell>
          <cell r="L25">
            <v>3117.8</v>
          </cell>
        </row>
        <row r="26">
          <cell r="B26" t="str">
            <v>ANGUIANO BOLAÑOS JORGE</v>
          </cell>
          <cell r="C26" t="str">
            <v>AUBJ6908298BA</v>
          </cell>
          <cell r="D26" t="str">
            <v>AUBJ690829HJCNLR08</v>
          </cell>
          <cell r="E26" t="str">
            <v>04886997669</v>
          </cell>
          <cell r="F26" t="str">
            <v>18-SEP-1995</v>
          </cell>
          <cell r="G26" t="str">
            <v>CENTRO 4</v>
          </cell>
          <cell r="H26" t="str">
            <v>MAESTRO</v>
          </cell>
          <cell r="I26" t="str">
            <v>BASE SINDICALIZADO</v>
          </cell>
          <cell r="J26">
            <v>8</v>
          </cell>
          <cell r="K26">
            <v>15</v>
          </cell>
          <cell r="L26">
            <v>5201.55</v>
          </cell>
        </row>
        <row r="27">
          <cell r="B27" t="str">
            <v>ANGUIANO CACHO JOSEFINA</v>
          </cell>
          <cell r="C27" t="str">
            <v>AUCJ860630B14</v>
          </cell>
          <cell r="D27" t="str">
            <v>AUCJ860630MJCNCS03</v>
          </cell>
          <cell r="E27" t="str">
            <v>04058609209</v>
          </cell>
          <cell r="F27" t="str">
            <v>05-ABR-2005</v>
          </cell>
          <cell r="G27" t="str">
            <v>ASILO LEONIDAS K. DEMOS</v>
          </cell>
          <cell r="H27" t="str">
            <v>AUXILIAR DE COCINA</v>
          </cell>
          <cell r="I27" t="str">
            <v>BASE SINDICALIZADO</v>
          </cell>
          <cell r="J27">
            <v>8</v>
          </cell>
          <cell r="K27">
            <v>15</v>
          </cell>
          <cell r="L27">
            <v>3117.8</v>
          </cell>
        </row>
        <row r="28">
          <cell r="B28" t="str">
            <v>ANGUIANO ROSALES JUANA BEATRIZ</v>
          </cell>
          <cell r="C28" t="str">
            <v>AURJ581124M90</v>
          </cell>
          <cell r="D28" t="str">
            <v>AURJ581124MJCNSN06</v>
          </cell>
          <cell r="E28" t="str">
            <v>54845817185</v>
          </cell>
          <cell r="F28" t="str">
            <v>23-MAY-1989</v>
          </cell>
          <cell r="G28" t="str">
            <v>U.A.P.I.</v>
          </cell>
          <cell r="H28" t="str">
            <v>TRABAJADORA SOCIAL</v>
          </cell>
          <cell r="I28" t="str">
            <v>BASE SINDICALIZADO</v>
          </cell>
          <cell r="J28">
            <v>6</v>
          </cell>
          <cell r="K28">
            <v>15</v>
          </cell>
          <cell r="L28">
            <v>4896.3999999999996</v>
          </cell>
        </row>
        <row r="29">
          <cell r="B29" t="str">
            <v>ANZURES IBARRA RAUL</v>
          </cell>
          <cell r="C29" t="str">
            <v>AUIR710708KL5</v>
          </cell>
          <cell r="D29" t="str">
            <v>AUIR710708HJCNBL02</v>
          </cell>
          <cell r="E29" t="str">
            <v>39907175390</v>
          </cell>
          <cell r="F29" t="str">
            <v>05-MAR-2013</v>
          </cell>
          <cell r="G29" t="str">
            <v>DEPOSITO NO. 8</v>
          </cell>
          <cell r="H29" t="str">
            <v>RECEPTOR</v>
          </cell>
          <cell r="I29" t="str">
            <v>BASE SINDICALIZADO</v>
          </cell>
          <cell r="J29">
            <v>8</v>
          </cell>
          <cell r="K29">
            <v>15</v>
          </cell>
          <cell r="L29">
            <v>3546.2</v>
          </cell>
        </row>
        <row r="30">
          <cell r="B30" t="str">
            <v>ARAMBULA ADONA MIGUEL ANGEL</v>
          </cell>
          <cell r="C30" t="str">
            <v>AAAM840124000</v>
          </cell>
          <cell r="D30" t="str">
            <v>AAAM840124HJCRDG08</v>
          </cell>
          <cell r="E30" t="str">
            <v>04038421220</v>
          </cell>
          <cell r="F30" t="str">
            <v>21-JUN-2013</v>
          </cell>
          <cell r="G30" t="str">
            <v>U.A.P.I.</v>
          </cell>
          <cell r="H30" t="str">
            <v>ENFERMERO</v>
          </cell>
          <cell r="I30" t="str">
            <v>INCIDENCIAS</v>
          </cell>
          <cell r="J30">
            <v>8</v>
          </cell>
          <cell r="K30">
            <v>15</v>
          </cell>
          <cell r="L30">
            <v>3750.8</v>
          </cell>
        </row>
        <row r="31">
          <cell r="B31" t="str">
            <v>ARELLANO JACOBO DUNIA ARACELI</v>
          </cell>
          <cell r="C31" t="str">
            <v>AEJD760924000</v>
          </cell>
          <cell r="D31" t="str">
            <v>AEJD760924MJCRCN06</v>
          </cell>
          <cell r="E31" t="str">
            <v>04977600230</v>
          </cell>
          <cell r="F31" t="str">
            <v>03-ABR-2007</v>
          </cell>
          <cell r="G31" t="str">
            <v>U.A.P.I.</v>
          </cell>
          <cell r="H31" t="str">
            <v>TRABAJADORA SOCIAL</v>
          </cell>
          <cell r="I31" t="str">
            <v>CONTRATO PERMANENTE</v>
          </cell>
          <cell r="J31">
            <v>6</v>
          </cell>
          <cell r="K31">
            <v>15</v>
          </cell>
          <cell r="L31">
            <v>4896.3999999999996</v>
          </cell>
        </row>
        <row r="32">
          <cell r="B32" t="str">
            <v>AREVALO TORRES ITZKOATL MARIO ARMANDO</v>
          </cell>
          <cell r="C32" t="str">
            <v>AETI881027000</v>
          </cell>
          <cell r="D32" t="str">
            <v>AETI881027HJCRRT08</v>
          </cell>
          <cell r="E32" t="str">
            <v>75078814557</v>
          </cell>
          <cell r="F32" t="str">
            <v>25-JUN-2012</v>
          </cell>
          <cell r="G32" t="str">
            <v>OG GERENCIA ADMINISTRATIVA</v>
          </cell>
          <cell r="H32" t="str">
            <v>RECEPTOR</v>
          </cell>
          <cell r="I32" t="str">
            <v>CONTRATO PERMANENTE</v>
          </cell>
          <cell r="J32">
            <v>8</v>
          </cell>
          <cell r="K32">
            <v>15</v>
          </cell>
          <cell r="L32">
            <v>3545.9</v>
          </cell>
        </row>
        <row r="33">
          <cell r="B33" t="str">
            <v>ARIAS MENDOZA JORGE RAMON</v>
          </cell>
          <cell r="C33" t="str">
            <v>AIMJ5409184J5</v>
          </cell>
          <cell r="D33" t="str">
            <v>AIMJ540918HDFRNR01</v>
          </cell>
          <cell r="E33" t="str">
            <v>06845401568</v>
          </cell>
          <cell r="F33" t="str">
            <v>01-DIC-2011</v>
          </cell>
          <cell r="G33" t="str">
            <v>OG RECURSOS HUMANOS</v>
          </cell>
          <cell r="H33" t="str">
            <v>JEFE DE RECURSOS HUMANOS</v>
          </cell>
          <cell r="I33" t="str">
            <v>CONFIANZA</v>
          </cell>
          <cell r="J33">
            <v>6</v>
          </cell>
          <cell r="K33">
            <v>15</v>
          </cell>
          <cell r="L33">
            <v>14766</v>
          </cell>
        </row>
        <row r="34">
          <cell r="B34" t="str">
            <v>AVILA SORIA RAFAEL</v>
          </cell>
          <cell r="C34" t="str">
            <v>AISR731024000</v>
          </cell>
          <cell r="D34" t="str">
            <v>AISR731024HJCVRF07</v>
          </cell>
          <cell r="E34" t="str">
            <v>04907330569</v>
          </cell>
          <cell r="F34" t="str">
            <v>08-JUL-2013</v>
          </cell>
          <cell r="G34" t="str">
            <v>DEPOSITO SAN AGUSTIN</v>
          </cell>
          <cell r="H34" t="str">
            <v>RECEPTOR</v>
          </cell>
          <cell r="I34" t="str">
            <v>CONTRATO</v>
          </cell>
          <cell r="J34">
            <v>8</v>
          </cell>
          <cell r="K34">
            <v>15</v>
          </cell>
          <cell r="L34">
            <v>3546.15</v>
          </cell>
        </row>
        <row r="35">
          <cell r="B35" t="str">
            <v>AYALA GARCIA MARIA</v>
          </cell>
          <cell r="C35" t="str">
            <v>AAGM670114000</v>
          </cell>
          <cell r="D35" t="str">
            <v>AAGM670114MJCYRR00</v>
          </cell>
          <cell r="E35" t="str">
            <v>04116702798</v>
          </cell>
          <cell r="F35" t="str">
            <v>28-JUN-2013</v>
          </cell>
          <cell r="G35" t="str">
            <v>U.A.P.I.</v>
          </cell>
          <cell r="H35" t="str">
            <v>AUXILIAR DE COCINA</v>
          </cell>
          <cell r="I35" t="str">
            <v>INCIDENCIAS</v>
          </cell>
          <cell r="J35">
            <v>8</v>
          </cell>
          <cell r="K35">
            <v>15</v>
          </cell>
          <cell r="L35">
            <v>3117.8</v>
          </cell>
        </row>
        <row r="36">
          <cell r="B36" t="str">
            <v>AYALA HERNANDEZ LAURA EMILIA</v>
          </cell>
          <cell r="C36" t="str">
            <v>AAHL7012199C4</v>
          </cell>
          <cell r="D36" t="str">
            <v>AAHL701219MJCYRR08</v>
          </cell>
          <cell r="E36" t="str">
            <v>74907080746</v>
          </cell>
          <cell r="F36" t="str">
            <v>12-ENE-1991</v>
          </cell>
          <cell r="G36" t="str">
            <v>U.A.P.I.</v>
          </cell>
          <cell r="H36" t="str">
            <v>TRABAJADORA SOCIAL</v>
          </cell>
          <cell r="I36" t="str">
            <v>BASE SINDICALIZADO</v>
          </cell>
          <cell r="J36">
            <v>6</v>
          </cell>
          <cell r="K36">
            <v>15</v>
          </cell>
          <cell r="L36">
            <v>4896.3999999999996</v>
          </cell>
        </row>
        <row r="37">
          <cell r="B37" t="str">
            <v>AZPEITIA HERRERA MARIA DEL REFUGIO</v>
          </cell>
          <cell r="C37" t="str">
            <v>AEHR660702BM7</v>
          </cell>
          <cell r="D37" t="str">
            <v>AEHD660702MJCZRF05</v>
          </cell>
          <cell r="E37" t="str">
            <v>04906649530</v>
          </cell>
          <cell r="F37" t="str">
            <v>17-AGO-1990</v>
          </cell>
          <cell r="G37" t="str">
            <v>U.A.P.I.</v>
          </cell>
          <cell r="H37" t="str">
            <v>ENFERMERA</v>
          </cell>
          <cell r="I37" t="str">
            <v>BASE SINDICALIZADO</v>
          </cell>
          <cell r="J37">
            <v>8</v>
          </cell>
          <cell r="K37">
            <v>15</v>
          </cell>
          <cell r="L37">
            <v>3750.8</v>
          </cell>
        </row>
        <row r="38">
          <cell r="B38" t="str">
            <v>BACQUERIE ALARCON ANA GABRIELA</v>
          </cell>
          <cell r="C38" t="str">
            <v>BAAA7704124S5</v>
          </cell>
          <cell r="D38" t="str">
            <v>BAAA770412MJCCLN07</v>
          </cell>
          <cell r="E38" t="str">
            <v>04947712941</v>
          </cell>
          <cell r="F38" t="str">
            <v>13-SEP-2004</v>
          </cell>
          <cell r="G38" t="str">
            <v>OG DIRECCION GENERAL</v>
          </cell>
          <cell r="H38" t="str">
            <v>ENC DEL DESPACHO DE SREIO PROC</v>
          </cell>
          <cell r="I38" t="str">
            <v>BASE CONFIANZA</v>
          </cell>
          <cell r="J38">
            <v>8</v>
          </cell>
          <cell r="K38">
            <v>15</v>
          </cell>
          <cell r="L38">
            <v>25235.25</v>
          </cell>
        </row>
        <row r="39">
          <cell r="B39" t="str">
            <v>BAGATELLA TELLES MARIA DE LOURDES</v>
          </cell>
          <cell r="C39" t="str">
            <v>BATL641125F96</v>
          </cell>
          <cell r="D39" t="str">
            <v>BATL641125MJCGLR04</v>
          </cell>
          <cell r="E39" t="str">
            <v>04896458124</v>
          </cell>
          <cell r="F39" t="str">
            <v>08-ENE-1991</v>
          </cell>
          <cell r="G39" t="str">
            <v>ASILO LEONIDAS K. DEMOS</v>
          </cell>
          <cell r="H39" t="str">
            <v>ENFERMERA</v>
          </cell>
          <cell r="I39" t="str">
            <v>BASE SINDICALIZADO</v>
          </cell>
          <cell r="J39">
            <v>8</v>
          </cell>
          <cell r="K39">
            <v>15</v>
          </cell>
          <cell r="L39">
            <v>3750.8</v>
          </cell>
        </row>
        <row r="40">
          <cell r="B40" t="str">
            <v>BAJONERO REYES MIGUEL ANGEL</v>
          </cell>
          <cell r="C40" t="str">
            <v>BARM660304000</v>
          </cell>
          <cell r="D40" t="str">
            <v>BARM660304HJCJYG09</v>
          </cell>
          <cell r="E40" t="str">
            <v>56966601868</v>
          </cell>
          <cell r="F40" t="str">
            <v>23-SEP-2011</v>
          </cell>
          <cell r="G40" t="str">
            <v>DEPOSITO SAN AGUSTIN</v>
          </cell>
          <cell r="H40" t="str">
            <v>RECEPTOR</v>
          </cell>
          <cell r="I40" t="str">
            <v>CONTRATO PERMANENTE</v>
          </cell>
          <cell r="J40">
            <v>8</v>
          </cell>
          <cell r="K40">
            <v>15</v>
          </cell>
          <cell r="L40">
            <v>3546.2</v>
          </cell>
        </row>
        <row r="41">
          <cell r="B41" t="str">
            <v>BARAJAS DE LA TORRE RODRIGO</v>
          </cell>
          <cell r="C41" t="str">
            <v>BATR690104000</v>
          </cell>
          <cell r="D41" t="str">
            <v>BATR690104HJCRRD02</v>
          </cell>
          <cell r="E41" t="str">
            <v>04886967886</v>
          </cell>
          <cell r="F41" t="str">
            <v>03-MAY-2013</v>
          </cell>
          <cell r="G41" t="str">
            <v>SALA LIBERTAD</v>
          </cell>
          <cell r="H41" t="str">
            <v>AUXILIAR DE CHOFER</v>
          </cell>
          <cell r="I41" t="str">
            <v>CONTRATO</v>
          </cell>
          <cell r="J41">
            <v>8</v>
          </cell>
          <cell r="K41">
            <v>15</v>
          </cell>
          <cell r="L41">
            <v>3545.9</v>
          </cell>
        </row>
        <row r="42">
          <cell r="B42" t="str">
            <v>BARAJAS HERNANDEZ JOSE GUADALUPE</v>
          </cell>
          <cell r="C42" t="str">
            <v>BAHG730729000</v>
          </cell>
          <cell r="D42" t="str">
            <v>BAHG730729HJCRRD03</v>
          </cell>
          <cell r="E42" t="str">
            <v>75967301047</v>
          </cell>
          <cell r="F42" t="str">
            <v>16-JUL-2013</v>
          </cell>
          <cell r="G42" t="str">
            <v>SALA ALCALDE</v>
          </cell>
          <cell r="H42" t="str">
            <v>AUXILIAR DE CHOFER</v>
          </cell>
          <cell r="I42" t="str">
            <v>CONTRATO</v>
          </cell>
          <cell r="J42">
            <v>8</v>
          </cell>
          <cell r="K42">
            <v>15</v>
          </cell>
          <cell r="L42">
            <v>3546.15</v>
          </cell>
        </row>
        <row r="43">
          <cell r="B43" t="str">
            <v>BARRAGAN ITURBIDE MARIA ANGELICA</v>
          </cell>
          <cell r="C43" t="str">
            <v>BAIA7111294Q2</v>
          </cell>
          <cell r="D43" t="str">
            <v>BAIM711129MPLRTN06</v>
          </cell>
          <cell r="E43" t="str">
            <v>90907151386</v>
          </cell>
          <cell r="F43" t="str">
            <v>09-JUN-1992</v>
          </cell>
          <cell r="G43" t="str">
            <v>U.A.P.I.</v>
          </cell>
          <cell r="H43" t="str">
            <v>AFANADORA</v>
          </cell>
          <cell r="I43" t="str">
            <v>BASE SINDICALIZADO</v>
          </cell>
          <cell r="J43">
            <v>8</v>
          </cell>
          <cell r="K43">
            <v>15</v>
          </cell>
          <cell r="L43">
            <v>3117.8</v>
          </cell>
        </row>
        <row r="44">
          <cell r="B44" t="str">
            <v>BARRERA VALDIVIA ROCKY LUCIANO</v>
          </cell>
          <cell r="C44" t="str">
            <v>BAVR890401000</v>
          </cell>
          <cell r="D44" t="str">
            <v>BAVR890401HNERLC07</v>
          </cell>
          <cell r="E44" t="str">
            <v>04138923042</v>
          </cell>
          <cell r="F44" t="str">
            <v>08-MAY-2013</v>
          </cell>
          <cell r="G44" t="str">
            <v>OG PROCURADOR JURIDICO</v>
          </cell>
          <cell r="H44" t="str">
            <v>COORDINADOR OPERATIVO</v>
          </cell>
          <cell r="I44" t="str">
            <v>CONTRATO</v>
          </cell>
          <cell r="J44">
            <v>6</v>
          </cell>
          <cell r="K44">
            <v>15</v>
          </cell>
          <cell r="L44">
            <v>5691.1</v>
          </cell>
        </row>
        <row r="45">
          <cell r="B45" t="str">
            <v>BARRIOS PEREZ MARIA OFELIA</v>
          </cell>
          <cell r="C45" t="str">
            <v>BAPO640402000</v>
          </cell>
          <cell r="D45" t="str">
            <v>BAPO640402MJCRRF07</v>
          </cell>
          <cell r="E45" t="str">
            <v>04896420405</v>
          </cell>
          <cell r="F45" t="str">
            <v>04-MAY-2013</v>
          </cell>
          <cell r="G45" t="str">
            <v>U.A.P.I.</v>
          </cell>
          <cell r="H45" t="str">
            <v>AFANADORA</v>
          </cell>
          <cell r="I45" t="str">
            <v>INCIDENCIAS</v>
          </cell>
          <cell r="J45">
            <v>8</v>
          </cell>
          <cell r="K45">
            <v>15</v>
          </cell>
          <cell r="L45">
            <v>3117.8</v>
          </cell>
        </row>
        <row r="46">
          <cell r="B46" t="str">
            <v>BAUTISTA CRUZ RODOLFO</v>
          </cell>
          <cell r="C46" t="str">
            <v>BACR660309242</v>
          </cell>
          <cell r="D46" t="str">
            <v>BACR660309HTSTRD03</v>
          </cell>
          <cell r="E46" t="str">
            <v>78896611494</v>
          </cell>
          <cell r="F46" t="str">
            <v>27-JUL-2000</v>
          </cell>
          <cell r="G46" t="str">
            <v>DEPOSITO NO. 8</v>
          </cell>
          <cell r="H46" t="str">
            <v>CAJERO</v>
          </cell>
          <cell r="I46" t="str">
            <v>BASE SINDICALIZADO</v>
          </cell>
          <cell r="J46">
            <v>8</v>
          </cell>
          <cell r="K46">
            <v>15</v>
          </cell>
          <cell r="L46">
            <v>4882.5</v>
          </cell>
        </row>
        <row r="47">
          <cell r="B47" t="str">
            <v>BECERRA CAMPECHANO MANUELA MARGARITA</v>
          </cell>
          <cell r="C47" t="str">
            <v>BECM671203824</v>
          </cell>
          <cell r="D47" t="str">
            <v>BECM671203MJCCMN08</v>
          </cell>
          <cell r="E47" t="str">
            <v>04016701122</v>
          </cell>
          <cell r="F47" t="str">
            <v>21-FEB-2002</v>
          </cell>
          <cell r="G47" t="str">
            <v>U.A.P.I.</v>
          </cell>
          <cell r="H47" t="str">
            <v>AFANADORA</v>
          </cell>
          <cell r="I47" t="str">
            <v>BASE SINDICALIZADO</v>
          </cell>
          <cell r="J47">
            <v>8</v>
          </cell>
          <cell r="K47">
            <v>15</v>
          </cell>
          <cell r="L47">
            <v>3117.8</v>
          </cell>
        </row>
        <row r="48">
          <cell r="B48" t="str">
            <v>BECERRA GONZALEZ CLAUDIA LIZBETT</v>
          </cell>
          <cell r="C48" t="str">
            <v>BEGC730920IF5</v>
          </cell>
          <cell r="D48" t="str">
            <v>BEGC730920MJCCNL06</v>
          </cell>
          <cell r="E48" t="str">
            <v>74907296961</v>
          </cell>
          <cell r="F48" t="str">
            <v>07-AGO-1991</v>
          </cell>
          <cell r="G48" t="str">
            <v>OG RECURSOS HUMANOS</v>
          </cell>
          <cell r="H48" t="str">
            <v>AUXILIAR DE NOMINA</v>
          </cell>
          <cell r="I48" t="str">
            <v>BASE SINDICALIZADO</v>
          </cell>
          <cell r="J48">
            <v>6</v>
          </cell>
          <cell r="K48">
            <v>15</v>
          </cell>
          <cell r="L48">
            <v>5691.1</v>
          </cell>
        </row>
        <row r="49">
          <cell r="B49" t="str">
            <v>BECERRA ROMERO SILVIA GUADALUPE</v>
          </cell>
          <cell r="C49" t="str">
            <v>BERS801225000</v>
          </cell>
          <cell r="D49" t="str">
            <v>BERS801225MJCCML16</v>
          </cell>
          <cell r="E49" t="str">
            <v>74968005715</v>
          </cell>
          <cell r="F49" t="str">
            <v>17-DIC-2011</v>
          </cell>
          <cell r="G49" t="str">
            <v>OG GERENCIA ASISTENCIAL</v>
          </cell>
          <cell r="H49" t="str">
            <v>EMPLEADA</v>
          </cell>
          <cell r="I49" t="str">
            <v>CONTRATO PERMANENTE</v>
          </cell>
          <cell r="J49">
            <v>6</v>
          </cell>
          <cell r="K49">
            <v>15</v>
          </cell>
          <cell r="L49">
            <v>4117.2</v>
          </cell>
        </row>
        <row r="50">
          <cell r="B50" t="str">
            <v>BECERRA ZAMORA JUNIOR EDUARDO</v>
          </cell>
          <cell r="C50" t="str">
            <v>BEZJ871224000</v>
          </cell>
          <cell r="D50" t="str">
            <v>BEZJ871224HJCCMN02</v>
          </cell>
          <cell r="E50" t="str">
            <v>75078707611</v>
          </cell>
          <cell r="F50" t="str">
            <v>03-JUL-2013</v>
          </cell>
          <cell r="G50" t="str">
            <v>DEPOSITO SAN AGUSTIN</v>
          </cell>
          <cell r="H50" t="str">
            <v>RECEPTOR</v>
          </cell>
          <cell r="I50" t="str">
            <v>CONTRATO</v>
          </cell>
          <cell r="J50">
            <v>8</v>
          </cell>
          <cell r="K50">
            <v>15</v>
          </cell>
          <cell r="L50">
            <v>3271.2</v>
          </cell>
        </row>
        <row r="51">
          <cell r="B51" t="str">
            <v>BELTRAN VILLARRUEL CLAUDIO</v>
          </cell>
          <cell r="C51" t="str">
            <v>BEVC610903C26</v>
          </cell>
          <cell r="D51" t="str">
            <v>BEVC610903HJCLLL06</v>
          </cell>
          <cell r="E51" t="str">
            <v>54786136629</v>
          </cell>
          <cell r="F51" t="str">
            <v>24-NOV-1986</v>
          </cell>
          <cell r="G51" t="str">
            <v>U.A.P.I.</v>
          </cell>
          <cell r="H51" t="str">
            <v>ENC. DE ALMACEN</v>
          </cell>
          <cell r="I51" t="str">
            <v>BASE SINDICALIZADO</v>
          </cell>
          <cell r="J51">
            <v>6</v>
          </cell>
          <cell r="K51">
            <v>15</v>
          </cell>
          <cell r="L51">
            <v>3688.65</v>
          </cell>
        </row>
        <row r="52">
          <cell r="B52" t="str">
            <v>BETANCOURT VALENCIANO TERESITA DE JESUS</v>
          </cell>
          <cell r="C52" t="str">
            <v>BEVT800102S75</v>
          </cell>
          <cell r="D52" t="str">
            <v>BEVT800102MJCTLR02</v>
          </cell>
          <cell r="E52" t="str">
            <v>04988026219</v>
          </cell>
          <cell r="F52" t="str">
            <v>18-DIC-2003</v>
          </cell>
          <cell r="G52" t="str">
            <v>OG PROCURADOR JURIDICO</v>
          </cell>
          <cell r="H52" t="str">
            <v>PSICOLOGA</v>
          </cell>
          <cell r="I52" t="str">
            <v>BASE SINDICALIZADO</v>
          </cell>
          <cell r="J52">
            <v>6</v>
          </cell>
          <cell r="K52">
            <v>15</v>
          </cell>
          <cell r="L52">
            <v>4577.7</v>
          </cell>
        </row>
        <row r="53">
          <cell r="B53" t="str">
            <v>CALDERON LEAÑOS DANIEL</v>
          </cell>
          <cell r="C53" t="str">
            <v>CALD610418QA8</v>
          </cell>
          <cell r="D53" t="str">
            <v>CALD610418HJCLXN09</v>
          </cell>
          <cell r="E53" t="str">
            <v>54846117825</v>
          </cell>
          <cell r="F53" t="str">
            <v>27-MAR-1984</v>
          </cell>
          <cell r="G53" t="str">
            <v>SALA ALCALDE</v>
          </cell>
          <cell r="H53" t="str">
            <v>ENCARGADO DE CONTRATACION</v>
          </cell>
          <cell r="I53" t="str">
            <v>BASE SINDICALIZADO</v>
          </cell>
          <cell r="J53">
            <v>8</v>
          </cell>
          <cell r="K53">
            <v>15</v>
          </cell>
          <cell r="L53">
            <v>3546.2</v>
          </cell>
        </row>
        <row r="54">
          <cell r="B54" t="str">
            <v>CAMARENA ESPINOSA JORGE</v>
          </cell>
          <cell r="C54" t="str">
            <v>CAEJ560423000</v>
          </cell>
          <cell r="D54" t="str">
            <v>CAEJ560423HJCMSR13</v>
          </cell>
          <cell r="E54" t="str">
            <v>04995605765</v>
          </cell>
          <cell r="F54" t="str">
            <v>14-JUN-2013</v>
          </cell>
          <cell r="G54" t="str">
            <v>DEPOSITO SAN AGUSTIN</v>
          </cell>
          <cell r="H54" t="str">
            <v>RECEPTOR</v>
          </cell>
          <cell r="I54" t="str">
            <v>CONTRATO</v>
          </cell>
          <cell r="J54">
            <v>8</v>
          </cell>
          <cell r="K54">
            <v>15</v>
          </cell>
          <cell r="L54">
            <v>3546.05</v>
          </cell>
        </row>
        <row r="55">
          <cell r="B55" t="str">
            <v>CAMPOS MEDINA JOSE</v>
          </cell>
          <cell r="C55" t="str">
            <v>CAMJ691010FD7</v>
          </cell>
          <cell r="D55" t="str">
            <v>CAMJ671009HJCMDS09</v>
          </cell>
          <cell r="E55" t="str">
            <v>04886831298</v>
          </cell>
          <cell r="F55" t="str">
            <v>22-NOV-1996</v>
          </cell>
          <cell r="G55" t="str">
            <v>DEPOSITO SAN AGUSTIN</v>
          </cell>
          <cell r="H55" t="str">
            <v>RECEPTOR 'A'</v>
          </cell>
          <cell r="I55" t="str">
            <v>BASE SINDICALIZADO</v>
          </cell>
          <cell r="J55">
            <v>8</v>
          </cell>
          <cell r="K55">
            <v>15</v>
          </cell>
          <cell r="L55">
            <v>4172.95</v>
          </cell>
        </row>
        <row r="56">
          <cell r="B56" t="str">
            <v>CANO ARZATE INES</v>
          </cell>
          <cell r="C56" t="str">
            <v>CAAI720121IH6</v>
          </cell>
          <cell r="D56" t="str">
            <v>CAAI720121MJCNRN03</v>
          </cell>
          <cell r="E56" t="str">
            <v>04897226488</v>
          </cell>
          <cell r="F56" t="str">
            <v>19-FEB-2003</v>
          </cell>
          <cell r="G56" t="str">
            <v>CENTRO 3</v>
          </cell>
          <cell r="H56" t="str">
            <v>MAESTRA DE EDUCADORAS</v>
          </cell>
          <cell r="I56" t="str">
            <v>BASE SINDICALIZADO</v>
          </cell>
          <cell r="J56">
            <v>8</v>
          </cell>
          <cell r="K56">
            <v>15</v>
          </cell>
          <cell r="L56">
            <v>4920</v>
          </cell>
        </row>
        <row r="57">
          <cell r="B57" t="str">
            <v>CARBAJAL RAMOS JUAN CARLOS</v>
          </cell>
          <cell r="C57" t="str">
            <v>CARJ7710055D7</v>
          </cell>
          <cell r="D57" t="str">
            <v>CARJ771005HJCRMN07</v>
          </cell>
          <cell r="E57" t="str">
            <v>04987763432</v>
          </cell>
          <cell r="F57" t="str">
            <v>08-JUL-2012</v>
          </cell>
          <cell r="G57" t="str">
            <v>OG GERENCIA ADMINISTRATIVA</v>
          </cell>
          <cell r="H57" t="str">
            <v>RECEPTOR</v>
          </cell>
          <cell r="I57" t="str">
            <v>CONTRATO PERMANENTE</v>
          </cell>
          <cell r="J57">
            <v>8</v>
          </cell>
          <cell r="K57">
            <v>15</v>
          </cell>
          <cell r="L57">
            <v>3546.2</v>
          </cell>
        </row>
        <row r="58">
          <cell r="B58" t="str">
            <v>CARBAJAL RAMOS VIRGINIA</v>
          </cell>
          <cell r="C58" t="str">
            <v>CARV791019IDA</v>
          </cell>
          <cell r="D58" t="str">
            <v>CARV791019MJCRMR05</v>
          </cell>
          <cell r="E58" t="str">
            <v>04017960354</v>
          </cell>
          <cell r="F58" t="str">
            <v>31-OCT-2005</v>
          </cell>
          <cell r="G58" t="str">
            <v>OG RECURSOS HUMANOS</v>
          </cell>
          <cell r="H58" t="str">
            <v>SECRETARIA</v>
          </cell>
          <cell r="I58" t="str">
            <v>BASE SINDICALIZADO</v>
          </cell>
          <cell r="J58">
            <v>6</v>
          </cell>
          <cell r="K58">
            <v>15</v>
          </cell>
          <cell r="L58">
            <v>4537.5</v>
          </cell>
        </row>
        <row r="59">
          <cell r="B59" t="str">
            <v>CARBAJAL RODRIGUEZ JOSE LUIS</v>
          </cell>
          <cell r="C59" t="str">
            <v>CARL781105IZ9</v>
          </cell>
          <cell r="D59" t="str">
            <v>CARL781105HJCRDS01</v>
          </cell>
          <cell r="E59" t="str">
            <v>04007858956</v>
          </cell>
          <cell r="F59" t="str">
            <v>27-SEP-2000</v>
          </cell>
          <cell r="G59" t="str">
            <v>SALA LIBERTAD</v>
          </cell>
          <cell r="H59" t="str">
            <v>AUXILIAR DE CHOFER/AFANADOR</v>
          </cell>
          <cell r="I59" t="str">
            <v>BASE SINDICALIZADO</v>
          </cell>
          <cell r="J59">
            <v>8</v>
          </cell>
          <cell r="K59">
            <v>15</v>
          </cell>
          <cell r="L59">
            <v>3545.9</v>
          </cell>
        </row>
        <row r="60">
          <cell r="B60" t="str">
            <v>CARRANZA MARTINEZ MARTHA ALICIA</v>
          </cell>
          <cell r="C60" t="str">
            <v>CAMM610612955</v>
          </cell>
          <cell r="D60" t="str">
            <v>CAMM610612MJCRRR04</v>
          </cell>
          <cell r="E60" t="str">
            <v>04866116371</v>
          </cell>
          <cell r="F60" t="str">
            <v>15-MAY-2012</v>
          </cell>
          <cell r="G60" t="str">
            <v>OG ORGANISMOS AFILIADOS</v>
          </cell>
          <cell r="H60" t="str">
            <v>TRABAJADORA SOCIAL</v>
          </cell>
          <cell r="I60" t="str">
            <v>BASE SINDICALIZADO</v>
          </cell>
          <cell r="J60">
            <v>6</v>
          </cell>
          <cell r="K60">
            <v>15</v>
          </cell>
          <cell r="L60">
            <v>4896.3999999999996</v>
          </cell>
        </row>
        <row r="61">
          <cell r="B61" t="str">
            <v>CASILLAS BECERRA SUSANA</v>
          </cell>
          <cell r="C61" t="str">
            <v>CABS711207R29</v>
          </cell>
          <cell r="D61" t="str">
            <v>CABS711207MJCSCS04</v>
          </cell>
          <cell r="E61" t="str">
            <v>56907194783</v>
          </cell>
          <cell r="F61" t="str">
            <v>04-MAR-2004</v>
          </cell>
          <cell r="G61" t="str">
            <v>U.A.P.I.</v>
          </cell>
          <cell r="H61" t="str">
            <v>PSICOLOGA</v>
          </cell>
          <cell r="I61" t="str">
            <v>BASE SINDICALIZADO</v>
          </cell>
          <cell r="J61">
            <v>6</v>
          </cell>
          <cell r="K61">
            <v>15</v>
          </cell>
          <cell r="L61">
            <v>4577.7</v>
          </cell>
        </row>
        <row r="62">
          <cell r="B62" t="str">
            <v>CASTAÑEDA RUIZ MARIA DEL REFUGIO</v>
          </cell>
          <cell r="C62" t="str">
            <v>CARR600422U38</v>
          </cell>
          <cell r="D62" t="str">
            <v>CARR600420MJCSZF05</v>
          </cell>
          <cell r="E62" t="str">
            <v>04756007912</v>
          </cell>
          <cell r="F62" t="str">
            <v>16-JUN-2000</v>
          </cell>
          <cell r="G62" t="str">
            <v>ASILO LEONIDAS K. DEMOS</v>
          </cell>
          <cell r="H62" t="str">
            <v>ENFERMERA</v>
          </cell>
          <cell r="I62" t="str">
            <v>BASE SINDICALIZADO</v>
          </cell>
          <cell r="J62">
            <v>8</v>
          </cell>
          <cell r="K62">
            <v>15</v>
          </cell>
          <cell r="L62">
            <v>3750.8</v>
          </cell>
        </row>
        <row r="63">
          <cell r="B63" t="str">
            <v>CASTILLO GARCIA ALEJANDRA</v>
          </cell>
          <cell r="C63" t="str">
            <v>CAGX71071758A</v>
          </cell>
          <cell r="D63" t="str">
            <v>CXGA710717MJCSRL08</v>
          </cell>
          <cell r="E63" t="str">
            <v>04937104547</v>
          </cell>
          <cell r="F63" t="str">
            <v>30-ABR-2003</v>
          </cell>
          <cell r="G63" t="str">
            <v>OG JURIDICO</v>
          </cell>
          <cell r="H63" t="str">
            <v>ABOGADO</v>
          </cell>
          <cell r="I63" t="str">
            <v>BASE</v>
          </cell>
          <cell r="J63">
            <v>6</v>
          </cell>
          <cell r="K63">
            <v>15</v>
          </cell>
          <cell r="L63">
            <v>5590.45</v>
          </cell>
        </row>
        <row r="64">
          <cell r="B64" t="str">
            <v>CEJA AVALOS ANGELINA</v>
          </cell>
          <cell r="C64" t="str">
            <v>CEAA581002BW2</v>
          </cell>
          <cell r="D64" t="str">
            <v>CEAA581002MJCJVN09</v>
          </cell>
          <cell r="E64" t="str">
            <v>04865821864</v>
          </cell>
          <cell r="F64" t="str">
            <v>29-MAY-2000</v>
          </cell>
          <cell r="G64" t="str">
            <v>U.A.P.I.</v>
          </cell>
          <cell r="H64" t="str">
            <v>AFANADORA</v>
          </cell>
          <cell r="I64" t="str">
            <v>BASE SINDICALIZADO</v>
          </cell>
          <cell r="J64">
            <v>8</v>
          </cell>
          <cell r="K64">
            <v>15</v>
          </cell>
          <cell r="L64">
            <v>3117.8</v>
          </cell>
        </row>
        <row r="65">
          <cell r="B65" t="str">
            <v>CENTENO ROBLES JOSE ALBERTO</v>
          </cell>
          <cell r="C65" t="str">
            <v>CERA8009224X1</v>
          </cell>
          <cell r="D65" t="str">
            <v>CERA800922HJCNBL06</v>
          </cell>
          <cell r="E65" t="str">
            <v>04038034841</v>
          </cell>
          <cell r="F65" t="str">
            <v>29-ABR-2013</v>
          </cell>
          <cell r="G65" t="str">
            <v>CENTROS ( ADMINISTRATIVO )</v>
          </cell>
          <cell r="H65" t="str">
            <v>COORDINADOR ADMINISTRATIVO</v>
          </cell>
          <cell r="I65" t="str">
            <v>CONTRATO</v>
          </cell>
          <cell r="J65">
            <v>6</v>
          </cell>
          <cell r="K65">
            <v>15</v>
          </cell>
          <cell r="L65">
            <v>11055.6</v>
          </cell>
        </row>
        <row r="66">
          <cell r="B66" t="str">
            <v>CERDA AMARO OSCAR MARTIN</v>
          </cell>
          <cell r="C66" t="str">
            <v>CEAO630228JZ1</v>
          </cell>
          <cell r="D66" t="str">
            <v>CEAO630228HJCRMS08</v>
          </cell>
          <cell r="E66" t="str">
            <v>54836334562</v>
          </cell>
          <cell r="F66" t="str">
            <v>17-MAY-2004</v>
          </cell>
          <cell r="G66" t="str">
            <v>DEPOSITO NO. 8</v>
          </cell>
          <cell r="H66" t="str">
            <v>RECEPTOR</v>
          </cell>
          <cell r="I66" t="str">
            <v>BASE SINDICALIZADO</v>
          </cell>
          <cell r="J66">
            <v>8</v>
          </cell>
          <cell r="K66">
            <v>15</v>
          </cell>
          <cell r="L66">
            <v>3546.2</v>
          </cell>
        </row>
        <row r="67">
          <cell r="B67" t="str">
            <v>CERDA LOPEZ ROSA</v>
          </cell>
          <cell r="C67" t="str">
            <v>CELR550528RD9</v>
          </cell>
          <cell r="D67" t="str">
            <v>CELR550528MJCRPS06</v>
          </cell>
          <cell r="E67" t="str">
            <v>04855507671</v>
          </cell>
          <cell r="F67" t="str">
            <v>22-ABR-1985</v>
          </cell>
          <cell r="G67" t="str">
            <v>U.A.P.I.</v>
          </cell>
          <cell r="H67" t="str">
            <v>COCINERA</v>
          </cell>
          <cell r="I67" t="str">
            <v>BASE SINDICALIZADO</v>
          </cell>
          <cell r="J67">
            <v>8</v>
          </cell>
          <cell r="K67">
            <v>15</v>
          </cell>
          <cell r="L67">
            <v>3253.85</v>
          </cell>
        </row>
        <row r="68">
          <cell r="B68" t="str">
            <v>CHAPARRO RIVERA CLAUDIA ROSAR</v>
          </cell>
          <cell r="C68" t="str">
            <v>CARC6808247J2</v>
          </cell>
          <cell r="D68" t="str">
            <v>CARC680824MCHHVL06</v>
          </cell>
          <cell r="E68" t="str">
            <v>75926805260</v>
          </cell>
          <cell r="F68" t="str">
            <v>25-SEP-1992</v>
          </cell>
          <cell r="G68" t="str">
            <v>SALA ALCALDE</v>
          </cell>
          <cell r="H68" t="str">
            <v>GESTORA</v>
          </cell>
          <cell r="I68" t="str">
            <v>BASE SINDICALIZADO</v>
          </cell>
          <cell r="J68">
            <v>8</v>
          </cell>
          <cell r="K68">
            <v>15</v>
          </cell>
          <cell r="L68">
            <v>3234.35</v>
          </cell>
        </row>
        <row r="69">
          <cell r="B69" t="str">
            <v>CHAVEZ PORTILLO MIRIAM JAEL</v>
          </cell>
          <cell r="C69" t="str">
            <v>CAPM710505NL9</v>
          </cell>
          <cell r="D69" t="str">
            <v>CAPM710505MGTHRR08</v>
          </cell>
          <cell r="E69" t="str">
            <v>75957105507</v>
          </cell>
          <cell r="F69" t="str">
            <v>15-AGO-1995</v>
          </cell>
          <cell r="G69" t="str">
            <v>OG AUDITORIA</v>
          </cell>
          <cell r="H69" t="str">
            <v>SECRETARIA RECEPCIONISTA</v>
          </cell>
          <cell r="I69" t="str">
            <v>BASE SINDICALIZADO</v>
          </cell>
          <cell r="J69">
            <v>6</v>
          </cell>
          <cell r="K69">
            <v>15</v>
          </cell>
          <cell r="L69">
            <v>4387.5</v>
          </cell>
        </row>
        <row r="70">
          <cell r="B70" t="str">
            <v>CHAVEZ VAZQUEZ HERIBERTO</v>
          </cell>
          <cell r="C70" t="str">
            <v>CAVH741010A94</v>
          </cell>
          <cell r="D70" t="str">
            <v>CAVH741010HJCHZR01</v>
          </cell>
          <cell r="E70" t="str">
            <v>04897435162</v>
          </cell>
          <cell r="F70" t="str">
            <v>14-SEP-2001</v>
          </cell>
          <cell r="G70" t="str">
            <v>U.A.P.I.</v>
          </cell>
          <cell r="H70" t="str">
            <v>CHOFER</v>
          </cell>
          <cell r="I70" t="str">
            <v>BASE SINDICALIZADO</v>
          </cell>
          <cell r="J70">
            <v>8</v>
          </cell>
          <cell r="K70">
            <v>15</v>
          </cell>
          <cell r="L70">
            <v>3546.2</v>
          </cell>
        </row>
        <row r="71">
          <cell r="B71" t="str">
            <v>COLUNGA ZAPATA MARIA DE LA LUZ</v>
          </cell>
          <cell r="C71" t="str">
            <v>COZL761022UC5</v>
          </cell>
          <cell r="D71" t="str">
            <v>COZL761022MJCLPZ04</v>
          </cell>
          <cell r="E71" t="str">
            <v>75937622050</v>
          </cell>
          <cell r="F71" t="str">
            <v>08-MAY-1993</v>
          </cell>
          <cell r="G71" t="str">
            <v>ASILO LEONIDAS K. DEMOS</v>
          </cell>
          <cell r="H71" t="str">
            <v>ENFERMERA</v>
          </cell>
          <cell r="I71" t="str">
            <v>BASE SINDICALIZADO</v>
          </cell>
          <cell r="J71">
            <v>8</v>
          </cell>
          <cell r="K71">
            <v>15</v>
          </cell>
          <cell r="L71">
            <v>3750.8</v>
          </cell>
        </row>
        <row r="72">
          <cell r="B72" t="str">
            <v>CORDERO CASTELLANOS BLANCA CECILIA</v>
          </cell>
          <cell r="C72" t="str">
            <v>COCB820709000</v>
          </cell>
          <cell r="D72" t="str">
            <v>COCB820709MJCRSL06</v>
          </cell>
          <cell r="E72" t="str">
            <v>04058212699</v>
          </cell>
          <cell r="F72" t="str">
            <v>14-MAR-2005</v>
          </cell>
          <cell r="G72" t="str">
            <v>OG ORGANISMOS AFILIADOS</v>
          </cell>
          <cell r="H72" t="str">
            <v>SECRETARIA</v>
          </cell>
          <cell r="I72" t="str">
            <v>BASE SINDICALIZADO</v>
          </cell>
          <cell r="J72">
            <v>6</v>
          </cell>
          <cell r="K72">
            <v>15</v>
          </cell>
          <cell r="L72">
            <v>4387.5</v>
          </cell>
        </row>
        <row r="73">
          <cell r="B73" t="str">
            <v>CORONA IBARRA JOSE MANUEL</v>
          </cell>
          <cell r="C73" t="str">
            <v>COIM761029S32</v>
          </cell>
          <cell r="D73" t="str">
            <v>COIM761029HJCRBN08</v>
          </cell>
          <cell r="E73" t="str">
            <v>30917451988</v>
          </cell>
          <cell r="F73" t="str">
            <v>01-JUL-1999</v>
          </cell>
          <cell r="G73" t="str">
            <v>DEPOSITO SAN AGUSTIN</v>
          </cell>
          <cell r="H73" t="str">
            <v>CAJERO</v>
          </cell>
          <cell r="I73" t="str">
            <v>BASE SINDICALIZADO</v>
          </cell>
          <cell r="J73">
            <v>8</v>
          </cell>
          <cell r="K73">
            <v>15</v>
          </cell>
          <cell r="L73">
            <v>4882.5</v>
          </cell>
        </row>
        <row r="74">
          <cell r="B74" t="str">
            <v>CORONA IBARRA SALVADOR ISSAC</v>
          </cell>
          <cell r="C74" t="str">
            <v>COIS780223CV5</v>
          </cell>
          <cell r="D74" t="str">
            <v>COIS780223HJCRBL07</v>
          </cell>
          <cell r="E74" t="str">
            <v>04947804474</v>
          </cell>
          <cell r="F74" t="str">
            <v>17-MAY-1999</v>
          </cell>
          <cell r="G74" t="str">
            <v>BIENES EN CUSTODIA O.G.</v>
          </cell>
          <cell r="H74" t="str">
            <v>AUXILIAR ADMINISTRATIVO 'C'</v>
          </cell>
          <cell r="I74" t="str">
            <v>BASE SINDICALIZADO</v>
          </cell>
          <cell r="J74">
            <v>6</v>
          </cell>
          <cell r="K74">
            <v>15</v>
          </cell>
          <cell r="L74">
            <v>3973.2</v>
          </cell>
        </row>
        <row r="75">
          <cell r="B75" t="str">
            <v>CORTES TREVIÑO ROCIO</v>
          </cell>
          <cell r="C75" t="str">
            <v>COTR6408043S4</v>
          </cell>
          <cell r="D75" t="str">
            <v>COTR640804MJCRRC00</v>
          </cell>
          <cell r="E75" t="str">
            <v>04876431927</v>
          </cell>
          <cell r="F75" t="str">
            <v>01-ENE-1989</v>
          </cell>
          <cell r="G75" t="str">
            <v>BIENES EN CUSTODIA O.G.</v>
          </cell>
          <cell r="H75" t="str">
            <v>ADMINISTRATIVO ESPECIALIZADO B</v>
          </cell>
          <cell r="I75" t="str">
            <v>BASE SINDICALIZADO</v>
          </cell>
          <cell r="J75">
            <v>6</v>
          </cell>
          <cell r="K75">
            <v>15</v>
          </cell>
          <cell r="L75">
            <v>4499.55</v>
          </cell>
        </row>
        <row r="76">
          <cell r="B76" t="str">
            <v>COVARRUBIAS GRAJEDA EDGAR ARTURO</v>
          </cell>
          <cell r="C76" t="str">
            <v>COGX820728G66</v>
          </cell>
          <cell r="D76" t="str">
            <v>COGE820728HJCVRD01</v>
          </cell>
          <cell r="E76" t="str">
            <v>75988230118</v>
          </cell>
          <cell r="F76" t="str">
            <v>16-MAY-2005</v>
          </cell>
          <cell r="G76" t="str">
            <v>DEPOSITO SAN AGUSTIN</v>
          </cell>
          <cell r="H76" t="str">
            <v>RECEPTOR</v>
          </cell>
          <cell r="I76" t="str">
            <v>BASE SINDICALIZADO</v>
          </cell>
          <cell r="J76">
            <v>8</v>
          </cell>
          <cell r="K76">
            <v>15</v>
          </cell>
          <cell r="L76">
            <v>3546.05</v>
          </cell>
        </row>
        <row r="77">
          <cell r="B77" t="str">
            <v>CRUZ VALLE MARIO</v>
          </cell>
          <cell r="C77" t="str">
            <v>CUVM750119RT3</v>
          </cell>
          <cell r="D77" t="str">
            <v>CUVM750119HJCRLR01</v>
          </cell>
          <cell r="E77" t="str">
            <v>04907427001</v>
          </cell>
          <cell r="F77" t="str">
            <v>04-JUN-2003</v>
          </cell>
          <cell r="G77" t="str">
            <v>DEPOSITO SAN AGUSTIN</v>
          </cell>
          <cell r="H77" t="str">
            <v>RECEPTOR</v>
          </cell>
          <cell r="I77" t="str">
            <v>BASE SINDICALIZADO</v>
          </cell>
          <cell r="J77">
            <v>8</v>
          </cell>
          <cell r="K77">
            <v>15</v>
          </cell>
          <cell r="L77">
            <v>3545.9</v>
          </cell>
        </row>
        <row r="78">
          <cell r="B78" t="str">
            <v>DAVALOS GARCIA MICAELA</v>
          </cell>
          <cell r="C78" t="str">
            <v>DAGM530617KC6</v>
          </cell>
          <cell r="D78" t="str">
            <v>DAGM530617MJCVRC03</v>
          </cell>
          <cell r="E78" t="str">
            <v>54835206035</v>
          </cell>
          <cell r="F78" t="str">
            <v>01-JUL-1983</v>
          </cell>
          <cell r="G78" t="str">
            <v>ASILO LEONIDAS K. DEMOS</v>
          </cell>
          <cell r="H78" t="str">
            <v>JEFA DE COCINA</v>
          </cell>
          <cell r="I78" t="str">
            <v>BASE SINDICALIZADO</v>
          </cell>
          <cell r="J78">
            <v>8</v>
          </cell>
          <cell r="K78">
            <v>15</v>
          </cell>
          <cell r="L78">
            <v>3546.2</v>
          </cell>
        </row>
        <row r="79">
          <cell r="B79" t="str">
            <v>DAVALOS NAVARRO MA DE JESUS</v>
          </cell>
          <cell r="C79" t="str">
            <v>DANJ620318H21</v>
          </cell>
          <cell r="D79" t="str">
            <v>DANJ620318MJCVVS02</v>
          </cell>
          <cell r="E79" t="str">
            <v>54806231897</v>
          </cell>
          <cell r="F79" t="str">
            <v>21-JUL-1992</v>
          </cell>
          <cell r="G79" t="str">
            <v>U.A.P.I.</v>
          </cell>
          <cell r="H79" t="str">
            <v>AUXILIAR DE COCINA</v>
          </cell>
          <cell r="I79" t="str">
            <v>BASE SINDICALIZADO</v>
          </cell>
          <cell r="J79">
            <v>8</v>
          </cell>
          <cell r="K79">
            <v>15</v>
          </cell>
          <cell r="L79">
            <v>3117.8</v>
          </cell>
        </row>
        <row r="80">
          <cell r="B80" t="str">
            <v>DE LA CRUZ TOVAR ROSA MARIA</v>
          </cell>
          <cell r="C80" t="str">
            <v>CUTR531224975</v>
          </cell>
          <cell r="D80" t="str">
            <v>CUTR531224MCLRVS07</v>
          </cell>
          <cell r="E80" t="str">
            <v>04695304123</v>
          </cell>
          <cell r="F80" t="str">
            <v>05-JUL-1991</v>
          </cell>
          <cell r="G80" t="str">
            <v>DEPOSITO SAN AGUSTIN</v>
          </cell>
          <cell r="H80" t="str">
            <v>AUXILIAR ADMINISTRATIVO 'A'</v>
          </cell>
          <cell r="I80" t="str">
            <v>BASE SINDICALIZADO</v>
          </cell>
          <cell r="J80">
            <v>6</v>
          </cell>
          <cell r="K80">
            <v>15</v>
          </cell>
          <cell r="L80">
            <v>4499.55</v>
          </cell>
        </row>
        <row r="81">
          <cell r="B81" t="str">
            <v>DE LA TORRE BRAVO GABRIELA</v>
          </cell>
          <cell r="C81" t="str">
            <v>TOBG731109LPA</v>
          </cell>
          <cell r="D81" t="str">
            <v>TOBG731109MDFRRB06</v>
          </cell>
          <cell r="E81" t="str">
            <v>04007326087</v>
          </cell>
          <cell r="F81" t="str">
            <v>16-OCT-2000</v>
          </cell>
          <cell r="G81" t="str">
            <v>OG AUDITORIA</v>
          </cell>
          <cell r="H81" t="str">
            <v>AUDITOR</v>
          </cell>
          <cell r="I81" t="str">
            <v>BASE CONFIANZA</v>
          </cell>
          <cell r="J81">
            <v>6</v>
          </cell>
          <cell r="K81">
            <v>15</v>
          </cell>
          <cell r="L81">
            <v>4896.3999999999996</v>
          </cell>
        </row>
        <row r="82">
          <cell r="B82" t="str">
            <v>DE LA TORRE MERCADO JUAN</v>
          </cell>
          <cell r="C82" t="str">
            <v>TOMJ780329368</v>
          </cell>
          <cell r="D82" t="str">
            <v>TOMJ780329HJCRRN00</v>
          </cell>
          <cell r="E82" t="str">
            <v>04967820178</v>
          </cell>
          <cell r="F82" t="str">
            <v>27-SEP-2000</v>
          </cell>
          <cell r="G82" t="str">
            <v>SALA LIBERTAD</v>
          </cell>
          <cell r="H82" t="str">
            <v>AUXILIAR DE HORNO CREMATORIO</v>
          </cell>
          <cell r="I82" t="str">
            <v>BASE SINDICALIZADO</v>
          </cell>
          <cell r="J82">
            <v>8</v>
          </cell>
          <cell r="K82">
            <v>15</v>
          </cell>
          <cell r="L82">
            <v>4235.95</v>
          </cell>
        </row>
        <row r="83">
          <cell r="B83" t="str">
            <v>DE LA VEGA VILLANUEVA PATRICIA</v>
          </cell>
          <cell r="C83" t="str">
            <v>VEVP61062437A</v>
          </cell>
          <cell r="D83" t="str">
            <v>VEVP610624MCCGLT09</v>
          </cell>
          <cell r="E83" t="str">
            <v>54846116264</v>
          </cell>
          <cell r="F83" t="str">
            <v>18-ENE-1984</v>
          </cell>
          <cell r="G83" t="str">
            <v>OG CASUISTICA</v>
          </cell>
          <cell r="H83" t="str">
            <v>TRABAJADORA SOCIAL</v>
          </cell>
          <cell r="I83" t="str">
            <v>BASE SINDICALIZADO</v>
          </cell>
          <cell r="J83">
            <v>6</v>
          </cell>
          <cell r="K83">
            <v>15</v>
          </cell>
          <cell r="L83">
            <v>4896.3999999999996</v>
          </cell>
        </row>
        <row r="84">
          <cell r="B84" t="str">
            <v>DE LEON VALDERRAMA LETICIA</v>
          </cell>
          <cell r="C84" t="str">
            <v>LEVL550616HH5</v>
          </cell>
          <cell r="D84" t="str">
            <v>LEVL550616MJCNLT02</v>
          </cell>
          <cell r="E84" t="str">
            <v>54765500928</v>
          </cell>
          <cell r="F84" t="str">
            <v>02-OCT-1985</v>
          </cell>
          <cell r="G84" t="str">
            <v>U.A.P.I.</v>
          </cell>
          <cell r="H84" t="str">
            <v>SECRETARIA</v>
          </cell>
          <cell r="I84" t="str">
            <v>BASE SINDICALIZADO</v>
          </cell>
          <cell r="J84">
            <v>6</v>
          </cell>
          <cell r="K84">
            <v>15</v>
          </cell>
          <cell r="L84">
            <v>3972.9</v>
          </cell>
        </row>
        <row r="85">
          <cell r="B85" t="str">
            <v>DE ROBLES ORTEGA HECTOR</v>
          </cell>
          <cell r="C85" t="str">
            <v>ROOH610913NY5</v>
          </cell>
          <cell r="D85" t="str">
            <v>ROOH610913HJCBRC09</v>
          </cell>
          <cell r="E85" t="str">
            <v>04056101019</v>
          </cell>
          <cell r="F85" t="str">
            <v>07-JUL-2008</v>
          </cell>
          <cell r="G85" t="str">
            <v>OG MANTENIMIENTO Y CONSTRUCCIO</v>
          </cell>
          <cell r="H85" t="str">
            <v>ENC.DE CONSTRUCCION Y MANTENIM</v>
          </cell>
          <cell r="I85" t="str">
            <v>CONFIANZA</v>
          </cell>
          <cell r="J85">
            <v>6</v>
          </cell>
          <cell r="K85">
            <v>15</v>
          </cell>
          <cell r="L85">
            <v>7012.8</v>
          </cell>
        </row>
        <row r="86">
          <cell r="B86" t="str">
            <v>DELGADILLO SANDOBAL RIGOBERTO</v>
          </cell>
          <cell r="C86" t="str">
            <v>DESR521125EE1</v>
          </cell>
          <cell r="D86" t="str">
            <v>DESR521125HJCLNG04</v>
          </cell>
          <cell r="E86" t="str">
            <v>04695207979</v>
          </cell>
          <cell r="F86" t="str">
            <v>13-FEB-2003</v>
          </cell>
          <cell r="G86" t="str">
            <v>DEPOSITO SAN AGUSTIN</v>
          </cell>
          <cell r="H86" t="str">
            <v>RECEPTOR</v>
          </cell>
          <cell r="I86" t="str">
            <v>BASE SINDICALIZADO</v>
          </cell>
          <cell r="J86">
            <v>8</v>
          </cell>
          <cell r="K86">
            <v>15</v>
          </cell>
          <cell r="L86">
            <v>3545.9</v>
          </cell>
        </row>
        <row r="87">
          <cell r="B87" t="str">
            <v>DELGADO HERNANDEZ JORGE</v>
          </cell>
          <cell r="C87" t="str">
            <v>DEHJ791124N35</v>
          </cell>
          <cell r="D87" t="str">
            <v>DEHJ791124HJCLRR05</v>
          </cell>
          <cell r="E87" t="str">
            <v>54997920498</v>
          </cell>
          <cell r="F87" t="str">
            <v>26-ENE-2004</v>
          </cell>
          <cell r="G87" t="str">
            <v>CENTRO 1</v>
          </cell>
          <cell r="H87" t="str">
            <v>MAESTRO (A)</v>
          </cell>
          <cell r="I87" t="str">
            <v>BASE SINDICALIZADO</v>
          </cell>
          <cell r="J87">
            <v>8</v>
          </cell>
          <cell r="K87">
            <v>15</v>
          </cell>
          <cell r="L87">
            <v>5739</v>
          </cell>
        </row>
        <row r="88">
          <cell r="B88" t="str">
            <v>DELGADO ROCHA ANDREA</v>
          </cell>
          <cell r="C88" t="str">
            <v>DERA701130LJ9</v>
          </cell>
          <cell r="D88" t="str">
            <v>DERA701130MJCLCN06</v>
          </cell>
          <cell r="E88" t="str">
            <v>04887059691</v>
          </cell>
          <cell r="F88" t="str">
            <v>07-OCT-2002</v>
          </cell>
          <cell r="G88" t="str">
            <v>CENTRO 3</v>
          </cell>
          <cell r="H88" t="str">
            <v>AFANADORA</v>
          </cell>
          <cell r="I88" t="str">
            <v>BASE SINDICALIZADO</v>
          </cell>
          <cell r="J88">
            <v>8</v>
          </cell>
          <cell r="K88">
            <v>15</v>
          </cell>
          <cell r="L88">
            <v>3117.8</v>
          </cell>
        </row>
        <row r="89">
          <cell r="B89" t="str">
            <v>DELGADO ROCHA EVA ADELA</v>
          </cell>
          <cell r="C89" t="str">
            <v>DERE731202000</v>
          </cell>
          <cell r="D89" t="str">
            <v>DERE731202MJCLCV01</v>
          </cell>
          <cell r="E89" t="str">
            <v>04137302131</v>
          </cell>
          <cell r="F89" t="str">
            <v>22-JUL-2013</v>
          </cell>
          <cell r="G89" t="str">
            <v>U.A.P.I.</v>
          </cell>
          <cell r="H89" t="str">
            <v>AFANADORA</v>
          </cell>
          <cell r="I89" t="str">
            <v>INCIDENCIAS</v>
          </cell>
          <cell r="J89">
            <v>8</v>
          </cell>
          <cell r="K89">
            <v>15</v>
          </cell>
          <cell r="L89">
            <v>2842.8</v>
          </cell>
        </row>
        <row r="90">
          <cell r="B90" t="str">
            <v>DIAZ VALENZUELA JUAN FRANCISCO</v>
          </cell>
          <cell r="C90" t="str">
            <v>DIVJ670806MSA</v>
          </cell>
          <cell r="D90" t="str">
            <v>DIVJ670806HJCZLN02</v>
          </cell>
          <cell r="E90" t="str">
            <v>04876720717</v>
          </cell>
          <cell r="F90" t="str">
            <v>19-OCT-1992</v>
          </cell>
          <cell r="G90" t="str">
            <v>DEPOSITO SAN AGUSTIN</v>
          </cell>
          <cell r="H90" t="str">
            <v>CAJERO</v>
          </cell>
          <cell r="I90" t="str">
            <v>BASE SINDICALIZADO</v>
          </cell>
          <cell r="J90">
            <v>8</v>
          </cell>
          <cell r="K90">
            <v>15</v>
          </cell>
          <cell r="L90">
            <v>4882.5</v>
          </cell>
        </row>
        <row r="91">
          <cell r="B91" t="str">
            <v>DIAZ ZAVALA HERIBERTO JOSE</v>
          </cell>
          <cell r="C91" t="str">
            <v>DIZH880606000</v>
          </cell>
          <cell r="D91" t="str">
            <v>DIZH880606HJCZVR00</v>
          </cell>
          <cell r="E91" t="str">
            <v>04088869351</v>
          </cell>
          <cell r="F91" t="str">
            <v>03-JUN-2013</v>
          </cell>
          <cell r="G91" t="str">
            <v>ASILO LEONIDAS K. DEMOS</v>
          </cell>
          <cell r="H91" t="str">
            <v>CHOFER</v>
          </cell>
          <cell r="I91" t="str">
            <v>CONTRATO</v>
          </cell>
          <cell r="J91">
            <v>8</v>
          </cell>
          <cell r="K91">
            <v>15</v>
          </cell>
          <cell r="L91">
            <v>4175.1000000000004</v>
          </cell>
        </row>
        <row r="92">
          <cell r="B92" t="str">
            <v>DIFO NUÑEZ CARLOS</v>
          </cell>
          <cell r="C92" t="str">
            <v>DINC570803GH0</v>
          </cell>
          <cell r="D92" t="str">
            <v>DINC570803HJCFXR00</v>
          </cell>
          <cell r="E92" t="str">
            <v>04755723196</v>
          </cell>
          <cell r="F92" t="str">
            <v>23-NOV-1992</v>
          </cell>
          <cell r="G92" t="str">
            <v>U.A.P.I.</v>
          </cell>
          <cell r="H92" t="str">
            <v>OFICIAL GASOLINERO</v>
          </cell>
          <cell r="I92" t="str">
            <v>BASE SINDICALIZADO</v>
          </cell>
          <cell r="J92">
            <v>8</v>
          </cell>
          <cell r="K92">
            <v>15</v>
          </cell>
          <cell r="L92">
            <v>3117.8</v>
          </cell>
        </row>
        <row r="93">
          <cell r="B93" t="str">
            <v>ECHEGOLLEN MENDOZA MARIA CAROLINA</v>
          </cell>
          <cell r="C93" t="str">
            <v>EEMC350724AW3</v>
          </cell>
          <cell r="D93" t="str">
            <v>EEMC350724MMNCNR04</v>
          </cell>
          <cell r="E93" t="str">
            <v>54843512150</v>
          </cell>
          <cell r="F93" t="str">
            <v>24-ENE-1990</v>
          </cell>
          <cell r="G93" t="str">
            <v>U.A.P.I.</v>
          </cell>
          <cell r="H93" t="str">
            <v>ENARGADA DE CONTABILIDAD</v>
          </cell>
          <cell r="I93" t="str">
            <v>BASE SINDICALIZADO</v>
          </cell>
          <cell r="J93">
            <v>6</v>
          </cell>
          <cell r="K93">
            <v>15</v>
          </cell>
          <cell r="L93">
            <v>3494.55</v>
          </cell>
        </row>
        <row r="94">
          <cell r="B94" t="str">
            <v>ENG SANCHEZ JORGE LUIS</v>
          </cell>
          <cell r="C94" t="str">
            <v>ESJO590220ET2</v>
          </cell>
          <cell r="D94" t="str">
            <v>EXSJ590220HJCNNR00</v>
          </cell>
          <cell r="E94" t="str">
            <v>54785953719</v>
          </cell>
          <cell r="F94" t="str">
            <v>01-MAR-2000</v>
          </cell>
          <cell r="G94" t="str">
            <v>OG GERENCIA ADMINISTRATIVA</v>
          </cell>
          <cell r="H94" t="str">
            <v>ENC.DE CONSTRUCCION Y MANTENIM</v>
          </cell>
          <cell r="I94" t="str">
            <v>BASE</v>
          </cell>
          <cell r="J94">
            <v>6</v>
          </cell>
          <cell r="K94">
            <v>15</v>
          </cell>
          <cell r="L94">
            <v>6157.2</v>
          </cell>
        </row>
        <row r="95">
          <cell r="B95" t="str">
            <v>ENG SANCHEZ MARIA ESTHER</v>
          </cell>
          <cell r="C95" t="str">
            <v>EXSE530530JD6</v>
          </cell>
          <cell r="D95" t="str">
            <v>EXSE530530MJCNNS07</v>
          </cell>
          <cell r="E95" t="str">
            <v>04755309657</v>
          </cell>
          <cell r="F95" t="str">
            <v>15-ABR-1996</v>
          </cell>
          <cell r="G95" t="str">
            <v>OG CONTROL INTERNO</v>
          </cell>
          <cell r="H95" t="str">
            <v>COORDINADOR FINANCIERO</v>
          </cell>
          <cell r="I95" t="str">
            <v>BASE CONFIANZA</v>
          </cell>
          <cell r="J95">
            <v>6</v>
          </cell>
          <cell r="K95">
            <v>15</v>
          </cell>
          <cell r="L95">
            <v>4896.3999999999996</v>
          </cell>
        </row>
        <row r="96">
          <cell r="B96" t="str">
            <v>ENRIQUEZ AZCUE ARMANDO</v>
          </cell>
          <cell r="C96" t="str">
            <v>EIAA700606BKA</v>
          </cell>
          <cell r="D96" t="str">
            <v>EIAA700606HJCNZR00</v>
          </cell>
          <cell r="E96" t="str">
            <v>04867045918</v>
          </cell>
          <cell r="F96" t="str">
            <v>09-JUN-1992</v>
          </cell>
          <cell r="G96" t="str">
            <v>OG SERVICIOS GENERALES</v>
          </cell>
          <cell r="H96" t="str">
            <v>AUXILIAR ADMINISTRATIVO 'C'</v>
          </cell>
          <cell r="I96" t="str">
            <v>BASE SINDICALIZADO</v>
          </cell>
          <cell r="J96">
            <v>6</v>
          </cell>
          <cell r="K96">
            <v>15</v>
          </cell>
          <cell r="L96">
            <v>4499.55</v>
          </cell>
        </row>
        <row r="97">
          <cell r="B97" t="str">
            <v>ESCAMILLA GONZALEZ HERIBERTO</v>
          </cell>
          <cell r="C97" t="str">
            <v>EAGH741215000</v>
          </cell>
          <cell r="D97" t="str">
            <v>EAGH7412158G4</v>
          </cell>
          <cell r="E97" t="str">
            <v>04067404402</v>
          </cell>
          <cell r="F97" t="str">
            <v>12-MAY-2006</v>
          </cell>
          <cell r="G97" t="str">
            <v>DEPOSITO NO. 8</v>
          </cell>
          <cell r="H97" t="str">
            <v>RECEPTOR</v>
          </cell>
          <cell r="I97" t="str">
            <v>BASE SINDICALIZADO</v>
          </cell>
          <cell r="J97">
            <v>8</v>
          </cell>
          <cell r="K97">
            <v>15</v>
          </cell>
          <cell r="L97">
            <v>3546.2</v>
          </cell>
        </row>
        <row r="98">
          <cell r="B98" t="str">
            <v>ESPARZA REQUENES ANA MARIA</v>
          </cell>
          <cell r="C98" t="str">
            <v>EARA570726FI0</v>
          </cell>
          <cell r="D98" t="str">
            <v>EARA570726MASSQN06</v>
          </cell>
          <cell r="E98" t="str">
            <v>04905705192</v>
          </cell>
          <cell r="F98" t="str">
            <v>24-ENE-1990</v>
          </cell>
          <cell r="G98" t="str">
            <v>U.A.P.I.</v>
          </cell>
          <cell r="H98" t="str">
            <v>AUXILIAR DE COCINA</v>
          </cell>
          <cell r="I98" t="str">
            <v>BASE SINDICALIZADO</v>
          </cell>
          <cell r="J98">
            <v>8</v>
          </cell>
          <cell r="K98">
            <v>15</v>
          </cell>
          <cell r="L98">
            <v>3117.8</v>
          </cell>
        </row>
        <row r="99">
          <cell r="B99" t="str">
            <v>ESPINOZA ZUÑIGA MARIO ALBERTO</v>
          </cell>
          <cell r="C99" t="str">
            <v>EIZM680302GD0</v>
          </cell>
          <cell r="D99" t="str">
            <v>EIZM680302HJCSXR01</v>
          </cell>
          <cell r="E99" t="str">
            <v>04906888039</v>
          </cell>
          <cell r="F99" t="str">
            <v>13-MAY-2003</v>
          </cell>
          <cell r="G99" t="str">
            <v>DEPOSITO NO. 8</v>
          </cell>
          <cell r="H99" t="str">
            <v>RECEPTOR</v>
          </cell>
          <cell r="I99" t="str">
            <v>BASE SINDICALIZADO</v>
          </cell>
          <cell r="J99">
            <v>8</v>
          </cell>
          <cell r="K99">
            <v>15</v>
          </cell>
          <cell r="L99">
            <v>3546.2</v>
          </cell>
        </row>
        <row r="100">
          <cell r="B100" t="str">
            <v>ESQUEDA CHAVARIN ALEJANDRA</v>
          </cell>
          <cell r="C100" t="str">
            <v>EUCA861026000</v>
          </cell>
          <cell r="D100" t="str">
            <v>EUCA861026MJCSHL06</v>
          </cell>
          <cell r="E100" t="str">
            <v>04028647966</v>
          </cell>
          <cell r="F100" t="str">
            <v>15-JUL-2013</v>
          </cell>
          <cell r="G100" t="str">
            <v>U.A.P.I.</v>
          </cell>
          <cell r="H100" t="str">
            <v>AFANADORA</v>
          </cell>
          <cell r="I100" t="str">
            <v>INCIDENCIAS</v>
          </cell>
          <cell r="J100">
            <v>8</v>
          </cell>
          <cell r="K100">
            <v>15</v>
          </cell>
          <cell r="L100">
            <v>3117.75</v>
          </cell>
        </row>
        <row r="101">
          <cell r="B101" t="str">
            <v>ESQUIVEL GONZALEZ MA.LETICIA</v>
          </cell>
          <cell r="C101" t="str">
            <v>EUGM7108305H0</v>
          </cell>
          <cell r="D101" t="str">
            <v>EUGL710830MJCSNT03</v>
          </cell>
          <cell r="E101" t="str">
            <v>56957130331</v>
          </cell>
          <cell r="F101" t="str">
            <v>12-FEB-2003</v>
          </cell>
          <cell r="G101" t="str">
            <v>ASILO LEONIDAS K. DEMOS</v>
          </cell>
          <cell r="H101" t="str">
            <v>AFANADOR</v>
          </cell>
          <cell r="I101" t="str">
            <v>BASE SINDICALIZADO</v>
          </cell>
          <cell r="J101">
            <v>8</v>
          </cell>
          <cell r="K101">
            <v>15</v>
          </cell>
          <cell r="L101">
            <v>3117.8</v>
          </cell>
        </row>
        <row r="102">
          <cell r="B102" t="str">
            <v>ESTRADA CARRILLO ACELA MARG</v>
          </cell>
          <cell r="C102" t="str">
            <v>EACA551205MA4</v>
          </cell>
          <cell r="D102" t="str">
            <v>EACA551205MBCSRC04</v>
          </cell>
          <cell r="E102" t="str">
            <v>04755534619</v>
          </cell>
          <cell r="F102" t="str">
            <v>17-DIC-1996</v>
          </cell>
          <cell r="G102" t="str">
            <v>SALA LIBERTAD</v>
          </cell>
          <cell r="H102" t="str">
            <v>TRABAJADORA SOCIAL</v>
          </cell>
          <cell r="I102" t="str">
            <v>BASE SINDICALIZADO</v>
          </cell>
          <cell r="J102">
            <v>6</v>
          </cell>
          <cell r="K102">
            <v>15</v>
          </cell>
          <cell r="L102">
            <v>4896.3999999999996</v>
          </cell>
        </row>
        <row r="103">
          <cell r="B103" t="str">
            <v>ESTRADA GARCIA MA  ELENA</v>
          </cell>
          <cell r="C103" t="str">
            <v>EAGE561021MJ0</v>
          </cell>
          <cell r="D103" t="str">
            <v>EAGM561021MMNSRL13</v>
          </cell>
          <cell r="E103" t="str">
            <v>04885612368</v>
          </cell>
          <cell r="F103" t="str">
            <v>06-SEP-1999</v>
          </cell>
          <cell r="G103" t="str">
            <v>CENTRO 4</v>
          </cell>
          <cell r="H103" t="str">
            <v>MAESTRO (A)</v>
          </cell>
          <cell r="I103" t="str">
            <v>BASE SINDICALIZADO</v>
          </cell>
          <cell r="J103">
            <v>8</v>
          </cell>
          <cell r="K103">
            <v>15</v>
          </cell>
          <cell r="L103">
            <v>3160.25</v>
          </cell>
        </row>
        <row r="104">
          <cell r="B104" t="str">
            <v>ESTRADA MARTINEZ RUBICELA ISMENE</v>
          </cell>
          <cell r="C104" t="str">
            <v>EAMR820623000</v>
          </cell>
          <cell r="D104" t="str">
            <v>EAMR820623MJCSRB04</v>
          </cell>
          <cell r="E104" t="str">
            <v>04978215103</v>
          </cell>
          <cell r="F104" t="str">
            <v>16-ABR-2007</v>
          </cell>
          <cell r="G104" t="str">
            <v>DEPOSITO SAN AGUSTIN</v>
          </cell>
          <cell r="H104" t="str">
            <v>SECRETARIA 'A'</v>
          </cell>
          <cell r="I104" t="str">
            <v>BASE SINDICALIZADO</v>
          </cell>
          <cell r="J104">
            <v>6</v>
          </cell>
          <cell r="K104">
            <v>15</v>
          </cell>
          <cell r="L104">
            <v>4986.8500000000004</v>
          </cell>
        </row>
        <row r="105">
          <cell r="B105" t="str">
            <v>ESTRADA RAMIREZ JORGE</v>
          </cell>
          <cell r="C105" t="str">
            <v>EARJ540923000</v>
          </cell>
          <cell r="D105" t="str">
            <v>EARJ540923HJCSMR09</v>
          </cell>
          <cell r="E105" t="str">
            <v>04745418105</v>
          </cell>
          <cell r="F105" t="str">
            <v>21-MAY-2013</v>
          </cell>
          <cell r="G105" t="str">
            <v>DEPOSITO SAN AGUSTIN</v>
          </cell>
          <cell r="H105" t="str">
            <v>RECEPTOR</v>
          </cell>
          <cell r="I105" t="str">
            <v>CONTRATO</v>
          </cell>
          <cell r="J105">
            <v>8</v>
          </cell>
          <cell r="K105">
            <v>15</v>
          </cell>
          <cell r="L105">
            <v>3546.2</v>
          </cell>
        </row>
        <row r="106">
          <cell r="B106" t="str">
            <v>FABIAN ORTIZ BEATRIZ</v>
          </cell>
          <cell r="C106" t="str">
            <v>FAOB590907TNA</v>
          </cell>
          <cell r="D106" t="str">
            <v>FAOB590907MJCBRT08</v>
          </cell>
          <cell r="E106" t="str">
            <v>54805901631</v>
          </cell>
          <cell r="F106" t="str">
            <v>12-NOV-1984</v>
          </cell>
          <cell r="G106" t="str">
            <v>U.A.P.I.</v>
          </cell>
          <cell r="H106" t="str">
            <v>TRABAJADORA SOCIAL</v>
          </cell>
          <cell r="I106" t="str">
            <v>BASE SINDICALIZADO</v>
          </cell>
          <cell r="J106">
            <v>6</v>
          </cell>
          <cell r="K106">
            <v>15</v>
          </cell>
          <cell r="L106">
            <v>4896.3999999999996</v>
          </cell>
        </row>
        <row r="107">
          <cell r="B107" t="str">
            <v>FERNANDEZ VELAZQUEZ ANGELICA</v>
          </cell>
          <cell r="C107" t="str">
            <v>FEVA850423766</v>
          </cell>
          <cell r="D107" t="str">
            <v>FEVA850423MJCRLN08</v>
          </cell>
          <cell r="E107" t="str">
            <v>75038522837</v>
          </cell>
          <cell r="F107" t="str">
            <v>08-NOV-2004</v>
          </cell>
          <cell r="G107" t="str">
            <v>OG DIRECCION GENERAL</v>
          </cell>
          <cell r="H107" t="str">
            <v>SECRETARIA</v>
          </cell>
          <cell r="I107" t="str">
            <v>BASE SINDICALIZADO</v>
          </cell>
          <cell r="J107">
            <v>8</v>
          </cell>
          <cell r="K107">
            <v>15</v>
          </cell>
          <cell r="L107">
            <v>5850</v>
          </cell>
        </row>
        <row r="108">
          <cell r="B108" t="str">
            <v>FLORES DE LA MORA ALICIA</v>
          </cell>
          <cell r="C108" t="str">
            <v>FOMA500617553</v>
          </cell>
          <cell r="D108" t="str">
            <v>FOMA500617MJCLRL03</v>
          </cell>
          <cell r="E108" t="str">
            <v>54765013971</v>
          </cell>
          <cell r="F108" t="str">
            <v>25-AGO-1992</v>
          </cell>
          <cell r="G108" t="str">
            <v>U.A.P.I.</v>
          </cell>
          <cell r="H108" t="str">
            <v>JEFA DE COCINA</v>
          </cell>
          <cell r="I108" t="str">
            <v>BASE SINDICALIZADO</v>
          </cell>
          <cell r="J108">
            <v>8</v>
          </cell>
          <cell r="K108">
            <v>15</v>
          </cell>
          <cell r="L108">
            <v>3546.2</v>
          </cell>
        </row>
        <row r="109">
          <cell r="B109" t="str">
            <v>FLORES FREGOSO MARIA DE JESUS</v>
          </cell>
          <cell r="C109" t="str">
            <v>FOFJ590703SU7</v>
          </cell>
          <cell r="D109" t="str">
            <v>FOFJ590703MJCLRS04</v>
          </cell>
          <cell r="E109" t="str">
            <v>75955901428</v>
          </cell>
          <cell r="F109" t="str">
            <v>10-OCT-1995</v>
          </cell>
          <cell r="G109" t="str">
            <v>U.A.P.I.</v>
          </cell>
          <cell r="H109" t="str">
            <v>AUXILIAR DE COCINA</v>
          </cell>
          <cell r="I109" t="str">
            <v>BASE SINDICALIZADO</v>
          </cell>
          <cell r="J109">
            <v>8</v>
          </cell>
          <cell r="K109">
            <v>15</v>
          </cell>
          <cell r="L109">
            <v>3117.8</v>
          </cell>
        </row>
        <row r="110">
          <cell r="B110" t="str">
            <v>FLORES GOMEZ MARTIN</v>
          </cell>
          <cell r="C110" t="str">
            <v>FOGM891024000</v>
          </cell>
          <cell r="D110" t="str">
            <v>FOGM891024HJCLMR04</v>
          </cell>
          <cell r="E110" t="str">
            <v>04118927336</v>
          </cell>
          <cell r="F110" t="str">
            <v>17-ABR-2013</v>
          </cell>
          <cell r="G110" t="str">
            <v>OG DIRECCION GENERAL</v>
          </cell>
          <cell r="H110" t="str">
            <v>SRIO.PARTICULAR DIRECCION GRAL</v>
          </cell>
          <cell r="I110" t="str">
            <v>CONFIANZA</v>
          </cell>
          <cell r="J110">
            <v>6</v>
          </cell>
          <cell r="K110">
            <v>15</v>
          </cell>
          <cell r="L110">
            <v>12450</v>
          </cell>
        </row>
        <row r="111">
          <cell r="B111" t="str">
            <v>FLORES GONZALEZ VIRGINIA</v>
          </cell>
          <cell r="C111" t="str">
            <v>FOGV531028770</v>
          </cell>
          <cell r="D111" t="str">
            <v>FOGV531028MJCLNR04</v>
          </cell>
          <cell r="E111" t="str">
            <v>04855305654</v>
          </cell>
          <cell r="F111" t="str">
            <v>25-MAR-1985</v>
          </cell>
          <cell r="G111" t="str">
            <v>OG RECURSOS HUMANOS</v>
          </cell>
          <cell r="H111" t="str">
            <v>AFANADORA</v>
          </cell>
          <cell r="I111" t="str">
            <v>BASE SINDICALIZADO</v>
          </cell>
          <cell r="J111">
            <v>8</v>
          </cell>
          <cell r="K111">
            <v>15</v>
          </cell>
          <cell r="L111">
            <v>2967.8</v>
          </cell>
        </row>
        <row r="112">
          <cell r="B112" t="str">
            <v>FLORES LLAMAS ESTELA</v>
          </cell>
          <cell r="C112" t="str">
            <v>FOLE621121II3</v>
          </cell>
          <cell r="D112" t="str">
            <v>FOLE621121MJCLLS00</v>
          </cell>
          <cell r="E112" t="str">
            <v>54816299678</v>
          </cell>
          <cell r="F112" t="str">
            <v>24-DIC-2001</v>
          </cell>
          <cell r="G112" t="str">
            <v>OG RECURSOS HUMANOS</v>
          </cell>
          <cell r="H112" t="str">
            <v>ADMINISTRATIVO ESPECIALIZADO</v>
          </cell>
          <cell r="I112" t="str">
            <v>BASE SINDICALIZADO</v>
          </cell>
          <cell r="J112">
            <v>6</v>
          </cell>
          <cell r="K112">
            <v>15</v>
          </cell>
          <cell r="L112">
            <v>5691.1</v>
          </cell>
        </row>
        <row r="113">
          <cell r="B113" t="str">
            <v>FLORES MENDOZA JUANA</v>
          </cell>
          <cell r="C113" t="str">
            <v>FOMJ6011146CA</v>
          </cell>
          <cell r="D113" t="str">
            <v>FOMJ601114MJCLNN08</v>
          </cell>
          <cell r="E113" t="str">
            <v>75956020095</v>
          </cell>
          <cell r="F113" t="str">
            <v>26-ABR-2013</v>
          </cell>
          <cell r="G113" t="str">
            <v>U.A.P.I.</v>
          </cell>
          <cell r="H113" t="str">
            <v>ENFERMERO</v>
          </cell>
          <cell r="I113" t="str">
            <v>BASE SINDICALIZADO</v>
          </cell>
          <cell r="J113">
            <v>8</v>
          </cell>
          <cell r="K113">
            <v>15</v>
          </cell>
          <cell r="L113">
            <v>3750.8</v>
          </cell>
        </row>
        <row r="114">
          <cell r="B114" t="str">
            <v>FLORES MURO MA  BERTA</v>
          </cell>
          <cell r="C114" t="str">
            <v>FOMB580210CJ9</v>
          </cell>
          <cell r="D114" t="str">
            <v>FOMB580210MJCLRR18</v>
          </cell>
          <cell r="E114" t="str">
            <v>31885801477</v>
          </cell>
          <cell r="F114" t="str">
            <v>10-MAR-1990</v>
          </cell>
          <cell r="G114" t="str">
            <v>U.A.P.I.</v>
          </cell>
          <cell r="H114" t="str">
            <v>AFANADORA</v>
          </cell>
          <cell r="I114" t="str">
            <v>BASE SINDICALIZADO</v>
          </cell>
          <cell r="J114">
            <v>8</v>
          </cell>
          <cell r="K114">
            <v>15</v>
          </cell>
          <cell r="L114">
            <v>3117.8</v>
          </cell>
        </row>
        <row r="115">
          <cell r="B115" t="str">
            <v>FLORES PADILLA MARIA LUISA</v>
          </cell>
          <cell r="C115" t="str">
            <v>FOPL550227UB2</v>
          </cell>
          <cell r="D115" t="str">
            <v>FOPL550227MJCLDS09</v>
          </cell>
          <cell r="E115" t="str">
            <v>56895500157</v>
          </cell>
          <cell r="F115" t="str">
            <v>15-NOV-1989</v>
          </cell>
          <cell r="G115" t="str">
            <v>OG ORGANISMOS AFILIADOS</v>
          </cell>
          <cell r="H115" t="str">
            <v>TRABAJADORA SOCIAL</v>
          </cell>
          <cell r="I115" t="str">
            <v>BASE SINDICALIZADO</v>
          </cell>
          <cell r="J115">
            <v>6</v>
          </cell>
          <cell r="K115">
            <v>15</v>
          </cell>
          <cell r="L115">
            <v>4896.3999999999996</v>
          </cell>
        </row>
        <row r="116">
          <cell r="B116" t="str">
            <v>FONSECA MEZA FELIX PEDRO</v>
          </cell>
          <cell r="C116" t="str">
            <v>FOMF7503246D0</v>
          </cell>
          <cell r="D116" t="str">
            <v>FOMF750324HJCNZL03</v>
          </cell>
          <cell r="E116" t="str">
            <v>04017525082</v>
          </cell>
          <cell r="F116" t="str">
            <v>03-SEP-2001</v>
          </cell>
          <cell r="G116" t="str">
            <v>CENTRO 4</v>
          </cell>
          <cell r="H116" t="str">
            <v>MAESTRO</v>
          </cell>
          <cell r="I116" t="str">
            <v>BASE SINDICALIZADO</v>
          </cell>
          <cell r="J116">
            <v>8</v>
          </cell>
          <cell r="K116">
            <v>15</v>
          </cell>
          <cell r="L116">
            <v>5693.85</v>
          </cell>
        </row>
        <row r="117">
          <cell r="B117" t="str">
            <v>FRANCO GOMEZ RICARDO</v>
          </cell>
          <cell r="C117" t="str">
            <v>FAGR660907000</v>
          </cell>
          <cell r="D117" t="str">
            <v>FAGR660907HJCRMC05</v>
          </cell>
          <cell r="E117" t="str">
            <v>04866639356</v>
          </cell>
          <cell r="F117" t="str">
            <v>06-ABR-2010</v>
          </cell>
          <cell r="G117" t="str">
            <v>OG ATENCION A MEDIOS</v>
          </cell>
          <cell r="H117" t="str">
            <v>ENCARGADO DE DISEÑO E IMAGEN</v>
          </cell>
          <cell r="I117" t="str">
            <v>BASE SINDICALIZADO</v>
          </cell>
          <cell r="J117">
            <v>6</v>
          </cell>
          <cell r="K117">
            <v>15</v>
          </cell>
          <cell r="L117">
            <v>3289.8</v>
          </cell>
        </row>
        <row r="118">
          <cell r="B118" t="str">
            <v>FRIAS GUTIERREZ SALVADOR MARTIN</v>
          </cell>
          <cell r="C118" t="str">
            <v>FIGS640820MJ8</v>
          </cell>
          <cell r="D118" t="str">
            <v>FIGS640820HJCRTL05</v>
          </cell>
          <cell r="E118" t="str">
            <v>54786405214</v>
          </cell>
          <cell r="F118" t="str">
            <v>27-MAR-1990</v>
          </cell>
          <cell r="G118" t="str">
            <v>DEPOSITO SAN AGUSTIN</v>
          </cell>
          <cell r="H118" t="str">
            <v>COORDINADOR ADMINISTRATIVO</v>
          </cell>
          <cell r="I118" t="str">
            <v>BASE CONFIANZA</v>
          </cell>
          <cell r="J118">
            <v>8</v>
          </cell>
          <cell r="K118">
            <v>15</v>
          </cell>
          <cell r="L118">
            <v>7115.85</v>
          </cell>
        </row>
        <row r="119">
          <cell r="B119" t="str">
            <v>GALINDO CERVANTES ALEJANDRO</v>
          </cell>
          <cell r="C119" t="str">
            <v>GACA5008197C9</v>
          </cell>
          <cell r="D119" t="str">
            <v>GACA500819HJCLRL00</v>
          </cell>
          <cell r="E119" t="str">
            <v>04675003513</v>
          </cell>
          <cell r="F119" t="str">
            <v>11-FEB-1986</v>
          </cell>
          <cell r="G119" t="str">
            <v>SALA LIBERTAD</v>
          </cell>
          <cell r="H119" t="str">
            <v>GESTOR</v>
          </cell>
          <cell r="I119" t="str">
            <v>BASE SINDICALIZADO</v>
          </cell>
          <cell r="J119">
            <v>8</v>
          </cell>
          <cell r="K119">
            <v>15</v>
          </cell>
          <cell r="L119">
            <v>3546.2</v>
          </cell>
        </row>
        <row r="120">
          <cell r="B120" t="str">
            <v>GALLEGOS PARGA MARIA MAGDALENA</v>
          </cell>
          <cell r="C120" t="str">
            <v>GAPM701231795</v>
          </cell>
          <cell r="D120" t="str">
            <v>GAPM701231MJCLRG09</v>
          </cell>
          <cell r="E120" t="str">
            <v>04897052884</v>
          </cell>
          <cell r="F120" t="str">
            <v>01-ABR-1989</v>
          </cell>
          <cell r="G120" t="str">
            <v>ASILO LEONIDAS K. DEMOS</v>
          </cell>
          <cell r="H120" t="str">
            <v>ENFERMERA</v>
          </cell>
          <cell r="I120" t="str">
            <v>BASE SINDICALIZADO</v>
          </cell>
          <cell r="J120">
            <v>8</v>
          </cell>
          <cell r="K120">
            <v>15</v>
          </cell>
          <cell r="L120">
            <v>3750.8</v>
          </cell>
        </row>
        <row r="121">
          <cell r="B121" t="str">
            <v>GALVAN GOMEZ GRICELDA</v>
          </cell>
          <cell r="C121" t="str">
            <v>GAGC631220000</v>
          </cell>
          <cell r="D121" t="str">
            <v>GAGC631220MJCLMR01</v>
          </cell>
          <cell r="E121" t="str">
            <v>04866339429</v>
          </cell>
          <cell r="F121" t="str">
            <v>22-JUL-2013</v>
          </cell>
          <cell r="G121" t="str">
            <v>CENTRO 1</v>
          </cell>
          <cell r="H121" t="str">
            <v>MAESTRA</v>
          </cell>
          <cell r="I121" t="str">
            <v>CONTRATO</v>
          </cell>
          <cell r="J121">
            <v>8</v>
          </cell>
          <cell r="K121">
            <v>15</v>
          </cell>
          <cell r="L121">
            <v>3657.15</v>
          </cell>
        </row>
        <row r="122">
          <cell r="B122" t="str">
            <v>GARCIA DIAZ ADOLFO</v>
          </cell>
          <cell r="C122" t="str">
            <v>GADA551203000</v>
          </cell>
          <cell r="D122" t="str">
            <v>GADA551203HJCRZD04</v>
          </cell>
          <cell r="E122" t="str">
            <v>01745519668</v>
          </cell>
          <cell r="F122" t="str">
            <v>15-JUL-2013</v>
          </cell>
          <cell r="G122" t="str">
            <v>CENTRO 3</v>
          </cell>
          <cell r="H122" t="str">
            <v>MAESTRO</v>
          </cell>
          <cell r="I122" t="str">
            <v>CONTRATO</v>
          </cell>
          <cell r="J122">
            <v>8</v>
          </cell>
          <cell r="K122">
            <v>15</v>
          </cell>
          <cell r="L122">
            <v>1616.85</v>
          </cell>
        </row>
        <row r="123">
          <cell r="B123" t="str">
            <v>GARCIA GUERRERO FAUSTO</v>
          </cell>
          <cell r="C123" t="str">
            <v>GAGF5703204H7</v>
          </cell>
          <cell r="D123" t="str">
            <v>GAGF570320HJCRRS05</v>
          </cell>
          <cell r="E123" t="str">
            <v>04735704647</v>
          </cell>
          <cell r="F123" t="str">
            <v>03-NOV-2003</v>
          </cell>
          <cell r="G123" t="str">
            <v>DEPOSITO SAN AGUSTIN</v>
          </cell>
          <cell r="H123" t="str">
            <v>RECEPTOR</v>
          </cell>
          <cell r="I123" t="str">
            <v>BASE SINDICALIZADO</v>
          </cell>
          <cell r="J123">
            <v>8</v>
          </cell>
          <cell r="K123">
            <v>15</v>
          </cell>
          <cell r="L123">
            <v>3546.2</v>
          </cell>
        </row>
        <row r="124">
          <cell r="B124" t="str">
            <v>GARCIA GUTIERREZ ISAUL</v>
          </cell>
          <cell r="C124" t="str">
            <v>GAGI820711BE7</v>
          </cell>
          <cell r="D124" t="str">
            <v>GAGI820711HJCRTS00</v>
          </cell>
          <cell r="E124" t="str">
            <v>04018264137</v>
          </cell>
          <cell r="F124" t="str">
            <v>13-ABR-2005</v>
          </cell>
          <cell r="G124" t="str">
            <v>SALA ALCALDE</v>
          </cell>
          <cell r="H124" t="str">
            <v>CHOFER C</v>
          </cell>
          <cell r="I124" t="str">
            <v>BASE SINDICALIZADO</v>
          </cell>
          <cell r="J124">
            <v>8</v>
          </cell>
          <cell r="K124">
            <v>15</v>
          </cell>
          <cell r="L124">
            <v>3117.8</v>
          </cell>
        </row>
        <row r="125">
          <cell r="B125" t="str">
            <v>GARCIA MUÑOZ GABRIELA</v>
          </cell>
          <cell r="C125" t="str">
            <v>GAMG700930000</v>
          </cell>
          <cell r="D125" t="str">
            <v>GAMG700930MJCRXB03</v>
          </cell>
          <cell r="E125" t="str">
            <v>37997001245</v>
          </cell>
          <cell r="F125" t="str">
            <v>20-JUL-2013</v>
          </cell>
          <cell r="G125" t="str">
            <v>U.A.P.I.</v>
          </cell>
          <cell r="H125" t="str">
            <v>AFANADORA</v>
          </cell>
          <cell r="I125" t="str">
            <v>CONTRATO</v>
          </cell>
          <cell r="J125">
            <v>8</v>
          </cell>
          <cell r="K125">
            <v>15</v>
          </cell>
          <cell r="L125">
            <v>2842.8</v>
          </cell>
        </row>
        <row r="126">
          <cell r="B126" t="str">
            <v>GARCIA RENTERIA MA  ADELINA</v>
          </cell>
          <cell r="C126" t="str">
            <v>GARA660421NK5</v>
          </cell>
          <cell r="D126" t="str">
            <v>GARA660421MJCRND07</v>
          </cell>
          <cell r="E126" t="str">
            <v>04876649684</v>
          </cell>
          <cell r="F126" t="str">
            <v>06-FEB-1990</v>
          </cell>
          <cell r="G126" t="str">
            <v>U.A.P.I.</v>
          </cell>
          <cell r="H126" t="str">
            <v>AFANADORA</v>
          </cell>
          <cell r="I126" t="str">
            <v>BASE SINDICALIZADO</v>
          </cell>
          <cell r="J126">
            <v>8</v>
          </cell>
          <cell r="K126">
            <v>15</v>
          </cell>
          <cell r="L126">
            <v>3117.8</v>
          </cell>
        </row>
        <row r="127">
          <cell r="B127" t="str">
            <v>GARCIA TOLEDO MARIA LAURA</v>
          </cell>
          <cell r="C127" t="str">
            <v>GATL660715DR1</v>
          </cell>
          <cell r="D127" t="str">
            <v>GATL660715MJCRLR04</v>
          </cell>
          <cell r="E127" t="str">
            <v>04006613782</v>
          </cell>
          <cell r="F127" t="str">
            <v>01-NOV-2000</v>
          </cell>
          <cell r="G127" t="str">
            <v>SALA ALCALDE</v>
          </cell>
          <cell r="H127" t="str">
            <v>AFANADORA</v>
          </cell>
          <cell r="I127" t="str">
            <v>BASE SINDICALIZADO</v>
          </cell>
          <cell r="J127">
            <v>6</v>
          </cell>
          <cell r="K127">
            <v>15</v>
          </cell>
          <cell r="L127">
            <v>2620.5</v>
          </cell>
        </row>
        <row r="128">
          <cell r="B128" t="str">
            <v>GARNICA ROSAS JOSE MARTIN</v>
          </cell>
          <cell r="C128" t="str">
            <v>GARM6101282V9</v>
          </cell>
          <cell r="D128" t="str">
            <v>GARM610128HJCRSR03</v>
          </cell>
          <cell r="E128" t="str">
            <v>04906113131</v>
          </cell>
          <cell r="F128" t="str">
            <v>04-SEP-1990</v>
          </cell>
          <cell r="G128" t="str">
            <v>ASILO LEONIDAS K. DEMOS</v>
          </cell>
          <cell r="H128" t="str">
            <v>MEDICO GENERAL</v>
          </cell>
          <cell r="I128" t="str">
            <v>BASE SINDICALIZADO</v>
          </cell>
          <cell r="J128">
            <v>6</v>
          </cell>
          <cell r="K128">
            <v>15</v>
          </cell>
          <cell r="L128">
            <v>4577.7</v>
          </cell>
        </row>
        <row r="129">
          <cell r="B129" t="str">
            <v>GARZA RIZO ANA LUCIA</v>
          </cell>
          <cell r="C129" t="str">
            <v>GARA860428JK4</v>
          </cell>
          <cell r="D129" t="str">
            <v>GARA860428MJCRZN04</v>
          </cell>
          <cell r="E129" t="str">
            <v>75038606390</v>
          </cell>
          <cell r="F129" t="str">
            <v>25-AGO-2003</v>
          </cell>
          <cell r="G129" t="str">
            <v>CENTRO 1</v>
          </cell>
          <cell r="H129" t="str">
            <v>SECRETARIA</v>
          </cell>
          <cell r="I129" t="str">
            <v>BASE SINDICALIZADO</v>
          </cell>
          <cell r="J129">
            <v>8</v>
          </cell>
          <cell r="K129">
            <v>15</v>
          </cell>
          <cell r="L129">
            <v>3654.35</v>
          </cell>
        </row>
        <row r="130">
          <cell r="B130" t="str">
            <v>GODINEZ DE LA TORRE LAURA ELIZABETH</v>
          </cell>
          <cell r="C130" t="str">
            <v>GOTL890308000</v>
          </cell>
          <cell r="D130" t="str">
            <v>GOTL890308MJCDRR06</v>
          </cell>
          <cell r="E130" t="str">
            <v>75068954066</v>
          </cell>
          <cell r="F130" t="str">
            <v>26-JUL-2013</v>
          </cell>
          <cell r="G130" t="str">
            <v>ASILO LEONIDAS K. DEMOS</v>
          </cell>
          <cell r="H130" t="str">
            <v>ENFERMERA</v>
          </cell>
          <cell r="I130" t="str">
            <v>INCIDENCIAS</v>
          </cell>
          <cell r="J130">
            <v>8</v>
          </cell>
          <cell r="K130">
            <v>15</v>
          </cell>
          <cell r="L130">
            <v>3475.8</v>
          </cell>
        </row>
        <row r="131">
          <cell r="B131" t="str">
            <v>GOMEZ LICON MA.SAHARA</v>
          </cell>
          <cell r="C131" t="str">
            <v>GOLM5909122T1</v>
          </cell>
          <cell r="D131" t="str">
            <v>GOLS590912MJCMCH02</v>
          </cell>
          <cell r="E131" t="str">
            <v>88825910826</v>
          </cell>
          <cell r="F131" t="str">
            <v>16-ENE-1998</v>
          </cell>
          <cell r="G131" t="str">
            <v>DEPOSITO SAN AGUSTIN</v>
          </cell>
          <cell r="H131" t="str">
            <v>AUXILIAR ADMINISTRATIVO 'G'</v>
          </cell>
          <cell r="I131" t="str">
            <v>BASE SINDICALIZADO</v>
          </cell>
          <cell r="J131">
            <v>6</v>
          </cell>
          <cell r="K131">
            <v>15</v>
          </cell>
          <cell r="L131">
            <v>2801.7</v>
          </cell>
        </row>
        <row r="132">
          <cell r="B132" t="str">
            <v>GOMEZ PEÑA ANA ROSA</v>
          </cell>
          <cell r="C132" t="str">
            <v>GOPA541120NY0</v>
          </cell>
          <cell r="D132" t="str">
            <v>GOPA541120MJCMXN00</v>
          </cell>
          <cell r="E132" t="str">
            <v>04825408075</v>
          </cell>
          <cell r="F132" t="str">
            <v>13-JUL-1981</v>
          </cell>
          <cell r="G132" t="str">
            <v>U.A.P.I.</v>
          </cell>
          <cell r="H132" t="str">
            <v>ENFERMERA</v>
          </cell>
          <cell r="I132" t="str">
            <v>BASE SINDICALIZADO</v>
          </cell>
          <cell r="J132">
            <v>8</v>
          </cell>
          <cell r="K132">
            <v>15</v>
          </cell>
          <cell r="L132">
            <v>3750.8</v>
          </cell>
        </row>
        <row r="133">
          <cell r="B133" t="str">
            <v>GOMEZ PONCE ELIDA</v>
          </cell>
          <cell r="C133" t="str">
            <v>GOPE621202R58</v>
          </cell>
          <cell r="D133" t="str">
            <v>GOPE621202MZSMNL02</v>
          </cell>
          <cell r="E133" t="str">
            <v>04886214743</v>
          </cell>
          <cell r="F133" t="str">
            <v>02-OCT-1995</v>
          </cell>
          <cell r="G133" t="str">
            <v>SALA LIBERTAD</v>
          </cell>
          <cell r="H133" t="str">
            <v>AUXILIAR DE COCINA</v>
          </cell>
          <cell r="I133" t="str">
            <v>BASE SINDICALIZADO</v>
          </cell>
          <cell r="J133">
            <v>8</v>
          </cell>
          <cell r="K133">
            <v>15</v>
          </cell>
          <cell r="L133">
            <v>3117.8</v>
          </cell>
        </row>
        <row r="134">
          <cell r="B134" t="str">
            <v>GOMEZ PRUDENCIO CELIA MARISA</v>
          </cell>
          <cell r="C134" t="str">
            <v>GOPC7710212H6</v>
          </cell>
          <cell r="D134" t="str">
            <v>GOPC771021MJCMRR05</v>
          </cell>
          <cell r="E134" t="str">
            <v>75937723767</v>
          </cell>
          <cell r="F134" t="str">
            <v>24-AGO-1993</v>
          </cell>
          <cell r="G134" t="str">
            <v>DEPOSITO SAN AGUSTIN</v>
          </cell>
          <cell r="H134" t="str">
            <v>SECRETARIA</v>
          </cell>
          <cell r="I134" t="str">
            <v>BASE SINDICALIZADO</v>
          </cell>
          <cell r="J134">
            <v>6</v>
          </cell>
          <cell r="K134">
            <v>15</v>
          </cell>
          <cell r="L134">
            <v>3289.65</v>
          </cell>
        </row>
        <row r="135">
          <cell r="B135" t="str">
            <v>GONZALEZ ALCALA ANDRES</v>
          </cell>
          <cell r="C135" t="str">
            <v>GOAA540204B53</v>
          </cell>
          <cell r="D135" t="str">
            <v>GOAA540204HJCNLN08</v>
          </cell>
          <cell r="E135" t="str">
            <v>54775419200</v>
          </cell>
          <cell r="F135" t="str">
            <v>01-MAY-2011</v>
          </cell>
          <cell r="G135" t="str">
            <v>OG COMPRAS</v>
          </cell>
          <cell r="H135" t="str">
            <v>SUP. DE COMPRAS Y ALMACEN GRAL</v>
          </cell>
          <cell r="I135" t="str">
            <v>CONFIANZA</v>
          </cell>
          <cell r="J135">
            <v>6</v>
          </cell>
          <cell r="K135">
            <v>15</v>
          </cell>
          <cell r="L135">
            <v>7695</v>
          </cell>
        </row>
        <row r="136">
          <cell r="B136" t="str">
            <v>GONZALEZ ARGUELLES SOFIA</v>
          </cell>
          <cell r="C136" t="str">
            <v>GOAS660918000</v>
          </cell>
          <cell r="D136" t="str">
            <v>GOAS660918MJCNRF03</v>
          </cell>
          <cell r="E136" t="str">
            <v>54836539236</v>
          </cell>
          <cell r="F136" t="str">
            <v>01-ABR-2007</v>
          </cell>
          <cell r="G136" t="str">
            <v>U.A.P.I.</v>
          </cell>
          <cell r="H136" t="str">
            <v>AFANADORA</v>
          </cell>
          <cell r="I136" t="str">
            <v>BASE SINDICALIZADO</v>
          </cell>
          <cell r="J136">
            <v>8</v>
          </cell>
          <cell r="K136">
            <v>15</v>
          </cell>
          <cell r="L136">
            <v>3117.8</v>
          </cell>
        </row>
        <row r="137">
          <cell r="B137" t="str">
            <v>GONZALEZ AVALOS JOSE AURELIO</v>
          </cell>
          <cell r="C137" t="str">
            <v>GOAA851207000</v>
          </cell>
          <cell r="D137" t="str">
            <v>GOAA851207HJCNVR05</v>
          </cell>
          <cell r="E137" t="str">
            <v>75048521894</v>
          </cell>
          <cell r="F137" t="str">
            <v>20-JUL-2013</v>
          </cell>
          <cell r="G137" t="str">
            <v>U.A.P.I.</v>
          </cell>
          <cell r="H137" t="str">
            <v>TRABAJADORA SOCIAL</v>
          </cell>
          <cell r="I137" t="str">
            <v>INCIDENCIAS</v>
          </cell>
          <cell r="J137">
            <v>6</v>
          </cell>
          <cell r="K137">
            <v>15</v>
          </cell>
          <cell r="L137">
            <v>4896.45</v>
          </cell>
        </row>
        <row r="138">
          <cell r="B138" t="str">
            <v>GONZALEZ BECERRA ENRIQUE</v>
          </cell>
          <cell r="C138" t="str">
            <v>GOBE3509242SA</v>
          </cell>
          <cell r="D138" t="str">
            <v>GOBE350924HJCNCN06</v>
          </cell>
          <cell r="E138" t="str">
            <v>04543504171</v>
          </cell>
          <cell r="F138" t="str">
            <v>01-MAR-1987</v>
          </cell>
          <cell r="G138" t="str">
            <v>DEPOSITO NO. 8</v>
          </cell>
          <cell r="H138" t="str">
            <v>RECEPTOR</v>
          </cell>
          <cell r="I138" t="str">
            <v>BASE SINDICALIZADO</v>
          </cell>
          <cell r="J138">
            <v>8</v>
          </cell>
          <cell r="K138">
            <v>15</v>
          </cell>
          <cell r="L138">
            <v>3546.2</v>
          </cell>
        </row>
        <row r="139">
          <cell r="B139" t="str">
            <v>GONZALEZ DELGADILLO GABRIEL</v>
          </cell>
          <cell r="C139" t="str">
            <v>GODG480227000</v>
          </cell>
          <cell r="D139" t="str">
            <v>GODG480227HJCNLB01</v>
          </cell>
          <cell r="E139" t="str">
            <v>01724845920</v>
          </cell>
          <cell r="F139" t="str">
            <v>18-MAR-2013</v>
          </cell>
          <cell r="G139" t="str">
            <v>OG GTES Y DIRECTORES SIN IMSS</v>
          </cell>
          <cell r="H139" t="str">
            <v>DIRECTOR GENERAL DEL IJAS</v>
          </cell>
          <cell r="I139" t="str">
            <v>BASE CONFIANZA</v>
          </cell>
          <cell r="J139">
            <v>8</v>
          </cell>
          <cell r="K139">
            <v>15</v>
          </cell>
          <cell r="L139">
            <v>39278.400000000001</v>
          </cell>
        </row>
        <row r="140">
          <cell r="B140" t="str">
            <v>GONZALEZ DELGADILLO J  ENCARNACION</v>
          </cell>
          <cell r="C140" t="str">
            <v>GODJ810808000</v>
          </cell>
          <cell r="D140" t="str">
            <v>GODJ810808HJCNLN05</v>
          </cell>
          <cell r="E140" t="str">
            <v>04987894757</v>
          </cell>
          <cell r="F140" t="str">
            <v>08-JUL-2005</v>
          </cell>
          <cell r="G140" t="str">
            <v>DEPOSITO SAN AGUSTIN</v>
          </cell>
          <cell r="H140" t="str">
            <v>RECEPTOR</v>
          </cell>
          <cell r="I140" t="str">
            <v>BASE SINDICALIZADO</v>
          </cell>
          <cell r="J140">
            <v>8</v>
          </cell>
          <cell r="K140">
            <v>15</v>
          </cell>
          <cell r="L140">
            <v>3546.05</v>
          </cell>
        </row>
        <row r="141">
          <cell r="B141" t="str">
            <v>GONZALEZ GARCIA MARIA JUDITH</v>
          </cell>
          <cell r="C141" t="str">
            <v>GOGJ621030NS7</v>
          </cell>
          <cell r="D141" t="str">
            <v>GOGJ621030MJCNRD07</v>
          </cell>
          <cell r="E141" t="str">
            <v>04856223971</v>
          </cell>
          <cell r="F141" t="str">
            <v>15-MAY-1995</v>
          </cell>
          <cell r="G141" t="str">
            <v>U.A.P.I.</v>
          </cell>
          <cell r="H141" t="str">
            <v>RESPONSABLE D FARMACIA CENTRAL</v>
          </cell>
          <cell r="I141" t="str">
            <v>BASE CONFIANZA</v>
          </cell>
          <cell r="J141">
            <v>6</v>
          </cell>
          <cell r="K141">
            <v>15</v>
          </cell>
          <cell r="L141">
            <v>6034.95</v>
          </cell>
        </row>
        <row r="142">
          <cell r="B142" t="str">
            <v>GONZALEZ GONZALEZ EVA DELIA</v>
          </cell>
          <cell r="C142" t="str">
            <v>GOGE710617411</v>
          </cell>
          <cell r="D142" t="str">
            <v>GOGE710617MJCNNV07</v>
          </cell>
          <cell r="E142" t="str">
            <v>56897120483</v>
          </cell>
          <cell r="F142" t="str">
            <v>08-SEP-1994</v>
          </cell>
          <cell r="G142" t="str">
            <v>ASILO LEONIDAS K. DEMOS</v>
          </cell>
          <cell r="H142" t="str">
            <v>PSICOLOGA</v>
          </cell>
          <cell r="I142" t="str">
            <v>BASE SINDICALIZADO</v>
          </cell>
          <cell r="J142">
            <v>6</v>
          </cell>
          <cell r="K142">
            <v>15</v>
          </cell>
          <cell r="L142">
            <v>4577.7</v>
          </cell>
        </row>
        <row r="143">
          <cell r="B143" t="str">
            <v>GONZALEZ GUTIERREZ NANCY REBECA</v>
          </cell>
          <cell r="C143" t="str">
            <v>GOGN830105000</v>
          </cell>
          <cell r="D143" t="str">
            <v>GOGN830105MJCNTN04</v>
          </cell>
          <cell r="E143" t="str">
            <v>04998356374</v>
          </cell>
          <cell r="F143" t="str">
            <v>18-JUN-2007</v>
          </cell>
          <cell r="G143" t="str">
            <v>OG COMUNICACION Y RELACIONES P</v>
          </cell>
          <cell r="H143" t="str">
            <v>AUXILIAR ADMINISTRATIVO</v>
          </cell>
          <cell r="I143" t="str">
            <v>CONTRATO</v>
          </cell>
          <cell r="J143">
            <v>6</v>
          </cell>
          <cell r="K143">
            <v>15</v>
          </cell>
          <cell r="L143">
            <v>5700.55</v>
          </cell>
        </row>
        <row r="144">
          <cell r="B144" t="str">
            <v>GONZALEZ HERNANDEZ MANUEL</v>
          </cell>
          <cell r="C144" t="str">
            <v>GOHM560225PD1</v>
          </cell>
          <cell r="D144" t="str">
            <v>GOHM560225HJCNRN03</v>
          </cell>
          <cell r="E144" t="str">
            <v>54765615593</v>
          </cell>
          <cell r="F144" t="str">
            <v>26-MAR-2003</v>
          </cell>
          <cell r="G144" t="str">
            <v>DEPOSITO SAN AGUSTIN</v>
          </cell>
          <cell r="H144" t="str">
            <v>RECEPTOR</v>
          </cell>
          <cell r="I144" t="str">
            <v>BASE SINDICALIZADO</v>
          </cell>
          <cell r="J144">
            <v>8</v>
          </cell>
          <cell r="K144">
            <v>15</v>
          </cell>
          <cell r="L144">
            <v>3546.2</v>
          </cell>
        </row>
        <row r="145">
          <cell r="B145" t="str">
            <v>GONZALEZ MORAN JOSE DE JESUS DEMETRIO</v>
          </cell>
          <cell r="C145" t="str">
            <v>GOMJ791222FM9</v>
          </cell>
          <cell r="D145" t="str">
            <v>GOMJ791222HJCNRS08</v>
          </cell>
          <cell r="E145" t="str">
            <v>04977960519</v>
          </cell>
          <cell r="F145" t="str">
            <v>28-SEP-2000</v>
          </cell>
          <cell r="G145" t="str">
            <v>DEPOSITO NO. 8</v>
          </cell>
          <cell r="H145" t="str">
            <v>RECEPTOR</v>
          </cell>
          <cell r="I145" t="str">
            <v>BASE SINDICALIZADO</v>
          </cell>
          <cell r="J145">
            <v>8</v>
          </cell>
          <cell r="K145">
            <v>15</v>
          </cell>
          <cell r="L145">
            <v>3546.2</v>
          </cell>
        </row>
        <row r="146">
          <cell r="B146" t="str">
            <v>GONZALEZ NAVARRO OLGA LIDIA</v>
          </cell>
          <cell r="C146" t="str">
            <v>GONO831215QY7</v>
          </cell>
          <cell r="D146" t="str">
            <v>GONO831215MJCNVL07</v>
          </cell>
          <cell r="E146" t="str">
            <v>04988357390</v>
          </cell>
          <cell r="F146" t="str">
            <v>16-FEB-2004</v>
          </cell>
          <cell r="G146" t="str">
            <v>U.A.P.I.</v>
          </cell>
          <cell r="H146" t="str">
            <v>AFANADOR</v>
          </cell>
          <cell r="I146" t="str">
            <v>BASE SINDICALIZADO</v>
          </cell>
          <cell r="J146">
            <v>8</v>
          </cell>
          <cell r="K146">
            <v>15</v>
          </cell>
          <cell r="L146">
            <v>3117.8</v>
          </cell>
        </row>
        <row r="147">
          <cell r="B147" t="str">
            <v>GONZALEZ PEREZ WENDY ELIZABETH</v>
          </cell>
          <cell r="C147" t="str">
            <v>GOPW820613000</v>
          </cell>
          <cell r="D147" t="str">
            <v>GOPW820613MJCNRN08</v>
          </cell>
          <cell r="E147" t="str">
            <v>54008236116</v>
          </cell>
          <cell r="F147" t="str">
            <v>06-MAY-2013</v>
          </cell>
          <cell r="G147" t="str">
            <v>OG JURIDICO</v>
          </cell>
          <cell r="H147" t="str">
            <v>JEFE DE JURIDICO</v>
          </cell>
          <cell r="I147" t="str">
            <v>CONFIANZA</v>
          </cell>
          <cell r="J147">
            <v>6</v>
          </cell>
          <cell r="K147">
            <v>15</v>
          </cell>
          <cell r="L147">
            <v>14766</v>
          </cell>
        </row>
        <row r="148">
          <cell r="B148" t="str">
            <v>GONZALEZ QUEZADA ALEJANDRO</v>
          </cell>
          <cell r="C148" t="str">
            <v>GOQA731007N20</v>
          </cell>
          <cell r="D148" t="str">
            <v>GOQA731007HJCNZL00</v>
          </cell>
          <cell r="E148" t="str">
            <v>74917309200</v>
          </cell>
          <cell r="F148" t="str">
            <v>28-NOV-1998</v>
          </cell>
          <cell r="G148" t="str">
            <v>DEPOSITO NO. 8</v>
          </cell>
          <cell r="H148" t="str">
            <v>AUXILIAR DE ALMACEN</v>
          </cell>
          <cell r="I148" t="str">
            <v>BASE SINDICALIZADO</v>
          </cell>
          <cell r="J148">
            <v>8</v>
          </cell>
          <cell r="K148">
            <v>15</v>
          </cell>
          <cell r="L148">
            <v>3483.65</v>
          </cell>
        </row>
        <row r="149">
          <cell r="B149" t="str">
            <v>GONZALEZ RAMIREZ MARIA CANDELARIA</v>
          </cell>
          <cell r="C149" t="str">
            <v>GORC550506TCA</v>
          </cell>
          <cell r="D149" t="str">
            <v>GORC550506MJCNMN02</v>
          </cell>
          <cell r="E149" t="str">
            <v>04905502318</v>
          </cell>
          <cell r="F149" t="str">
            <v>14-SEP-1994</v>
          </cell>
          <cell r="G149" t="str">
            <v>OG SERVICIOS GENERALES</v>
          </cell>
          <cell r="H149" t="str">
            <v>AFANADORA</v>
          </cell>
          <cell r="I149" t="str">
            <v>BASE SINDICALIZADO</v>
          </cell>
          <cell r="J149">
            <v>6</v>
          </cell>
          <cell r="K149">
            <v>15</v>
          </cell>
          <cell r="L149">
            <v>2620.5</v>
          </cell>
        </row>
        <row r="150">
          <cell r="B150" t="str">
            <v>GONZALEZ RODRIGUEZ GERARDO</v>
          </cell>
          <cell r="C150" t="str">
            <v>GORG760106SX4</v>
          </cell>
          <cell r="D150" t="str">
            <v>GORG760106HVZNDR01</v>
          </cell>
          <cell r="E150" t="str">
            <v>65927617087</v>
          </cell>
          <cell r="F150" t="str">
            <v>27-AGO-2001</v>
          </cell>
          <cell r="G150" t="str">
            <v>SALA LIBERTAD</v>
          </cell>
          <cell r="H150" t="str">
            <v>CHOFER</v>
          </cell>
          <cell r="I150" t="str">
            <v>BASE SINDICALIZADO</v>
          </cell>
          <cell r="J150">
            <v>8</v>
          </cell>
          <cell r="K150">
            <v>15</v>
          </cell>
          <cell r="L150">
            <v>3546.2</v>
          </cell>
        </row>
        <row r="151">
          <cell r="B151" t="str">
            <v>GONZALEZ TAPIA PATRICIA EUGENIA</v>
          </cell>
          <cell r="C151" t="str">
            <v>GOTP690428000</v>
          </cell>
          <cell r="D151" t="str">
            <v>GOTP690428MJCNPT00</v>
          </cell>
          <cell r="E151" t="str">
            <v>04046903102</v>
          </cell>
          <cell r="F151" t="str">
            <v>24-ABR-2007</v>
          </cell>
          <cell r="G151" t="str">
            <v>U.A.P.I.</v>
          </cell>
          <cell r="H151" t="str">
            <v>ENFERMERA</v>
          </cell>
          <cell r="I151" t="str">
            <v>BASE SINDICALIZADO</v>
          </cell>
          <cell r="J151">
            <v>8</v>
          </cell>
          <cell r="K151">
            <v>15</v>
          </cell>
          <cell r="L151">
            <v>3750.8</v>
          </cell>
        </row>
        <row r="152">
          <cell r="B152" t="str">
            <v>GRIMALDO PARADA SHEINA SIOHUMARA GUADALUPE</v>
          </cell>
          <cell r="C152" t="str">
            <v>GIPS930902OOO</v>
          </cell>
          <cell r="D152" t="str">
            <v>GIPS930902MJCRRH09</v>
          </cell>
          <cell r="E152" t="str">
            <v>04119394353</v>
          </cell>
          <cell r="F152" t="str">
            <v>04-JUL-2013</v>
          </cell>
          <cell r="G152" t="str">
            <v>OG GERENCIA ADMINISTRATIVA</v>
          </cell>
          <cell r="H152" t="str">
            <v>SECRETARIA</v>
          </cell>
          <cell r="I152" t="str">
            <v>CONTRATO</v>
          </cell>
          <cell r="J152">
            <v>6</v>
          </cell>
          <cell r="K152">
            <v>15</v>
          </cell>
          <cell r="L152">
            <v>3120.9</v>
          </cell>
        </row>
        <row r="153">
          <cell r="B153" t="str">
            <v>GUERRERO CARRANZA HILDA GUADALUPE</v>
          </cell>
          <cell r="C153" t="str">
            <v>GUCH821217000</v>
          </cell>
          <cell r="D153" t="str">
            <v>GUCH821217MJCRRL07</v>
          </cell>
          <cell r="E153" t="str">
            <v>04998295861</v>
          </cell>
          <cell r="F153" t="str">
            <v>26-JUN-2013</v>
          </cell>
          <cell r="G153" t="str">
            <v>U.A.P.I.</v>
          </cell>
          <cell r="H153" t="str">
            <v>AFANADORA</v>
          </cell>
          <cell r="I153" t="str">
            <v>INCIDENCIAS</v>
          </cell>
          <cell r="J153">
            <v>8</v>
          </cell>
          <cell r="K153">
            <v>15</v>
          </cell>
          <cell r="L153">
            <v>3117.8</v>
          </cell>
        </row>
        <row r="154">
          <cell r="B154" t="str">
            <v>GUERRERO HERRERA LETICIA SUHEY</v>
          </cell>
          <cell r="C154" t="str">
            <v>GUHL791013000</v>
          </cell>
          <cell r="D154" t="str">
            <v>GUHL791013MJCRRT01</v>
          </cell>
          <cell r="E154" t="str">
            <v>04027931239</v>
          </cell>
          <cell r="F154" t="str">
            <v>02-ENE-2008</v>
          </cell>
          <cell r="G154" t="str">
            <v>BIENES EN CUSTODIA VIALIDAD</v>
          </cell>
          <cell r="H154" t="str">
            <v>AUXILIAR ADMINISTRATIVO</v>
          </cell>
          <cell r="I154" t="str">
            <v>BASE SINDICALIZADO</v>
          </cell>
          <cell r="J154">
            <v>6</v>
          </cell>
          <cell r="K154">
            <v>15</v>
          </cell>
          <cell r="L154">
            <v>4986.8500000000004</v>
          </cell>
        </row>
        <row r="155">
          <cell r="B155" t="str">
            <v>GUEVARA VILLASECA VICTOR</v>
          </cell>
          <cell r="C155" t="str">
            <v>GUVV660506RU8</v>
          </cell>
          <cell r="D155" t="str">
            <v>GUVV660506HUZVLCO9</v>
          </cell>
          <cell r="E155" t="str">
            <v>56936610353</v>
          </cell>
          <cell r="F155" t="str">
            <v>22-JUN-1995</v>
          </cell>
          <cell r="G155" t="str">
            <v>DEPOSITO SAN AGUSTIN</v>
          </cell>
          <cell r="H155" t="str">
            <v>RECEPTOR</v>
          </cell>
          <cell r="I155" t="str">
            <v>BASE SINDICALIZADO</v>
          </cell>
          <cell r="J155">
            <v>8</v>
          </cell>
          <cell r="K155">
            <v>15</v>
          </cell>
          <cell r="L155">
            <v>3546.2</v>
          </cell>
        </row>
        <row r="156">
          <cell r="B156" t="str">
            <v>GUTIERREZ BRAVO GENARO</v>
          </cell>
          <cell r="C156" t="str">
            <v>GUBG500425JZ0</v>
          </cell>
          <cell r="D156" t="str">
            <v>GUBG500425HMUTRN01</v>
          </cell>
          <cell r="E156" t="str">
            <v>04695005399</v>
          </cell>
          <cell r="F156" t="str">
            <v>18-DIC-1996</v>
          </cell>
          <cell r="G156" t="str">
            <v>DEPOSITO NO. 8</v>
          </cell>
          <cell r="H156" t="str">
            <v>RECEPTOR</v>
          </cell>
          <cell r="I156" t="str">
            <v>BASE SINDICALIZADO</v>
          </cell>
          <cell r="J156">
            <v>8</v>
          </cell>
          <cell r="K156">
            <v>15</v>
          </cell>
          <cell r="L156">
            <v>3546.2</v>
          </cell>
        </row>
        <row r="157">
          <cell r="B157" t="str">
            <v>GUTIERREZ CORDERO MARIA TERESA GABRIELA</v>
          </cell>
          <cell r="C157" t="str">
            <v>GUCT7510275L4</v>
          </cell>
          <cell r="D157" t="str">
            <v>GUCT751027MJCTRR08</v>
          </cell>
          <cell r="E157" t="str">
            <v>04057503627</v>
          </cell>
          <cell r="F157" t="str">
            <v>01-JUN-2013</v>
          </cell>
          <cell r="G157" t="str">
            <v>OG GERENCIA ASISTENCIAL</v>
          </cell>
          <cell r="H157" t="str">
            <v>MEDICO GENERAL</v>
          </cell>
          <cell r="I157" t="str">
            <v>BASE CONFIANZA</v>
          </cell>
          <cell r="J157">
            <v>6</v>
          </cell>
          <cell r="K157">
            <v>15</v>
          </cell>
          <cell r="L157">
            <v>4408.95</v>
          </cell>
        </row>
        <row r="158">
          <cell r="B158" t="str">
            <v>GUTIERREZ GARCIA LORENZO</v>
          </cell>
          <cell r="C158" t="str">
            <v>GUGL721229000</v>
          </cell>
          <cell r="D158" t="str">
            <v>GUGL721229HJCTRR08</v>
          </cell>
          <cell r="E158" t="str">
            <v>74907263201</v>
          </cell>
          <cell r="F158" t="str">
            <v>23-JUN-2012</v>
          </cell>
          <cell r="G158" t="str">
            <v>DEPOSITO SAN AGUSTIN</v>
          </cell>
          <cell r="H158" t="str">
            <v>RECEPTOR</v>
          </cell>
          <cell r="I158" t="str">
            <v>CONTRATO PERMANENTE</v>
          </cell>
          <cell r="J158">
            <v>8</v>
          </cell>
          <cell r="K158">
            <v>15</v>
          </cell>
          <cell r="L158">
            <v>3546.05</v>
          </cell>
        </row>
        <row r="159">
          <cell r="B159" t="str">
            <v>GUTIERREZ LUNA HECTOR MANUEL RAMIRO</v>
          </cell>
          <cell r="C159" t="str">
            <v>GULH690122LK9</v>
          </cell>
          <cell r="D159" t="str">
            <v>GULH690122HJCTNC05</v>
          </cell>
          <cell r="E159" t="str">
            <v>75956903589</v>
          </cell>
          <cell r="F159" t="str">
            <v>02-AGO-1995</v>
          </cell>
          <cell r="G159" t="str">
            <v>SALA LIBERTAD</v>
          </cell>
          <cell r="H159" t="str">
            <v>ADMINISTRATIVO ESPECIALIZADO</v>
          </cell>
          <cell r="I159" t="str">
            <v>BASE SINDICALIZADO</v>
          </cell>
          <cell r="J159">
            <v>6</v>
          </cell>
          <cell r="K159">
            <v>15</v>
          </cell>
          <cell r="L159">
            <v>4499.55</v>
          </cell>
        </row>
        <row r="160">
          <cell r="B160" t="str">
            <v>GUTIERREZ PEDROZA MARIA DE JESUS</v>
          </cell>
          <cell r="C160" t="str">
            <v>GUPJ571123CE9</v>
          </cell>
          <cell r="D160" t="str">
            <v>GUPM571123MMNTDS06</v>
          </cell>
          <cell r="E160" t="str">
            <v>54845710257</v>
          </cell>
          <cell r="F160" t="str">
            <v>16-AGO-1984</v>
          </cell>
          <cell r="G160" t="str">
            <v>U.A.P.I.</v>
          </cell>
          <cell r="H160" t="str">
            <v>ENFERMERA</v>
          </cell>
          <cell r="I160" t="str">
            <v>BASE SINDICALIZADO</v>
          </cell>
          <cell r="J160">
            <v>8</v>
          </cell>
          <cell r="K160">
            <v>15</v>
          </cell>
          <cell r="L160">
            <v>3750.8</v>
          </cell>
        </row>
        <row r="161">
          <cell r="B161" t="str">
            <v>GUTIERREZ VIZCAYA GEORGINA</v>
          </cell>
          <cell r="C161" t="str">
            <v>GUVG701027TH7</v>
          </cell>
          <cell r="D161" t="str">
            <v>GUVG701027MJCTZR01</v>
          </cell>
          <cell r="E161" t="str">
            <v>04897016079</v>
          </cell>
          <cell r="F161" t="str">
            <v>16-MAR-1993</v>
          </cell>
          <cell r="G161" t="str">
            <v>OG CASUISTICA</v>
          </cell>
          <cell r="H161" t="str">
            <v>TRABAJADORA SOCIAL</v>
          </cell>
          <cell r="I161" t="str">
            <v>BASE SINDICALIZADO</v>
          </cell>
          <cell r="J161">
            <v>6</v>
          </cell>
          <cell r="K161">
            <v>15</v>
          </cell>
          <cell r="L161">
            <v>4896.3999999999996</v>
          </cell>
        </row>
        <row r="162">
          <cell r="B162" t="str">
            <v>GUZMAN BONILLA GRACIELA</v>
          </cell>
          <cell r="C162" t="str">
            <v>GUBG600128Q52</v>
          </cell>
          <cell r="D162" t="str">
            <v>GUBG600128MJCZNR05</v>
          </cell>
          <cell r="E162" t="str">
            <v>04866002423</v>
          </cell>
          <cell r="F162" t="str">
            <v>17-MAY-1995</v>
          </cell>
          <cell r="G162" t="str">
            <v>OG GERENCIA ADMINISTRATIVA</v>
          </cell>
          <cell r="H162" t="str">
            <v>AUXILIAR ADMINISTRATIVO 'B'</v>
          </cell>
          <cell r="I162" t="str">
            <v>BASE SINDICALIZADO</v>
          </cell>
          <cell r="J162">
            <v>6</v>
          </cell>
          <cell r="K162">
            <v>15</v>
          </cell>
          <cell r="L162">
            <v>4499.55</v>
          </cell>
        </row>
        <row r="163">
          <cell r="B163" t="str">
            <v>GUZMAN FRANCO SONIA</v>
          </cell>
          <cell r="C163" t="str">
            <v>GUFS751110AK6</v>
          </cell>
          <cell r="D163" t="str">
            <v>GUFS751110MJCZRN02</v>
          </cell>
          <cell r="E163" t="str">
            <v>04917454904</v>
          </cell>
          <cell r="F163" t="str">
            <v>05-ABR-2000</v>
          </cell>
          <cell r="G163" t="str">
            <v>U.A.P.I.</v>
          </cell>
          <cell r="H163" t="str">
            <v>ENFERMERA</v>
          </cell>
          <cell r="I163" t="str">
            <v>BASE SINDICALIZADO</v>
          </cell>
          <cell r="J163">
            <v>8</v>
          </cell>
          <cell r="K163">
            <v>15</v>
          </cell>
          <cell r="L163">
            <v>3750.8</v>
          </cell>
        </row>
        <row r="164">
          <cell r="B164" t="str">
            <v>GUZMAN RUIZ ANGELICA MARIA</v>
          </cell>
          <cell r="C164" t="str">
            <v>GURA681009P21</v>
          </cell>
          <cell r="D164" t="str">
            <v>GURA681009MZSZZN01</v>
          </cell>
          <cell r="E164" t="str">
            <v>54876844512</v>
          </cell>
          <cell r="F164" t="str">
            <v>18-ABR-1989</v>
          </cell>
          <cell r="G164" t="str">
            <v>OG COMPRAS</v>
          </cell>
          <cell r="H164" t="str">
            <v>AUXILIAR ADMINISTRATIVO 'A'</v>
          </cell>
          <cell r="I164" t="str">
            <v>BASE SINDICALIZADO</v>
          </cell>
          <cell r="J164">
            <v>6</v>
          </cell>
          <cell r="K164">
            <v>15</v>
          </cell>
          <cell r="L164">
            <v>4739.2</v>
          </cell>
        </row>
        <row r="165">
          <cell r="B165" t="str">
            <v>HARO NIEVES ANTONIA</v>
          </cell>
          <cell r="C165" t="str">
            <v>HANA770613933</v>
          </cell>
          <cell r="D165" t="str">
            <v>HANA770613MJCRVN06</v>
          </cell>
          <cell r="E165" t="str">
            <v>04987761428</v>
          </cell>
          <cell r="F165" t="str">
            <v>01-NOV-2000</v>
          </cell>
          <cell r="G165" t="str">
            <v>ASILO LEONIDAS K. DEMOS</v>
          </cell>
          <cell r="H165" t="str">
            <v>AUXILIAR DE COCINA</v>
          </cell>
          <cell r="I165" t="str">
            <v>BASE SINDICALIZADO</v>
          </cell>
          <cell r="J165">
            <v>8</v>
          </cell>
          <cell r="K165">
            <v>15</v>
          </cell>
          <cell r="L165">
            <v>3117.8</v>
          </cell>
        </row>
        <row r="166">
          <cell r="B166" t="str">
            <v>HARO RODRIGUEZ ELVA DOLORES</v>
          </cell>
          <cell r="C166" t="str">
            <v>HARE880125000</v>
          </cell>
          <cell r="D166" t="str">
            <v>HARE880125MJCRDL00</v>
          </cell>
          <cell r="E166" t="str">
            <v>04058854540</v>
          </cell>
          <cell r="F166" t="str">
            <v>18-MAY-2005</v>
          </cell>
          <cell r="G166" t="str">
            <v>OG CONTABILIDAD</v>
          </cell>
          <cell r="H166" t="str">
            <v>SECRETARIA</v>
          </cell>
          <cell r="I166" t="str">
            <v>BASE SINDICALIZADO</v>
          </cell>
          <cell r="J166">
            <v>6</v>
          </cell>
          <cell r="K166">
            <v>15</v>
          </cell>
          <cell r="L166">
            <v>4729</v>
          </cell>
        </row>
        <row r="167">
          <cell r="B167" t="str">
            <v>HEREDIA BRITO MARIO</v>
          </cell>
          <cell r="C167" t="str">
            <v>HEBM741105F77</v>
          </cell>
          <cell r="D167" t="str">
            <v>HEBM741105HJCRRR05</v>
          </cell>
          <cell r="E167" t="str">
            <v>04887282129</v>
          </cell>
          <cell r="F167" t="str">
            <v>18-ABR-1995</v>
          </cell>
          <cell r="G167" t="str">
            <v>SALA LIBERTAD</v>
          </cell>
          <cell r="H167" t="str">
            <v>AUXILIAR DE CHOFER</v>
          </cell>
          <cell r="I167" t="str">
            <v>BASE SINDICALIZADO</v>
          </cell>
          <cell r="J167">
            <v>8</v>
          </cell>
          <cell r="K167">
            <v>15</v>
          </cell>
          <cell r="L167">
            <v>3546.2</v>
          </cell>
        </row>
        <row r="168">
          <cell r="B168" t="str">
            <v>HEREDIA BRITO OSCAR</v>
          </cell>
          <cell r="C168" t="str">
            <v>HEBO760928</v>
          </cell>
          <cell r="D168" t="str">
            <v>HEBO760928HJCRRS09</v>
          </cell>
          <cell r="E168" t="str">
            <v>75957604632</v>
          </cell>
          <cell r="F168" t="str">
            <v>07-FEB-1995</v>
          </cell>
          <cell r="G168" t="str">
            <v>SALA LIBERTAD</v>
          </cell>
          <cell r="H168" t="str">
            <v>CHOFER B</v>
          </cell>
          <cell r="I168" t="str">
            <v>BASE SINDICALIZADO</v>
          </cell>
          <cell r="J168">
            <v>8</v>
          </cell>
          <cell r="K168">
            <v>15</v>
          </cell>
          <cell r="L168">
            <v>3546.2</v>
          </cell>
        </row>
        <row r="169">
          <cell r="B169" t="str">
            <v>HERNANDEZ AGUILAR JOSE EDER</v>
          </cell>
          <cell r="C169" t="str">
            <v>HEAE820812DJ4</v>
          </cell>
          <cell r="D169" t="str">
            <v>HEAE820812HJCRGD08</v>
          </cell>
          <cell r="E169" t="str">
            <v>04008288146</v>
          </cell>
          <cell r="F169" t="str">
            <v>22-JUN-2004</v>
          </cell>
          <cell r="G169" t="str">
            <v>U.A.P.I.</v>
          </cell>
          <cell r="H169" t="str">
            <v>AFANADOR</v>
          </cell>
          <cell r="I169" t="str">
            <v>BASE SINDICALIZADO</v>
          </cell>
          <cell r="J169">
            <v>8</v>
          </cell>
          <cell r="K169">
            <v>15</v>
          </cell>
          <cell r="L169">
            <v>3117.8</v>
          </cell>
        </row>
        <row r="170">
          <cell r="B170" t="str">
            <v>HERNANDEZ DAVALOS MARIA DOLORES</v>
          </cell>
          <cell r="C170" t="str">
            <v>HEDD701107FW3</v>
          </cell>
          <cell r="D170" t="str">
            <v>HEDD701107MJCRVL07</v>
          </cell>
          <cell r="E170" t="str">
            <v>04907019204</v>
          </cell>
          <cell r="F170" t="str">
            <v>01-JUL-1990</v>
          </cell>
          <cell r="G170" t="str">
            <v>OG CONTABILIDAD</v>
          </cell>
          <cell r="H170" t="str">
            <v>AUXILIAR CONTABLE 'B'</v>
          </cell>
          <cell r="I170" t="str">
            <v>BASE SINDICALIZADO</v>
          </cell>
          <cell r="J170">
            <v>6</v>
          </cell>
          <cell r="K170">
            <v>15</v>
          </cell>
          <cell r="L170">
            <v>4766.8</v>
          </cell>
        </row>
        <row r="171">
          <cell r="B171" t="str">
            <v>HERNANDEZ DE ANDA OSCAR FROILAN</v>
          </cell>
          <cell r="C171" t="str">
            <v>HEAO640917LW5</v>
          </cell>
          <cell r="D171" t="str">
            <v>HEDO640917HJCRNS03</v>
          </cell>
          <cell r="E171" t="str">
            <v>04846402172</v>
          </cell>
          <cell r="F171" t="str">
            <v>08-SEP-1995</v>
          </cell>
          <cell r="G171" t="str">
            <v>OG GERENCIA ADMINISTRATIVA</v>
          </cell>
          <cell r="H171" t="str">
            <v>AUDITOR</v>
          </cell>
          <cell r="I171" t="str">
            <v>BASE CONFIANZA</v>
          </cell>
          <cell r="J171">
            <v>6</v>
          </cell>
          <cell r="K171">
            <v>15</v>
          </cell>
          <cell r="L171">
            <v>4896.3999999999996</v>
          </cell>
        </row>
        <row r="172">
          <cell r="B172" t="str">
            <v>HERNANDEZ ENRIQUEZ LOURDES CAROLINA</v>
          </cell>
          <cell r="C172" t="str">
            <v>HEEL890527000</v>
          </cell>
          <cell r="D172" t="str">
            <v>HEEL890527MJCRNR03</v>
          </cell>
          <cell r="E172" t="str">
            <v>04068970385</v>
          </cell>
          <cell r="F172" t="str">
            <v>20-JUL-2013</v>
          </cell>
          <cell r="G172" t="str">
            <v>U.A.P.I.</v>
          </cell>
          <cell r="H172" t="str">
            <v>AFANADORA</v>
          </cell>
          <cell r="I172" t="str">
            <v>CONTRATO</v>
          </cell>
          <cell r="J172">
            <v>8</v>
          </cell>
          <cell r="K172">
            <v>15</v>
          </cell>
          <cell r="L172">
            <v>2842.8</v>
          </cell>
        </row>
        <row r="173">
          <cell r="B173" t="str">
            <v>HERNANDEZ HERNANDEZ ERIKA</v>
          </cell>
          <cell r="C173" t="str">
            <v>HEHE740811000</v>
          </cell>
          <cell r="D173" t="str">
            <v>HEHE740811MJCRRR00</v>
          </cell>
          <cell r="E173" t="str">
            <v>56907491916</v>
          </cell>
          <cell r="F173" t="str">
            <v>07-ENE-2013</v>
          </cell>
          <cell r="G173" t="str">
            <v>OG SERVICIOS GENERALES</v>
          </cell>
          <cell r="H173" t="str">
            <v>AFANADORA</v>
          </cell>
          <cell r="I173" t="str">
            <v>CONTRATO</v>
          </cell>
          <cell r="J173">
            <v>8</v>
          </cell>
          <cell r="K173">
            <v>15</v>
          </cell>
          <cell r="L173">
            <v>2842.8</v>
          </cell>
        </row>
        <row r="174">
          <cell r="B174" t="str">
            <v>HERNANDEZ JUAREZ APOLINAR</v>
          </cell>
          <cell r="C174" t="str">
            <v>HEJA650723LU9</v>
          </cell>
          <cell r="D174" t="str">
            <v>HEJA650723HHGRRP08</v>
          </cell>
          <cell r="E174" t="str">
            <v>42826346175</v>
          </cell>
          <cell r="F174" t="str">
            <v>01-JUL-1990</v>
          </cell>
          <cell r="G174" t="str">
            <v>DEPOSITO SAN AGUSTIN</v>
          </cell>
          <cell r="H174" t="str">
            <v>RECEPTOR</v>
          </cell>
          <cell r="I174" t="str">
            <v>BASE SINDICALIZADO</v>
          </cell>
          <cell r="J174">
            <v>8</v>
          </cell>
          <cell r="K174">
            <v>15</v>
          </cell>
          <cell r="L174">
            <v>3545.9</v>
          </cell>
        </row>
        <row r="175">
          <cell r="B175" t="str">
            <v>HERNANDEZ LOPEZ JUAN AMADO</v>
          </cell>
          <cell r="C175" t="str">
            <v>HELJ670624369</v>
          </cell>
          <cell r="D175" t="str">
            <v>HELJ670624HJCRPN04</v>
          </cell>
          <cell r="E175" t="str">
            <v>04876760952</v>
          </cell>
          <cell r="F175" t="str">
            <v>09-ENE-1995</v>
          </cell>
          <cell r="G175" t="str">
            <v>SALA LIBERTAD</v>
          </cell>
          <cell r="H175" t="str">
            <v>CHOFER</v>
          </cell>
          <cell r="I175" t="str">
            <v>BASE SINDICALIZADO</v>
          </cell>
          <cell r="J175">
            <v>8</v>
          </cell>
          <cell r="K175">
            <v>15</v>
          </cell>
          <cell r="L175">
            <v>3546.2</v>
          </cell>
        </row>
        <row r="176">
          <cell r="B176" t="str">
            <v>HERNANDEZ PADILLA TOMASA</v>
          </cell>
          <cell r="C176" t="str">
            <v>HEPT560510JQ7</v>
          </cell>
          <cell r="D176" t="str">
            <v>HEPT560510MJCRDM08</v>
          </cell>
          <cell r="E176" t="str">
            <v>54765648172</v>
          </cell>
          <cell r="F176" t="str">
            <v>03-DIC-1990</v>
          </cell>
          <cell r="G176" t="str">
            <v>OG AUDITORIA</v>
          </cell>
          <cell r="H176" t="str">
            <v>MAESTRA</v>
          </cell>
          <cell r="I176" t="str">
            <v>BASE SINDICALIZADO</v>
          </cell>
          <cell r="J176">
            <v>6</v>
          </cell>
          <cell r="K176">
            <v>15</v>
          </cell>
          <cell r="L176">
            <v>3550.8</v>
          </cell>
        </row>
        <row r="177">
          <cell r="B177" t="str">
            <v>HERNANDEZ PORTILLO BEATRIZ ADRIANA</v>
          </cell>
          <cell r="C177" t="str">
            <v>HEPB900609000</v>
          </cell>
          <cell r="D177" t="str">
            <v>HEPB900609MJCRRT09</v>
          </cell>
          <cell r="E177" t="str">
            <v>04139029583</v>
          </cell>
          <cell r="F177" t="str">
            <v>16-MAY-2013</v>
          </cell>
          <cell r="G177" t="str">
            <v>OG JURIDICO</v>
          </cell>
          <cell r="H177" t="str">
            <v>ABOGADO 'A'</v>
          </cell>
          <cell r="I177" t="str">
            <v>CONTRATO</v>
          </cell>
          <cell r="J177">
            <v>6</v>
          </cell>
          <cell r="K177">
            <v>15</v>
          </cell>
          <cell r="L177">
            <v>4896.3999999999996</v>
          </cell>
        </row>
        <row r="178">
          <cell r="B178" t="str">
            <v>HERNANDEZ VILLALOBOS TERESA</v>
          </cell>
          <cell r="C178" t="str">
            <v>HEVT531214000</v>
          </cell>
          <cell r="D178" t="str">
            <v>HEVT531214MJCRLR06</v>
          </cell>
          <cell r="E178" t="str">
            <v>04845302076</v>
          </cell>
          <cell r="F178" t="str">
            <v>01-JUN-2007</v>
          </cell>
          <cell r="G178" t="str">
            <v>DEPOSITO SAN AGUSTIN</v>
          </cell>
          <cell r="H178" t="str">
            <v>SUPERVISOR DE DEPOSITOS</v>
          </cell>
          <cell r="I178" t="str">
            <v>BASE CONFIANZA</v>
          </cell>
          <cell r="J178">
            <v>6</v>
          </cell>
          <cell r="K178">
            <v>15</v>
          </cell>
          <cell r="L178">
            <v>10729.2</v>
          </cell>
        </row>
        <row r="179">
          <cell r="B179" t="str">
            <v>HERRERA VAZQUEZ SALVADOR IVAN</v>
          </cell>
          <cell r="C179" t="str">
            <v>HEVS840811RD8</v>
          </cell>
          <cell r="D179" t="str">
            <v>HEVS840811HJCRZL05</v>
          </cell>
          <cell r="E179" t="str">
            <v>04048492823</v>
          </cell>
          <cell r="F179" t="str">
            <v>18-MAR-2005</v>
          </cell>
          <cell r="G179" t="str">
            <v>SALA LIBERTAD</v>
          </cell>
          <cell r="H179" t="str">
            <v>AUXILIAR DE CHOFER</v>
          </cell>
          <cell r="I179" t="str">
            <v>BASE SINDICALIZADO</v>
          </cell>
          <cell r="J179">
            <v>8</v>
          </cell>
          <cell r="K179">
            <v>15</v>
          </cell>
          <cell r="L179">
            <v>3342.35</v>
          </cell>
        </row>
        <row r="180">
          <cell r="B180" t="str">
            <v>IBARRA CHAVEZ GENOVEVA</v>
          </cell>
          <cell r="C180" t="str">
            <v>IACG710103TX9</v>
          </cell>
          <cell r="D180" t="str">
            <v>IACG710103MJCBHN02</v>
          </cell>
          <cell r="E180" t="str">
            <v>75927107187</v>
          </cell>
          <cell r="F180" t="str">
            <v>08-DIC-2001</v>
          </cell>
          <cell r="G180" t="str">
            <v>ASILO LEONIDAS K. DEMOS</v>
          </cell>
          <cell r="H180" t="str">
            <v>ENFERMERA</v>
          </cell>
          <cell r="I180" t="str">
            <v>BASE SINDICALIZADO</v>
          </cell>
          <cell r="J180">
            <v>8</v>
          </cell>
          <cell r="K180">
            <v>15</v>
          </cell>
          <cell r="L180">
            <v>3750.8</v>
          </cell>
        </row>
        <row r="181">
          <cell r="B181" t="str">
            <v>IÑIGUEZ CHAVEZ LILIA</v>
          </cell>
          <cell r="C181" t="str">
            <v>IICL560109RZ6</v>
          </cell>
          <cell r="D181" t="str">
            <v>IICL560109MJCXHL01</v>
          </cell>
          <cell r="E181" t="str">
            <v>04825618913</v>
          </cell>
          <cell r="F181" t="str">
            <v>12-ABR-2000</v>
          </cell>
          <cell r="G181" t="str">
            <v>ASILO LEONIDAS K. DEMOS</v>
          </cell>
          <cell r="H181" t="str">
            <v>TRABAJADORA SOCIAL</v>
          </cell>
          <cell r="I181" t="str">
            <v>BASE SINDICALIZADO</v>
          </cell>
          <cell r="J181">
            <v>6</v>
          </cell>
          <cell r="K181">
            <v>15</v>
          </cell>
          <cell r="L181">
            <v>4896.3999999999996</v>
          </cell>
        </row>
        <row r="182">
          <cell r="B182" t="str">
            <v>IÑIGUEZ HUERTA NOEMY</v>
          </cell>
          <cell r="C182" t="str">
            <v>IIHN7712317B0</v>
          </cell>
          <cell r="D182" t="str">
            <v>IIHN771231MJCXRM02</v>
          </cell>
          <cell r="E182" t="str">
            <v>75977728403</v>
          </cell>
          <cell r="F182" t="str">
            <v>16-SEP-1997</v>
          </cell>
          <cell r="G182" t="str">
            <v>CENTRO 4</v>
          </cell>
          <cell r="H182" t="str">
            <v>MAESTRA</v>
          </cell>
          <cell r="I182" t="str">
            <v>BASE SINDICALIZADO</v>
          </cell>
          <cell r="J182">
            <v>8</v>
          </cell>
          <cell r="K182">
            <v>15</v>
          </cell>
          <cell r="L182">
            <v>4920</v>
          </cell>
        </row>
        <row r="183">
          <cell r="B183" t="str">
            <v>JACOBO MARISCAL PATRICIA</v>
          </cell>
          <cell r="C183" t="str">
            <v>JAMP670605921</v>
          </cell>
          <cell r="D183" t="str">
            <v>JAMP670605MJCCRT07</v>
          </cell>
          <cell r="E183" t="str">
            <v>04906751146</v>
          </cell>
          <cell r="F183" t="str">
            <v>14-MAR-1994</v>
          </cell>
          <cell r="G183" t="str">
            <v>CENTRO 3</v>
          </cell>
          <cell r="H183" t="str">
            <v>SECRETARIA</v>
          </cell>
          <cell r="I183" t="str">
            <v>BASE SINDICALIZADO</v>
          </cell>
          <cell r="J183">
            <v>6</v>
          </cell>
          <cell r="K183">
            <v>15</v>
          </cell>
          <cell r="L183">
            <v>4499.55</v>
          </cell>
        </row>
        <row r="184">
          <cell r="B184" t="str">
            <v>JARA YAÑEZ MARIA ISABEL</v>
          </cell>
          <cell r="C184" t="str">
            <v>JAYI7710013K0</v>
          </cell>
          <cell r="D184" t="str">
            <v>JAYI771001MJCRXS04</v>
          </cell>
          <cell r="E184" t="str">
            <v>04977733155</v>
          </cell>
          <cell r="F184" t="str">
            <v>03-SEP-2003</v>
          </cell>
          <cell r="G184" t="str">
            <v>U.A.P.I.</v>
          </cell>
          <cell r="H184" t="str">
            <v>ENFERMERA</v>
          </cell>
          <cell r="I184" t="str">
            <v>BASE SINDICALIZADO</v>
          </cell>
          <cell r="J184">
            <v>8</v>
          </cell>
          <cell r="K184">
            <v>15</v>
          </cell>
          <cell r="L184">
            <v>3750.8</v>
          </cell>
        </row>
        <row r="185">
          <cell r="B185" t="str">
            <v>JAUREGUI CUEVAS BERTHA GLORIA</v>
          </cell>
          <cell r="C185" t="str">
            <v>JACB510320PC0</v>
          </cell>
          <cell r="D185" t="str">
            <v>JACB510320MJCRVR02</v>
          </cell>
          <cell r="E185" t="str">
            <v>54825143214</v>
          </cell>
          <cell r="F185" t="str">
            <v>11-AGO-1966</v>
          </cell>
          <cell r="G185" t="str">
            <v>OG GERENCIA ADMINISTRATIVA</v>
          </cell>
          <cell r="H185" t="str">
            <v>COORDINADOR ADMINISTRATIVO</v>
          </cell>
          <cell r="I185" t="str">
            <v>BASE CONFIANZA</v>
          </cell>
          <cell r="J185">
            <v>6</v>
          </cell>
          <cell r="K185">
            <v>15</v>
          </cell>
          <cell r="L185">
            <v>10729.8</v>
          </cell>
        </row>
        <row r="186">
          <cell r="B186" t="str">
            <v>JAUREGUI GONZALEZ VICTOR MANUEL</v>
          </cell>
          <cell r="C186" t="str">
            <v>JAGV680803L58</v>
          </cell>
          <cell r="D186" t="str">
            <v>JAGV680803HJCRNC00</v>
          </cell>
          <cell r="E186" t="str">
            <v>04856851219</v>
          </cell>
          <cell r="F186" t="str">
            <v>19-NOV-2001</v>
          </cell>
          <cell r="G186" t="str">
            <v>DEPOSITO SAN AGUSTIN</v>
          </cell>
          <cell r="H186" t="str">
            <v>RECEPTOR</v>
          </cell>
          <cell r="I186" t="str">
            <v>BASE SINDICALIZADO</v>
          </cell>
          <cell r="J186">
            <v>8</v>
          </cell>
          <cell r="K186">
            <v>15</v>
          </cell>
          <cell r="L186">
            <v>3550.4</v>
          </cell>
        </row>
        <row r="187">
          <cell r="B187" t="str">
            <v>JIMENEZ CASTAÑEDA JOSE GUADALUPE</v>
          </cell>
          <cell r="C187" t="str">
            <v>JICG6801112M8</v>
          </cell>
          <cell r="D187" t="str">
            <v>JICG680111HSRMSD00</v>
          </cell>
          <cell r="E187" t="str">
            <v>75946800747</v>
          </cell>
          <cell r="F187" t="str">
            <v>10-ABR-1997</v>
          </cell>
          <cell r="G187" t="str">
            <v>DEPOSITO NO. 8</v>
          </cell>
          <cell r="H187" t="str">
            <v>RECEPTOR</v>
          </cell>
          <cell r="I187" t="str">
            <v>BASE SINDICALIZADO</v>
          </cell>
          <cell r="J187">
            <v>8</v>
          </cell>
          <cell r="K187">
            <v>15</v>
          </cell>
          <cell r="L187">
            <v>3546.2</v>
          </cell>
        </row>
        <row r="188">
          <cell r="B188" t="str">
            <v>JIMENEZ ESTRADA MARIBEL</v>
          </cell>
          <cell r="C188" t="str">
            <v>JIEM731220HLA</v>
          </cell>
          <cell r="D188" t="str">
            <v>JIEM731220MDFMSR00</v>
          </cell>
          <cell r="E188" t="str">
            <v>75957309638</v>
          </cell>
          <cell r="F188" t="str">
            <v>18-SEP-1995</v>
          </cell>
          <cell r="G188" t="str">
            <v>CENTRO 4</v>
          </cell>
          <cell r="H188" t="str">
            <v>MAESTRO</v>
          </cell>
          <cell r="I188" t="str">
            <v>BASE SINDICALIZADO</v>
          </cell>
          <cell r="J188">
            <v>8</v>
          </cell>
          <cell r="K188">
            <v>15</v>
          </cell>
          <cell r="L188">
            <v>4920</v>
          </cell>
        </row>
        <row r="189">
          <cell r="B189" t="str">
            <v>JIMENEZ FLORES ADRIANA ISABEL</v>
          </cell>
          <cell r="C189" t="str">
            <v>JIFA741114IQ3</v>
          </cell>
          <cell r="D189" t="str">
            <v>JIFA741114MJCMLD09</v>
          </cell>
          <cell r="E189" t="str">
            <v>56967405764</v>
          </cell>
          <cell r="F189" t="str">
            <v>01-SEP-1998</v>
          </cell>
          <cell r="G189" t="str">
            <v>CENTRO 4</v>
          </cell>
          <cell r="H189" t="str">
            <v>DIRECTORA</v>
          </cell>
          <cell r="I189" t="str">
            <v>BASE CONFIANZA</v>
          </cell>
          <cell r="J189">
            <v>8</v>
          </cell>
          <cell r="K189">
            <v>15</v>
          </cell>
          <cell r="L189">
            <v>6154.2</v>
          </cell>
        </row>
        <row r="190">
          <cell r="B190" t="str">
            <v>JIMENEZ SEGOVIANO JOSE DE JESUS</v>
          </cell>
          <cell r="C190" t="str">
            <v>JISJ741121KI9</v>
          </cell>
          <cell r="D190" t="str">
            <v>JISD741121HJCMGSO9</v>
          </cell>
          <cell r="E190" t="str">
            <v>04997421641</v>
          </cell>
          <cell r="F190" t="str">
            <v>16-JUN-1999</v>
          </cell>
          <cell r="G190" t="str">
            <v>DEPOSITO SAN AGUSTIN</v>
          </cell>
          <cell r="H190" t="str">
            <v>RECEPTOR</v>
          </cell>
          <cell r="I190" t="str">
            <v>BASE SINDICALIZADO</v>
          </cell>
          <cell r="J190">
            <v>8</v>
          </cell>
          <cell r="K190">
            <v>15</v>
          </cell>
          <cell r="L190">
            <v>3546.2</v>
          </cell>
        </row>
        <row r="191">
          <cell r="B191" t="str">
            <v>LADINO MARTINEZ RIGOBERTO</v>
          </cell>
          <cell r="C191" t="str">
            <v>LAMR700602451</v>
          </cell>
          <cell r="D191" t="str">
            <v>LAMR700602HJCDRG02</v>
          </cell>
          <cell r="E191" t="str">
            <v>04877060998</v>
          </cell>
          <cell r="F191" t="str">
            <v>22-AGO-2003</v>
          </cell>
          <cell r="G191" t="str">
            <v>SALA LIBERTAD</v>
          </cell>
          <cell r="H191" t="str">
            <v>CHOFER</v>
          </cell>
          <cell r="I191" t="str">
            <v>BASE SINDICALIZADO</v>
          </cell>
          <cell r="J191">
            <v>8</v>
          </cell>
          <cell r="K191">
            <v>15</v>
          </cell>
          <cell r="L191">
            <v>3342.35</v>
          </cell>
        </row>
        <row r="192">
          <cell r="B192" t="str">
            <v>LARIOS RODRIGUEZ ANA DELIA</v>
          </cell>
          <cell r="C192" t="str">
            <v>LARA560927K34</v>
          </cell>
          <cell r="D192" t="str">
            <v>LARA560927MJCRDN02</v>
          </cell>
          <cell r="E192" t="str">
            <v>04875606412</v>
          </cell>
          <cell r="F192" t="str">
            <v>16-JUL-1991</v>
          </cell>
          <cell r="G192" t="str">
            <v>CENTRO 3</v>
          </cell>
          <cell r="H192" t="str">
            <v>AUXILIAR ADMINISTRATIVO C</v>
          </cell>
          <cell r="I192" t="str">
            <v>BASE SINDICALIZADO</v>
          </cell>
          <cell r="J192">
            <v>6</v>
          </cell>
          <cell r="K192">
            <v>15</v>
          </cell>
          <cell r="L192">
            <v>3972.9</v>
          </cell>
        </row>
        <row r="193">
          <cell r="B193" t="str">
            <v>LARIOS RODRIGUEZ ARACELI</v>
          </cell>
          <cell r="C193" t="str">
            <v>LARA640910LR2</v>
          </cell>
          <cell r="D193" t="str">
            <v>LARA640910MJCRDR02</v>
          </cell>
          <cell r="E193" t="str">
            <v>04866423603</v>
          </cell>
          <cell r="F193" t="str">
            <v>22-ABR-1996</v>
          </cell>
          <cell r="G193" t="str">
            <v>OG DIRECCION GENERAL</v>
          </cell>
          <cell r="H193" t="str">
            <v>TRABAJADORA SOCIAL</v>
          </cell>
          <cell r="I193" t="str">
            <v>BASE SINDICALIZADO</v>
          </cell>
          <cell r="J193">
            <v>6</v>
          </cell>
          <cell r="K193">
            <v>15</v>
          </cell>
          <cell r="L193">
            <v>5691.1</v>
          </cell>
        </row>
        <row r="194">
          <cell r="B194" t="str">
            <v>LARIOS RODRIGUEZ ROSALBA</v>
          </cell>
          <cell r="C194" t="str">
            <v>LARR600103QV1</v>
          </cell>
          <cell r="D194" t="str">
            <v>LARR600103MJCRDS02</v>
          </cell>
          <cell r="E194" t="str">
            <v>04856018181</v>
          </cell>
          <cell r="F194" t="str">
            <v>16-JUL-1985</v>
          </cell>
          <cell r="G194" t="str">
            <v>OG CASUISTICA</v>
          </cell>
          <cell r="H194" t="str">
            <v>TRABAJADORA SOCIAL</v>
          </cell>
          <cell r="I194" t="str">
            <v>BASE SINDICALIZADO</v>
          </cell>
          <cell r="J194">
            <v>6</v>
          </cell>
          <cell r="K194">
            <v>15</v>
          </cell>
          <cell r="L194">
            <v>4896.3999999999996</v>
          </cell>
        </row>
        <row r="195">
          <cell r="B195" t="str">
            <v>LAUREAN CASTELLANOS MARIA DE</v>
          </cell>
          <cell r="C195" t="str">
            <v>LACL560101NM6</v>
          </cell>
          <cell r="D195" t="str">
            <v>LACL560101MJCRSR06</v>
          </cell>
          <cell r="E195" t="str">
            <v>54835610897</v>
          </cell>
          <cell r="F195" t="str">
            <v>02-ABR-1993</v>
          </cell>
          <cell r="G195" t="str">
            <v>SALA ALCALDE</v>
          </cell>
          <cell r="H195" t="str">
            <v>ENCARGADO DE CONTRATACION</v>
          </cell>
          <cell r="I195" t="str">
            <v>BASE SINDICALIZADO</v>
          </cell>
          <cell r="J195">
            <v>8</v>
          </cell>
          <cell r="K195">
            <v>15</v>
          </cell>
          <cell r="L195">
            <v>4573.2</v>
          </cell>
        </row>
        <row r="196">
          <cell r="B196" t="str">
            <v>LEYVA DIAZ PAULINO</v>
          </cell>
          <cell r="C196" t="str">
            <v>LEDP7401268R8</v>
          </cell>
          <cell r="D196" t="str">
            <v>LEDP740126HJCYZL08</v>
          </cell>
          <cell r="E196" t="str">
            <v>04897439131</v>
          </cell>
          <cell r="F196" t="str">
            <v>07-SEP-1991</v>
          </cell>
          <cell r="G196" t="str">
            <v>DEPOSITO SAN AGUSTIN</v>
          </cell>
          <cell r="H196" t="str">
            <v>JEFE DE PATIO</v>
          </cell>
          <cell r="I196" t="str">
            <v>BASE CONFIANZA</v>
          </cell>
          <cell r="J196">
            <v>8</v>
          </cell>
          <cell r="K196">
            <v>15</v>
          </cell>
          <cell r="L196">
            <v>7115.85</v>
          </cell>
        </row>
        <row r="197">
          <cell r="B197" t="str">
            <v>LIMA GARRIDO JAVIER</v>
          </cell>
          <cell r="C197" t="str">
            <v>LIGJ541226000</v>
          </cell>
          <cell r="D197" t="str">
            <v>LIGJ541226HJCMRV06</v>
          </cell>
          <cell r="E197" t="str">
            <v>04745418451</v>
          </cell>
          <cell r="F197" t="str">
            <v>15-JUL-2013</v>
          </cell>
          <cell r="G197" t="str">
            <v>DEPOSITO SAN AGUSTIN</v>
          </cell>
          <cell r="H197" t="str">
            <v>RECEPTOR</v>
          </cell>
          <cell r="I197" t="str">
            <v>CONTRATO</v>
          </cell>
          <cell r="J197">
            <v>8</v>
          </cell>
          <cell r="K197">
            <v>15</v>
          </cell>
          <cell r="L197">
            <v>3546</v>
          </cell>
        </row>
        <row r="198">
          <cell r="B198" t="str">
            <v>LOMELI COVARRUBIAS ARTURO</v>
          </cell>
          <cell r="C198" t="str">
            <v>LOCX550618S91</v>
          </cell>
          <cell r="D198" t="str">
            <v>LOCA550618HJCMVR09</v>
          </cell>
          <cell r="E198" t="str">
            <v>04715515070</v>
          </cell>
          <cell r="F198" t="str">
            <v>19-DIC-2003</v>
          </cell>
          <cell r="G198" t="str">
            <v>DEPOSITO SAN AGUSTIN</v>
          </cell>
          <cell r="H198" t="str">
            <v>RECEPTOR</v>
          </cell>
          <cell r="I198" t="str">
            <v>BASE SINDICALIZADO</v>
          </cell>
          <cell r="J198">
            <v>8</v>
          </cell>
          <cell r="K198">
            <v>15</v>
          </cell>
          <cell r="L198">
            <v>3546.2</v>
          </cell>
        </row>
        <row r="199">
          <cell r="B199" t="str">
            <v>LOPEZ AVILA SARA LUZ</v>
          </cell>
          <cell r="C199" t="str">
            <v>LOAS7504129E9</v>
          </cell>
          <cell r="D199" t="str">
            <v>LOAS750412MJCPVR04</v>
          </cell>
          <cell r="E199" t="str">
            <v>75937564542</v>
          </cell>
          <cell r="F199" t="str">
            <v>05-OCT-1993</v>
          </cell>
          <cell r="G199" t="str">
            <v>OG SINDICATO</v>
          </cell>
          <cell r="H199" t="str">
            <v>AUXILIAR ADMINISTRATIVO 'B'</v>
          </cell>
          <cell r="I199" t="str">
            <v>BASE SINDICALIZADO</v>
          </cell>
          <cell r="J199">
            <v>6</v>
          </cell>
          <cell r="K199">
            <v>15</v>
          </cell>
          <cell r="L199">
            <v>3972.9</v>
          </cell>
        </row>
        <row r="200">
          <cell r="B200" t="str">
            <v>LOPEZ CONTRERAS ANA MARCELA</v>
          </cell>
          <cell r="C200" t="str">
            <v>LOCX6009106XA</v>
          </cell>
          <cell r="D200" t="str">
            <v>LOCX600910MJCPNN07</v>
          </cell>
          <cell r="E200" t="str">
            <v>54796096938</v>
          </cell>
          <cell r="F200" t="str">
            <v>01-MAR-1998</v>
          </cell>
          <cell r="G200" t="str">
            <v>CENTRO 1</v>
          </cell>
          <cell r="H200" t="str">
            <v>MAESTRO (A)</v>
          </cell>
          <cell r="I200" t="str">
            <v>BASE SINDICALIZADO</v>
          </cell>
          <cell r="J200">
            <v>8</v>
          </cell>
          <cell r="K200">
            <v>15</v>
          </cell>
          <cell r="L200">
            <v>6148.35</v>
          </cell>
        </row>
        <row r="201">
          <cell r="B201" t="str">
            <v>LOPEZ CONTRERAS JOSE MANUEL</v>
          </cell>
          <cell r="C201" t="str">
            <v>LOCM670513GK7</v>
          </cell>
          <cell r="D201" t="str">
            <v>LOCM670513HJCPNN06</v>
          </cell>
          <cell r="E201" t="str">
            <v>04886722737</v>
          </cell>
          <cell r="F201" t="str">
            <v>01-FEB-2001</v>
          </cell>
          <cell r="G201" t="str">
            <v>CENTRO 1</v>
          </cell>
          <cell r="H201" t="str">
            <v>MAESTRO</v>
          </cell>
          <cell r="I201" t="str">
            <v>BASE SINDICALIZADO</v>
          </cell>
          <cell r="J201">
            <v>8</v>
          </cell>
          <cell r="K201">
            <v>15</v>
          </cell>
          <cell r="L201">
            <v>5466.3</v>
          </cell>
        </row>
        <row r="202">
          <cell r="B202" t="str">
            <v>LOPEZ ESPINOSA MARICRUZ</v>
          </cell>
          <cell r="C202" t="str">
            <v>LOEM671210TM6</v>
          </cell>
          <cell r="D202" t="str">
            <v>LOEM671210MJCPSR03</v>
          </cell>
          <cell r="E202" t="str">
            <v>56886731332</v>
          </cell>
          <cell r="F202" t="str">
            <v>12-JUN-1995</v>
          </cell>
          <cell r="G202" t="str">
            <v>OG DESARROLLO INSTITUCIONAL</v>
          </cell>
          <cell r="H202" t="str">
            <v>TRABAJADORA SOCIAL</v>
          </cell>
          <cell r="I202" t="str">
            <v>BASE SINDICALIZADO</v>
          </cell>
          <cell r="J202">
            <v>6</v>
          </cell>
          <cell r="K202">
            <v>15</v>
          </cell>
          <cell r="L202">
            <v>4896.3999999999996</v>
          </cell>
        </row>
        <row r="203">
          <cell r="B203" t="str">
            <v>LOPEZ ESPINOZA RODOLFO</v>
          </cell>
          <cell r="C203" t="str">
            <v>LOER661030PT7</v>
          </cell>
          <cell r="D203" t="str">
            <v>LOER661030HJCPSD03</v>
          </cell>
          <cell r="E203" t="str">
            <v>04016613046</v>
          </cell>
          <cell r="F203" t="str">
            <v>04-DIC-2001</v>
          </cell>
          <cell r="G203" t="str">
            <v>SALA ALCALDE</v>
          </cell>
          <cell r="H203" t="str">
            <v>ENCARGADO DE CONTRATACION</v>
          </cell>
          <cell r="I203" t="str">
            <v>BASE SINDICALIZADO</v>
          </cell>
          <cell r="J203">
            <v>8</v>
          </cell>
          <cell r="K203">
            <v>15</v>
          </cell>
          <cell r="L203">
            <v>3546.2</v>
          </cell>
        </row>
        <row r="204">
          <cell r="B204" t="str">
            <v>LOPEZ GARCIA IRMA</v>
          </cell>
          <cell r="C204" t="str">
            <v>LOGI5705054W8</v>
          </cell>
          <cell r="D204" t="str">
            <v>LOGI570505MJCPRR03</v>
          </cell>
          <cell r="E204" t="str">
            <v>04745743064</v>
          </cell>
          <cell r="F204" t="str">
            <v>21-NOV-1995</v>
          </cell>
          <cell r="G204" t="str">
            <v>OG CENTRO DE COMPUTO</v>
          </cell>
          <cell r="H204" t="str">
            <v>SECRETARIA 'A'</v>
          </cell>
          <cell r="I204" t="str">
            <v>BASE SINDICALIZADO</v>
          </cell>
          <cell r="J204">
            <v>6</v>
          </cell>
          <cell r="K204">
            <v>15</v>
          </cell>
          <cell r="L204">
            <v>4499.55</v>
          </cell>
        </row>
        <row r="205">
          <cell r="B205" t="str">
            <v>LOPEZ GARCIA JAIME</v>
          </cell>
          <cell r="C205" t="str">
            <v>LOGJ640404PS9</v>
          </cell>
          <cell r="D205" t="str">
            <v>LOGJ640404HJCPRM01</v>
          </cell>
          <cell r="E205" t="str">
            <v>04896423615</v>
          </cell>
          <cell r="F205" t="str">
            <v>10-ABR-1989</v>
          </cell>
          <cell r="G205" t="str">
            <v>DEPOSITO NO. 8</v>
          </cell>
          <cell r="H205" t="str">
            <v>JEFE DE PATIO</v>
          </cell>
          <cell r="I205" t="str">
            <v>BASE CONFIANZA</v>
          </cell>
          <cell r="J205">
            <v>8</v>
          </cell>
          <cell r="K205">
            <v>15</v>
          </cell>
          <cell r="L205">
            <v>7115.85</v>
          </cell>
        </row>
        <row r="206">
          <cell r="B206" t="str">
            <v>LOPEZ GONZALEZ RUBEN</v>
          </cell>
          <cell r="C206" t="str">
            <v>LOGR700914AH1</v>
          </cell>
          <cell r="D206" t="str">
            <v>LOGR700914HJCPNB02</v>
          </cell>
          <cell r="E206" t="str">
            <v>04877055311</v>
          </cell>
          <cell r="F206" t="str">
            <v>25-JUL-2001</v>
          </cell>
          <cell r="G206" t="str">
            <v>SALA LIBERTAD</v>
          </cell>
          <cell r="H206" t="str">
            <v>CHOFER</v>
          </cell>
          <cell r="I206" t="str">
            <v>BASE SINDICALIZADO</v>
          </cell>
          <cell r="J206">
            <v>8</v>
          </cell>
          <cell r="K206">
            <v>15</v>
          </cell>
          <cell r="L206">
            <v>3546.2</v>
          </cell>
        </row>
        <row r="207">
          <cell r="B207" t="str">
            <v>LOPEZ GRANADOS CARLOS HUGO</v>
          </cell>
          <cell r="C207" t="str">
            <v>LOGC751008MV3</v>
          </cell>
          <cell r="D207" t="str">
            <v>LOGC751008HJCPRR07</v>
          </cell>
          <cell r="E207" t="str">
            <v>04937568725</v>
          </cell>
          <cell r="F207" t="str">
            <v>16-SEP-1994</v>
          </cell>
          <cell r="G207" t="str">
            <v>U.A.P.I.</v>
          </cell>
          <cell r="H207" t="str">
            <v>CHOFER</v>
          </cell>
          <cell r="I207" t="str">
            <v>BASE SINDICALIZADO</v>
          </cell>
          <cell r="J207">
            <v>6</v>
          </cell>
          <cell r="K207">
            <v>15</v>
          </cell>
          <cell r="L207">
            <v>3439.95</v>
          </cell>
        </row>
        <row r="208">
          <cell r="B208" t="str">
            <v>LOPEZ LEON MARIO ALEJANDRO</v>
          </cell>
          <cell r="C208" t="str">
            <v>LOLM8005239H1</v>
          </cell>
          <cell r="D208" t="str">
            <v>LOLM800523HJCPNR00</v>
          </cell>
          <cell r="E208" t="str">
            <v>04028061895</v>
          </cell>
          <cell r="F208" t="str">
            <v>07-ABR-2010</v>
          </cell>
          <cell r="G208" t="str">
            <v>OG GERENCIA ADMINISTRATIVA</v>
          </cell>
          <cell r="H208" t="str">
            <v>RECEPTOR</v>
          </cell>
          <cell r="I208" t="str">
            <v>BASE SINDICALIZADO</v>
          </cell>
          <cell r="J208">
            <v>8</v>
          </cell>
          <cell r="K208">
            <v>15</v>
          </cell>
          <cell r="L208">
            <v>3545.9</v>
          </cell>
        </row>
        <row r="209">
          <cell r="B209" t="str">
            <v>LOPEZ OLVERA ERNESTO</v>
          </cell>
          <cell r="C209" t="str">
            <v>LOOE520721UI9</v>
          </cell>
          <cell r="D209" t="str">
            <v>LOOE520721HJCPLR06</v>
          </cell>
          <cell r="E209" t="str">
            <v>04705237404</v>
          </cell>
          <cell r="F209" t="str">
            <v>28-ABR-1997</v>
          </cell>
          <cell r="G209" t="str">
            <v>DEPOSITO NO. 8</v>
          </cell>
          <cell r="H209" t="str">
            <v>RECEPTOR</v>
          </cell>
          <cell r="I209" t="str">
            <v>BASE SINDICALIZADO</v>
          </cell>
          <cell r="J209">
            <v>8</v>
          </cell>
          <cell r="K209">
            <v>15</v>
          </cell>
          <cell r="L209">
            <v>3546.2</v>
          </cell>
        </row>
        <row r="210">
          <cell r="B210" t="str">
            <v>LOPEZ PIMENTEL JUAN CARLOS</v>
          </cell>
          <cell r="C210" t="str">
            <v>LOPJ741021BE6</v>
          </cell>
          <cell r="D210" t="str">
            <v>LOPJ741021HJCPMN07</v>
          </cell>
          <cell r="E210" t="str">
            <v>04927440851</v>
          </cell>
          <cell r="F210" t="str">
            <v>25-SEP-1996</v>
          </cell>
          <cell r="G210" t="str">
            <v>DEPOSITO SAN AGUSTIN</v>
          </cell>
          <cell r="H210" t="str">
            <v>CAJERO</v>
          </cell>
          <cell r="I210" t="str">
            <v>BASE SINDICALIZADO</v>
          </cell>
          <cell r="J210">
            <v>8</v>
          </cell>
          <cell r="K210">
            <v>15</v>
          </cell>
          <cell r="L210">
            <v>4882.5</v>
          </cell>
        </row>
        <row r="211">
          <cell r="B211" t="str">
            <v>LOPEZ RODRIGUEZ DAVID FERNANDO</v>
          </cell>
          <cell r="C211" t="str">
            <v>LORD601229TM1</v>
          </cell>
          <cell r="D211" t="str">
            <v>LORD601229HJCPDV06</v>
          </cell>
          <cell r="E211" t="str">
            <v>75936000084</v>
          </cell>
          <cell r="F211" t="str">
            <v>11-JUN-1993</v>
          </cell>
          <cell r="G211" t="str">
            <v>OG RECURSOS HUMANOS</v>
          </cell>
          <cell r="H211" t="str">
            <v>ADMINISTRATIVO ESPECIALIZADO</v>
          </cell>
          <cell r="I211" t="str">
            <v>BASE SINDICALIZADO</v>
          </cell>
          <cell r="J211">
            <v>6</v>
          </cell>
          <cell r="K211">
            <v>15</v>
          </cell>
          <cell r="L211">
            <v>4499.55</v>
          </cell>
        </row>
        <row r="212">
          <cell r="B212" t="str">
            <v>LOPEZ RODRIGUEZ MARIA DEL SOCORRO</v>
          </cell>
          <cell r="C212" t="str">
            <v>LORS680627LD0</v>
          </cell>
          <cell r="D212" t="str">
            <v>LORD680627MJCPDCO8</v>
          </cell>
          <cell r="E212" t="str">
            <v>04896882208</v>
          </cell>
          <cell r="F212" t="str">
            <v>01-FEB-2000</v>
          </cell>
          <cell r="G212" t="str">
            <v>DEPOSITO SAN AGUSTIN</v>
          </cell>
          <cell r="H212" t="str">
            <v>SECRETARIA 'E'</v>
          </cell>
          <cell r="I212" t="str">
            <v>BASE SINDICALIZADO</v>
          </cell>
          <cell r="J212">
            <v>6</v>
          </cell>
          <cell r="K212">
            <v>15</v>
          </cell>
          <cell r="L212">
            <v>3289.95</v>
          </cell>
        </row>
        <row r="213">
          <cell r="B213" t="str">
            <v>LOPEZ ROSALES ARMANDO</v>
          </cell>
          <cell r="C213" t="str">
            <v>LORA680519LK5</v>
          </cell>
          <cell r="D213" t="str">
            <v>LORA680519HJCPSR04</v>
          </cell>
          <cell r="E213" t="str">
            <v>21876877982</v>
          </cell>
          <cell r="F213" t="str">
            <v>04-AGO-2000</v>
          </cell>
          <cell r="G213" t="str">
            <v>OG MANTENIMIENTO Y CONSTRUCCIO</v>
          </cell>
          <cell r="H213" t="str">
            <v>RECEPTOR</v>
          </cell>
          <cell r="I213" t="str">
            <v>BASE SINDICALIZADO</v>
          </cell>
          <cell r="J213">
            <v>6</v>
          </cell>
          <cell r="K213">
            <v>15</v>
          </cell>
          <cell r="L213">
            <v>3439.95</v>
          </cell>
        </row>
        <row r="214">
          <cell r="B214" t="str">
            <v>LOPEZ ROSALES CARLOS ALBERTO</v>
          </cell>
          <cell r="C214" t="str">
            <v>LORC710302S38</v>
          </cell>
          <cell r="D214" t="str">
            <v>LORC710302HJCPSR06</v>
          </cell>
          <cell r="E214" t="str">
            <v>25887164397</v>
          </cell>
          <cell r="F214" t="str">
            <v>07-NOV-1997</v>
          </cell>
          <cell r="G214" t="str">
            <v>OG CONTROL INTERNO</v>
          </cell>
          <cell r="H214" t="str">
            <v>AUDITOR</v>
          </cell>
          <cell r="I214" t="str">
            <v>BASE CONFIANZA</v>
          </cell>
          <cell r="J214">
            <v>6</v>
          </cell>
          <cell r="K214">
            <v>15</v>
          </cell>
          <cell r="L214">
            <v>4896.3999999999996</v>
          </cell>
        </row>
        <row r="215">
          <cell r="B215" t="str">
            <v>LOPEZ ZUÑIGA ALFREDO</v>
          </cell>
          <cell r="C215" t="str">
            <v>LOZA710315KRA</v>
          </cell>
          <cell r="D215" t="str">
            <v>LOZA710315HSPPXL08</v>
          </cell>
          <cell r="E215" t="str">
            <v>04887199810</v>
          </cell>
          <cell r="F215" t="str">
            <v>03-JUN-1991</v>
          </cell>
          <cell r="G215" t="str">
            <v>DEPOSITO SAN AGUSTIN</v>
          </cell>
          <cell r="H215" t="str">
            <v>CAJERO</v>
          </cell>
          <cell r="I215" t="str">
            <v>BASE SINDICALIZADO</v>
          </cell>
          <cell r="J215">
            <v>8</v>
          </cell>
          <cell r="K215">
            <v>15</v>
          </cell>
          <cell r="L215">
            <v>4882.5</v>
          </cell>
        </row>
        <row r="216">
          <cell r="B216" t="str">
            <v>LUNA SANCHEZ DORA ALICIA</v>
          </cell>
          <cell r="C216" t="str">
            <v>LUSD6809189I9</v>
          </cell>
          <cell r="D216" t="str">
            <v>LUSD680918MZSNNR04</v>
          </cell>
          <cell r="E216" t="str">
            <v>75966802466</v>
          </cell>
          <cell r="F216" t="str">
            <v>08-AGO-1996</v>
          </cell>
          <cell r="G216" t="str">
            <v>U.A.P.I.</v>
          </cell>
          <cell r="H216" t="str">
            <v>MEDICO GENERAL</v>
          </cell>
          <cell r="I216" t="str">
            <v>BASE SINDICALIZADO</v>
          </cell>
          <cell r="J216">
            <v>6</v>
          </cell>
          <cell r="K216">
            <v>15</v>
          </cell>
          <cell r="L216">
            <v>4577.7</v>
          </cell>
        </row>
        <row r="217">
          <cell r="B217" t="str">
            <v>MACIAS ACEVES LUIS SERGIO</v>
          </cell>
          <cell r="C217" t="str">
            <v>MAAL590306K44</v>
          </cell>
          <cell r="D217" t="str">
            <v>MAAL590306HDFCCS03</v>
          </cell>
          <cell r="E217" t="str">
            <v>54785967594</v>
          </cell>
          <cell r="F217" t="str">
            <v>23-ENE-1989</v>
          </cell>
          <cell r="G217" t="str">
            <v>OG CONTROL INTERNO</v>
          </cell>
          <cell r="H217" t="str">
            <v>AUXILIAR ADMINISTRATIVO 'A'</v>
          </cell>
          <cell r="I217" t="str">
            <v>BASE SINDICALIZADO</v>
          </cell>
          <cell r="J217">
            <v>6</v>
          </cell>
          <cell r="K217">
            <v>15</v>
          </cell>
          <cell r="L217">
            <v>4739.5</v>
          </cell>
        </row>
        <row r="218">
          <cell r="B218" t="str">
            <v>MALDONADO IÑIGUEZ RICARDO</v>
          </cell>
          <cell r="C218" t="str">
            <v>MAIR481003000</v>
          </cell>
          <cell r="D218" t="str">
            <v>MAIR481003HJCLXC09</v>
          </cell>
          <cell r="E218" t="str">
            <v>04664803386</v>
          </cell>
          <cell r="F218" t="str">
            <v>19-OCT-2007</v>
          </cell>
          <cell r="G218" t="str">
            <v>DEPOSITO SAN AGUSTIN</v>
          </cell>
          <cell r="H218" t="str">
            <v>RECEPTOR</v>
          </cell>
          <cell r="I218" t="str">
            <v>CONTRATO PERMANENTE</v>
          </cell>
          <cell r="J218">
            <v>8</v>
          </cell>
          <cell r="K218">
            <v>15</v>
          </cell>
          <cell r="L218">
            <v>3546.2</v>
          </cell>
        </row>
        <row r="219">
          <cell r="B219" t="str">
            <v>MANRIQUE SANCHEZ JUAN</v>
          </cell>
          <cell r="C219" t="str">
            <v>MASJ560901DG7</v>
          </cell>
          <cell r="D219" t="str">
            <v>MASJ560901HGTNNN13</v>
          </cell>
          <cell r="E219" t="str">
            <v>54795721148</v>
          </cell>
          <cell r="F219" t="str">
            <v>12-NOV-1990</v>
          </cell>
          <cell r="G219" t="str">
            <v>U.A.P.I.</v>
          </cell>
          <cell r="H219" t="str">
            <v>AFANADOR</v>
          </cell>
          <cell r="I219" t="str">
            <v>BASE SINDICALIZADO</v>
          </cell>
          <cell r="J219">
            <v>8</v>
          </cell>
          <cell r="K219">
            <v>15</v>
          </cell>
          <cell r="L219">
            <v>3117.8</v>
          </cell>
        </row>
        <row r="220">
          <cell r="B220" t="str">
            <v>MANTILLA RODRIGUEZ GILBERTO</v>
          </cell>
          <cell r="C220" t="str">
            <v>MARG690723DW8</v>
          </cell>
          <cell r="D220" t="str">
            <v>MARG690723HUZNOL05</v>
          </cell>
          <cell r="E220" t="str">
            <v>65896942680</v>
          </cell>
          <cell r="F220" t="str">
            <v>04-JUN-1993</v>
          </cell>
          <cell r="G220" t="str">
            <v>DEPOSITO NO. 8</v>
          </cell>
          <cell r="H220" t="str">
            <v>RECEPTOR</v>
          </cell>
          <cell r="I220" t="str">
            <v>BASE SINDICALIZADO</v>
          </cell>
          <cell r="J220">
            <v>8</v>
          </cell>
          <cell r="K220">
            <v>15</v>
          </cell>
          <cell r="L220">
            <v>3546.2</v>
          </cell>
        </row>
        <row r="221">
          <cell r="B221" t="str">
            <v>MARQUEZ CAMARENA EDGAR ALEJANDRO</v>
          </cell>
          <cell r="C221" t="str">
            <v>MACE891229000</v>
          </cell>
          <cell r="D221" t="str">
            <v>MACE891229HJCRMD00</v>
          </cell>
          <cell r="E221" t="str">
            <v>04098946686</v>
          </cell>
          <cell r="F221" t="str">
            <v>17-ENE-2013</v>
          </cell>
          <cell r="G221" t="str">
            <v>SALA LIBERTAD</v>
          </cell>
          <cell r="H221" t="str">
            <v>ENCARGADO DE CONTRATACION B</v>
          </cell>
          <cell r="I221" t="str">
            <v>CONFIANZA</v>
          </cell>
          <cell r="J221">
            <v>8</v>
          </cell>
          <cell r="K221">
            <v>15</v>
          </cell>
          <cell r="L221">
            <v>4681.8</v>
          </cell>
        </row>
        <row r="222">
          <cell r="B222" t="str">
            <v>MARQUEZ DUEÑAS MARIA ELENA</v>
          </cell>
          <cell r="C222" t="str">
            <v>MADE830316000</v>
          </cell>
          <cell r="D222" t="str">
            <v>MADE830616MJCRXL08</v>
          </cell>
          <cell r="E222" t="str">
            <v>04068302118</v>
          </cell>
          <cell r="F222" t="str">
            <v>03-JUN-2013</v>
          </cell>
          <cell r="G222" t="str">
            <v>OG JURIDICO</v>
          </cell>
          <cell r="H222" t="str">
            <v>ABOGADO</v>
          </cell>
          <cell r="I222" t="str">
            <v>CONTRATO</v>
          </cell>
          <cell r="J222">
            <v>6</v>
          </cell>
          <cell r="K222">
            <v>15</v>
          </cell>
          <cell r="L222">
            <v>4896.3999999999996</v>
          </cell>
        </row>
        <row r="223">
          <cell r="B223" t="str">
            <v>MARQUEZ MARTINEZ ANA MARIA</v>
          </cell>
          <cell r="C223" t="str">
            <v>MAMA801025QS5</v>
          </cell>
          <cell r="D223" t="str">
            <v>MAMA801025MJCRRN01</v>
          </cell>
          <cell r="E223" t="str">
            <v>04988037505</v>
          </cell>
          <cell r="F223" t="str">
            <v>21-OCT-2004</v>
          </cell>
          <cell r="G223" t="str">
            <v>U.A.P.I.</v>
          </cell>
          <cell r="H223" t="str">
            <v>PSICOLOGA</v>
          </cell>
          <cell r="I223" t="str">
            <v>BASE SINDICALIZADO</v>
          </cell>
          <cell r="J223">
            <v>6</v>
          </cell>
          <cell r="K223">
            <v>15</v>
          </cell>
          <cell r="L223">
            <v>4652.7</v>
          </cell>
        </row>
        <row r="224">
          <cell r="B224" t="str">
            <v>MARQUEZ ORTEGA ERIKA ALEJANDRA</v>
          </cell>
          <cell r="C224" t="str">
            <v>MAOE8502125R5</v>
          </cell>
          <cell r="D224" t="str">
            <v>MAOE850212MJCRRR00</v>
          </cell>
          <cell r="E224" t="str">
            <v>75028558643</v>
          </cell>
          <cell r="F224" t="str">
            <v>22-OCT-2002</v>
          </cell>
          <cell r="G224" t="str">
            <v>OG CONTABILIDAD</v>
          </cell>
          <cell r="H224" t="str">
            <v>SECRETARIA</v>
          </cell>
          <cell r="I224" t="str">
            <v>BASE SINDICALIZADO</v>
          </cell>
          <cell r="J224">
            <v>6</v>
          </cell>
          <cell r="K224">
            <v>15</v>
          </cell>
          <cell r="L224">
            <v>4231.95</v>
          </cell>
        </row>
        <row r="225">
          <cell r="B225" t="str">
            <v>MARTIN GONZALEZ JUANA</v>
          </cell>
          <cell r="C225" t="str">
            <v>MAGJ570310NX1</v>
          </cell>
          <cell r="D225" t="str">
            <v>MAGJ570310MJCRNN07</v>
          </cell>
          <cell r="E225" t="str">
            <v>10815609069</v>
          </cell>
          <cell r="F225" t="str">
            <v>04-DIC-1985</v>
          </cell>
          <cell r="G225" t="str">
            <v>OG CASUISTICA</v>
          </cell>
          <cell r="H225" t="str">
            <v>TRABAJADORA SOCIAL</v>
          </cell>
          <cell r="I225" t="str">
            <v>BASE SINDICALIZADO</v>
          </cell>
          <cell r="J225">
            <v>6</v>
          </cell>
          <cell r="K225">
            <v>15</v>
          </cell>
          <cell r="L225">
            <v>4896.3999999999996</v>
          </cell>
        </row>
        <row r="226">
          <cell r="B226" t="str">
            <v>MARTINEZ AGUILERA JUAN CARLOS</v>
          </cell>
          <cell r="C226" t="str">
            <v>MAAJ691121000</v>
          </cell>
          <cell r="D226" t="str">
            <v>MAAJ691121HJCRGN02</v>
          </cell>
          <cell r="E226" t="str">
            <v>04866980727</v>
          </cell>
          <cell r="F226" t="str">
            <v>27-JUN-2013</v>
          </cell>
          <cell r="G226" t="str">
            <v>ASILO LEONIDAS K. DEMOS</v>
          </cell>
          <cell r="H226" t="str">
            <v>AFANADOR</v>
          </cell>
          <cell r="I226" t="str">
            <v>INCIDENCIAS</v>
          </cell>
          <cell r="J226">
            <v>8</v>
          </cell>
          <cell r="K226">
            <v>15</v>
          </cell>
          <cell r="L226">
            <v>4175.05</v>
          </cell>
        </row>
        <row r="227">
          <cell r="B227" t="str">
            <v>MARTINEZ ALCARAZ EDGAR ALEJANDRO</v>
          </cell>
          <cell r="C227" t="str">
            <v>MAAE910102000</v>
          </cell>
          <cell r="D227" t="str">
            <v>MAAE910102HJCRLD02</v>
          </cell>
          <cell r="E227" t="str">
            <v>04109101875</v>
          </cell>
          <cell r="F227" t="str">
            <v>10-MAY-2013</v>
          </cell>
          <cell r="G227" t="str">
            <v>ASILO LEONIDAS K. DEMOS</v>
          </cell>
          <cell r="H227" t="str">
            <v>ENFERMERO</v>
          </cell>
          <cell r="I227" t="str">
            <v>INCIDENCIAS</v>
          </cell>
          <cell r="J227">
            <v>8</v>
          </cell>
          <cell r="K227">
            <v>15</v>
          </cell>
          <cell r="L227">
            <v>3750.8</v>
          </cell>
        </row>
        <row r="228">
          <cell r="B228" t="str">
            <v>MARTINEZ ALCARAZ JOSE DE JESUS</v>
          </cell>
          <cell r="C228" t="str">
            <v>MAAJ870224000</v>
          </cell>
          <cell r="D228" t="str">
            <v>MAAJ870224HJCRLS06</v>
          </cell>
          <cell r="E228" t="str">
            <v>04058766728</v>
          </cell>
          <cell r="F228" t="str">
            <v>10-JUL-2013</v>
          </cell>
          <cell r="G228" t="str">
            <v>SALA LIBERTAD</v>
          </cell>
          <cell r="H228" t="str">
            <v>ENCARGADO DE CONTRATACION</v>
          </cell>
          <cell r="I228" t="str">
            <v>CONTRATO</v>
          </cell>
          <cell r="J228">
            <v>8</v>
          </cell>
          <cell r="K228">
            <v>15</v>
          </cell>
          <cell r="L228">
            <v>3271.2</v>
          </cell>
        </row>
        <row r="229">
          <cell r="B229" t="str">
            <v>MARTINEZ BLANCAS BEATRIZ ADRIANA</v>
          </cell>
          <cell r="C229" t="str">
            <v>MABB7910242V5</v>
          </cell>
          <cell r="D229" t="str">
            <v>MABB791024MMCRLT04</v>
          </cell>
          <cell r="E229" t="str">
            <v>75987945161</v>
          </cell>
          <cell r="F229" t="str">
            <v>22-ABR-2002</v>
          </cell>
          <cell r="G229" t="str">
            <v>OG SINDICATO</v>
          </cell>
          <cell r="H229" t="str">
            <v>AUXILIAR CENTRO DE COMPUTO</v>
          </cell>
          <cell r="I229" t="str">
            <v>BASE SINDICALIZADO</v>
          </cell>
          <cell r="J229">
            <v>6</v>
          </cell>
          <cell r="K229">
            <v>15</v>
          </cell>
          <cell r="L229">
            <v>4499.55</v>
          </cell>
        </row>
        <row r="230">
          <cell r="B230" t="str">
            <v>MARTINEZ CORTES SABAS JUAN FRANCISCO</v>
          </cell>
          <cell r="C230" t="str">
            <v>MACS560616JSA</v>
          </cell>
          <cell r="D230" t="str">
            <v>MACS560616HJCRRB03</v>
          </cell>
          <cell r="E230" t="str">
            <v>54755613103</v>
          </cell>
          <cell r="F230" t="str">
            <v>21-AGO-1996</v>
          </cell>
          <cell r="G230" t="str">
            <v>DEPOSITO SAN AGUSTIN</v>
          </cell>
          <cell r="H230" t="str">
            <v>RECEPTOR</v>
          </cell>
          <cell r="I230" t="str">
            <v>BASE SINDICALIZADO</v>
          </cell>
          <cell r="J230">
            <v>8</v>
          </cell>
          <cell r="K230">
            <v>15</v>
          </cell>
          <cell r="L230">
            <v>3546.2</v>
          </cell>
        </row>
        <row r="231">
          <cell r="B231" t="str">
            <v>MARTINEZ DEL REAL ALFREDO</v>
          </cell>
          <cell r="C231" t="str">
            <v>MARA5503151Q2</v>
          </cell>
          <cell r="D231" t="str">
            <v>MARA550315HJCRLL05</v>
          </cell>
          <cell r="E231" t="str">
            <v>54795516985</v>
          </cell>
          <cell r="F231" t="str">
            <v>19-ENE-1993</v>
          </cell>
          <cell r="G231" t="str">
            <v>DEPOSITO SAN AGUSTIN</v>
          </cell>
          <cell r="H231" t="str">
            <v>PERITO EN IDENTIFICACION VEHIC</v>
          </cell>
          <cell r="I231" t="str">
            <v>BASE SINDICALIZADO</v>
          </cell>
          <cell r="J231">
            <v>8</v>
          </cell>
          <cell r="K231">
            <v>15</v>
          </cell>
          <cell r="L231">
            <v>6570.2</v>
          </cell>
        </row>
        <row r="232">
          <cell r="B232" t="str">
            <v>MARTINEZ GONZALEZ GERARDO</v>
          </cell>
          <cell r="C232" t="str">
            <v>MAGG621007BI8</v>
          </cell>
          <cell r="D232" t="str">
            <v>MAGG621007HJCRNR01</v>
          </cell>
          <cell r="E232" t="str">
            <v>54796289012</v>
          </cell>
          <cell r="F232" t="str">
            <v>06-ABR-2005</v>
          </cell>
          <cell r="G232" t="str">
            <v>SALA LIBERTAD</v>
          </cell>
          <cell r="H232" t="str">
            <v>AFANADOR</v>
          </cell>
          <cell r="I232" t="str">
            <v>BASE SINDICALIZADO</v>
          </cell>
          <cell r="J232">
            <v>8</v>
          </cell>
          <cell r="K232">
            <v>15</v>
          </cell>
          <cell r="L232">
            <v>3117.65</v>
          </cell>
        </row>
        <row r="233">
          <cell r="B233" t="str">
            <v>MARTINEZ GONZALEZ GILBERTO JAVIER</v>
          </cell>
          <cell r="C233" t="str">
            <v>MAGG890525000</v>
          </cell>
          <cell r="D233" t="str">
            <v>MAGG890525HJCRNL03</v>
          </cell>
          <cell r="E233" t="str">
            <v>75088973781</v>
          </cell>
          <cell r="F233" t="str">
            <v>17-ABR-2013</v>
          </cell>
          <cell r="G233" t="str">
            <v>OG GCIA  DEPENDENCIAS DIRECTAS</v>
          </cell>
          <cell r="H233" t="str">
            <v>JEFE DE DEPENDENCIAS DIRECTAS</v>
          </cell>
          <cell r="I233" t="str">
            <v>CONFIANZA</v>
          </cell>
          <cell r="J233">
            <v>6</v>
          </cell>
          <cell r="K233">
            <v>15</v>
          </cell>
          <cell r="L233">
            <v>14648.7</v>
          </cell>
        </row>
        <row r="234">
          <cell r="B234" t="str">
            <v>MARTINEZ GUTIERREZ CRISTOBAL</v>
          </cell>
          <cell r="C234" t="str">
            <v>MAGC5302013K0</v>
          </cell>
          <cell r="D234" t="str">
            <v>MAGC530302HJCRTR03</v>
          </cell>
          <cell r="E234" t="str">
            <v>04715304012</v>
          </cell>
          <cell r="F234" t="str">
            <v>26-MAY-1994</v>
          </cell>
          <cell r="G234" t="str">
            <v>SALA LIBERTAD</v>
          </cell>
          <cell r="H234" t="str">
            <v>AUXILIAR DE CHOFER</v>
          </cell>
          <cell r="I234" t="str">
            <v>BASE SINDICALIZADO</v>
          </cell>
          <cell r="J234">
            <v>8</v>
          </cell>
          <cell r="K234">
            <v>15</v>
          </cell>
          <cell r="L234">
            <v>3342.35</v>
          </cell>
        </row>
        <row r="235">
          <cell r="B235" t="str">
            <v>MARTINEZ HERNANDEZ JOSE ISRAEL</v>
          </cell>
          <cell r="C235" t="str">
            <v>MAHI810211J55</v>
          </cell>
          <cell r="D235" t="str">
            <v>MAHI810211HJCRRS07</v>
          </cell>
          <cell r="E235" t="str">
            <v>75978118125</v>
          </cell>
          <cell r="F235" t="str">
            <v>10-ABR-2006</v>
          </cell>
          <cell r="G235" t="str">
            <v>SALA ALCALDE</v>
          </cell>
          <cell r="H235" t="str">
            <v>AUXILIAR DE CHOFER</v>
          </cell>
          <cell r="I235" t="str">
            <v>BASE SINDICALIZADO</v>
          </cell>
          <cell r="J235">
            <v>8</v>
          </cell>
          <cell r="K235">
            <v>15</v>
          </cell>
          <cell r="L235">
            <v>3546.2</v>
          </cell>
        </row>
        <row r="236">
          <cell r="B236" t="str">
            <v>MARTINEZ MELENDEZ MARIA ESPERANZA</v>
          </cell>
          <cell r="C236" t="str">
            <v>MAMX5609244Q5</v>
          </cell>
          <cell r="D236" t="str">
            <v>MAMX560924MJCRLS09</v>
          </cell>
          <cell r="E236" t="str">
            <v>04915600854</v>
          </cell>
          <cell r="F236" t="str">
            <v>30-SEP-2002</v>
          </cell>
          <cell r="G236" t="str">
            <v>CENTRO 4</v>
          </cell>
          <cell r="H236" t="str">
            <v>AFANADORA</v>
          </cell>
          <cell r="I236" t="str">
            <v>BASE SINDICALIZADO</v>
          </cell>
          <cell r="J236">
            <v>8</v>
          </cell>
          <cell r="K236">
            <v>15</v>
          </cell>
          <cell r="L236">
            <v>2839.25</v>
          </cell>
        </row>
        <row r="237">
          <cell r="B237" t="str">
            <v>MARTINEZ RAMIREZ DANIEL</v>
          </cell>
          <cell r="C237" t="str">
            <v>MARD850908000</v>
          </cell>
          <cell r="D237" t="str">
            <v>MARD850908HJCRMN05</v>
          </cell>
          <cell r="E237" t="str">
            <v>04018518060</v>
          </cell>
          <cell r="F237" t="str">
            <v>03-JUN-2013</v>
          </cell>
          <cell r="G237" t="str">
            <v>DEPOSITO SAN AGUSTIN</v>
          </cell>
          <cell r="H237" t="str">
            <v>RECEPTOR</v>
          </cell>
          <cell r="I237" t="str">
            <v>INCIDENCIAS</v>
          </cell>
          <cell r="J237">
            <v>8</v>
          </cell>
          <cell r="K237">
            <v>15</v>
          </cell>
          <cell r="L237">
            <v>3545.9</v>
          </cell>
        </row>
        <row r="238">
          <cell r="B238" t="str">
            <v>MARTINEZ RUVALCABA MARIA DEL CARMEN</v>
          </cell>
          <cell r="C238" t="str">
            <v>MARC520713NN9</v>
          </cell>
          <cell r="D238" t="str">
            <v>MARC520713MJCRVR03</v>
          </cell>
          <cell r="E238" t="str">
            <v>04725212205</v>
          </cell>
          <cell r="F238" t="str">
            <v>01-JUL-1992</v>
          </cell>
          <cell r="G238" t="str">
            <v>OG RECURSOS HUMANOS</v>
          </cell>
          <cell r="H238" t="str">
            <v>AUXILIAR ADMINISTRATIVO 'A'</v>
          </cell>
          <cell r="I238" t="str">
            <v>BASE SINDICALIZADO</v>
          </cell>
          <cell r="J238">
            <v>6</v>
          </cell>
          <cell r="K238">
            <v>15</v>
          </cell>
          <cell r="L238">
            <v>4739.5</v>
          </cell>
        </row>
        <row r="239">
          <cell r="B239" t="str">
            <v>MARTINEZ VAZQUEZ MARIA TRINIDAD</v>
          </cell>
          <cell r="C239" t="str">
            <v>MAVT560627A50</v>
          </cell>
          <cell r="D239" t="str">
            <v>MAVM560627MJCRZR06</v>
          </cell>
          <cell r="E239" t="str">
            <v>04885605198</v>
          </cell>
          <cell r="F239" t="str">
            <v>16-ENE-1988</v>
          </cell>
          <cell r="G239" t="str">
            <v>U.A.P.I.</v>
          </cell>
          <cell r="H239" t="str">
            <v>ENFERMERA</v>
          </cell>
          <cell r="I239" t="str">
            <v>BASE SINDICALIZADO</v>
          </cell>
          <cell r="J239">
            <v>8</v>
          </cell>
          <cell r="K239">
            <v>15</v>
          </cell>
          <cell r="L239">
            <v>3750.8</v>
          </cell>
        </row>
        <row r="240">
          <cell r="B240" t="str">
            <v>MARTINEZ ZERMEÑO PEDRO OSCAR</v>
          </cell>
          <cell r="C240" t="str">
            <v>MAZP820301000</v>
          </cell>
          <cell r="D240" t="str">
            <v>MAZP820301HJCRRD06</v>
          </cell>
          <cell r="E240" t="str">
            <v>54008228998</v>
          </cell>
          <cell r="F240" t="str">
            <v>15-AGO-2011</v>
          </cell>
          <cell r="G240" t="str">
            <v>OG SEGUIMIENTO Y ACOMPAÑAMIENT</v>
          </cell>
          <cell r="H240" t="str">
            <v>RECEPTOR</v>
          </cell>
          <cell r="I240" t="str">
            <v>CONTRATO PERMANENTE</v>
          </cell>
          <cell r="J240">
            <v>8</v>
          </cell>
          <cell r="K240">
            <v>15</v>
          </cell>
          <cell r="L240">
            <v>3546.2</v>
          </cell>
        </row>
        <row r="241">
          <cell r="B241" t="str">
            <v>MEDA MUCIÑO FRANCISCO IVAN</v>
          </cell>
          <cell r="C241" t="str">
            <v>MEMF801004000</v>
          </cell>
          <cell r="D241" t="str">
            <v>MEMF801004HJCDCR01</v>
          </cell>
          <cell r="E241" t="str">
            <v>37998011540</v>
          </cell>
          <cell r="F241" t="str">
            <v>23-FEB-2012</v>
          </cell>
          <cell r="G241" t="str">
            <v>OG SERVICIOS GENERALES</v>
          </cell>
          <cell r="H241" t="str">
            <v>RECEPTOR</v>
          </cell>
          <cell r="I241" t="str">
            <v>CONTRATO PERMANENTE</v>
          </cell>
          <cell r="J241">
            <v>8</v>
          </cell>
          <cell r="K241">
            <v>15</v>
          </cell>
          <cell r="L241">
            <v>3546.2</v>
          </cell>
        </row>
        <row r="242">
          <cell r="B242" t="str">
            <v>MEDINA GUEVARA JOSEFINA</v>
          </cell>
          <cell r="C242" t="str">
            <v>MEGJ570323I75</v>
          </cell>
          <cell r="D242" t="str">
            <v>MEGJ570323MJCDVS03</v>
          </cell>
          <cell r="E242" t="str">
            <v>04915701918</v>
          </cell>
          <cell r="F242" t="str">
            <v>09-DIC-1991</v>
          </cell>
          <cell r="G242" t="str">
            <v>ASILO LEONIDAS K. DEMOS</v>
          </cell>
          <cell r="H242" t="str">
            <v>MEDICO GENERAL</v>
          </cell>
          <cell r="I242" t="str">
            <v>BASE SINDICALIZADO</v>
          </cell>
          <cell r="J242">
            <v>6</v>
          </cell>
          <cell r="K242">
            <v>15</v>
          </cell>
          <cell r="L242">
            <v>4577.7</v>
          </cell>
        </row>
        <row r="243">
          <cell r="B243" t="str">
            <v>MEDINA LOPEZ RODRIGO DEMETRIO</v>
          </cell>
          <cell r="C243" t="str">
            <v>MELR671222L29</v>
          </cell>
          <cell r="D243" t="str">
            <v>MELR671222HJCDPD04</v>
          </cell>
          <cell r="E243" t="str">
            <v>04906747482</v>
          </cell>
          <cell r="F243" t="str">
            <v>19-JUN-1990</v>
          </cell>
          <cell r="G243" t="str">
            <v>OG CONTROL INTERNO</v>
          </cell>
          <cell r="H243" t="str">
            <v>SUPERVISOR DE AUDITORIA INTERN</v>
          </cell>
          <cell r="I243" t="str">
            <v>BASE CONFIANZA</v>
          </cell>
          <cell r="J243">
            <v>8</v>
          </cell>
          <cell r="K243">
            <v>15</v>
          </cell>
          <cell r="L243">
            <v>11866.5</v>
          </cell>
        </row>
        <row r="244">
          <cell r="B244" t="str">
            <v>MENDOZA MORENO ANA ROSA</v>
          </cell>
          <cell r="C244" t="str">
            <v>MEMA570612TA0</v>
          </cell>
          <cell r="D244" t="str">
            <v>MEMA570612MJCNRN02</v>
          </cell>
          <cell r="E244" t="str">
            <v>54835712552</v>
          </cell>
          <cell r="F244" t="str">
            <v>06-SEP-1983</v>
          </cell>
          <cell r="G244" t="str">
            <v>OG PROCURADOR JURIDICO</v>
          </cell>
          <cell r="H244" t="str">
            <v>ABOGADO</v>
          </cell>
          <cell r="I244" t="str">
            <v>BASE</v>
          </cell>
          <cell r="J244">
            <v>6</v>
          </cell>
          <cell r="K244">
            <v>15</v>
          </cell>
          <cell r="L244">
            <v>4896.3999999999996</v>
          </cell>
        </row>
        <row r="245">
          <cell r="B245" t="str">
            <v>MEZA YAÑEZ LUCIA DEL CARMEN</v>
          </cell>
          <cell r="C245" t="str">
            <v>MEYL830108RA0</v>
          </cell>
          <cell r="D245" t="str">
            <v>MEYL830108MJCZXC04</v>
          </cell>
          <cell r="E245" t="str">
            <v>75028321943</v>
          </cell>
          <cell r="F245" t="str">
            <v>23-SEP-2003</v>
          </cell>
          <cell r="G245" t="str">
            <v>CENTRO 1</v>
          </cell>
          <cell r="H245" t="str">
            <v>MAESTRA</v>
          </cell>
          <cell r="I245" t="str">
            <v>BASE SINDICALIZADO</v>
          </cell>
          <cell r="J245">
            <v>8</v>
          </cell>
          <cell r="K245">
            <v>15</v>
          </cell>
          <cell r="L245">
            <v>6148.5</v>
          </cell>
        </row>
        <row r="246">
          <cell r="B246" t="str">
            <v>MIRAMON RIVERA ANA GUILLERMINA</v>
          </cell>
          <cell r="C246" t="str">
            <v>MIRA750301KS2</v>
          </cell>
          <cell r="D246" t="str">
            <v>MIRA750301MJCRVN07</v>
          </cell>
          <cell r="E246" t="str">
            <v>75977517350</v>
          </cell>
          <cell r="F246" t="str">
            <v>01-OCT-1997</v>
          </cell>
          <cell r="G246" t="str">
            <v>CENTRO 3</v>
          </cell>
          <cell r="H246" t="str">
            <v>MAESTRO (A)</v>
          </cell>
          <cell r="I246" t="str">
            <v>BASE SINDICALIZADO</v>
          </cell>
          <cell r="J246">
            <v>8</v>
          </cell>
          <cell r="K246">
            <v>15</v>
          </cell>
          <cell r="L246">
            <v>2173.5500000000002</v>
          </cell>
        </row>
        <row r="247">
          <cell r="B247" t="str">
            <v>MIRANDA VIRGEN JAVIER EMMANUEL</v>
          </cell>
          <cell r="C247" t="str">
            <v>MIVJ801219R99</v>
          </cell>
          <cell r="D247" t="str">
            <v>MIVJ801219HJCRRV05</v>
          </cell>
          <cell r="E247" t="str">
            <v>04998045399</v>
          </cell>
          <cell r="F247" t="str">
            <v>15-MAR-1999</v>
          </cell>
          <cell r="G247" t="str">
            <v>DEPOSITO SAN AGUSTIN</v>
          </cell>
          <cell r="H247" t="str">
            <v>RECEPTOR</v>
          </cell>
          <cell r="I247" t="str">
            <v>BASE SINDICALIZADO</v>
          </cell>
          <cell r="J247">
            <v>8</v>
          </cell>
          <cell r="K247">
            <v>15</v>
          </cell>
          <cell r="L247">
            <v>3546.2</v>
          </cell>
        </row>
        <row r="248">
          <cell r="B248" t="str">
            <v>MONSIVAIS BOBADILLA NANCY NOHEMI</v>
          </cell>
          <cell r="C248" t="str">
            <v>MOBN8011213M0</v>
          </cell>
          <cell r="D248" t="str">
            <v>MOBN801121MJCNBN05</v>
          </cell>
          <cell r="E248" t="str">
            <v>54998072596</v>
          </cell>
          <cell r="F248" t="str">
            <v>16-NOV-1999</v>
          </cell>
          <cell r="G248" t="str">
            <v>OG SEGUIMIENTO Y ACOMPAÑAMIENT</v>
          </cell>
          <cell r="H248" t="str">
            <v>AUXILIAR ADMINISTRATIVO</v>
          </cell>
          <cell r="I248" t="str">
            <v>BASE SINDICALIZADO</v>
          </cell>
          <cell r="J248">
            <v>6</v>
          </cell>
          <cell r="K248">
            <v>15</v>
          </cell>
          <cell r="L248">
            <v>4101.8999999999996</v>
          </cell>
        </row>
        <row r="249">
          <cell r="B249" t="str">
            <v>MORA ANGUIANO MARGARITA</v>
          </cell>
          <cell r="C249" t="str">
            <v>MOAM640615TF5</v>
          </cell>
          <cell r="D249" t="str">
            <v>MOAM640615MJCRNR05</v>
          </cell>
          <cell r="E249" t="str">
            <v>75926400401</v>
          </cell>
          <cell r="F249" t="str">
            <v>10-FEB-1992</v>
          </cell>
          <cell r="G249" t="str">
            <v>OG SERVICIOS GENERALES</v>
          </cell>
          <cell r="H249" t="str">
            <v>AFANADORA</v>
          </cell>
          <cell r="I249" t="str">
            <v>BASE SINDICALIZADO</v>
          </cell>
          <cell r="J249">
            <v>8</v>
          </cell>
          <cell r="K249">
            <v>15</v>
          </cell>
          <cell r="L249">
            <v>3117.8</v>
          </cell>
        </row>
        <row r="250">
          <cell r="B250" t="str">
            <v>MORALES RAMIREZ MARIA ASCENCION</v>
          </cell>
          <cell r="C250" t="str">
            <v>MORA5205148P6</v>
          </cell>
          <cell r="D250" t="str">
            <v>MORA520514MJCRMS08</v>
          </cell>
          <cell r="E250" t="str">
            <v>04895204487</v>
          </cell>
          <cell r="F250" t="str">
            <v>03-JUL-1989</v>
          </cell>
          <cell r="G250" t="str">
            <v>ASILO LEONIDAS K. DEMOS</v>
          </cell>
          <cell r="H250" t="str">
            <v>AUXILIAR DE COCINA</v>
          </cell>
          <cell r="I250" t="str">
            <v>BASE SINDICALIZADO</v>
          </cell>
          <cell r="J250">
            <v>8</v>
          </cell>
          <cell r="K250">
            <v>15</v>
          </cell>
          <cell r="L250">
            <v>3117.8</v>
          </cell>
        </row>
        <row r="251">
          <cell r="B251" t="str">
            <v>MORENO CORTES ARTURO</v>
          </cell>
          <cell r="C251" t="str">
            <v>MOCA590404AM7</v>
          </cell>
          <cell r="D251" t="str">
            <v>MOCA590404HJCRRR03</v>
          </cell>
          <cell r="E251" t="str">
            <v>04845914706</v>
          </cell>
          <cell r="F251" t="str">
            <v>06-NOV-1995</v>
          </cell>
          <cell r="G251" t="str">
            <v>SALA LIBERTAD</v>
          </cell>
          <cell r="H251" t="str">
            <v>ENCARGADO DE CONTRATACION</v>
          </cell>
          <cell r="I251" t="str">
            <v>BASE SINDICALIZADO</v>
          </cell>
          <cell r="J251">
            <v>8</v>
          </cell>
          <cell r="K251">
            <v>15</v>
          </cell>
          <cell r="L251">
            <v>3546.2</v>
          </cell>
        </row>
        <row r="252">
          <cell r="B252" t="str">
            <v>MORENO CORTES FRANCISCO</v>
          </cell>
          <cell r="C252" t="str">
            <v>MOCF570828C72</v>
          </cell>
          <cell r="D252" t="str">
            <v>MOCF570828HJCRRR04</v>
          </cell>
          <cell r="E252" t="str">
            <v>54815706673</v>
          </cell>
          <cell r="F252" t="str">
            <v>09-FEB-1996</v>
          </cell>
          <cell r="G252" t="str">
            <v>U.A.P.I.</v>
          </cell>
          <cell r="H252" t="str">
            <v>AUXILIAR DE FARMACIA</v>
          </cell>
          <cell r="I252" t="str">
            <v>BASE SINDICALIZADO</v>
          </cell>
          <cell r="J252">
            <v>6</v>
          </cell>
          <cell r="K252">
            <v>15</v>
          </cell>
          <cell r="L252">
            <v>4769.2</v>
          </cell>
        </row>
        <row r="253">
          <cell r="B253" t="str">
            <v>MORENO DE ALBA SAULO ALONSO</v>
          </cell>
          <cell r="C253" t="str">
            <v>MOAS820416000</v>
          </cell>
          <cell r="D253" t="str">
            <v>MOAS820416HJCRLL00</v>
          </cell>
          <cell r="E253" t="str">
            <v>04078212372</v>
          </cell>
          <cell r="F253" t="str">
            <v>01-SEP-2009</v>
          </cell>
          <cell r="G253" t="str">
            <v>OG PROCURADOR JURIDICO</v>
          </cell>
          <cell r="H253" t="str">
            <v>ABOGADO</v>
          </cell>
          <cell r="I253" t="str">
            <v>BASE CONFIANZA</v>
          </cell>
          <cell r="J253">
            <v>6</v>
          </cell>
          <cell r="K253">
            <v>15</v>
          </cell>
          <cell r="L253">
            <v>5003.05</v>
          </cell>
        </row>
        <row r="254">
          <cell r="B254" t="str">
            <v>MURO FLORES JOSE MARTIN</v>
          </cell>
          <cell r="C254" t="str">
            <v>MUFM6301197BA</v>
          </cell>
          <cell r="D254" t="str">
            <v>MUFM630119HJCRLR03</v>
          </cell>
          <cell r="E254" t="str">
            <v>04866331848</v>
          </cell>
          <cell r="F254" t="str">
            <v>03-ABR-1990</v>
          </cell>
          <cell r="G254" t="str">
            <v>SALA LIBERTAD</v>
          </cell>
          <cell r="H254" t="str">
            <v>AUXILIAR DE CHOFER</v>
          </cell>
          <cell r="I254" t="str">
            <v>BASE SINDICALIZADO</v>
          </cell>
          <cell r="J254">
            <v>8</v>
          </cell>
          <cell r="K254">
            <v>15</v>
          </cell>
          <cell r="L254">
            <v>3342.35</v>
          </cell>
        </row>
        <row r="255">
          <cell r="B255" t="str">
            <v>MURO MURO FABIAN OMAR</v>
          </cell>
          <cell r="C255" t="str">
            <v>MUMF760831000</v>
          </cell>
          <cell r="D255" t="str">
            <v>MUMF760831HJCRRB01</v>
          </cell>
          <cell r="E255" t="str">
            <v>04037603984</v>
          </cell>
          <cell r="F255" t="str">
            <v>22-ABR-2013</v>
          </cell>
          <cell r="G255" t="str">
            <v>OG DESARROLLO INSTITUCIONAL</v>
          </cell>
          <cell r="H255" t="str">
            <v>JEFE DE DESARROLLO INSTITUCION</v>
          </cell>
          <cell r="I255" t="str">
            <v>CONFIANZA</v>
          </cell>
          <cell r="J255">
            <v>6</v>
          </cell>
          <cell r="K255">
            <v>15</v>
          </cell>
          <cell r="L255">
            <v>14766</v>
          </cell>
        </row>
        <row r="256">
          <cell r="B256" t="str">
            <v>MUÑIZ ORTEGA MARTHA IRENE</v>
          </cell>
          <cell r="C256" t="str">
            <v>MUOM680826LU7</v>
          </cell>
          <cell r="D256" t="str">
            <v>MUOM680826MTSXRR01</v>
          </cell>
          <cell r="E256" t="str">
            <v>04886858580</v>
          </cell>
          <cell r="F256" t="str">
            <v>17-OCT-1990</v>
          </cell>
          <cell r="G256" t="str">
            <v>SALA ALCALDE</v>
          </cell>
          <cell r="H256" t="str">
            <v>SECRETARIA</v>
          </cell>
          <cell r="I256" t="str">
            <v>BASE SINDICALIZADO</v>
          </cell>
          <cell r="J256">
            <v>6</v>
          </cell>
          <cell r="K256">
            <v>15</v>
          </cell>
          <cell r="L256">
            <v>3289.65</v>
          </cell>
        </row>
        <row r="257">
          <cell r="B257" t="str">
            <v>MUÑOZ BOCANEGRA HECTOR MANUEL</v>
          </cell>
          <cell r="C257" t="str">
            <v>MUBH580626GZ6</v>
          </cell>
          <cell r="D257" t="str">
            <v>MUBH580626HJCXCC07</v>
          </cell>
          <cell r="E257" t="str">
            <v>54815848186</v>
          </cell>
          <cell r="F257" t="str">
            <v>16-MAR-1988</v>
          </cell>
          <cell r="G257" t="str">
            <v>ASILO LEONIDAS K. DEMOS</v>
          </cell>
          <cell r="H257" t="str">
            <v>ENC. DE ALMACEN</v>
          </cell>
          <cell r="I257" t="str">
            <v>BASE SINDICALIZADO</v>
          </cell>
          <cell r="J257">
            <v>6</v>
          </cell>
          <cell r="K257">
            <v>15</v>
          </cell>
          <cell r="L257">
            <v>4093.8</v>
          </cell>
        </row>
        <row r="258">
          <cell r="B258" t="str">
            <v>MUÑOZ GUTIERREZ DANIEL</v>
          </cell>
          <cell r="C258" t="str">
            <v>MUGD730504000</v>
          </cell>
          <cell r="D258" t="str">
            <v>MUGD730504HJCXTN08</v>
          </cell>
          <cell r="E258" t="str">
            <v>56887181453</v>
          </cell>
          <cell r="F258" t="str">
            <v>09-DIC-2005</v>
          </cell>
          <cell r="G258" t="str">
            <v>DEPOSITO SAN AGUSTIN</v>
          </cell>
          <cell r="H258" t="str">
            <v>RECEPTOR</v>
          </cell>
          <cell r="I258" t="str">
            <v>BASE SINDICALIZADO</v>
          </cell>
          <cell r="J258">
            <v>8</v>
          </cell>
          <cell r="K258">
            <v>15</v>
          </cell>
          <cell r="L258">
            <v>3546.05</v>
          </cell>
        </row>
        <row r="259">
          <cell r="B259" t="str">
            <v>MUÑOZ HERNANDEZ FRANCISCO JAVIER</v>
          </cell>
          <cell r="C259" t="str">
            <v>MUHF721127MD4</v>
          </cell>
          <cell r="D259" t="str">
            <v>MUHF721127HJCXRR03</v>
          </cell>
          <cell r="E259" t="str">
            <v>74897209867</v>
          </cell>
          <cell r="F259" t="str">
            <v>06-MAY-2003</v>
          </cell>
          <cell r="G259" t="str">
            <v>DEPOSITO SAN AGUSTIN</v>
          </cell>
          <cell r="H259" t="str">
            <v>RECEPTOR</v>
          </cell>
          <cell r="I259" t="str">
            <v>BASE SINDICALIZADO</v>
          </cell>
          <cell r="J259">
            <v>8</v>
          </cell>
          <cell r="K259">
            <v>15</v>
          </cell>
          <cell r="L259">
            <v>3546.2</v>
          </cell>
        </row>
        <row r="260">
          <cell r="B260" t="str">
            <v>MUÑOZ OCHOA VICTOR DAVID</v>
          </cell>
          <cell r="C260" t="str">
            <v>MUOV8109263X9</v>
          </cell>
          <cell r="D260" t="str">
            <v>MUOV810926HJCXCC04</v>
          </cell>
          <cell r="E260" t="str">
            <v>75998111571</v>
          </cell>
          <cell r="F260" t="str">
            <v>04-MAR-2005</v>
          </cell>
          <cell r="G260" t="str">
            <v>OG CENTRO DE COMPUTO</v>
          </cell>
          <cell r="H260" t="str">
            <v>AFANADOR</v>
          </cell>
          <cell r="I260" t="str">
            <v>BASE SINDICALIZADO</v>
          </cell>
          <cell r="J260">
            <v>8</v>
          </cell>
          <cell r="K260">
            <v>15</v>
          </cell>
          <cell r="L260">
            <v>3117.8</v>
          </cell>
        </row>
        <row r="261">
          <cell r="B261" t="str">
            <v>NAVARRO VILLA LORENA</v>
          </cell>
          <cell r="C261" t="str">
            <v>NAVL771212FW0</v>
          </cell>
          <cell r="D261" t="str">
            <v>NAVL771212MJCVLR09</v>
          </cell>
          <cell r="E261" t="str">
            <v>75967723661</v>
          </cell>
          <cell r="F261" t="str">
            <v>16-AGO-1996</v>
          </cell>
          <cell r="G261" t="str">
            <v>OG CONTABILIDAD</v>
          </cell>
          <cell r="H261" t="str">
            <v>AUXILIAR CONTABLE 'B'</v>
          </cell>
          <cell r="I261" t="str">
            <v>BASE SINDICALIZADO</v>
          </cell>
          <cell r="J261">
            <v>6</v>
          </cell>
          <cell r="K261">
            <v>15</v>
          </cell>
          <cell r="L261">
            <v>4766.8</v>
          </cell>
        </row>
        <row r="262">
          <cell r="B262" t="str">
            <v>NORIEGA CORTES DAVID ALEJANDRO</v>
          </cell>
          <cell r="C262" t="str">
            <v>NOCD801218PG1</v>
          </cell>
          <cell r="D262" t="str">
            <v>NOCD801218HJCRRV07</v>
          </cell>
          <cell r="E262" t="str">
            <v>75988036473</v>
          </cell>
          <cell r="F262" t="str">
            <v>12-JUN-2002</v>
          </cell>
          <cell r="G262" t="str">
            <v>DEPOSITO SAN AGUSTIN</v>
          </cell>
          <cell r="H262" t="str">
            <v>RECEPTOR</v>
          </cell>
          <cell r="I262" t="str">
            <v>BASE SINDICALIZADO</v>
          </cell>
          <cell r="J262">
            <v>8</v>
          </cell>
          <cell r="K262">
            <v>15</v>
          </cell>
          <cell r="L262">
            <v>3546.2</v>
          </cell>
        </row>
        <row r="263">
          <cell r="B263" t="str">
            <v>NORIEGA DELGADO CARLOS ABELARDO</v>
          </cell>
          <cell r="C263" t="str">
            <v>NODC670923EL1</v>
          </cell>
          <cell r="D263" t="str">
            <v>NODC670923HJCRLR03</v>
          </cell>
          <cell r="E263" t="str">
            <v>04856735420</v>
          </cell>
          <cell r="F263" t="str">
            <v>13-AGO-2012</v>
          </cell>
          <cell r="G263" t="str">
            <v>DEPOSITO SAN AGUSTIN</v>
          </cell>
          <cell r="H263" t="str">
            <v>RECEPTOR</v>
          </cell>
          <cell r="I263" t="str">
            <v>BASE SINDICALIZADO</v>
          </cell>
          <cell r="J263">
            <v>8</v>
          </cell>
          <cell r="K263">
            <v>15</v>
          </cell>
          <cell r="L263">
            <v>3545.9</v>
          </cell>
        </row>
        <row r="264">
          <cell r="B264" t="str">
            <v>NUÑEZ LEGORRETA MONICA</v>
          </cell>
          <cell r="C264" t="str">
            <v>NULM7404034D7</v>
          </cell>
          <cell r="D264" t="str">
            <v>NULM740403MDFXGN02</v>
          </cell>
          <cell r="E264" t="str">
            <v>04937319400</v>
          </cell>
          <cell r="F264" t="str">
            <v>16-ENE-1998</v>
          </cell>
          <cell r="G264" t="str">
            <v>OG DESARROLLO INSTITUCIONAL</v>
          </cell>
          <cell r="H264" t="str">
            <v>COORDINADOR OPERATIVO</v>
          </cell>
          <cell r="I264" t="str">
            <v>BASE CONFIANZA</v>
          </cell>
          <cell r="J264">
            <v>6</v>
          </cell>
          <cell r="K264">
            <v>15</v>
          </cell>
          <cell r="L264">
            <v>7562.4</v>
          </cell>
        </row>
        <row r="265">
          <cell r="B265" t="str">
            <v>NUÑEZ LOPEZ MARIA</v>
          </cell>
          <cell r="C265" t="str">
            <v>NULM7305194C7</v>
          </cell>
          <cell r="D265" t="str">
            <v>NULM730519MZSXPRO0</v>
          </cell>
          <cell r="E265" t="str">
            <v>04987331222</v>
          </cell>
          <cell r="F265" t="str">
            <v>01-SEP-1998</v>
          </cell>
          <cell r="G265" t="str">
            <v>OG GERENCIA ADMINISTRATIVA</v>
          </cell>
          <cell r="H265" t="str">
            <v>MAESTRA</v>
          </cell>
          <cell r="I265" t="str">
            <v>BASE SINDICALIZADO</v>
          </cell>
          <cell r="J265">
            <v>8</v>
          </cell>
          <cell r="K265">
            <v>15</v>
          </cell>
          <cell r="L265">
            <v>2839.25</v>
          </cell>
        </row>
        <row r="266">
          <cell r="B266" t="str">
            <v>OCHOA CARDENAS MANUEL GENARO</v>
          </cell>
          <cell r="C266" t="str">
            <v>OOCM570803000</v>
          </cell>
          <cell r="D266" t="str">
            <v>OOCM570803HJCCRN05</v>
          </cell>
          <cell r="E266" t="str">
            <v>54775715896</v>
          </cell>
          <cell r="F266" t="str">
            <v>27-JUL-2013</v>
          </cell>
          <cell r="G266" t="str">
            <v>U.A.P.I.</v>
          </cell>
          <cell r="H266" t="str">
            <v>CONSERJE</v>
          </cell>
          <cell r="I266" t="str">
            <v>CONTRATO</v>
          </cell>
          <cell r="J266">
            <v>8</v>
          </cell>
          <cell r="K266">
            <v>15</v>
          </cell>
          <cell r="L266">
            <v>4024.95</v>
          </cell>
        </row>
        <row r="267">
          <cell r="B267" t="str">
            <v>OCHOA GONZALEZ FRANCISCO</v>
          </cell>
          <cell r="C267" t="str">
            <v>OOGF880324000</v>
          </cell>
          <cell r="D267" t="str">
            <v>OOGF880324HJCCNR02</v>
          </cell>
          <cell r="E267" t="str">
            <v>04048805214</v>
          </cell>
          <cell r="F267" t="str">
            <v>05-JUN-2013</v>
          </cell>
          <cell r="G267" t="str">
            <v>SALA ALCALDE</v>
          </cell>
          <cell r="H267" t="str">
            <v>CHOFER</v>
          </cell>
          <cell r="I267" t="str">
            <v>CONTRATO</v>
          </cell>
          <cell r="J267">
            <v>8</v>
          </cell>
          <cell r="K267">
            <v>15</v>
          </cell>
          <cell r="L267">
            <v>3546.2</v>
          </cell>
        </row>
        <row r="268">
          <cell r="B268" t="str">
            <v>OLIVA GONZALEZ XOCHITL ALEJAND</v>
          </cell>
          <cell r="C268" t="str">
            <v>OIGX7108109A4</v>
          </cell>
          <cell r="D268" t="str">
            <v>OIGX710810MJCLNC05</v>
          </cell>
          <cell r="E268" t="str">
            <v>04887134478</v>
          </cell>
          <cell r="F268" t="str">
            <v>10-FEB-1988</v>
          </cell>
          <cell r="G268" t="str">
            <v>DEPOSITO SAN AGUSTIN</v>
          </cell>
          <cell r="H268" t="str">
            <v>AUXILIAR CONTABLE 'B'</v>
          </cell>
          <cell r="I268" t="str">
            <v>BASE SINDICALIZADO</v>
          </cell>
          <cell r="J268">
            <v>6</v>
          </cell>
          <cell r="K268">
            <v>15</v>
          </cell>
          <cell r="L268">
            <v>3972.9</v>
          </cell>
        </row>
        <row r="269">
          <cell r="B269" t="str">
            <v>ONTIVEROS VENCES DAVID SAMUEL</v>
          </cell>
          <cell r="C269" t="str">
            <v>OIVD770216QL3</v>
          </cell>
          <cell r="D269" t="str">
            <v>OIVD770216HDFNNV02</v>
          </cell>
          <cell r="E269" t="str">
            <v>04977714932</v>
          </cell>
          <cell r="F269" t="str">
            <v>09-MAR-2000</v>
          </cell>
          <cell r="G269" t="str">
            <v>DEPOSITO SAN AGUSTIN</v>
          </cell>
          <cell r="H269" t="str">
            <v>RECEPTOR</v>
          </cell>
          <cell r="I269" t="str">
            <v>BASE SINDICALIZADO</v>
          </cell>
          <cell r="J269">
            <v>8</v>
          </cell>
          <cell r="K269">
            <v>15</v>
          </cell>
          <cell r="L269">
            <v>3545.9</v>
          </cell>
        </row>
        <row r="270">
          <cell r="B270" t="str">
            <v>ONTIVEROS VENCES LUCIA PATRICI</v>
          </cell>
          <cell r="C270" t="str">
            <v>OIVL760313CG3</v>
          </cell>
          <cell r="D270" t="str">
            <v>OIVL760313MDFNNC09</v>
          </cell>
          <cell r="E270" t="str">
            <v>75967613193</v>
          </cell>
          <cell r="F270" t="str">
            <v>12-JUN-1997</v>
          </cell>
          <cell r="G270" t="str">
            <v>BIENES EN CUSTODIA O.G.</v>
          </cell>
          <cell r="H270" t="str">
            <v>AUXILIAR ADMINISTRATIVO 'A'</v>
          </cell>
          <cell r="I270" t="str">
            <v>BASE SINDICALIZADO</v>
          </cell>
          <cell r="J270">
            <v>6</v>
          </cell>
          <cell r="K270">
            <v>15</v>
          </cell>
          <cell r="L270">
            <v>4499.55</v>
          </cell>
        </row>
        <row r="271">
          <cell r="B271" t="str">
            <v>ORANTE SUAREZ DORA CECILIA</v>
          </cell>
          <cell r="C271" t="str">
            <v>OASD6105257S5</v>
          </cell>
          <cell r="D271" t="str">
            <v>OASD610525MNTRRR01</v>
          </cell>
          <cell r="E271" t="str">
            <v>75926101306</v>
          </cell>
          <cell r="F271" t="str">
            <v>10-AGO-1992</v>
          </cell>
          <cell r="G271" t="str">
            <v>OG CONTROL INTERNO</v>
          </cell>
          <cell r="H271" t="str">
            <v>AUXILIAR ADMINISTRATIVO 'A'</v>
          </cell>
          <cell r="I271" t="str">
            <v>BASE SINDICALIZADO</v>
          </cell>
          <cell r="J271">
            <v>6</v>
          </cell>
          <cell r="K271">
            <v>15</v>
          </cell>
          <cell r="L271">
            <v>4739.5</v>
          </cell>
        </row>
        <row r="272">
          <cell r="B272" t="str">
            <v>ORNELAS OROZCO SOCORRO LETICIA</v>
          </cell>
          <cell r="C272" t="str">
            <v>OEOS780519000</v>
          </cell>
          <cell r="D272" t="str">
            <v>OEOS780519MJCRRC00</v>
          </cell>
          <cell r="E272" t="str">
            <v>04037826171</v>
          </cell>
          <cell r="F272" t="str">
            <v>19-JUN-2013</v>
          </cell>
          <cell r="G272" t="str">
            <v>U.A.P.I.</v>
          </cell>
          <cell r="H272" t="str">
            <v>PSICOLOGA</v>
          </cell>
          <cell r="I272" t="str">
            <v>CONTRATO</v>
          </cell>
          <cell r="J272">
            <v>8</v>
          </cell>
          <cell r="K272">
            <v>15</v>
          </cell>
          <cell r="L272">
            <v>4633.95</v>
          </cell>
        </row>
        <row r="273">
          <cell r="B273" t="str">
            <v>OROPEZA ALVAREZ JOSE NESTOR</v>
          </cell>
          <cell r="C273" t="str">
            <v>OOAN6502265T8</v>
          </cell>
          <cell r="D273" t="str">
            <v>OOAN650226HJCRLS03</v>
          </cell>
          <cell r="E273" t="str">
            <v>54836546637</v>
          </cell>
          <cell r="F273" t="str">
            <v>19-ENE-2004</v>
          </cell>
          <cell r="G273" t="str">
            <v>CENTRO 1</v>
          </cell>
          <cell r="H273" t="str">
            <v>MAESTRO</v>
          </cell>
          <cell r="I273" t="str">
            <v>BASE SINDICALIZADO</v>
          </cell>
          <cell r="J273">
            <v>8</v>
          </cell>
          <cell r="K273">
            <v>15</v>
          </cell>
          <cell r="L273">
            <v>3657.2</v>
          </cell>
        </row>
        <row r="274">
          <cell r="B274" t="str">
            <v>OROPEZA OROPEZA BRUNA</v>
          </cell>
          <cell r="C274" t="str">
            <v>OOOB561006TB8</v>
          </cell>
          <cell r="D274" t="str">
            <v>OOOB561006MZSRRR08</v>
          </cell>
          <cell r="E274" t="str">
            <v>56885648073</v>
          </cell>
          <cell r="F274" t="str">
            <v>01-FEB-1996</v>
          </cell>
          <cell r="G274" t="str">
            <v>OG ORGANISMOS AFILIADOS</v>
          </cell>
          <cell r="H274" t="str">
            <v>TRABAJADORA SOCIAL</v>
          </cell>
          <cell r="I274" t="str">
            <v>BASE SINDICALIZADO</v>
          </cell>
          <cell r="J274">
            <v>6</v>
          </cell>
          <cell r="K274">
            <v>15</v>
          </cell>
          <cell r="L274">
            <v>4893.3999999999996</v>
          </cell>
        </row>
        <row r="275">
          <cell r="B275" t="str">
            <v>OROZCO CERVANTES FERNANDO</v>
          </cell>
          <cell r="C275" t="str">
            <v>OOCF64111614A</v>
          </cell>
          <cell r="D275" t="str">
            <v>OOCF641116HJCRRR08</v>
          </cell>
          <cell r="E275" t="str">
            <v>04856425196</v>
          </cell>
          <cell r="F275" t="str">
            <v>01-JUL-1994</v>
          </cell>
          <cell r="G275" t="str">
            <v>SALA LIBERTAD</v>
          </cell>
          <cell r="H275" t="str">
            <v>AUXILIAR DE CHOFER</v>
          </cell>
          <cell r="I275" t="str">
            <v>BASE SINDICALIZADO</v>
          </cell>
          <cell r="J275">
            <v>8</v>
          </cell>
          <cell r="K275">
            <v>15</v>
          </cell>
          <cell r="L275">
            <v>3342.35</v>
          </cell>
        </row>
        <row r="276">
          <cell r="B276" t="str">
            <v>OROZCO FLORES NORMA PATRICIA</v>
          </cell>
          <cell r="C276" t="str">
            <v>OOFN631223IM6</v>
          </cell>
          <cell r="D276" t="str">
            <v>OOFN631223MJCRLR07</v>
          </cell>
          <cell r="E276" t="str">
            <v>04886324864</v>
          </cell>
          <cell r="F276" t="str">
            <v>10-MAR-1997</v>
          </cell>
          <cell r="G276" t="str">
            <v>U.A.P.I.</v>
          </cell>
          <cell r="H276" t="str">
            <v>TRABAJADORA SOCIAL</v>
          </cell>
          <cell r="I276" t="str">
            <v>BASE SINDICALIZADO</v>
          </cell>
          <cell r="J276">
            <v>6</v>
          </cell>
          <cell r="K276">
            <v>15</v>
          </cell>
          <cell r="L276">
            <v>4896.3999999999996</v>
          </cell>
        </row>
        <row r="277">
          <cell r="B277" t="str">
            <v>OROZCO HUERTA ALCINDO</v>
          </cell>
          <cell r="C277" t="str">
            <v>OOHA761120824</v>
          </cell>
          <cell r="D277" t="str">
            <v>OOHA761120HJCRRL01</v>
          </cell>
          <cell r="E277" t="str">
            <v>75977500372</v>
          </cell>
          <cell r="F277" t="str">
            <v>01-MAY-2011</v>
          </cell>
          <cell r="G277" t="str">
            <v>U.A.P.I.</v>
          </cell>
          <cell r="H277" t="str">
            <v>ENFERMERO</v>
          </cell>
          <cell r="I277" t="str">
            <v>BASE SINDICALIZADO</v>
          </cell>
          <cell r="J277">
            <v>8</v>
          </cell>
          <cell r="K277">
            <v>15</v>
          </cell>
          <cell r="L277">
            <v>3750.8</v>
          </cell>
        </row>
        <row r="278">
          <cell r="B278" t="str">
            <v>ORTEGA FIGUEROA ALEJANDRO</v>
          </cell>
          <cell r="C278" t="str">
            <v>OEFA630721000</v>
          </cell>
          <cell r="D278" t="str">
            <v>OEFA630721HJCRGL05</v>
          </cell>
          <cell r="E278" t="str">
            <v>04816316956</v>
          </cell>
          <cell r="F278" t="str">
            <v>19-JUN-2013</v>
          </cell>
          <cell r="G278" t="str">
            <v>U.A.P.I.</v>
          </cell>
          <cell r="H278" t="str">
            <v>AFANADOR</v>
          </cell>
          <cell r="I278" t="str">
            <v>CONTRATO</v>
          </cell>
          <cell r="J278">
            <v>8</v>
          </cell>
          <cell r="K278">
            <v>15</v>
          </cell>
          <cell r="L278">
            <v>3117.8</v>
          </cell>
        </row>
        <row r="279">
          <cell r="B279" t="str">
            <v>ORTEGA MARTINEZ JORGE VLADIMIR</v>
          </cell>
          <cell r="C279" t="str">
            <v>OEMJ840912PN1</v>
          </cell>
          <cell r="D279" t="str">
            <v>OEMJ840912HJCRRR07</v>
          </cell>
          <cell r="E279" t="str">
            <v>04078440023</v>
          </cell>
          <cell r="F279" t="str">
            <v>29-JUL-2013</v>
          </cell>
          <cell r="G279" t="str">
            <v>DEPOSITO SAN AGUSTIN</v>
          </cell>
          <cell r="H279" t="str">
            <v>RECEPTOR</v>
          </cell>
          <cell r="I279" t="str">
            <v>CONTRATO</v>
          </cell>
          <cell r="J279">
            <v>8</v>
          </cell>
          <cell r="K279">
            <v>15</v>
          </cell>
          <cell r="L279">
            <v>3546.15</v>
          </cell>
        </row>
        <row r="280">
          <cell r="B280" t="str">
            <v>ORTEGA SANTILLAN MIRIAM MARISOL</v>
          </cell>
          <cell r="C280" t="str">
            <v>OESM871022000</v>
          </cell>
          <cell r="D280" t="str">
            <v>OESM871022MJCRNR08</v>
          </cell>
          <cell r="E280" t="str">
            <v>75048715637</v>
          </cell>
          <cell r="F280" t="str">
            <v>17-SEP-2008</v>
          </cell>
          <cell r="G280" t="str">
            <v>U.A.P.I.</v>
          </cell>
          <cell r="H280" t="str">
            <v>AFANADORA</v>
          </cell>
          <cell r="I280" t="str">
            <v>CONTRATO PERMANENTE</v>
          </cell>
          <cell r="J280">
            <v>8</v>
          </cell>
          <cell r="K280">
            <v>15</v>
          </cell>
          <cell r="L280">
            <v>3117.8</v>
          </cell>
        </row>
        <row r="281">
          <cell r="B281" t="str">
            <v>ORTIZ AVIÑA MARTHA</v>
          </cell>
          <cell r="C281" t="str">
            <v>OIAM631213000</v>
          </cell>
          <cell r="D281" t="str">
            <v>OIAM631213MJCRVR07</v>
          </cell>
          <cell r="E281" t="str">
            <v>04816331377</v>
          </cell>
          <cell r="F281" t="str">
            <v>07-MAR-2007</v>
          </cell>
          <cell r="G281" t="str">
            <v>CENTRO 1</v>
          </cell>
          <cell r="H281" t="str">
            <v>AUXILIAR DE COCINA</v>
          </cell>
          <cell r="I281" t="str">
            <v>BASE SINDICALIZADO</v>
          </cell>
          <cell r="J281">
            <v>8</v>
          </cell>
          <cell r="K281">
            <v>15</v>
          </cell>
          <cell r="L281">
            <v>3117.8</v>
          </cell>
        </row>
        <row r="282">
          <cell r="B282" t="str">
            <v>ORTIZ CABRERA FERMIN</v>
          </cell>
          <cell r="C282" t="str">
            <v>OICF820410000</v>
          </cell>
          <cell r="D282" t="str">
            <v>OICF820410HJCRBR06</v>
          </cell>
          <cell r="E282" t="str">
            <v>56978204560</v>
          </cell>
          <cell r="F282" t="str">
            <v>07-SEP-2011</v>
          </cell>
          <cell r="G282" t="str">
            <v>OG JURIDICO</v>
          </cell>
          <cell r="H282" t="str">
            <v>ABOGADO</v>
          </cell>
          <cell r="I282" t="str">
            <v>CONFIANZA</v>
          </cell>
          <cell r="J282">
            <v>6</v>
          </cell>
          <cell r="K282">
            <v>15</v>
          </cell>
          <cell r="L282">
            <v>4896.3999999999996</v>
          </cell>
        </row>
        <row r="283">
          <cell r="B283" t="str">
            <v>ORTIZ GARCIA LUIS ANDRES</v>
          </cell>
          <cell r="C283" t="str">
            <v>OIGL620228GXA</v>
          </cell>
          <cell r="D283" t="str">
            <v>OIGL620228HJCRRS09</v>
          </cell>
          <cell r="E283" t="str">
            <v>04806234698</v>
          </cell>
          <cell r="F283" t="str">
            <v>19-ENE-1991</v>
          </cell>
          <cell r="G283" t="str">
            <v>SALA LIBERTAD</v>
          </cell>
          <cell r="H283" t="str">
            <v>CHOFER</v>
          </cell>
          <cell r="I283" t="str">
            <v>BASE SINDICALIZADO</v>
          </cell>
          <cell r="J283">
            <v>8</v>
          </cell>
          <cell r="K283">
            <v>15</v>
          </cell>
          <cell r="L283">
            <v>3546.2</v>
          </cell>
        </row>
        <row r="284">
          <cell r="B284" t="str">
            <v>ORTIZ HERNANDEZ VICTOR DAVID</v>
          </cell>
          <cell r="C284" t="str">
            <v>OIHV651229LR5</v>
          </cell>
          <cell r="D284" t="str">
            <v>OIHV651229HJCRRC09</v>
          </cell>
          <cell r="E284" t="str">
            <v>04876504756</v>
          </cell>
          <cell r="F284" t="str">
            <v>19-DIC-2003</v>
          </cell>
          <cell r="G284" t="str">
            <v>OG SERVICIOS GENERALES</v>
          </cell>
          <cell r="H284" t="str">
            <v>RECEPTOR</v>
          </cell>
          <cell r="I284" t="str">
            <v>BASE SINDICALIZADO</v>
          </cell>
          <cell r="J284">
            <v>6</v>
          </cell>
          <cell r="K284">
            <v>15</v>
          </cell>
          <cell r="L284">
            <v>3352.5</v>
          </cell>
        </row>
        <row r="285">
          <cell r="B285" t="str">
            <v>ORTIZ MORALES RICARDO</v>
          </cell>
          <cell r="C285" t="str">
            <v>OIMR771109C25</v>
          </cell>
          <cell r="D285" t="str">
            <v>OIMR771109HJCRRC00</v>
          </cell>
          <cell r="E285" t="str">
            <v>75947748051</v>
          </cell>
          <cell r="F285" t="str">
            <v>17-MAR-2004</v>
          </cell>
          <cell r="G285" t="str">
            <v>DEPOSITO SAN AGUSTIN</v>
          </cell>
          <cell r="H285" t="str">
            <v>RECEPTOR</v>
          </cell>
          <cell r="I285" t="str">
            <v>BASE SINDICALIZADO</v>
          </cell>
          <cell r="J285">
            <v>8</v>
          </cell>
          <cell r="K285">
            <v>15</v>
          </cell>
          <cell r="L285">
            <v>3546.2</v>
          </cell>
        </row>
        <row r="286">
          <cell r="B286" t="str">
            <v>ORTIZ MORENO MARTIN DE JESUS</v>
          </cell>
          <cell r="C286" t="str">
            <v>OIMM650522BS7</v>
          </cell>
          <cell r="D286" t="str">
            <v>OIMM650522HGTRRR06</v>
          </cell>
          <cell r="E286" t="str">
            <v>54846596382</v>
          </cell>
          <cell r="F286" t="str">
            <v>03-FEB-2003</v>
          </cell>
          <cell r="G286" t="str">
            <v>ASILO LEONIDAS K. DEMOS</v>
          </cell>
          <cell r="H286" t="str">
            <v>AUXILIAR ADMINISTRATIVO 'B'</v>
          </cell>
          <cell r="I286" t="str">
            <v>BASE SINDICALIZADO</v>
          </cell>
          <cell r="J286">
            <v>6</v>
          </cell>
          <cell r="K286">
            <v>15</v>
          </cell>
          <cell r="L286">
            <v>4632.6000000000004</v>
          </cell>
        </row>
        <row r="287">
          <cell r="B287" t="str">
            <v>OSORIO RITO MA FLORENTINA</v>
          </cell>
          <cell r="C287" t="str">
            <v>OORF561110K27</v>
          </cell>
          <cell r="D287" t="str">
            <v>OORF561110MJCSTL02</v>
          </cell>
          <cell r="E287" t="str">
            <v>75965600069</v>
          </cell>
          <cell r="F287" t="str">
            <v>04-ENE-1996</v>
          </cell>
          <cell r="G287" t="str">
            <v>CENTRO 3</v>
          </cell>
          <cell r="H287" t="str">
            <v>EMPLEADA</v>
          </cell>
          <cell r="I287" t="str">
            <v>BASE SINDICALIZADO</v>
          </cell>
          <cell r="J287">
            <v>8</v>
          </cell>
          <cell r="K287">
            <v>15</v>
          </cell>
          <cell r="L287">
            <v>2471.9</v>
          </cell>
        </row>
        <row r="288">
          <cell r="B288" t="str">
            <v>PADILLA DE ALBA GREGORIO</v>
          </cell>
          <cell r="C288" t="str">
            <v>PAAG680504000</v>
          </cell>
          <cell r="D288" t="str">
            <v>PAAG680504HJCDLR09</v>
          </cell>
          <cell r="E288" t="str">
            <v>04896831056</v>
          </cell>
          <cell r="F288" t="str">
            <v>29-ABR-2013</v>
          </cell>
          <cell r="G288" t="str">
            <v>BIENES EN CUSTODIA O.G.</v>
          </cell>
          <cell r="H288" t="str">
            <v>JEFE DE BIENES EN CUSTODIA</v>
          </cell>
          <cell r="I288" t="str">
            <v>BASE CONFIANZA</v>
          </cell>
          <cell r="J288">
            <v>6</v>
          </cell>
          <cell r="K288">
            <v>15</v>
          </cell>
          <cell r="L288">
            <v>14766</v>
          </cell>
        </row>
        <row r="289">
          <cell r="B289" t="str">
            <v>PAEZ HEREDIA JOSE FERNANDO</v>
          </cell>
          <cell r="C289" t="str">
            <v>PAHF59060358A</v>
          </cell>
          <cell r="D289" t="str">
            <v>PAHF590603HJCZRR08</v>
          </cell>
          <cell r="E289" t="str">
            <v>54845918918</v>
          </cell>
          <cell r="F289" t="str">
            <v>06-MAY-1988</v>
          </cell>
          <cell r="G289" t="str">
            <v>DEPOSITO SAN AGUSTIN</v>
          </cell>
          <cell r="H289" t="str">
            <v>CAJERO</v>
          </cell>
          <cell r="I289" t="str">
            <v>BASE SINDICALIZADO</v>
          </cell>
          <cell r="J289">
            <v>8</v>
          </cell>
          <cell r="K289">
            <v>15</v>
          </cell>
          <cell r="L289">
            <v>4882.5</v>
          </cell>
        </row>
        <row r="290">
          <cell r="B290" t="str">
            <v>PALMA MEJIA MAURICIO</v>
          </cell>
          <cell r="C290" t="str">
            <v>PAMM750922PV6</v>
          </cell>
          <cell r="D290" t="str">
            <v>PAMM750922HJCLJR07</v>
          </cell>
          <cell r="E290" t="str">
            <v>56977500638</v>
          </cell>
          <cell r="F290" t="str">
            <v>11-MAY-2005</v>
          </cell>
          <cell r="G290" t="str">
            <v>DEPOSITO NO. 8</v>
          </cell>
          <cell r="H290" t="str">
            <v>RECEPTOR</v>
          </cell>
          <cell r="I290" t="str">
            <v>BASE SINDICALIZADO</v>
          </cell>
          <cell r="J290">
            <v>8</v>
          </cell>
          <cell r="K290">
            <v>15</v>
          </cell>
          <cell r="L290">
            <v>3546.05</v>
          </cell>
        </row>
        <row r="291">
          <cell r="B291" t="str">
            <v>PALOMAR MONTAÑO FELIX</v>
          </cell>
          <cell r="C291" t="str">
            <v>PAMF721120BL7</v>
          </cell>
          <cell r="D291" t="str">
            <v>PAMF721120HJCLNL07</v>
          </cell>
          <cell r="E291" t="str">
            <v>04947210466</v>
          </cell>
          <cell r="F291" t="str">
            <v>11-JUN-2001</v>
          </cell>
          <cell r="G291" t="str">
            <v>SALA ALCALDE</v>
          </cell>
          <cell r="H291" t="str">
            <v>CHOFER</v>
          </cell>
          <cell r="I291" t="str">
            <v>BASE SINDICALIZADO</v>
          </cell>
          <cell r="J291">
            <v>8</v>
          </cell>
          <cell r="K291">
            <v>15</v>
          </cell>
          <cell r="L291">
            <v>3546.2</v>
          </cell>
        </row>
        <row r="292">
          <cell r="B292" t="str">
            <v>PEDROZA GUTIERREZ OSCAR</v>
          </cell>
          <cell r="C292" t="str">
            <v>PEGO810621000</v>
          </cell>
          <cell r="D292" t="str">
            <v>PEGO810621HJCDTS00</v>
          </cell>
          <cell r="E292" t="str">
            <v>75978139006</v>
          </cell>
          <cell r="F292" t="str">
            <v>24-JUN-2013</v>
          </cell>
          <cell r="G292" t="str">
            <v>DEPOSITO SAN AGUSTIN</v>
          </cell>
          <cell r="H292" t="str">
            <v>RECEPTOR</v>
          </cell>
          <cell r="I292" t="str">
            <v>INCIDENCIAS</v>
          </cell>
          <cell r="J292">
            <v>8</v>
          </cell>
          <cell r="K292">
            <v>15</v>
          </cell>
          <cell r="L292">
            <v>3545.9</v>
          </cell>
        </row>
        <row r="293">
          <cell r="B293" t="str">
            <v>PERALTA VELAZQUEZ CARLOS ARMANDO</v>
          </cell>
          <cell r="C293" t="str">
            <v>PEVC700225I15</v>
          </cell>
          <cell r="D293" t="str">
            <v>PEVC700225HJCRLR08</v>
          </cell>
          <cell r="E293" t="str">
            <v>39887041117</v>
          </cell>
          <cell r="F293" t="str">
            <v>03-AGO-1994</v>
          </cell>
          <cell r="G293" t="str">
            <v>OG MANTENIMIENTO Y CONSTRUCCIO</v>
          </cell>
          <cell r="H293" t="str">
            <v>AUXILIAR DE MANTENIMIENTO</v>
          </cell>
          <cell r="I293" t="str">
            <v>BASE SINDICALIZADO</v>
          </cell>
          <cell r="J293">
            <v>6</v>
          </cell>
          <cell r="K293">
            <v>15</v>
          </cell>
          <cell r="L293">
            <v>3289.95</v>
          </cell>
        </row>
        <row r="294">
          <cell r="B294" t="str">
            <v>PEREDO ALVAREZ TOSTADO ANA MARIA</v>
          </cell>
          <cell r="C294" t="str">
            <v>PEAA601125MT7</v>
          </cell>
          <cell r="D294" t="str">
            <v>PEAA601125MJCRLN02</v>
          </cell>
          <cell r="E294" t="str">
            <v>04996008860</v>
          </cell>
          <cell r="F294" t="str">
            <v>30-AGO-2005</v>
          </cell>
          <cell r="G294" t="str">
            <v>CENTRO 3</v>
          </cell>
          <cell r="H294" t="str">
            <v>MAESTRA</v>
          </cell>
          <cell r="I294" t="str">
            <v>BASE SINDICALIZADO</v>
          </cell>
          <cell r="J294">
            <v>8</v>
          </cell>
          <cell r="K294">
            <v>15</v>
          </cell>
          <cell r="L294">
            <v>6148.5</v>
          </cell>
        </row>
        <row r="295">
          <cell r="B295" t="str">
            <v>PEREZ ELIZALDE AMALIA</v>
          </cell>
          <cell r="C295" t="str">
            <v>PEEA540720DY3</v>
          </cell>
          <cell r="D295" t="str">
            <v>PEEA540720MJCRLM00</v>
          </cell>
          <cell r="E295" t="str">
            <v>54795400305</v>
          </cell>
          <cell r="F295" t="str">
            <v>20-AGO-1992</v>
          </cell>
          <cell r="G295" t="str">
            <v>U.A.P.I.</v>
          </cell>
          <cell r="H295" t="str">
            <v>ENFERMERA</v>
          </cell>
          <cell r="I295" t="str">
            <v>BASE SINDICALIZADO</v>
          </cell>
          <cell r="J295">
            <v>8</v>
          </cell>
          <cell r="K295">
            <v>15</v>
          </cell>
          <cell r="L295">
            <v>3749.75</v>
          </cell>
        </row>
        <row r="296">
          <cell r="B296" t="str">
            <v>PEREZ ELIZALDE ROSA EMILIA</v>
          </cell>
          <cell r="C296" t="str">
            <v>PEER650216PD9</v>
          </cell>
          <cell r="D296" t="str">
            <v>PEER650216MJCRLS03</v>
          </cell>
          <cell r="E296" t="str">
            <v>75926502388</v>
          </cell>
          <cell r="F296" t="str">
            <v>20-AGO-1992</v>
          </cell>
          <cell r="G296" t="str">
            <v>U.A.P.I.</v>
          </cell>
          <cell r="H296" t="str">
            <v>MEDICO DENTISTA</v>
          </cell>
          <cell r="I296" t="str">
            <v>BASE SINDICALIZADO</v>
          </cell>
          <cell r="J296">
            <v>6</v>
          </cell>
          <cell r="K296">
            <v>15</v>
          </cell>
          <cell r="L296">
            <v>4577.7</v>
          </cell>
        </row>
        <row r="297">
          <cell r="B297" t="str">
            <v>PEREZ SOLANO IRMA</v>
          </cell>
          <cell r="C297" t="str">
            <v>PESI681205896</v>
          </cell>
          <cell r="D297" t="str">
            <v>PERI681205MDFRLR08</v>
          </cell>
          <cell r="E297" t="str">
            <v>04886841388</v>
          </cell>
          <cell r="F297" t="str">
            <v>24-JUL-1995</v>
          </cell>
          <cell r="G297" t="str">
            <v>OG ORGANISMOS AFILIADOS</v>
          </cell>
          <cell r="H297" t="str">
            <v>TRABAJADORA SOCIAL</v>
          </cell>
          <cell r="I297" t="str">
            <v>BASE</v>
          </cell>
          <cell r="J297">
            <v>6</v>
          </cell>
          <cell r="K297">
            <v>15</v>
          </cell>
          <cell r="L297">
            <v>4896.3999999999996</v>
          </cell>
        </row>
        <row r="298">
          <cell r="B298" t="str">
            <v>PONCE ESPINOSA RAFAEL NEHEMIAS</v>
          </cell>
          <cell r="C298" t="str">
            <v>POER810704000</v>
          </cell>
          <cell r="D298" t="str">
            <v>POER810704HJCNSF08</v>
          </cell>
          <cell r="E298" t="str">
            <v>04138104387</v>
          </cell>
          <cell r="F298" t="str">
            <v>06-MAY-2013</v>
          </cell>
          <cell r="G298" t="str">
            <v>OG JURIDICO</v>
          </cell>
          <cell r="H298" t="str">
            <v>ABOGADO</v>
          </cell>
          <cell r="I298" t="str">
            <v>CONTRATO</v>
          </cell>
          <cell r="J298">
            <v>6</v>
          </cell>
          <cell r="K298">
            <v>15</v>
          </cell>
          <cell r="L298">
            <v>4896.3999999999996</v>
          </cell>
        </row>
        <row r="299">
          <cell r="B299" t="str">
            <v>PONCE RAMOS JORGE ALBERTO</v>
          </cell>
          <cell r="C299" t="str">
            <v>PORJ8106073GA</v>
          </cell>
          <cell r="D299" t="str">
            <v>PORJ810607HJCNMR02</v>
          </cell>
          <cell r="E299" t="str">
            <v>04038139442</v>
          </cell>
          <cell r="F299" t="str">
            <v>10-SEP-2003</v>
          </cell>
          <cell r="G299" t="str">
            <v>OG GERENCIA ADMINISTRATIVA</v>
          </cell>
          <cell r="H299" t="str">
            <v>JEFE DE PATIO</v>
          </cell>
          <cell r="I299" t="str">
            <v>BASE CONFIANZA</v>
          </cell>
          <cell r="J299">
            <v>8</v>
          </cell>
          <cell r="K299">
            <v>15</v>
          </cell>
          <cell r="L299">
            <v>7115.85</v>
          </cell>
        </row>
        <row r="300">
          <cell r="B300" t="str">
            <v>PRECIADO GUTIERREZ LAURA</v>
          </cell>
          <cell r="C300" t="str">
            <v>PEGL720706NC3</v>
          </cell>
          <cell r="D300" t="str">
            <v>PEGL720706MJCRTR03</v>
          </cell>
          <cell r="E300" t="str">
            <v>54897239429</v>
          </cell>
          <cell r="F300" t="str">
            <v>19-ENE-1990</v>
          </cell>
          <cell r="G300" t="str">
            <v>DEPOSITO SAN AGUSTIN</v>
          </cell>
          <cell r="H300" t="str">
            <v>AUXILIAR ADMINISTRATIVO 'C'</v>
          </cell>
          <cell r="I300" t="str">
            <v>BASE SINDICALIZADO</v>
          </cell>
          <cell r="J300">
            <v>6</v>
          </cell>
          <cell r="K300">
            <v>15</v>
          </cell>
          <cell r="L300">
            <v>3972.9</v>
          </cell>
        </row>
        <row r="301">
          <cell r="B301" t="str">
            <v>PRECIADO MEDRANO MARIA INES</v>
          </cell>
          <cell r="C301" t="str">
            <v>PEMI701024948</v>
          </cell>
          <cell r="D301" t="str">
            <v>PEMI701024MJCRDN04</v>
          </cell>
          <cell r="E301" t="str">
            <v>56877002552</v>
          </cell>
          <cell r="F301" t="str">
            <v>06-FEB-1990</v>
          </cell>
          <cell r="G301" t="str">
            <v>ASILO LEONIDAS K. DEMOS</v>
          </cell>
          <cell r="H301" t="str">
            <v>TRABAJADORA SOCIAL</v>
          </cell>
          <cell r="I301" t="str">
            <v>BASE SINDICALIZADO</v>
          </cell>
          <cell r="J301">
            <v>6</v>
          </cell>
          <cell r="K301">
            <v>15</v>
          </cell>
          <cell r="L301">
            <v>4896.3999999999996</v>
          </cell>
        </row>
        <row r="302">
          <cell r="B302" t="str">
            <v>QUINTANILLA DIAZ MARIA ESTHER</v>
          </cell>
          <cell r="C302" t="str">
            <v>QUDE600612U75</v>
          </cell>
          <cell r="D302" t="str">
            <v>QUDE600612MJCNZS08</v>
          </cell>
          <cell r="E302" t="str">
            <v>04826006779</v>
          </cell>
          <cell r="F302" t="str">
            <v>01-SEP-1983</v>
          </cell>
          <cell r="G302" t="str">
            <v>ASILO LEONIDAS K. DEMOS</v>
          </cell>
          <cell r="H302" t="str">
            <v>ADMINISTRADORA</v>
          </cell>
          <cell r="I302" t="str">
            <v>BASE CONFIANZA</v>
          </cell>
          <cell r="J302">
            <v>6</v>
          </cell>
          <cell r="K302">
            <v>15</v>
          </cell>
          <cell r="L302">
            <v>10071.450000000001</v>
          </cell>
        </row>
        <row r="303">
          <cell r="B303" t="str">
            <v>QUIROZ LOMELI CESAR</v>
          </cell>
          <cell r="C303" t="str">
            <v>QULC670723QQ3</v>
          </cell>
          <cell r="D303" t="str">
            <v>QULC670723HJCRMS06</v>
          </cell>
          <cell r="E303" t="str">
            <v>04886714544</v>
          </cell>
          <cell r="F303" t="str">
            <v>30-JUN-2003</v>
          </cell>
          <cell r="G303" t="str">
            <v>CENTRO 4</v>
          </cell>
          <cell r="H303" t="str">
            <v>CONSERJE</v>
          </cell>
          <cell r="I303" t="str">
            <v>BASE SINDICALIZADO</v>
          </cell>
          <cell r="J303">
            <v>8</v>
          </cell>
          <cell r="K303">
            <v>15</v>
          </cell>
          <cell r="L303">
            <v>3911.15</v>
          </cell>
        </row>
        <row r="304">
          <cell r="B304" t="str">
            <v>QUIROZ MORALES TANIA MARIELA</v>
          </cell>
          <cell r="C304" t="str">
            <v>QUMT84033141A</v>
          </cell>
          <cell r="D304" t="str">
            <v>QUMT840331MJCRRN07</v>
          </cell>
          <cell r="E304" t="str">
            <v>04048451522</v>
          </cell>
          <cell r="F304" t="str">
            <v>15-JUN-2004</v>
          </cell>
          <cell r="G304" t="str">
            <v>OG COMPRAS</v>
          </cell>
          <cell r="H304" t="str">
            <v>SECRETARIA</v>
          </cell>
          <cell r="I304" t="str">
            <v>BASE SINDICALIZADO</v>
          </cell>
          <cell r="J304">
            <v>6</v>
          </cell>
          <cell r="K304">
            <v>15</v>
          </cell>
          <cell r="L304">
            <v>3398.1</v>
          </cell>
        </row>
        <row r="305">
          <cell r="B305" t="str">
            <v>RAMIREZ AVILA JOSE ALBERTO</v>
          </cell>
          <cell r="C305" t="str">
            <v>RAAA860620000</v>
          </cell>
          <cell r="D305" t="str">
            <v>RAAA860620HJCMVL08</v>
          </cell>
          <cell r="E305" t="str">
            <v>75038641496</v>
          </cell>
          <cell r="F305" t="str">
            <v>25-JUN-2013</v>
          </cell>
          <cell r="G305" t="str">
            <v>DEPOSITO SAN AGUSTIN</v>
          </cell>
          <cell r="H305" t="str">
            <v>RECEPTOR</v>
          </cell>
          <cell r="I305" t="str">
            <v>CONTRATO</v>
          </cell>
          <cell r="J305">
            <v>8</v>
          </cell>
          <cell r="K305">
            <v>15</v>
          </cell>
          <cell r="L305">
            <v>3546.2</v>
          </cell>
        </row>
        <row r="306">
          <cell r="B306" t="str">
            <v>RAMIREZ FLORES MAXIMILIANO</v>
          </cell>
          <cell r="C306" t="str">
            <v>RAFM870310000</v>
          </cell>
          <cell r="D306" t="str">
            <v>RAFM870310HJCMLX03</v>
          </cell>
          <cell r="E306" t="str">
            <v>75068778622</v>
          </cell>
          <cell r="F306" t="str">
            <v>23-JUL-2013</v>
          </cell>
          <cell r="G306" t="str">
            <v>SALA ALCALDE</v>
          </cell>
          <cell r="H306" t="str">
            <v>GESTOR</v>
          </cell>
          <cell r="I306" t="str">
            <v>CONTRATO</v>
          </cell>
          <cell r="J306">
            <v>8</v>
          </cell>
          <cell r="K306">
            <v>15</v>
          </cell>
          <cell r="L306">
            <v>3546.15</v>
          </cell>
        </row>
        <row r="307">
          <cell r="B307" t="str">
            <v>RAMIREZ IÑIGUEZ MARIA SOLEDAD</v>
          </cell>
          <cell r="C307" t="str">
            <v>RAIS5503142B9</v>
          </cell>
          <cell r="D307" t="str">
            <v>RAIS550314MJCMXL09</v>
          </cell>
          <cell r="E307" t="str">
            <v>75955501186</v>
          </cell>
          <cell r="F307" t="str">
            <v>14-SEP-1995</v>
          </cell>
          <cell r="G307" t="str">
            <v>SALA ALCALDE</v>
          </cell>
          <cell r="H307" t="str">
            <v>TRABAJADORA SOCIAL</v>
          </cell>
          <cell r="I307" t="str">
            <v>BASE SINDICALIZADO</v>
          </cell>
          <cell r="J307">
            <v>6</v>
          </cell>
          <cell r="K307">
            <v>15</v>
          </cell>
          <cell r="L307">
            <v>4896.3999999999996</v>
          </cell>
        </row>
        <row r="308">
          <cell r="B308" t="str">
            <v>RAMIREZ PEREZ MARIA MAGDALENA</v>
          </cell>
          <cell r="C308" t="str">
            <v>RAPM680112U1A</v>
          </cell>
          <cell r="D308" t="str">
            <v>RAPM680112MJCMRG02</v>
          </cell>
          <cell r="E308" t="str">
            <v>75976800674</v>
          </cell>
          <cell r="F308" t="str">
            <v>01-ENE-1999</v>
          </cell>
          <cell r="G308" t="str">
            <v>OG SINDICATO</v>
          </cell>
          <cell r="H308" t="str">
            <v>MAESTRA</v>
          </cell>
          <cell r="I308" t="str">
            <v>BASE SINDICALIZADO</v>
          </cell>
          <cell r="J308">
            <v>8</v>
          </cell>
          <cell r="K308">
            <v>15</v>
          </cell>
          <cell r="L308">
            <v>6158.7</v>
          </cell>
        </row>
        <row r="309">
          <cell r="B309" t="str">
            <v>RAMIREZ SIORDIA VICTOR HUGO</v>
          </cell>
          <cell r="C309" t="str">
            <v>RASV560311INA</v>
          </cell>
          <cell r="D309" t="str">
            <v>RASV560311HJCMRC03</v>
          </cell>
          <cell r="E309" t="str">
            <v>04755613231</v>
          </cell>
          <cell r="F309" t="str">
            <v>17-ABR-1989</v>
          </cell>
          <cell r="G309" t="str">
            <v>U.A.P.I.</v>
          </cell>
          <cell r="H309" t="str">
            <v>MEDICO PSIQUIATRA</v>
          </cell>
          <cell r="I309" t="str">
            <v>BASE SINDICALIZADO</v>
          </cell>
          <cell r="J309">
            <v>6</v>
          </cell>
          <cell r="K309">
            <v>15</v>
          </cell>
          <cell r="L309">
            <v>4577.7</v>
          </cell>
        </row>
        <row r="310">
          <cell r="B310" t="str">
            <v>RAMOS GONZALEZ SAIF ISRAEL</v>
          </cell>
          <cell r="C310" t="str">
            <v>RAGS811221000</v>
          </cell>
          <cell r="D310" t="str">
            <v>RAGS811221MJCMNF09</v>
          </cell>
          <cell r="E310" t="str">
            <v>54998144775</v>
          </cell>
          <cell r="F310" t="str">
            <v>11-JUL-2013</v>
          </cell>
          <cell r="G310" t="str">
            <v>OG JURIDICO</v>
          </cell>
          <cell r="H310" t="str">
            <v>ABOGADO</v>
          </cell>
          <cell r="I310" t="str">
            <v>CONTRATO</v>
          </cell>
          <cell r="J310">
            <v>6</v>
          </cell>
          <cell r="K310">
            <v>15</v>
          </cell>
          <cell r="L310">
            <v>4896.45</v>
          </cell>
        </row>
        <row r="311">
          <cell r="B311" t="str">
            <v>RAMOS GUZMAN JUAN JOSE</v>
          </cell>
          <cell r="C311" t="str">
            <v>RAGJ710630BX5</v>
          </cell>
          <cell r="D311" t="str">
            <v>RAGJ710630HJCMZN04</v>
          </cell>
          <cell r="E311" t="str">
            <v>04897144418</v>
          </cell>
          <cell r="F311" t="str">
            <v>27-JUL-2000</v>
          </cell>
          <cell r="G311" t="str">
            <v>DEPOSITO NO. 8</v>
          </cell>
          <cell r="H311" t="str">
            <v>RECEPTOR 'A'</v>
          </cell>
          <cell r="I311" t="str">
            <v>BASE SINDICALIZADO</v>
          </cell>
          <cell r="J311">
            <v>8</v>
          </cell>
          <cell r="K311">
            <v>15</v>
          </cell>
          <cell r="L311">
            <v>4172.95</v>
          </cell>
        </row>
        <row r="312">
          <cell r="B312" t="str">
            <v>RAMOS GUZMAN LUIS MANUEL</v>
          </cell>
          <cell r="C312" t="str">
            <v>RAGL6707265U0</v>
          </cell>
          <cell r="D312" t="str">
            <v>RAGL670726HJCMZS05</v>
          </cell>
          <cell r="E312" t="str">
            <v>04826677710</v>
          </cell>
          <cell r="F312" t="str">
            <v>23-JUL-1990</v>
          </cell>
          <cell r="G312" t="str">
            <v>SALA ALCALDE</v>
          </cell>
          <cell r="H312" t="str">
            <v>JEFE DE PATIO</v>
          </cell>
          <cell r="I312" t="str">
            <v>BASE CONFIANZA</v>
          </cell>
          <cell r="J312">
            <v>8</v>
          </cell>
          <cell r="K312">
            <v>15</v>
          </cell>
          <cell r="L312">
            <v>7115.85</v>
          </cell>
        </row>
        <row r="313">
          <cell r="B313" t="str">
            <v>RAMOS RUELAS JOSE ALEJANDRO</v>
          </cell>
          <cell r="C313" t="str">
            <v>RARA850221TV4</v>
          </cell>
          <cell r="D313" t="str">
            <v>RARA850221HJCMLL04</v>
          </cell>
          <cell r="E313" t="str">
            <v>04058545106</v>
          </cell>
          <cell r="F313" t="str">
            <v>30-MAY-2005</v>
          </cell>
          <cell r="G313" t="str">
            <v>DEPOSITO NO. 8</v>
          </cell>
          <cell r="H313" t="str">
            <v>RECEPTOR</v>
          </cell>
          <cell r="I313" t="str">
            <v>BASE SINDICALIZADO</v>
          </cell>
          <cell r="J313">
            <v>8</v>
          </cell>
          <cell r="K313">
            <v>15</v>
          </cell>
          <cell r="L313">
            <v>3546.05</v>
          </cell>
        </row>
        <row r="314">
          <cell r="B314" t="str">
            <v>RENTERIA LEDESMA JUANA ANGELIC</v>
          </cell>
          <cell r="C314" t="str">
            <v>RELJ6404271G8</v>
          </cell>
          <cell r="D314" t="str">
            <v>RELJ640427MJCNDN07</v>
          </cell>
          <cell r="E314" t="str">
            <v>04886444381</v>
          </cell>
          <cell r="F314" t="str">
            <v>23-NOV-1993</v>
          </cell>
          <cell r="G314" t="str">
            <v>OG ORGANISMOS AFILIADOS</v>
          </cell>
          <cell r="H314" t="str">
            <v>TRABAJADORA SOCIAL</v>
          </cell>
          <cell r="I314" t="str">
            <v>BASE SINDICALIZADO</v>
          </cell>
          <cell r="J314">
            <v>6</v>
          </cell>
          <cell r="K314">
            <v>15</v>
          </cell>
          <cell r="L314">
            <v>4896.3999999999996</v>
          </cell>
        </row>
        <row r="315">
          <cell r="B315" t="str">
            <v>REYES CHAVEZ GERARDO</v>
          </cell>
          <cell r="C315" t="str">
            <v>RECG700408QK3</v>
          </cell>
          <cell r="D315" t="str">
            <v>RECG700408HGTYHR07</v>
          </cell>
          <cell r="E315" t="str">
            <v>54887070107</v>
          </cell>
          <cell r="F315" t="str">
            <v>16-MAY-1995</v>
          </cell>
          <cell r="G315" t="str">
            <v>OG CONTABILIDAD</v>
          </cell>
          <cell r="H315" t="str">
            <v>JEFE DE CONTABILIDAD</v>
          </cell>
          <cell r="I315" t="str">
            <v>BASE CONFIANZA</v>
          </cell>
          <cell r="J315">
            <v>6</v>
          </cell>
          <cell r="K315">
            <v>15</v>
          </cell>
          <cell r="L315">
            <v>14766</v>
          </cell>
        </row>
        <row r="316">
          <cell r="B316" t="str">
            <v>REYNA BLANCO MARIA DE JESUS</v>
          </cell>
          <cell r="C316" t="str">
            <v>REBJ721225ID5</v>
          </cell>
          <cell r="D316" t="str">
            <v>REBJ721225MJCYLS07</v>
          </cell>
          <cell r="E316" t="str">
            <v>04907325635</v>
          </cell>
          <cell r="F316" t="str">
            <v>27-SEP-2004</v>
          </cell>
          <cell r="G316" t="str">
            <v>OG PROCURADOR JURIDICO</v>
          </cell>
          <cell r="H316" t="str">
            <v>MAESTRA</v>
          </cell>
          <cell r="I316" t="str">
            <v>BASE SINDICALIZADO</v>
          </cell>
          <cell r="J316">
            <v>6</v>
          </cell>
          <cell r="K316">
            <v>15</v>
          </cell>
          <cell r="L316">
            <v>5337.85</v>
          </cell>
        </row>
        <row r="317">
          <cell r="B317" t="str">
            <v>REYNOSO ROMO ALEJANDRA DE JESUS</v>
          </cell>
          <cell r="C317" t="str">
            <v>RERA781106TA7</v>
          </cell>
          <cell r="D317" t="str">
            <v>RERA781106MJCYML04</v>
          </cell>
          <cell r="E317" t="str">
            <v>75977881814</v>
          </cell>
          <cell r="F317" t="str">
            <v>16-NOV-1997</v>
          </cell>
          <cell r="G317" t="str">
            <v>OG RECURSOS HUMANOS</v>
          </cell>
          <cell r="H317" t="str">
            <v>AUXILIAR ADMINISTRATIVO</v>
          </cell>
          <cell r="I317" t="str">
            <v>BASE SINDICALIZADO</v>
          </cell>
          <cell r="J317">
            <v>6</v>
          </cell>
          <cell r="K317">
            <v>15</v>
          </cell>
          <cell r="L317">
            <v>5056</v>
          </cell>
        </row>
        <row r="318">
          <cell r="B318" t="str">
            <v>RICAUD HERRERA MAYELA</v>
          </cell>
          <cell r="C318" t="str">
            <v>RIHM561011I48</v>
          </cell>
          <cell r="D318" t="str">
            <v>RIHM561011MJCCRY01</v>
          </cell>
          <cell r="E318" t="str">
            <v>54905615834</v>
          </cell>
          <cell r="F318" t="str">
            <v>30-ENE-1995</v>
          </cell>
          <cell r="G318" t="str">
            <v>OG SERVICIOS GENERALES</v>
          </cell>
          <cell r="H318" t="str">
            <v>AFANADORA</v>
          </cell>
          <cell r="I318" t="str">
            <v>BASE SINDICALIZADO</v>
          </cell>
          <cell r="J318">
            <v>6</v>
          </cell>
          <cell r="K318">
            <v>15</v>
          </cell>
          <cell r="L318">
            <v>2620.5</v>
          </cell>
        </row>
        <row r="319">
          <cell r="B319" t="str">
            <v>RINCON JIMENEZ RODRIGO</v>
          </cell>
          <cell r="C319" t="str">
            <v>RIJR780806000</v>
          </cell>
          <cell r="D319" t="str">
            <v>RIJR780806HJCNMD09</v>
          </cell>
          <cell r="E319" t="str">
            <v>04967832348</v>
          </cell>
          <cell r="F319" t="str">
            <v>13-JUN-2013</v>
          </cell>
          <cell r="G319" t="str">
            <v>OG DESARROLLO INSTITUCIONAL</v>
          </cell>
          <cell r="H319" t="str">
            <v>PROCURACION DE FONDOS A</v>
          </cell>
          <cell r="I319" t="str">
            <v>CONTRATO</v>
          </cell>
          <cell r="J319">
            <v>6</v>
          </cell>
          <cell r="K319">
            <v>15</v>
          </cell>
          <cell r="L319">
            <v>10111.950000000001</v>
          </cell>
        </row>
        <row r="320">
          <cell r="B320" t="str">
            <v>RIVAS LOZANO CARMEN</v>
          </cell>
          <cell r="C320" t="str">
            <v>RILC560716F71</v>
          </cell>
          <cell r="D320" t="str">
            <v>RILC560716MJCVZR06</v>
          </cell>
          <cell r="E320" t="str">
            <v>21845611322</v>
          </cell>
          <cell r="F320" t="str">
            <v>25-ENE-1994</v>
          </cell>
          <cell r="G320" t="str">
            <v>ASILO LEONIDAS K. DEMOS</v>
          </cell>
          <cell r="H320" t="str">
            <v>AFANADORA</v>
          </cell>
          <cell r="I320" t="str">
            <v>BASE SINDICALIZADO</v>
          </cell>
          <cell r="J320">
            <v>8</v>
          </cell>
          <cell r="K320">
            <v>15</v>
          </cell>
          <cell r="L320">
            <v>3117.8</v>
          </cell>
        </row>
        <row r="321">
          <cell r="B321" t="str">
            <v>RIVAS VEGA CONSUELO MARGARITA</v>
          </cell>
          <cell r="C321" t="str">
            <v>RIVC741016R17</v>
          </cell>
          <cell r="D321" t="str">
            <v>RIVC741016MJCVGN08</v>
          </cell>
          <cell r="E321" t="str">
            <v>75927415291</v>
          </cell>
          <cell r="F321" t="str">
            <v>01-AGO-1992</v>
          </cell>
          <cell r="G321" t="str">
            <v>U.A.P.I.</v>
          </cell>
          <cell r="H321" t="str">
            <v>ENFERMERA</v>
          </cell>
          <cell r="I321" t="str">
            <v>BASE SINDICALIZADO</v>
          </cell>
          <cell r="J321">
            <v>8</v>
          </cell>
          <cell r="K321">
            <v>15</v>
          </cell>
          <cell r="L321">
            <v>3749.75</v>
          </cell>
        </row>
        <row r="322">
          <cell r="B322" t="str">
            <v>ROBLES DE ALBA FERNANDO</v>
          </cell>
          <cell r="C322" t="str">
            <v>ROAF760412UB1</v>
          </cell>
          <cell r="D322" t="str">
            <v>ROAF760412HJCBLR04</v>
          </cell>
          <cell r="E322" t="str">
            <v>04987670165</v>
          </cell>
          <cell r="F322" t="str">
            <v>04-ABR-2003</v>
          </cell>
          <cell r="G322" t="str">
            <v>U.A.P.I.</v>
          </cell>
          <cell r="H322" t="str">
            <v>ENFERMERO</v>
          </cell>
          <cell r="I322" t="str">
            <v>BASE SINDICALIZADO</v>
          </cell>
          <cell r="J322">
            <v>8</v>
          </cell>
          <cell r="K322">
            <v>15</v>
          </cell>
          <cell r="L322">
            <v>3750.8</v>
          </cell>
        </row>
        <row r="323">
          <cell r="B323" t="str">
            <v>RODRIGUEZ AGUIRRE JESUS</v>
          </cell>
          <cell r="C323" t="str">
            <v>ROAJ530725294</v>
          </cell>
          <cell r="D323" t="str">
            <v>ROAJ530725HNTDGS08</v>
          </cell>
          <cell r="E323" t="str">
            <v>04755317239</v>
          </cell>
          <cell r="F323" t="str">
            <v>05-OCT-1995</v>
          </cell>
          <cell r="G323" t="str">
            <v>DEPOSITO SAN AGUSTIN</v>
          </cell>
          <cell r="H323" t="str">
            <v>RECEPTOR 'A'</v>
          </cell>
          <cell r="I323" t="str">
            <v>BASE SINDICALIZADO</v>
          </cell>
          <cell r="J323">
            <v>8</v>
          </cell>
          <cell r="K323">
            <v>15</v>
          </cell>
          <cell r="L323">
            <v>4172.95</v>
          </cell>
        </row>
        <row r="324">
          <cell r="B324" t="str">
            <v>RODRIGUEZ CHAVEZ KARINA</v>
          </cell>
          <cell r="C324" t="str">
            <v>ROCK831007KV3</v>
          </cell>
          <cell r="D324" t="str">
            <v>ROCK831007MJCDHR05</v>
          </cell>
          <cell r="E324" t="str">
            <v>04048342168</v>
          </cell>
          <cell r="F324" t="str">
            <v>06-OCT-2004</v>
          </cell>
          <cell r="G324" t="str">
            <v>CENTRO 1</v>
          </cell>
          <cell r="H324" t="str">
            <v>MAESTRO (A)</v>
          </cell>
          <cell r="I324" t="str">
            <v>BASE SINDICALIZADO</v>
          </cell>
          <cell r="J324">
            <v>8</v>
          </cell>
          <cell r="K324">
            <v>15</v>
          </cell>
          <cell r="L324">
            <v>5462.85</v>
          </cell>
        </row>
        <row r="325">
          <cell r="B325" t="str">
            <v>RODRIGUEZ GONZALEZ EVELIA PATRICIA</v>
          </cell>
          <cell r="C325" t="str">
            <v>ROGE550224000</v>
          </cell>
          <cell r="D325" t="str">
            <v>ROGE550224MJCDNV08</v>
          </cell>
          <cell r="E325" t="str">
            <v>04745541708</v>
          </cell>
          <cell r="F325" t="str">
            <v>24-JUN-2013</v>
          </cell>
          <cell r="G325" t="str">
            <v>OG CONTABILIDAD</v>
          </cell>
          <cell r="H325" t="str">
            <v>SECRETARIA</v>
          </cell>
          <cell r="I325" t="str">
            <v>INCIDENCIAS</v>
          </cell>
          <cell r="J325">
            <v>6</v>
          </cell>
          <cell r="K325">
            <v>15</v>
          </cell>
          <cell r="L325">
            <v>4231.95</v>
          </cell>
        </row>
        <row r="326">
          <cell r="B326" t="str">
            <v>RODRIGUEZ GONZALEZ ROBERTO</v>
          </cell>
          <cell r="C326" t="str">
            <v>ROGR7107278M3</v>
          </cell>
          <cell r="D326" t="str">
            <v>ROGR710727HDFDNB07</v>
          </cell>
          <cell r="E326" t="str">
            <v>04997107943</v>
          </cell>
          <cell r="F326" t="str">
            <v>09-OCT-2003</v>
          </cell>
          <cell r="G326" t="str">
            <v>DEPOSITO SAN AGUSTIN</v>
          </cell>
          <cell r="H326" t="str">
            <v>RECEPTOR</v>
          </cell>
          <cell r="I326" t="str">
            <v>BASE SINDICALIZADO</v>
          </cell>
          <cell r="J326">
            <v>8</v>
          </cell>
          <cell r="K326">
            <v>15</v>
          </cell>
          <cell r="L326">
            <v>3545.6</v>
          </cell>
        </row>
        <row r="327">
          <cell r="B327" t="str">
            <v>RODRIGUEZ GUTIERREZ JOSE DE JESUS</v>
          </cell>
          <cell r="C327" t="str">
            <v>ROGJ741219G50</v>
          </cell>
          <cell r="D327" t="str">
            <v>ROGD741219HJCDTJ04</v>
          </cell>
          <cell r="E327" t="str">
            <v>04917480305</v>
          </cell>
          <cell r="F327" t="str">
            <v>16-AGO-2006</v>
          </cell>
          <cell r="G327" t="str">
            <v>OG SERVICIOS GENERALES</v>
          </cell>
          <cell r="H327" t="str">
            <v>AUXILIAR DE MANTENIMIENTO</v>
          </cell>
          <cell r="I327" t="str">
            <v>BASE SINDICALIZADO</v>
          </cell>
          <cell r="J327">
            <v>6</v>
          </cell>
          <cell r="K327">
            <v>15</v>
          </cell>
          <cell r="L327">
            <v>3157.2</v>
          </cell>
        </row>
        <row r="328">
          <cell r="B328" t="str">
            <v>RODRIGUEZ HURTADO VICTOR IHIOJANY</v>
          </cell>
          <cell r="C328" t="str">
            <v>ROHV770314827</v>
          </cell>
          <cell r="D328" t="str">
            <v>ROHV770314HJCDRC07</v>
          </cell>
          <cell r="E328" t="str">
            <v>75957713219</v>
          </cell>
          <cell r="F328" t="str">
            <v>15-JUN-1995</v>
          </cell>
          <cell r="G328" t="str">
            <v>OG JURIDICO</v>
          </cell>
          <cell r="H328" t="str">
            <v>COORDINADOR OPERATIVO</v>
          </cell>
          <cell r="I328" t="str">
            <v>BASE CONFIANZA</v>
          </cell>
          <cell r="J328">
            <v>8</v>
          </cell>
          <cell r="K328">
            <v>15</v>
          </cell>
          <cell r="L328">
            <v>7562.4</v>
          </cell>
        </row>
        <row r="329">
          <cell r="B329" t="str">
            <v>RODRIGUEZ MARTINEZ MINERVA SUSANA</v>
          </cell>
          <cell r="C329" t="str">
            <v>ROMM750714Q96</v>
          </cell>
          <cell r="D329" t="str">
            <v>ROMM750714MJCDRN06</v>
          </cell>
          <cell r="E329" t="str">
            <v>31957530665</v>
          </cell>
          <cell r="F329" t="str">
            <v>05-AGO-2003</v>
          </cell>
          <cell r="G329" t="str">
            <v>U.A.P.I.</v>
          </cell>
          <cell r="H329" t="str">
            <v>MEDICO GENERAL</v>
          </cell>
          <cell r="I329" t="str">
            <v>BASE SINDICALIZADO</v>
          </cell>
          <cell r="J329">
            <v>6</v>
          </cell>
          <cell r="K329">
            <v>15</v>
          </cell>
          <cell r="L329">
            <v>4577.7</v>
          </cell>
        </row>
        <row r="330">
          <cell r="B330" t="str">
            <v>RODRIGUEZ MENDEZ JOSE LUIS</v>
          </cell>
          <cell r="C330" t="str">
            <v>ROML6207214E5</v>
          </cell>
          <cell r="D330" t="str">
            <v>ROML620721HASDNS04</v>
          </cell>
          <cell r="E330" t="str">
            <v>04856214442</v>
          </cell>
          <cell r="F330" t="str">
            <v>01-FEB-1989</v>
          </cell>
          <cell r="G330" t="str">
            <v>DEPOSITO SAN AGUSTIN</v>
          </cell>
          <cell r="H330" t="str">
            <v>JEFE DE PATIO</v>
          </cell>
          <cell r="I330" t="str">
            <v>BASE CONFIANZA</v>
          </cell>
          <cell r="J330">
            <v>8</v>
          </cell>
          <cell r="K330">
            <v>15</v>
          </cell>
          <cell r="L330">
            <v>7115.85</v>
          </cell>
        </row>
        <row r="331">
          <cell r="B331" t="str">
            <v>RODRIGUEZ MENDOZA MARIA DEL SOCORRO</v>
          </cell>
          <cell r="C331" t="str">
            <v>ROMS750907RF1</v>
          </cell>
          <cell r="D331" t="str">
            <v>ROMM750907MMNDNC08</v>
          </cell>
          <cell r="E331" t="str">
            <v>75937560300</v>
          </cell>
          <cell r="F331" t="str">
            <v>16-AGO-1993</v>
          </cell>
          <cell r="G331" t="str">
            <v>SALA ALCALDE</v>
          </cell>
          <cell r="H331" t="str">
            <v>LAVANDERA</v>
          </cell>
          <cell r="I331" t="str">
            <v>BASE SINDICALIZADO</v>
          </cell>
          <cell r="J331">
            <v>8</v>
          </cell>
          <cell r="K331">
            <v>15</v>
          </cell>
          <cell r="L331">
            <v>3117.8</v>
          </cell>
        </row>
        <row r="332">
          <cell r="B332" t="str">
            <v>RODRIGUEZ MONTEJANO GUADALUPE</v>
          </cell>
          <cell r="C332" t="str">
            <v>ROMG560829DF9</v>
          </cell>
          <cell r="D332" t="str">
            <v>ROMG560829MMCDNDO4</v>
          </cell>
          <cell r="E332" t="str">
            <v>75945902205</v>
          </cell>
          <cell r="F332" t="str">
            <v>09-ABR-2003</v>
          </cell>
          <cell r="G332" t="str">
            <v>ASILO LEONIDAS K. DEMOS</v>
          </cell>
          <cell r="H332" t="str">
            <v>ENFERMERA</v>
          </cell>
          <cell r="I332" t="str">
            <v>BASE SINDICALIZADO</v>
          </cell>
          <cell r="J332">
            <v>8</v>
          </cell>
          <cell r="K332">
            <v>15</v>
          </cell>
          <cell r="L332">
            <v>3750.5</v>
          </cell>
        </row>
        <row r="333">
          <cell r="B333" t="str">
            <v>RODRIGUEZ MUÑIZ LAURA DEL SOCORRO</v>
          </cell>
          <cell r="C333" t="str">
            <v>ROML570506000</v>
          </cell>
          <cell r="D333" t="str">
            <v>ROML570506MJCDXR08</v>
          </cell>
          <cell r="E333" t="str">
            <v>54765741449</v>
          </cell>
          <cell r="F333" t="str">
            <v>08-ABR-2012</v>
          </cell>
          <cell r="G333" t="str">
            <v>OG GERENCIA ADMINISTRATIVA</v>
          </cell>
          <cell r="H333" t="str">
            <v>ENCARGADO DE CONTRATACION</v>
          </cell>
          <cell r="I333" t="str">
            <v>CONTRATO PERMANENTE</v>
          </cell>
          <cell r="J333">
            <v>8</v>
          </cell>
          <cell r="K333">
            <v>15</v>
          </cell>
          <cell r="L333">
            <v>4413.1499999999996</v>
          </cell>
        </row>
        <row r="334">
          <cell r="B334" t="str">
            <v>RODRIGUEZ PLASCENCIA EMANUEL FERNANDO</v>
          </cell>
          <cell r="C334" t="str">
            <v>ROPE761225CD8</v>
          </cell>
          <cell r="D334" t="str">
            <v>ROPE761225HJCDLM04</v>
          </cell>
          <cell r="E334" t="str">
            <v>04987619469</v>
          </cell>
          <cell r="F334" t="str">
            <v>17-SEP-2002</v>
          </cell>
          <cell r="G334" t="str">
            <v>OG GERENCIA ADMINISTRATIVA</v>
          </cell>
          <cell r="H334" t="str">
            <v>RECEPTOR</v>
          </cell>
          <cell r="I334" t="str">
            <v>BASE SINDICALIZADO</v>
          </cell>
          <cell r="J334">
            <v>6</v>
          </cell>
          <cell r="K334">
            <v>15</v>
          </cell>
          <cell r="L334">
            <v>3939.9</v>
          </cell>
        </row>
        <row r="335">
          <cell r="B335" t="str">
            <v>RODRIGUEZ REYES ARMANDO</v>
          </cell>
          <cell r="C335" t="str">
            <v>RORA551120T14</v>
          </cell>
          <cell r="D335" t="str">
            <v>RORA551120HZSDYR04</v>
          </cell>
          <cell r="E335" t="str">
            <v>04755527480</v>
          </cell>
          <cell r="F335" t="str">
            <v>03-FEB-2003</v>
          </cell>
          <cell r="G335" t="str">
            <v>DEPOSITO SAN AGUSTIN</v>
          </cell>
          <cell r="H335" t="str">
            <v>RECEPTOR</v>
          </cell>
          <cell r="I335" t="str">
            <v>BASE SINDICALIZADO</v>
          </cell>
          <cell r="J335">
            <v>8</v>
          </cell>
          <cell r="K335">
            <v>15</v>
          </cell>
          <cell r="L335">
            <v>3545.9</v>
          </cell>
        </row>
        <row r="336">
          <cell r="B336" t="str">
            <v>RODRIGUEZ RODILES MARTHA LETICIA</v>
          </cell>
          <cell r="C336" t="str">
            <v>RORM6201136M6</v>
          </cell>
          <cell r="D336" t="str">
            <v>RORM620113MBCDDR09</v>
          </cell>
          <cell r="E336" t="str">
            <v>04876220098</v>
          </cell>
          <cell r="F336" t="str">
            <v>20-ENE-1994</v>
          </cell>
          <cell r="G336" t="str">
            <v>OG GERENCIA ASISTENCIAL</v>
          </cell>
          <cell r="H336" t="str">
            <v>MAESTRO (A)</v>
          </cell>
          <cell r="I336" t="str">
            <v>BASE SINDICALIZADO</v>
          </cell>
          <cell r="J336">
            <v>6</v>
          </cell>
          <cell r="K336">
            <v>15</v>
          </cell>
          <cell r="L336">
            <v>4392.3</v>
          </cell>
        </row>
        <row r="337">
          <cell r="B337" t="str">
            <v>RODRIGUEZ RODRIGUEZ JUAN FRANCISCO</v>
          </cell>
          <cell r="C337" t="str">
            <v>RORJ7706083M6</v>
          </cell>
          <cell r="D337" t="str">
            <v>RORJ770608HJCDDN04</v>
          </cell>
          <cell r="E337" t="str">
            <v>04967718745</v>
          </cell>
          <cell r="F337" t="str">
            <v>28-MAY-2004</v>
          </cell>
          <cell r="G337" t="str">
            <v>OG PROCURADOR JURIDICO</v>
          </cell>
          <cell r="H337" t="str">
            <v>SECRETARIO TECNICO</v>
          </cell>
          <cell r="I337" t="str">
            <v>BASE</v>
          </cell>
          <cell r="J337">
            <v>6</v>
          </cell>
          <cell r="K337">
            <v>15</v>
          </cell>
          <cell r="L337">
            <v>6861.3</v>
          </cell>
        </row>
        <row r="338">
          <cell r="B338" t="str">
            <v>ROJO GARCIA MARIA ELIZABETH</v>
          </cell>
          <cell r="C338" t="str">
            <v>ROGE721005N35</v>
          </cell>
          <cell r="D338" t="str">
            <v>ROGE721005MJCJRL03</v>
          </cell>
          <cell r="E338" t="str">
            <v>74907217744</v>
          </cell>
          <cell r="F338" t="str">
            <v>17-MAY-1995</v>
          </cell>
          <cell r="G338" t="str">
            <v>DEPOSITO SAN AGUSTIN</v>
          </cell>
          <cell r="H338" t="str">
            <v>AUXILIAR CONTABLE</v>
          </cell>
          <cell r="I338" t="str">
            <v>BASE</v>
          </cell>
          <cell r="J338">
            <v>6</v>
          </cell>
          <cell r="K338">
            <v>15</v>
          </cell>
          <cell r="L338">
            <v>4472.8500000000004</v>
          </cell>
        </row>
        <row r="339">
          <cell r="B339" t="str">
            <v>ROMAN MARQUEZ CARLOS</v>
          </cell>
          <cell r="C339" t="str">
            <v>ROMC631103VP9</v>
          </cell>
          <cell r="D339" t="str">
            <v>ROMC631104HJCMRR00</v>
          </cell>
          <cell r="E339" t="str">
            <v>54816381534</v>
          </cell>
          <cell r="F339" t="str">
            <v>04-SEP-1985</v>
          </cell>
          <cell r="G339" t="str">
            <v>SALA LIBERTAD</v>
          </cell>
          <cell r="H339" t="str">
            <v>CHOFER</v>
          </cell>
          <cell r="I339" t="str">
            <v>BASE SINDICALIZADO</v>
          </cell>
          <cell r="J339">
            <v>8</v>
          </cell>
          <cell r="K339">
            <v>15</v>
          </cell>
          <cell r="L339">
            <v>3546.2</v>
          </cell>
        </row>
        <row r="340">
          <cell r="B340" t="str">
            <v>ROMERO CASTILLO GABRIEL</v>
          </cell>
          <cell r="C340" t="str">
            <v>ROCG741103TY7</v>
          </cell>
          <cell r="D340" t="str">
            <v>ROCG741103HJCMSB09</v>
          </cell>
          <cell r="E340" t="str">
            <v>75957408562</v>
          </cell>
          <cell r="F340" t="str">
            <v>05-JUL-1995</v>
          </cell>
          <cell r="G340" t="str">
            <v>OG MANTENIMIENTO Y CONSTRUCCIO</v>
          </cell>
          <cell r="H340" t="str">
            <v>CHOFER</v>
          </cell>
          <cell r="I340" t="str">
            <v>BASE SINDICALIZADO</v>
          </cell>
          <cell r="J340">
            <v>6</v>
          </cell>
          <cell r="K340">
            <v>15</v>
          </cell>
          <cell r="L340">
            <v>4158.1499999999996</v>
          </cell>
        </row>
        <row r="341">
          <cell r="B341" t="str">
            <v>ROMO CABRERA ROBERTO</v>
          </cell>
          <cell r="C341" t="str">
            <v>ROCR710110RK5</v>
          </cell>
          <cell r="D341" t="str">
            <v>ROCR710110HJCMBB09</v>
          </cell>
          <cell r="E341" t="str">
            <v>04877125783</v>
          </cell>
          <cell r="F341" t="str">
            <v>23-JUL-1990</v>
          </cell>
          <cell r="G341" t="str">
            <v>BIENES EN CUSTODIA O.G.</v>
          </cell>
          <cell r="H341" t="str">
            <v>COORDINADOR JURIDICO</v>
          </cell>
          <cell r="I341" t="str">
            <v>BASE CONFIANZA</v>
          </cell>
          <cell r="J341">
            <v>6</v>
          </cell>
          <cell r="K341">
            <v>15</v>
          </cell>
          <cell r="L341">
            <v>11866.5</v>
          </cell>
        </row>
        <row r="342">
          <cell r="B342" t="str">
            <v>ROSTRO GONZALEZ SONIA</v>
          </cell>
          <cell r="C342" t="str">
            <v>ROGS810122000</v>
          </cell>
          <cell r="D342" t="str">
            <v>ROGS810122MJCSNN09</v>
          </cell>
          <cell r="E342" t="str">
            <v>04088117223</v>
          </cell>
          <cell r="F342" t="str">
            <v>05-ENE-2011</v>
          </cell>
          <cell r="G342" t="str">
            <v>OG PROCURADOR JURIDICO</v>
          </cell>
          <cell r="H342" t="str">
            <v>AUXILIAR ADMINISTRATIVO</v>
          </cell>
          <cell r="I342" t="str">
            <v>CONTRATO PERMANENTE</v>
          </cell>
          <cell r="J342">
            <v>6</v>
          </cell>
          <cell r="K342">
            <v>15</v>
          </cell>
          <cell r="L342">
            <v>4470.3</v>
          </cell>
        </row>
        <row r="343">
          <cell r="B343" t="str">
            <v>RUBIO HERNANDEZ ILEANA</v>
          </cell>
          <cell r="C343" t="str">
            <v>RUHI840823115</v>
          </cell>
          <cell r="D343" t="str">
            <v>RUHI840823MJCBRL07</v>
          </cell>
          <cell r="E343" t="str">
            <v>04058458276</v>
          </cell>
          <cell r="F343" t="str">
            <v>12-SEP-2005</v>
          </cell>
          <cell r="G343" t="str">
            <v>OG JURIDICO</v>
          </cell>
          <cell r="H343" t="str">
            <v>MAESTRA</v>
          </cell>
          <cell r="I343" t="str">
            <v>BASE SINDICALIZADO</v>
          </cell>
          <cell r="J343">
            <v>6</v>
          </cell>
          <cell r="K343">
            <v>15</v>
          </cell>
          <cell r="L343">
            <v>3863.25</v>
          </cell>
        </row>
        <row r="344">
          <cell r="B344" t="str">
            <v>RUIZ GOMEZ EDGARD FRANCISCO</v>
          </cell>
          <cell r="C344" t="str">
            <v>RUGE800227000</v>
          </cell>
          <cell r="D344" t="str">
            <v>RUGE800227HJCZMD08</v>
          </cell>
          <cell r="E344" t="str">
            <v>04048007456</v>
          </cell>
          <cell r="F344" t="str">
            <v>16-ABR-2013</v>
          </cell>
          <cell r="G344" t="str">
            <v>OG GERENCIA ADMINISTRATIVA</v>
          </cell>
          <cell r="H344" t="str">
            <v>GERENTE ADMINISTRATIVO</v>
          </cell>
          <cell r="I344" t="str">
            <v>BASE CONFIANZA</v>
          </cell>
          <cell r="J344">
            <v>8</v>
          </cell>
          <cell r="K344">
            <v>15</v>
          </cell>
          <cell r="L344">
            <v>29379.45</v>
          </cell>
        </row>
        <row r="345">
          <cell r="B345" t="str">
            <v>RUIZ NUÑEZ MA GUADALUPE</v>
          </cell>
          <cell r="C345" t="str">
            <v>RUNG5512094G9</v>
          </cell>
          <cell r="D345" t="str">
            <v>RUNG551209MJCZXD05</v>
          </cell>
          <cell r="E345" t="str">
            <v>04875620280</v>
          </cell>
          <cell r="F345" t="str">
            <v>21-MAR-1987</v>
          </cell>
          <cell r="G345" t="str">
            <v>ASILO LEONIDAS K. DEMOS</v>
          </cell>
          <cell r="H345" t="str">
            <v>LAVANDERA</v>
          </cell>
          <cell r="I345" t="str">
            <v>BASE SINDICALIZADO</v>
          </cell>
          <cell r="J345">
            <v>8</v>
          </cell>
          <cell r="K345">
            <v>15</v>
          </cell>
          <cell r="L345">
            <v>3117.8</v>
          </cell>
        </row>
        <row r="346">
          <cell r="B346" t="str">
            <v>SALAZAR LOZANO MIGUEL BERNARDO</v>
          </cell>
          <cell r="C346" t="str">
            <v>SALM790326000</v>
          </cell>
          <cell r="D346" t="str">
            <v>SALM790326HJCLZG02</v>
          </cell>
          <cell r="E346" t="str">
            <v>56977917261</v>
          </cell>
          <cell r="F346" t="str">
            <v>19-ABR-2013</v>
          </cell>
          <cell r="G346" t="str">
            <v>SALA ALCALDE</v>
          </cell>
          <cell r="H346" t="str">
            <v>ADMINISTRADOR (A)</v>
          </cell>
          <cell r="I346" t="str">
            <v>CONTRATO</v>
          </cell>
          <cell r="J346">
            <v>6</v>
          </cell>
          <cell r="K346">
            <v>15</v>
          </cell>
          <cell r="L346">
            <v>10071.450000000001</v>
          </cell>
        </row>
        <row r="347">
          <cell r="B347" t="str">
            <v>SANCHEZ AYALA MARISOL ARACELI</v>
          </cell>
          <cell r="C347" t="str">
            <v>SAAM7302274W3</v>
          </cell>
          <cell r="D347" t="str">
            <v>SAAM730227MJCNYR06</v>
          </cell>
          <cell r="E347" t="str">
            <v>56937307066</v>
          </cell>
          <cell r="F347" t="str">
            <v>16-NOV-1999</v>
          </cell>
          <cell r="G347" t="str">
            <v>CENTRO 4</v>
          </cell>
          <cell r="H347" t="str">
            <v>MAESTRO (A)</v>
          </cell>
          <cell r="I347" t="str">
            <v>BASE SINDICALIZADO</v>
          </cell>
          <cell r="J347">
            <v>8</v>
          </cell>
          <cell r="K347">
            <v>15</v>
          </cell>
          <cell r="L347">
            <v>5739</v>
          </cell>
        </row>
        <row r="348">
          <cell r="B348" t="str">
            <v>SANCHEZ FRANCO MARTIN</v>
          </cell>
          <cell r="C348" t="str">
            <v>SAFM820308HB7</v>
          </cell>
          <cell r="D348" t="str">
            <v>SAFM820308HJCNRR03</v>
          </cell>
          <cell r="E348" t="str">
            <v>04988252419</v>
          </cell>
          <cell r="F348" t="str">
            <v>11-DIC-2000</v>
          </cell>
          <cell r="G348" t="str">
            <v>DEPOSITO NO. 8</v>
          </cell>
          <cell r="H348" t="str">
            <v>RECEPTOR</v>
          </cell>
          <cell r="I348" t="str">
            <v>BASE SINDICALIZADO</v>
          </cell>
          <cell r="J348">
            <v>8</v>
          </cell>
          <cell r="K348">
            <v>15</v>
          </cell>
          <cell r="L348">
            <v>3546.2</v>
          </cell>
        </row>
        <row r="349">
          <cell r="B349" t="str">
            <v>SANCHEZ LOPEZ GUSTAVO ANTONIO</v>
          </cell>
          <cell r="C349" t="str">
            <v>SALG7706138C3</v>
          </cell>
          <cell r="D349" t="str">
            <v>SALG770613HJCNPS03</v>
          </cell>
          <cell r="E349" t="str">
            <v>56937728394</v>
          </cell>
          <cell r="F349" t="str">
            <v>11-MAY-2005</v>
          </cell>
          <cell r="G349" t="str">
            <v>DEPOSITO SAN AGUSTIN</v>
          </cell>
          <cell r="H349" t="str">
            <v>RECEPTOR</v>
          </cell>
          <cell r="I349" t="str">
            <v>BASE SINDICALIZADO</v>
          </cell>
          <cell r="J349">
            <v>8</v>
          </cell>
          <cell r="K349">
            <v>15</v>
          </cell>
          <cell r="L349">
            <v>3546.05</v>
          </cell>
        </row>
        <row r="350">
          <cell r="B350" t="str">
            <v>SANCHEZ TEJEDA ARTURO</v>
          </cell>
          <cell r="C350" t="str">
            <v>SATA450901BQ7</v>
          </cell>
          <cell r="D350" t="str">
            <v>SATA450901HJCNJR03</v>
          </cell>
          <cell r="E350" t="str">
            <v>54774503707</v>
          </cell>
          <cell r="F350" t="str">
            <v>15-JUL-1992</v>
          </cell>
          <cell r="G350" t="str">
            <v>U.A.P.I.</v>
          </cell>
          <cell r="H350" t="str">
            <v>DIRECTOR DE U.A.P.I.</v>
          </cell>
          <cell r="I350" t="str">
            <v>BASE CONFIANZA</v>
          </cell>
          <cell r="J350">
            <v>6</v>
          </cell>
          <cell r="K350">
            <v>15</v>
          </cell>
          <cell r="L350">
            <v>11340.75</v>
          </cell>
        </row>
        <row r="351">
          <cell r="B351" t="str">
            <v>SANCHEZ URIBE MARIA ELENA</v>
          </cell>
          <cell r="C351" t="str">
            <v>SAUE580817II7</v>
          </cell>
          <cell r="D351" t="str">
            <v>SAUE580817MJCNRL06</v>
          </cell>
          <cell r="E351" t="str">
            <v>54845815882</v>
          </cell>
          <cell r="F351" t="str">
            <v>18-ENE-1984</v>
          </cell>
          <cell r="G351" t="str">
            <v>OG CASUISTICA</v>
          </cell>
          <cell r="H351" t="str">
            <v>COORDINADORA DE TRABAJO SOCIAL</v>
          </cell>
          <cell r="I351" t="str">
            <v>BASE CONFIANZA</v>
          </cell>
          <cell r="J351">
            <v>6</v>
          </cell>
          <cell r="K351">
            <v>15</v>
          </cell>
          <cell r="L351">
            <v>8214</v>
          </cell>
        </row>
        <row r="352">
          <cell r="B352" t="str">
            <v>SANDOVAL GONZALEZ LUIS ENRIQUE</v>
          </cell>
          <cell r="C352" t="str">
            <v>SAGL690908PY0</v>
          </cell>
          <cell r="D352" t="str">
            <v>SAGL690908HJCNNS00</v>
          </cell>
          <cell r="E352" t="str">
            <v>04866948260</v>
          </cell>
          <cell r="F352" t="str">
            <v>01-DIC-2003</v>
          </cell>
          <cell r="G352" t="str">
            <v>BIENES EN CUSTODIA O.G.</v>
          </cell>
          <cell r="H352" t="str">
            <v>ABOGADO</v>
          </cell>
          <cell r="I352" t="str">
            <v>BASE</v>
          </cell>
          <cell r="J352">
            <v>6</v>
          </cell>
          <cell r="K352">
            <v>15</v>
          </cell>
          <cell r="L352">
            <v>4896.3999999999996</v>
          </cell>
        </row>
        <row r="353">
          <cell r="B353" t="str">
            <v>SANDOVAL HIJAR IGNACIO</v>
          </cell>
          <cell r="C353" t="str">
            <v>SAHI550225000</v>
          </cell>
          <cell r="D353" t="str">
            <v>SAHI550225HJCNJG01</v>
          </cell>
          <cell r="E353" t="str">
            <v>04895501999</v>
          </cell>
          <cell r="F353" t="str">
            <v>22-JUL-2013</v>
          </cell>
          <cell r="G353" t="str">
            <v>DEPOSITO SAN AGUSTIN</v>
          </cell>
          <cell r="H353" t="str">
            <v>RECEPTOR</v>
          </cell>
          <cell r="I353" t="str">
            <v>CONTRATO</v>
          </cell>
          <cell r="J353">
            <v>8</v>
          </cell>
          <cell r="K353">
            <v>15</v>
          </cell>
          <cell r="L353">
            <v>3545.85</v>
          </cell>
        </row>
        <row r="354">
          <cell r="B354" t="str">
            <v>SANDOVAL LOMELI ERNESTINA</v>
          </cell>
          <cell r="C354" t="str">
            <v>SALE720806000</v>
          </cell>
          <cell r="D354" t="str">
            <v>SALE720806MJCNMR08</v>
          </cell>
          <cell r="E354" t="str">
            <v>04887285973</v>
          </cell>
          <cell r="F354" t="str">
            <v>20-SEP-2006</v>
          </cell>
          <cell r="G354" t="str">
            <v>ASILO LEONIDAS K. DEMOS</v>
          </cell>
          <cell r="H354" t="str">
            <v>AFANADORA</v>
          </cell>
          <cell r="I354" t="str">
            <v>BASE SINDICALIZADO</v>
          </cell>
          <cell r="J354">
            <v>8</v>
          </cell>
          <cell r="K354">
            <v>15</v>
          </cell>
          <cell r="L354">
            <v>3117.8</v>
          </cell>
        </row>
        <row r="355">
          <cell r="B355" t="str">
            <v>SANDOVAL NADALES OMAR</v>
          </cell>
          <cell r="C355" t="str">
            <v>SANO810827HR3</v>
          </cell>
          <cell r="D355" t="str">
            <v>SANO810827HJCNDM05</v>
          </cell>
          <cell r="E355" t="str">
            <v>54008150135</v>
          </cell>
          <cell r="F355" t="str">
            <v>19-NOV-2001</v>
          </cell>
          <cell r="G355" t="str">
            <v>BIENES EN CUSTODIA O.G.</v>
          </cell>
          <cell r="H355" t="str">
            <v>JEFE DE PATIO</v>
          </cell>
          <cell r="I355" t="str">
            <v>BASE CONFIANZA</v>
          </cell>
          <cell r="J355">
            <v>8</v>
          </cell>
          <cell r="K355">
            <v>15</v>
          </cell>
          <cell r="L355">
            <v>7115.85</v>
          </cell>
        </row>
        <row r="356">
          <cell r="B356" t="str">
            <v>SANDOVAL RIOS VERONICA</v>
          </cell>
          <cell r="C356" t="str">
            <v>SARV800323SFA</v>
          </cell>
          <cell r="D356" t="str">
            <v>SARV800323MJCNSR02</v>
          </cell>
          <cell r="E356" t="str">
            <v>04028015891</v>
          </cell>
          <cell r="F356" t="str">
            <v>21-MAR-2013</v>
          </cell>
          <cell r="G356" t="str">
            <v>OG DIRECCION GENERAL</v>
          </cell>
          <cell r="H356" t="str">
            <v>JEFE DE AUDITORIA</v>
          </cell>
          <cell r="I356" t="str">
            <v>CONFIANZA</v>
          </cell>
          <cell r="J356">
            <v>6</v>
          </cell>
          <cell r="K356">
            <v>15</v>
          </cell>
          <cell r="L356">
            <v>25195.95</v>
          </cell>
        </row>
        <row r="357">
          <cell r="B357" t="str">
            <v>SANTACRUZ CASTRO ERIKA MAGDALENA</v>
          </cell>
          <cell r="C357" t="str">
            <v>SACE850408000</v>
          </cell>
          <cell r="D357" t="str">
            <v>SACE850408MJCNSR07</v>
          </cell>
          <cell r="E357" t="str">
            <v>04028513390</v>
          </cell>
          <cell r="F357" t="str">
            <v>02-ABR-2008</v>
          </cell>
          <cell r="G357" t="str">
            <v>ASILO LEONIDAS K. DEMOS</v>
          </cell>
          <cell r="H357" t="str">
            <v>ENFERMERA</v>
          </cell>
          <cell r="I357" t="str">
            <v>BASE SINDICALIZADO</v>
          </cell>
          <cell r="J357">
            <v>8</v>
          </cell>
          <cell r="K357">
            <v>15</v>
          </cell>
          <cell r="L357">
            <v>3750.5</v>
          </cell>
        </row>
        <row r="358">
          <cell r="B358" t="str">
            <v>SANTANA ESTEVES IVAN DE JESUS</v>
          </cell>
          <cell r="C358" t="str">
            <v>SAEI871125000</v>
          </cell>
          <cell r="D358" t="str">
            <v>SAEI871125HJCNSV05</v>
          </cell>
          <cell r="E358" t="str">
            <v>04108718851</v>
          </cell>
          <cell r="F358" t="str">
            <v>27-MAY-2013</v>
          </cell>
          <cell r="G358" t="str">
            <v>DEPOSITO SAN AGUSTIN</v>
          </cell>
          <cell r="H358" t="str">
            <v>RECEPTOR</v>
          </cell>
          <cell r="I358" t="str">
            <v>CONTRATO</v>
          </cell>
          <cell r="J358">
            <v>8</v>
          </cell>
          <cell r="K358">
            <v>15</v>
          </cell>
          <cell r="L358">
            <v>3546.2</v>
          </cell>
        </row>
        <row r="359">
          <cell r="B359" t="str">
            <v>SANTIAGO TELLO JOSE AURELIO</v>
          </cell>
          <cell r="C359" t="str">
            <v>SATA750823U22</v>
          </cell>
          <cell r="D359" t="str">
            <v>SATA750823HJCNLR06</v>
          </cell>
          <cell r="E359" t="str">
            <v>04987529981</v>
          </cell>
          <cell r="F359" t="str">
            <v>29-JUN-2004</v>
          </cell>
          <cell r="G359" t="str">
            <v>DEPOSITO SAN AGUSTIN</v>
          </cell>
          <cell r="H359" t="str">
            <v>RECEPTOR</v>
          </cell>
          <cell r="I359" t="str">
            <v>BASE SINDICALIZADO</v>
          </cell>
          <cell r="J359">
            <v>8</v>
          </cell>
          <cell r="K359">
            <v>15</v>
          </cell>
          <cell r="L359">
            <v>3546.2</v>
          </cell>
        </row>
        <row r="360">
          <cell r="B360" t="str">
            <v>SEGOVIANO AGUIRRE MA. SILVINA</v>
          </cell>
          <cell r="C360" t="str">
            <v>SEAS640620000</v>
          </cell>
          <cell r="D360" t="str">
            <v>SEAM640620MJCGGS01</v>
          </cell>
          <cell r="E360" t="str">
            <v>04056406384</v>
          </cell>
          <cell r="F360" t="str">
            <v>01-JUN-2007</v>
          </cell>
          <cell r="G360" t="str">
            <v>ASILO LEONIDAS K. DEMOS</v>
          </cell>
          <cell r="H360" t="str">
            <v>AUXILIAR DE COCINA</v>
          </cell>
          <cell r="I360" t="str">
            <v>BASE SINDICALIZADO</v>
          </cell>
          <cell r="J360">
            <v>8</v>
          </cell>
          <cell r="K360">
            <v>15</v>
          </cell>
          <cell r="L360">
            <v>3117.8</v>
          </cell>
        </row>
        <row r="361">
          <cell r="B361" t="str">
            <v>SERVIN GOMEZ AGUSTIN</v>
          </cell>
          <cell r="C361" t="str">
            <v>SEGA5512035J0</v>
          </cell>
          <cell r="D361" t="str">
            <v>SEGA551203HJCRMG01</v>
          </cell>
          <cell r="E361" t="str">
            <v>04755514025</v>
          </cell>
          <cell r="F361" t="str">
            <v>26-SEP-1996</v>
          </cell>
          <cell r="G361" t="str">
            <v>OG SERVICIOS GENERALES</v>
          </cell>
          <cell r="H361" t="str">
            <v>AUXILIAR ADMINISTRATIVO 'C'</v>
          </cell>
          <cell r="I361" t="str">
            <v>BASE SINDICALIZADO</v>
          </cell>
          <cell r="J361">
            <v>6</v>
          </cell>
          <cell r="K361">
            <v>15</v>
          </cell>
          <cell r="L361">
            <v>3289.95</v>
          </cell>
        </row>
        <row r="362">
          <cell r="B362" t="str">
            <v>SILVA GUILLERMO ENRIQUE</v>
          </cell>
          <cell r="C362" t="str">
            <v>SIGE470104000</v>
          </cell>
          <cell r="D362" t="str">
            <v>SIGE470104HJCLLN03</v>
          </cell>
          <cell r="E362" t="str">
            <v>54834703263</v>
          </cell>
          <cell r="F362" t="str">
            <v>18-NOV-2010</v>
          </cell>
          <cell r="G362" t="str">
            <v>OG DIRECCION GENERAL</v>
          </cell>
          <cell r="H362" t="str">
            <v>CHOFER</v>
          </cell>
          <cell r="I362" t="str">
            <v>CONTRATO PERMANENTE</v>
          </cell>
          <cell r="J362">
            <v>6</v>
          </cell>
          <cell r="K362">
            <v>15</v>
          </cell>
          <cell r="L362">
            <v>5680.65</v>
          </cell>
        </row>
        <row r="363">
          <cell r="B363" t="str">
            <v>SOLIS DE SANTIAGO EDUARDO</v>
          </cell>
          <cell r="C363" t="str">
            <v>SOSE660917000</v>
          </cell>
          <cell r="D363" t="str">
            <v>SOSE660917HJCLND08</v>
          </cell>
          <cell r="E363" t="str">
            <v>04886672171</v>
          </cell>
          <cell r="F363" t="str">
            <v>14-MAY-2013</v>
          </cell>
          <cell r="G363" t="str">
            <v>DEPOSITO SAN AGUSTIN</v>
          </cell>
          <cell r="H363" t="str">
            <v>RECEPTOR</v>
          </cell>
          <cell r="I363" t="str">
            <v>CONTRATO</v>
          </cell>
          <cell r="J363">
            <v>8</v>
          </cell>
          <cell r="K363">
            <v>15</v>
          </cell>
          <cell r="L363">
            <v>3546.05</v>
          </cell>
        </row>
        <row r="364">
          <cell r="B364" t="str">
            <v>SOLIS OROZCO ELVIA</v>
          </cell>
          <cell r="C364" t="str">
            <v>SOOE610130JM0</v>
          </cell>
          <cell r="D364" t="str">
            <v>SOOE610130MZSLRL03</v>
          </cell>
          <cell r="E364" t="str">
            <v>04856117785</v>
          </cell>
          <cell r="F364" t="str">
            <v>24-MAY-1985</v>
          </cell>
          <cell r="G364" t="str">
            <v>SALA ALCALDE</v>
          </cell>
          <cell r="H364" t="str">
            <v>ENCARGADO DE CONTRATACION</v>
          </cell>
          <cell r="I364" t="str">
            <v>BASE SINDICALIZADO</v>
          </cell>
          <cell r="J364">
            <v>8</v>
          </cell>
          <cell r="K364">
            <v>15</v>
          </cell>
          <cell r="L364">
            <v>3546.2</v>
          </cell>
        </row>
        <row r="365">
          <cell r="B365" t="str">
            <v>SOTO MARQUEZ MAURICIO MAXIMINO</v>
          </cell>
          <cell r="C365" t="str">
            <v>SOMM750821VB8</v>
          </cell>
          <cell r="D365" t="str">
            <v>SOMM750821HJCTRR04</v>
          </cell>
          <cell r="E365" t="str">
            <v>04987544733</v>
          </cell>
          <cell r="F365" t="str">
            <v>29-MAY-2006</v>
          </cell>
          <cell r="G365" t="str">
            <v>SALA ALCALDE</v>
          </cell>
          <cell r="H365" t="str">
            <v>AUXILIAR DE CHOFER</v>
          </cell>
          <cell r="I365" t="str">
            <v>BASE SINDICALIZADO</v>
          </cell>
          <cell r="J365">
            <v>8</v>
          </cell>
          <cell r="K365">
            <v>15</v>
          </cell>
          <cell r="L365">
            <v>3546.2</v>
          </cell>
        </row>
        <row r="366">
          <cell r="B366" t="str">
            <v>SOTO PEREZ LUCINA</v>
          </cell>
          <cell r="C366" t="str">
            <v>SOPL6506304L3</v>
          </cell>
          <cell r="D366" t="str">
            <v>SOPL650630MJCTRC08</v>
          </cell>
          <cell r="E366" t="str">
            <v>04866581277</v>
          </cell>
          <cell r="F366" t="str">
            <v>01-JUN-1989</v>
          </cell>
          <cell r="G366" t="str">
            <v>OGAPOYO A ORGANISMOS AFILIADOS</v>
          </cell>
          <cell r="H366" t="str">
            <v>AUXILIAR CONTABLE 'B'</v>
          </cell>
          <cell r="I366" t="str">
            <v>BASE SINDICALIZADO</v>
          </cell>
          <cell r="J366">
            <v>6</v>
          </cell>
          <cell r="K366">
            <v>15</v>
          </cell>
          <cell r="L366">
            <v>4893.8500000000004</v>
          </cell>
        </row>
        <row r="367">
          <cell r="B367" t="str">
            <v>SOTO TORRES CLAUDIA</v>
          </cell>
          <cell r="C367" t="str">
            <v>SOTC710319000</v>
          </cell>
          <cell r="D367" t="str">
            <v>SOTC710319MJCTRL02</v>
          </cell>
          <cell r="E367" t="str">
            <v>04007113956</v>
          </cell>
          <cell r="F367" t="str">
            <v>22-ABR-2013</v>
          </cell>
          <cell r="G367" t="str">
            <v>OG GERENCIA ASISTENCIAL</v>
          </cell>
          <cell r="H367" t="str">
            <v>COORDINADORA DE PROYECTOS</v>
          </cell>
          <cell r="I367" t="str">
            <v>CONTRATO</v>
          </cell>
          <cell r="J367">
            <v>6</v>
          </cell>
          <cell r="K367">
            <v>15</v>
          </cell>
          <cell r="L367">
            <v>8214</v>
          </cell>
        </row>
        <row r="368">
          <cell r="B368" t="str">
            <v>TAPIA RAMIREZ DAVID DANIEL</v>
          </cell>
          <cell r="C368" t="str">
            <v>TARD801118253</v>
          </cell>
          <cell r="D368" t="str">
            <v>TARD801118HJCPMV05</v>
          </cell>
          <cell r="E368" t="str">
            <v>04028035022</v>
          </cell>
          <cell r="F368" t="str">
            <v>18-AGO-2004</v>
          </cell>
          <cell r="G368" t="str">
            <v>OG CENTRO DE COMPUTO</v>
          </cell>
          <cell r="H368" t="str">
            <v>MAESTRO (A)</v>
          </cell>
          <cell r="I368" t="str">
            <v>BASE SINDICALIZADO</v>
          </cell>
          <cell r="J368">
            <v>8</v>
          </cell>
          <cell r="K368">
            <v>15</v>
          </cell>
          <cell r="L368">
            <v>4883.3999999999996</v>
          </cell>
        </row>
        <row r="369">
          <cell r="B369" t="str">
            <v>TEJEDA TAPIA SERGIO ARTURO</v>
          </cell>
          <cell r="C369" t="str">
            <v>TETS630809797</v>
          </cell>
          <cell r="D369" t="str">
            <v>TETS630809HNTJPR05</v>
          </cell>
          <cell r="E369" t="str">
            <v>04856338258</v>
          </cell>
          <cell r="F369" t="str">
            <v>01-SEP-1995</v>
          </cell>
          <cell r="G369" t="str">
            <v>OG CENTRO DE COMPUTO</v>
          </cell>
          <cell r="H369" t="str">
            <v>AUXILIAR DE COMPUTO</v>
          </cell>
          <cell r="I369" t="str">
            <v>BASE SINDICALIZADO</v>
          </cell>
          <cell r="J369">
            <v>6</v>
          </cell>
          <cell r="K369">
            <v>15</v>
          </cell>
          <cell r="L369">
            <v>4739.95</v>
          </cell>
        </row>
        <row r="370">
          <cell r="B370" t="str">
            <v>TERRONES ORTIZ SANTA TERESITA</v>
          </cell>
          <cell r="C370" t="str">
            <v>TEOS700325R29</v>
          </cell>
          <cell r="D370" t="str">
            <v>TEOS700325MJCRRN09</v>
          </cell>
          <cell r="E370" t="str">
            <v>56887016774</v>
          </cell>
          <cell r="F370" t="str">
            <v>02-JUN-2003</v>
          </cell>
          <cell r="G370" t="str">
            <v>SALA ALCALDE</v>
          </cell>
          <cell r="H370" t="str">
            <v>AUXILIAR DE COCINA</v>
          </cell>
          <cell r="I370" t="str">
            <v>BASE SINDICALIZADO</v>
          </cell>
          <cell r="J370">
            <v>8</v>
          </cell>
          <cell r="K370">
            <v>15</v>
          </cell>
          <cell r="L370">
            <v>3117.8</v>
          </cell>
        </row>
        <row r="371">
          <cell r="B371" t="str">
            <v>TREJO GARCIA ESTHER GABRIELA</v>
          </cell>
          <cell r="C371" t="str">
            <v>TEGE810325646</v>
          </cell>
          <cell r="D371" t="str">
            <v>TEGE810325MJCRRS03</v>
          </cell>
          <cell r="E371" t="str">
            <v>04988196715</v>
          </cell>
          <cell r="F371" t="str">
            <v>28-AGO-2000</v>
          </cell>
          <cell r="G371" t="str">
            <v>U.A.P.I.</v>
          </cell>
          <cell r="H371" t="str">
            <v>AUXILIAR DE COCINA</v>
          </cell>
          <cell r="I371" t="str">
            <v>BASE SINDICALIZADO</v>
          </cell>
          <cell r="J371">
            <v>8</v>
          </cell>
          <cell r="K371">
            <v>15</v>
          </cell>
          <cell r="L371">
            <v>3117.8</v>
          </cell>
        </row>
        <row r="372">
          <cell r="B372" t="str">
            <v>TRUJILLO MARTINEZ CARMEN LUCIA</v>
          </cell>
          <cell r="C372" t="str">
            <v>TUMC640224CE8</v>
          </cell>
          <cell r="D372" t="str">
            <v>TUMC640224MJCRRR00</v>
          </cell>
          <cell r="E372" t="str">
            <v>04886442195</v>
          </cell>
          <cell r="F372" t="str">
            <v>05-JUL-2000</v>
          </cell>
          <cell r="G372" t="str">
            <v>OGAPOYO A ORGANISMOS AFILIADOS</v>
          </cell>
          <cell r="H372" t="str">
            <v>COORDINADORA DE DICTMANENES</v>
          </cell>
          <cell r="I372" t="str">
            <v>BASE CONFIANZA</v>
          </cell>
          <cell r="J372">
            <v>6</v>
          </cell>
          <cell r="K372">
            <v>15</v>
          </cell>
          <cell r="L372">
            <v>7283.25</v>
          </cell>
        </row>
        <row r="373">
          <cell r="B373" t="str">
            <v>URBINA ORTIZ HELIODORA</v>
          </cell>
          <cell r="C373" t="str">
            <v>UIOH540505P23</v>
          </cell>
          <cell r="D373" t="str">
            <v>UIOH540505MZSRRL02</v>
          </cell>
          <cell r="E373" t="str">
            <v>54805417778</v>
          </cell>
          <cell r="F373" t="str">
            <v>17-OCT-2002</v>
          </cell>
          <cell r="G373" t="str">
            <v>ASILO LEONIDAS K. DEMOS</v>
          </cell>
          <cell r="H373" t="str">
            <v>AFANADORA</v>
          </cell>
          <cell r="I373" t="str">
            <v>BASE SINDICALIZADO</v>
          </cell>
          <cell r="J373">
            <v>8</v>
          </cell>
          <cell r="K373">
            <v>15</v>
          </cell>
          <cell r="L373">
            <v>3117.8</v>
          </cell>
        </row>
        <row r="374">
          <cell r="B374" t="str">
            <v>URIBE CORDERO IRMA ROSALBA</v>
          </cell>
          <cell r="C374" t="str">
            <v>UICI650513II4</v>
          </cell>
          <cell r="D374" t="str">
            <v>UICI650513MJCRRR06</v>
          </cell>
          <cell r="E374" t="str">
            <v>54806398233</v>
          </cell>
          <cell r="F374" t="str">
            <v>11-MAY-1998</v>
          </cell>
          <cell r="G374" t="str">
            <v>OG GERENCIA ADMINISTRATIVA</v>
          </cell>
          <cell r="H374" t="str">
            <v>AFANADORA</v>
          </cell>
          <cell r="I374" t="str">
            <v>BASE SINDICALIZADO</v>
          </cell>
          <cell r="J374">
            <v>6</v>
          </cell>
          <cell r="K374">
            <v>15</v>
          </cell>
          <cell r="L374">
            <v>3494.55</v>
          </cell>
        </row>
        <row r="375">
          <cell r="B375" t="str">
            <v>VALDEZ ACEVES INDALECIO</v>
          </cell>
          <cell r="C375" t="str">
            <v>VAAI650118C10</v>
          </cell>
          <cell r="D375" t="str">
            <v>VAAI650118HJCLCN09</v>
          </cell>
          <cell r="E375" t="str">
            <v>04866532767</v>
          </cell>
          <cell r="F375" t="str">
            <v>16-JUL-2001</v>
          </cell>
          <cell r="G375" t="str">
            <v>U.A.P.I.</v>
          </cell>
          <cell r="H375" t="str">
            <v>MEDICO DENTISTA</v>
          </cell>
          <cell r="I375" t="str">
            <v>BASE SINDICALIZADO</v>
          </cell>
          <cell r="J375">
            <v>6</v>
          </cell>
          <cell r="K375">
            <v>15</v>
          </cell>
          <cell r="L375">
            <v>4577.7</v>
          </cell>
        </row>
        <row r="376">
          <cell r="B376" t="str">
            <v>VALDEZ GUTIERREZ EUSEBIO</v>
          </cell>
          <cell r="C376" t="str">
            <v>VAGE520320RS6</v>
          </cell>
          <cell r="D376" t="str">
            <v>VAGE520320HJCLTS06</v>
          </cell>
          <cell r="E376" t="str">
            <v>54845205845</v>
          </cell>
          <cell r="F376" t="str">
            <v>01-NOV-1969</v>
          </cell>
          <cell r="G376" t="str">
            <v>U.A.P.I.</v>
          </cell>
          <cell r="H376" t="str">
            <v>ENCARGADO DE MANTENIMIENTO</v>
          </cell>
          <cell r="I376" t="str">
            <v>BASE SINDICALIZADO</v>
          </cell>
          <cell r="J376">
            <v>8</v>
          </cell>
          <cell r="K376">
            <v>15</v>
          </cell>
          <cell r="L376">
            <v>3944.9</v>
          </cell>
        </row>
        <row r="377">
          <cell r="B377" t="str">
            <v>VALDIVIA HERNANDEZ ISABEL</v>
          </cell>
          <cell r="C377" t="str">
            <v>VAHI5206236H4</v>
          </cell>
          <cell r="D377" t="str">
            <v>VAHI520623MJCLRS08</v>
          </cell>
          <cell r="E377" t="str">
            <v>04725200952</v>
          </cell>
          <cell r="F377" t="str">
            <v>05-SEP-1994</v>
          </cell>
          <cell r="G377" t="str">
            <v>CENTRO 4</v>
          </cell>
          <cell r="H377" t="str">
            <v>MAESTRO (A)</v>
          </cell>
          <cell r="I377" t="str">
            <v>BASE SINDICALIZADO</v>
          </cell>
          <cell r="J377">
            <v>8</v>
          </cell>
          <cell r="K377">
            <v>15</v>
          </cell>
          <cell r="L377">
            <v>3443.45</v>
          </cell>
        </row>
        <row r="378">
          <cell r="B378" t="str">
            <v>VALENZUELA LOPEZ JUAN ANTONIO</v>
          </cell>
          <cell r="C378" t="str">
            <v>VALJ651227000</v>
          </cell>
          <cell r="D378" t="str">
            <v>VALJ651227HZSLPN07</v>
          </cell>
          <cell r="E378" t="str">
            <v>04026503328</v>
          </cell>
          <cell r="F378" t="str">
            <v>16-MAY-2006</v>
          </cell>
          <cell r="G378" t="str">
            <v>OG COMUNICACION Y RELACIONES P</v>
          </cell>
          <cell r="H378" t="str">
            <v>RECEPTOR</v>
          </cell>
          <cell r="I378" t="str">
            <v>BASE SINDICALIZADO</v>
          </cell>
          <cell r="J378">
            <v>6</v>
          </cell>
          <cell r="K378">
            <v>15</v>
          </cell>
          <cell r="L378">
            <v>3289.8</v>
          </cell>
        </row>
        <row r="379">
          <cell r="B379" t="str">
            <v>VALENZUELA LOPEZ VICTOR ALFONSO</v>
          </cell>
          <cell r="C379" t="str">
            <v>VALV850702000</v>
          </cell>
          <cell r="D379" t="str">
            <v>VALV850702HJCLPC00</v>
          </cell>
          <cell r="E379" t="str">
            <v>75048521555</v>
          </cell>
          <cell r="F379" t="str">
            <v>23-JUN-2012</v>
          </cell>
          <cell r="G379" t="str">
            <v>DEPOSITO SAN AGUSTIN</v>
          </cell>
          <cell r="H379" t="str">
            <v>RECEPTOR</v>
          </cell>
          <cell r="I379" t="str">
            <v>CONTRATO PERMANENTE</v>
          </cell>
          <cell r="J379">
            <v>8</v>
          </cell>
          <cell r="K379">
            <v>15</v>
          </cell>
          <cell r="L379">
            <v>3546.05</v>
          </cell>
        </row>
        <row r="380">
          <cell r="B380" t="str">
            <v>VARGAS GUIZAR MARIA SOLEDAD</v>
          </cell>
          <cell r="C380" t="str">
            <v>VAGS6705027R5</v>
          </cell>
          <cell r="D380" t="str">
            <v>VAGS670502MMNRZL00</v>
          </cell>
          <cell r="E380" t="str">
            <v>04866739040</v>
          </cell>
          <cell r="F380" t="str">
            <v>28-FEB-1990</v>
          </cell>
          <cell r="G380" t="str">
            <v>OG CENTRO DE COMPUTO</v>
          </cell>
          <cell r="H380" t="str">
            <v>SUP.TECNICO DEPTO. DE COMPUTO</v>
          </cell>
          <cell r="I380" t="str">
            <v>BASE SINDICALIZADO</v>
          </cell>
          <cell r="J380">
            <v>6</v>
          </cell>
          <cell r="K380">
            <v>15</v>
          </cell>
          <cell r="L380">
            <v>5480.35</v>
          </cell>
        </row>
        <row r="381">
          <cell r="B381" t="str">
            <v>VASQUEZ RIVAS ROSA MARIA RAMONA</v>
          </cell>
          <cell r="C381" t="str">
            <v>VARR580830R57</v>
          </cell>
          <cell r="D381" t="str">
            <v>VARR580830MJCSVS03</v>
          </cell>
          <cell r="E381" t="str">
            <v>54845817664</v>
          </cell>
          <cell r="F381" t="str">
            <v>15-AGO-1995</v>
          </cell>
          <cell r="G381" t="str">
            <v>OG SERVICIOS GENERALES</v>
          </cell>
          <cell r="H381" t="str">
            <v>AUXILIAR ADMINISTRATIVO 'AA'</v>
          </cell>
          <cell r="I381" t="str">
            <v>BASE SINDICALIZADO</v>
          </cell>
          <cell r="J381">
            <v>8</v>
          </cell>
          <cell r="K381">
            <v>15</v>
          </cell>
          <cell r="L381">
            <v>5841.9</v>
          </cell>
        </row>
        <row r="382">
          <cell r="B382" t="str">
            <v>VAZQUEZ GARCIA DANIEL</v>
          </cell>
          <cell r="C382" t="str">
            <v>VAGD601211PE4</v>
          </cell>
          <cell r="D382" t="str">
            <v>VAGD601211HJCZRN07</v>
          </cell>
          <cell r="E382" t="str">
            <v>04916014360</v>
          </cell>
          <cell r="F382" t="str">
            <v>18-OCT-2001</v>
          </cell>
          <cell r="G382" t="str">
            <v>DEPOSITO SAN AGUSTIN</v>
          </cell>
          <cell r="H382" t="str">
            <v>RECEPTOR</v>
          </cell>
          <cell r="I382" t="str">
            <v>BASE SINDICALIZADO</v>
          </cell>
          <cell r="J382">
            <v>8</v>
          </cell>
          <cell r="K382">
            <v>15</v>
          </cell>
          <cell r="L382">
            <v>3537.65</v>
          </cell>
        </row>
        <row r="383">
          <cell r="B383" t="str">
            <v>VAZQUEZ RIOS GABRIELA ALEJANDR</v>
          </cell>
          <cell r="C383" t="str">
            <v>VARG770608AE5</v>
          </cell>
          <cell r="D383" t="str">
            <v>VARG770608MJCZSB09</v>
          </cell>
          <cell r="E383" t="str">
            <v>75977716317</v>
          </cell>
          <cell r="F383" t="str">
            <v>16-MAY-1997</v>
          </cell>
          <cell r="G383" t="str">
            <v>CENTRO 1</v>
          </cell>
          <cell r="H383" t="str">
            <v>MAESTRA</v>
          </cell>
          <cell r="I383" t="str">
            <v>BASE SINDICALIZADO</v>
          </cell>
          <cell r="J383">
            <v>8</v>
          </cell>
          <cell r="K383">
            <v>15</v>
          </cell>
          <cell r="L383">
            <v>4044.1</v>
          </cell>
        </row>
        <row r="384">
          <cell r="B384" t="str">
            <v>VAZQUEZ RODRIGUEZ LORENA</v>
          </cell>
          <cell r="C384" t="str">
            <v>VARL761117LW2</v>
          </cell>
          <cell r="D384" t="str">
            <v>VARL761117MJCZDR02</v>
          </cell>
          <cell r="E384" t="str">
            <v>75937602599</v>
          </cell>
          <cell r="F384" t="str">
            <v>13-ENE-1993</v>
          </cell>
          <cell r="G384" t="str">
            <v>OG CONTABILIDAD</v>
          </cell>
          <cell r="H384" t="str">
            <v>AUXILIAR CONTABLE 'B'</v>
          </cell>
          <cell r="I384" t="str">
            <v>BASE SINDICALIZADO</v>
          </cell>
          <cell r="J384">
            <v>6</v>
          </cell>
          <cell r="K384">
            <v>15</v>
          </cell>
          <cell r="L384">
            <v>5316.85</v>
          </cell>
        </row>
        <row r="385">
          <cell r="B385" t="str">
            <v>VELARDE MARTINEZ EVA REFUGIO</v>
          </cell>
          <cell r="C385" t="str">
            <v>VEME7606195H7</v>
          </cell>
          <cell r="D385" t="str">
            <v>VEME760619MJCLRV07</v>
          </cell>
          <cell r="E385" t="str">
            <v>75947605178</v>
          </cell>
          <cell r="F385" t="str">
            <v>04-FEB-1994</v>
          </cell>
          <cell r="G385" t="str">
            <v>OG DESARROLLO INSTITUCIONAL</v>
          </cell>
          <cell r="H385" t="str">
            <v>AUXILIAR ADMINISTRATIVO 'A'</v>
          </cell>
          <cell r="I385" t="str">
            <v>BASE SINDICALIZADO</v>
          </cell>
          <cell r="J385">
            <v>6</v>
          </cell>
          <cell r="K385">
            <v>15</v>
          </cell>
          <cell r="L385">
            <v>4499.55</v>
          </cell>
        </row>
        <row r="386">
          <cell r="B386" t="str">
            <v>VELASCO ROMERO FAUSTO ADRIAN</v>
          </cell>
          <cell r="C386" t="str">
            <v>VERF770530000</v>
          </cell>
          <cell r="D386" t="str">
            <v>VERF770530MJCLMS08</v>
          </cell>
          <cell r="E386" t="str">
            <v>04037718576</v>
          </cell>
          <cell r="F386" t="str">
            <v>22-ABR-2013</v>
          </cell>
          <cell r="G386" t="str">
            <v>OG GERENCIA ASISTENCIAL</v>
          </cell>
          <cell r="H386" t="str">
            <v>GERENTE ASISTENCIAL</v>
          </cell>
          <cell r="I386" t="str">
            <v>CONFIANZA</v>
          </cell>
          <cell r="J386">
            <v>8</v>
          </cell>
          <cell r="K386">
            <v>15</v>
          </cell>
          <cell r="L386">
            <v>25195.95</v>
          </cell>
        </row>
        <row r="387">
          <cell r="B387" t="str">
            <v>VENEGAS GARCIA MARTIN</v>
          </cell>
          <cell r="C387" t="str">
            <v>VEGM6803068V4</v>
          </cell>
          <cell r="D387" t="str">
            <v>VEGM680306HJCNRR03</v>
          </cell>
          <cell r="E387" t="str">
            <v>54856865206</v>
          </cell>
          <cell r="F387" t="str">
            <v>05-SEP-2003</v>
          </cell>
          <cell r="G387" t="str">
            <v>U.A.P.I.</v>
          </cell>
          <cell r="H387" t="str">
            <v>AFANADOR</v>
          </cell>
          <cell r="I387" t="str">
            <v>BASE SINDICALIZADO</v>
          </cell>
          <cell r="J387">
            <v>8</v>
          </cell>
          <cell r="K387">
            <v>15</v>
          </cell>
          <cell r="L387">
            <v>3117.8</v>
          </cell>
        </row>
        <row r="388">
          <cell r="B388" t="str">
            <v>VERA RODRIGUEZ ERIKA ANA ROSA</v>
          </cell>
          <cell r="C388" t="str">
            <v>VERE790308BZ9</v>
          </cell>
          <cell r="D388" t="str">
            <v>VERE790308MJCRDR01</v>
          </cell>
          <cell r="E388" t="str">
            <v>04987984178</v>
          </cell>
          <cell r="F388" t="str">
            <v>17-ENE-2011</v>
          </cell>
          <cell r="G388" t="str">
            <v>OG JURIDICO</v>
          </cell>
          <cell r="H388" t="str">
            <v>ABOGADO</v>
          </cell>
          <cell r="I388" t="str">
            <v>CONFIANZA</v>
          </cell>
          <cell r="J388">
            <v>6</v>
          </cell>
          <cell r="K388">
            <v>15</v>
          </cell>
          <cell r="L388">
            <v>4679.3999999999996</v>
          </cell>
        </row>
        <row r="389">
          <cell r="B389" t="str">
            <v>VILLANUEVA ORTIZ ALBA MAYO</v>
          </cell>
          <cell r="C389" t="str">
            <v>VIOA840228000</v>
          </cell>
          <cell r="D389" t="str">
            <v>VIOA840228MJCLRL09</v>
          </cell>
          <cell r="E389" t="str">
            <v>04098428545</v>
          </cell>
          <cell r="F389" t="str">
            <v>19-JUN-2013</v>
          </cell>
          <cell r="G389" t="str">
            <v>U.A.P.I.</v>
          </cell>
          <cell r="H389" t="str">
            <v>PSICOLOGA</v>
          </cell>
          <cell r="I389" t="str">
            <v>INCIDENCIAS</v>
          </cell>
          <cell r="J389">
            <v>6</v>
          </cell>
          <cell r="K389">
            <v>15</v>
          </cell>
          <cell r="L389">
            <v>4577.7</v>
          </cell>
        </row>
        <row r="390">
          <cell r="B390" t="str">
            <v>VILLASEÑOR ALVAREZ ALFREDO</v>
          </cell>
          <cell r="C390" t="str">
            <v>VIAA621120000</v>
          </cell>
          <cell r="D390" t="str">
            <v>VIAA621120HJCLLL02</v>
          </cell>
          <cell r="E390" t="str">
            <v>54816228719</v>
          </cell>
          <cell r="F390" t="str">
            <v>29-ABR-2013</v>
          </cell>
          <cell r="G390" t="str">
            <v>OG GERENCIA ADMINISTRATIVA</v>
          </cell>
          <cell r="H390" t="str">
            <v>COORDINADOR OPERATIVO D PATIOS</v>
          </cell>
          <cell r="I390" t="str">
            <v>CONTRATO</v>
          </cell>
          <cell r="J390">
            <v>6</v>
          </cell>
          <cell r="K390">
            <v>15</v>
          </cell>
          <cell r="L390">
            <v>6829.2</v>
          </cell>
        </row>
        <row r="391">
          <cell r="B391" t="str">
            <v>VILLASEÑOR GONZALEZ RAQUEL ARACELI</v>
          </cell>
          <cell r="C391" t="str">
            <v>VIGR711123S49</v>
          </cell>
          <cell r="D391" t="str">
            <v>VIGR711123MJCLNQ02</v>
          </cell>
          <cell r="E391" t="str">
            <v>04037110816</v>
          </cell>
          <cell r="F391" t="str">
            <v>07-JUN-2005</v>
          </cell>
          <cell r="G391" t="str">
            <v>U.A.P.I.</v>
          </cell>
          <cell r="H391" t="str">
            <v>ENFERMERA</v>
          </cell>
          <cell r="I391" t="str">
            <v>BASE SINDICALIZADO</v>
          </cell>
          <cell r="J391">
            <v>8</v>
          </cell>
          <cell r="K391">
            <v>15</v>
          </cell>
          <cell r="L391">
            <v>3750.8</v>
          </cell>
        </row>
        <row r="392">
          <cell r="B392" t="str">
            <v>VIVANCO AGUAYO MARTIN MANUEL</v>
          </cell>
          <cell r="C392" t="str">
            <v>VIAM781228000</v>
          </cell>
          <cell r="D392" t="str">
            <v>VAIM781228HJCVGR01</v>
          </cell>
          <cell r="E392" t="str">
            <v>04007817044</v>
          </cell>
          <cell r="F392" t="str">
            <v>29-JUL-2013</v>
          </cell>
          <cell r="G392" t="str">
            <v>U.A.P.I.</v>
          </cell>
          <cell r="H392" t="str">
            <v>AFANADOR</v>
          </cell>
          <cell r="I392" t="str">
            <v>CONTRATO</v>
          </cell>
          <cell r="J392">
            <v>8</v>
          </cell>
          <cell r="K392">
            <v>15</v>
          </cell>
          <cell r="L392">
            <v>3117.75</v>
          </cell>
        </row>
        <row r="393">
          <cell r="B393" t="str">
            <v>VIZCARRA ARANA HERIBERTO</v>
          </cell>
          <cell r="C393" t="str">
            <v>VIAH531213N54</v>
          </cell>
          <cell r="D393" t="str">
            <v>VIAH531213HJCZRR06</v>
          </cell>
          <cell r="E393" t="str">
            <v>04715306645</v>
          </cell>
          <cell r="F393" t="str">
            <v>16-FEB-1999</v>
          </cell>
          <cell r="G393" t="str">
            <v>DEPOSITO SAN AGUSTIN</v>
          </cell>
          <cell r="H393" t="str">
            <v>JEFE DE PATIO</v>
          </cell>
          <cell r="I393" t="str">
            <v>BASE CONFIANZA</v>
          </cell>
          <cell r="J393">
            <v>8</v>
          </cell>
          <cell r="K393">
            <v>15</v>
          </cell>
          <cell r="L393">
            <v>7115.85</v>
          </cell>
        </row>
        <row r="394">
          <cell r="B394" t="str">
            <v>ZAMBRANO NAVARRO JUAN CARLOS</v>
          </cell>
          <cell r="C394" t="str">
            <v>ZANJ821002000</v>
          </cell>
          <cell r="D394" t="str">
            <v>ZANJ821002HJCMVN03</v>
          </cell>
          <cell r="E394" t="str">
            <v>04028259671</v>
          </cell>
          <cell r="F394" t="str">
            <v>10-JUN-2013</v>
          </cell>
          <cell r="G394" t="str">
            <v>SALA LIBERTAD</v>
          </cell>
          <cell r="H394" t="str">
            <v>CHOFER</v>
          </cell>
          <cell r="I394" t="str">
            <v>INCIDENCIAS</v>
          </cell>
          <cell r="J394">
            <v>8</v>
          </cell>
          <cell r="K394">
            <v>15</v>
          </cell>
          <cell r="L394">
            <v>3546.15</v>
          </cell>
        </row>
        <row r="395">
          <cell r="B395" t="str">
            <v>ZAVALA AVALOS LETICIA</v>
          </cell>
          <cell r="C395" t="str">
            <v>ZAAL680704PJA</v>
          </cell>
          <cell r="D395" t="str">
            <v>ZAAL680704MJCVVT07</v>
          </cell>
          <cell r="E395" t="str">
            <v>54866852483</v>
          </cell>
          <cell r="F395" t="str">
            <v>16-OCT-1996</v>
          </cell>
          <cell r="G395" t="str">
            <v>OG GCIA  DEPENDENCIAS DIRECTAS</v>
          </cell>
          <cell r="H395" t="str">
            <v>AUXILIAR ADMINISTRATIVO 'G'</v>
          </cell>
          <cell r="I395" t="str">
            <v>BASE SINDICALIZADO</v>
          </cell>
          <cell r="J395">
            <v>6</v>
          </cell>
          <cell r="K395">
            <v>15</v>
          </cell>
          <cell r="L395">
            <v>3993.75</v>
          </cell>
        </row>
        <row r="396">
          <cell r="B396" t="str">
            <v>ZEPEDA ESTRADA MARIA ANGELICA</v>
          </cell>
          <cell r="C396" t="str">
            <v>ZEEA850128000</v>
          </cell>
          <cell r="D396" t="str">
            <v>ZEEA850128MJCPSN04</v>
          </cell>
          <cell r="E396" t="str">
            <v>04008514814</v>
          </cell>
          <cell r="F396" t="str">
            <v>02-ENE-2008</v>
          </cell>
          <cell r="G396" t="str">
            <v>OG DIRECCION GENERAL</v>
          </cell>
          <cell r="H396" t="str">
            <v>ADMINISTRATIVO ESPECIALIZADO</v>
          </cell>
          <cell r="I396" t="str">
            <v>BASE SINDICALIZADO</v>
          </cell>
          <cell r="J396">
            <v>6</v>
          </cell>
          <cell r="K396">
            <v>15</v>
          </cell>
          <cell r="L396">
            <v>4986.8500000000004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o"/>
      <sheetName val="Base para cargar"/>
      <sheetName val="Hoja1"/>
      <sheetName val="Hoja2"/>
      <sheetName val="Hoja3"/>
      <sheetName val="Hoja4"/>
      <sheetName val="Hoja5"/>
    </sheetNames>
    <sheetDataSet>
      <sheetData sheetId="0" refreshError="1"/>
      <sheetData sheetId="1" refreshError="1"/>
      <sheetData sheetId="2" refreshError="1">
        <row r="3">
          <cell r="B3" t="str">
            <v>Nombre</v>
          </cell>
          <cell r="C3" t="str">
            <v>RFC</v>
          </cell>
          <cell r="D3" t="str">
            <v>CURP</v>
          </cell>
          <cell r="E3" t="str">
            <v>No. IMSS</v>
          </cell>
          <cell r="F3" t="str">
            <v>Fecha Ingreso</v>
          </cell>
          <cell r="G3" t="str">
            <v>Depto</v>
          </cell>
          <cell r="H3" t="str">
            <v>Puesto</v>
          </cell>
          <cell r="I3" t="str">
            <v>Categoria</v>
          </cell>
          <cell r="J3" t="str">
            <v>JORNADA DIARIA</v>
          </cell>
          <cell r="K3" t="str">
            <v>DIAS DE VIGENCIA</v>
          </cell>
          <cell r="L3" t="str">
            <v>SUELDO</v>
          </cell>
        </row>
        <row r="6">
          <cell r="B6" t="str">
            <v>ACERO SANDOVAL CARLOS</v>
          </cell>
          <cell r="C6" t="str">
            <v>AESC6907163J9</v>
          </cell>
          <cell r="D6" t="str">
            <v>AESC690716HJCCNRO9</v>
          </cell>
          <cell r="E6" t="str">
            <v>04886978578</v>
          </cell>
          <cell r="F6" t="str">
            <v>06-ABR-2001</v>
          </cell>
          <cell r="G6" t="str">
            <v>U.A.P.I.</v>
          </cell>
          <cell r="H6" t="str">
            <v>ENFERMERO</v>
          </cell>
          <cell r="I6" t="str">
            <v>BASE SINDICALIZADO</v>
          </cell>
          <cell r="J6">
            <v>8</v>
          </cell>
          <cell r="K6">
            <v>15</v>
          </cell>
          <cell r="L6">
            <v>3750.8</v>
          </cell>
        </row>
        <row r="7">
          <cell r="B7" t="str">
            <v>ACEVES GONZALEZ ANA MARIA</v>
          </cell>
          <cell r="C7" t="str">
            <v>AEGA810710000</v>
          </cell>
          <cell r="D7" t="str">
            <v>AEGA810710MJCCNN02</v>
          </cell>
          <cell r="E7" t="str">
            <v>04008117444</v>
          </cell>
          <cell r="F7" t="str">
            <v>30-AGO-2006</v>
          </cell>
          <cell r="G7" t="str">
            <v>ASILO LEONIDAS K. DEMOS</v>
          </cell>
          <cell r="H7" t="str">
            <v>AFANADORA</v>
          </cell>
          <cell r="I7" t="str">
            <v>BASE SINDICALIZADO</v>
          </cell>
          <cell r="J7">
            <v>8</v>
          </cell>
          <cell r="K7">
            <v>15</v>
          </cell>
          <cell r="L7">
            <v>3117.8</v>
          </cell>
        </row>
        <row r="8">
          <cell r="B8" t="str">
            <v>ACEVES LIMON GABRIELA LOURDES</v>
          </cell>
          <cell r="C8" t="str">
            <v>AELG670211GK5</v>
          </cell>
          <cell r="D8" t="str">
            <v>AELG670211MJCCMB08</v>
          </cell>
          <cell r="E8" t="str">
            <v>04886740697</v>
          </cell>
          <cell r="F8" t="str">
            <v>25-ABR-1994</v>
          </cell>
          <cell r="G8" t="str">
            <v>OG SINDICATO</v>
          </cell>
          <cell r="H8" t="str">
            <v>PSICOLOGA</v>
          </cell>
          <cell r="I8" t="str">
            <v>BASE SINDICALIZADO</v>
          </cell>
          <cell r="J8">
            <v>6</v>
          </cell>
          <cell r="K8">
            <v>15</v>
          </cell>
          <cell r="L8">
            <v>4577.7</v>
          </cell>
        </row>
        <row r="9">
          <cell r="B9" t="str">
            <v>ACEVES LIMON LAURA ESTHER</v>
          </cell>
          <cell r="C9" t="str">
            <v>AELL621005PE4</v>
          </cell>
          <cell r="D9" t="str">
            <v>AELL621005MJCCMR01</v>
          </cell>
          <cell r="E9" t="str">
            <v>04866217773</v>
          </cell>
          <cell r="F9" t="str">
            <v>15-OCT-1986</v>
          </cell>
          <cell r="G9" t="str">
            <v>OGAPOYO A ORGANISMOS AFILIADOS</v>
          </cell>
          <cell r="H9" t="str">
            <v>AUXILIAR ADMINISTRATIVO 'AA'</v>
          </cell>
          <cell r="I9" t="str">
            <v>BASE SINDICALIZADO</v>
          </cell>
          <cell r="J9">
            <v>6</v>
          </cell>
          <cell r="K9">
            <v>15</v>
          </cell>
          <cell r="L9">
            <v>5700.55</v>
          </cell>
        </row>
        <row r="10">
          <cell r="B10" t="str">
            <v>ACEVES LIMON RAFAEL RODRIGO</v>
          </cell>
          <cell r="C10" t="str">
            <v>AELR610303GVA</v>
          </cell>
          <cell r="D10" t="str">
            <v>AELR610303HJCCMF05</v>
          </cell>
          <cell r="E10" t="str">
            <v>54796102496</v>
          </cell>
          <cell r="F10" t="str">
            <v>02-DIC-1982</v>
          </cell>
          <cell r="G10" t="str">
            <v>OG JUNTA DE GOBIERNO</v>
          </cell>
          <cell r="H10" t="str">
            <v>ASESOR DE LA JUNTA DE GOBIERNO</v>
          </cell>
          <cell r="I10" t="str">
            <v>BASE CONFIANZA</v>
          </cell>
          <cell r="J10">
            <v>8</v>
          </cell>
          <cell r="K10">
            <v>15</v>
          </cell>
          <cell r="L10">
            <v>28669.5</v>
          </cell>
        </row>
        <row r="11">
          <cell r="B11" t="str">
            <v>ACEVES SUAREZ LILIA GUADALUPE</v>
          </cell>
          <cell r="C11" t="str">
            <v>AESL810309BT2</v>
          </cell>
          <cell r="D11" t="str">
            <v>AESL810309MJCCRL08</v>
          </cell>
          <cell r="E11" t="str">
            <v>54998110222</v>
          </cell>
          <cell r="F11" t="str">
            <v>01-JUL-1999</v>
          </cell>
          <cell r="G11" t="str">
            <v>OG ORGANISMOS AFILIADOS</v>
          </cell>
          <cell r="H11" t="str">
            <v>SECRETARIA</v>
          </cell>
          <cell r="I11" t="str">
            <v>BASE SINDICALIZADO</v>
          </cell>
          <cell r="J11">
            <v>6</v>
          </cell>
          <cell r="K11">
            <v>15</v>
          </cell>
          <cell r="L11">
            <v>4387.5</v>
          </cell>
        </row>
        <row r="12">
          <cell r="B12" t="str">
            <v>AGUAYO TORRES URIEL ERIC</v>
          </cell>
          <cell r="C12" t="str">
            <v>AUTU800116000</v>
          </cell>
          <cell r="D12" t="str">
            <v>AUTU800116HSPGRR00</v>
          </cell>
          <cell r="E12" t="str">
            <v>75988094076</v>
          </cell>
          <cell r="F12" t="str">
            <v>18-ABR-2013</v>
          </cell>
          <cell r="G12" t="str">
            <v>OG CENTRO DE COMPUTO</v>
          </cell>
          <cell r="H12" t="str">
            <v>JEFE DE SISTEMAS</v>
          </cell>
          <cell r="I12" t="str">
            <v>CONFIANZA</v>
          </cell>
          <cell r="J12">
            <v>6</v>
          </cell>
          <cell r="K12">
            <v>15</v>
          </cell>
          <cell r="L12">
            <v>10732.95</v>
          </cell>
        </row>
        <row r="13">
          <cell r="B13" t="str">
            <v>AGUILA FLORES BLANCA ESTHER</v>
          </cell>
          <cell r="C13" t="str">
            <v>AUFB700217SU0</v>
          </cell>
          <cell r="D13" t="str">
            <v>AUFB700217MJCGLL07</v>
          </cell>
          <cell r="E13" t="str">
            <v>04887075119</v>
          </cell>
          <cell r="F13" t="str">
            <v>02-MAY-2000</v>
          </cell>
          <cell r="G13" t="str">
            <v>OG GCIA  DEPENDENCIAS DIRECTAS</v>
          </cell>
          <cell r="H13" t="str">
            <v>SECRETARIA</v>
          </cell>
          <cell r="I13" t="str">
            <v>BASE SINDICALIZADO</v>
          </cell>
          <cell r="J13">
            <v>8</v>
          </cell>
          <cell r="K13">
            <v>15</v>
          </cell>
          <cell r="L13">
            <v>5850</v>
          </cell>
        </row>
        <row r="14">
          <cell r="B14" t="str">
            <v>AGUILAR ARMAS MARIA DEL CONSUELO</v>
          </cell>
          <cell r="C14" t="str">
            <v>AUAC751004UE0</v>
          </cell>
          <cell r="D14" t="str">
            <v>AUAC751004MJCGRN00</v>
          </cell>
          <cell r="E14" t="str">
            <v>75937528935</v>
          </cell>
          <cell r="F14" t="str">
            <v>02-AGO-1993</v>
          </cell>
          <cell r="G14" t="str">
            <v>OG JURIDICO</v>
          </cell>
          <cell r="H14" t="str">
            <v>AUXILIAR ADMINISTRATIVO 'A'</v>
          </cell>
          <cell r="I14" t="str">
            <v>BASE SINDICALIZADO</v>
          </cell>
          <cell r="J14">
            <v>6</v>
          </cell>
          <cell r="K14">
            <v>15</v>
          </cell>
          <cell r="L14">
            <v>4739.5</v>
          </cell>
        </row>
        <row r="15">
          <cell r="B15" t="str">
            <v>ALANIS DE ALBA TERESA</v>
          </cell>
          <cell r="C15" t="str">
            <v>AAAT5411127N6</v>
          </cell>
          <cell r="D15" t="str">
            <v>AAAT541112MJCLLR03</v>
          </cell>
          <cell r="E15" t="str">
            <v>04825408190</v>
          </cell>
          <cell r="F15" t="str">
            <v>07-ENE-1981</v>
          </cell>
          <cell r="G15" t="str">
            <v>OG DIRECCION GENERAL</v>
          </cell>
          <cell r="H15" t="str">
            <v>TRABAJADORA SOCIAL</v>
          </cell>
          <cell r="I15" t="str">
            <v>BASE SINDICALIZADO</v>
          </cell>
          <cell r="J15">
            <v>6</v>
          </cell>
          <cell r="K15">
            <v>15</v>
          </cell>
          <cell r="L15">
            <v>5691.1</v>
          </cell>
        </row>
        <row r="16">
          <cell r="B16" t="str">
            <v>ALARCON SALAS FELIPE DE JESUS</v>
          </cell>
          <cell r="C16" t="str">
            <v>AASF670205000</v>
          </cell>
          <cell r="D16" t="str">
            <v>AASF670205HJCLL06</v>
          </cell>
          <cell r="E16" t="str">
            <v>54846707047</v>
          </cell>
          <cell r="F16" t="str">
            <v>22-JUL-2013</v>
          </cell>
          <cell r="G16" t="str">
            <v>DEPOSITO SAN AGUSTIN</v>
          </cell>
          <cell r="H16" t="str">
            <v>RECEPTOR</v>
          </cell>
          <cell r="I16" t="str">
            <v>INCIDENCIAS</v>
          </cell>
          <cell r="J16">
            <v>8</v>
          </cell>
          <cell r="K16">
            <v>15</v>
          </cell>
          <cell r="L16">
            <v>3271.2</v>
          </cell>
        </row>
        <row r="17">
          <cell r="B17" t="str">
            <v>ALCALA CASTRO AARON EVERARDO</v>
          </cell>
          <cell r="C17" t="str">
            <v>AACA510701U24</v>
          </cell>
          <cell r="D17" t="str">
            <v>AACA510701HJCLSR03</v>
          </cell>
          <cell r="E17" t="str">
            <v>04664912963</v>
          </cell>
          <cell r="F17" t="str">
            <v>16-DIC-1999</v>
          </cell>
          <cell r="G17" t="str">
            <v>ASILO LEONIDAS K. DEMOS</v>
          </cell>
          <cell r="H17" t="str">
            <v>CONSERJE</v>
          </cell>
          <cell r="I17" t="str">
            <v>BASE SINDICALIZADO</v>
          </cell>
          <cell r="J17">
            <v>6</v>
          </cell>
          <cell r="K17">
            <v>15</v>
          </cell>
          <cell r="L17">
            <v>3804.9</v>
          </cell>
        </row>
        <row r="18">
          <cell r="B18" t="str">
            <v>ALONSO CORTES VIRGINIA</v>
          </cell>
          <cell r="C18" t="str">
            <v>AOCV5902189E8</v>
          </cell>
          <cell r="D18" t="str">
            <v>AOCV590218MJCLRR00</v>
          </cell>
          <cell r="E18" t="str">
            <v>04865941423</v>
          </cell>
          <cell r="F18" t="str">
            <v>14-JUN-1989</v>
          </cell>
          <cell r="G18" t="str">
            <v>OG CONTABILIDAD</v>
          </cell>
          <cell r="H18" t="str">
            <v>AUXILIAR ADMINISTRATIVO 'A'</v>
          </cell>
          <cell r="I18" t="str">
            <v>BASE SINDICALIZADO</v>
          </cell>
          <cell r="J18">
            <v>8</v>
          </cell>
          <cell r="K18">
            <v>15</v>
          </cell>
          <cell r="L18">
            <v>6386</v>
          </cell>
        </row>
        <row r="19">
          <cell r="B19" t="str">
            <v>ALTAMIRANO SEGURA EDWIN</v>
          </cell>
          <cell r="C19" t="str">
            <v>AASE840409000</v>
          </cell>
          <cell r="D19" t="str">
            <v>AASE840409HMCLGD07</v>
          </cell>
          <cell r="E19" t="str">
            <v>01038402697</v>
          </cell>
          <cell r="F19" t="str">
            <v>18-ABR-2013</v>
          </cell>
          <cell r="G19" t="str">
            <v>OG SERVICIOS GENERALES</v>
          </cell>
          <cell r="H19" t="str">
            <v>COORDINADOR</v>
          </cell>
          <cell r="I19" t="str">
            <v>CONFIANZA</v>
          </cell>
          <cell r="J19">
            <v>6</v>
          </cell>
          <cell r="K19">
            <v>15</v>
          </cell>
          <cell r="L19">
            <v>6864.6</v>
          </cell>
        </row>
        <row r="20">
          <cell r="B20" t="str">
            <v>ALVARADO HERNANDEZ ARACELI</v>
          </cell>
          <cell r="C20" t="str">
            <v>AAHA581230UY4</v>
          </cell>
          <cell r="D20" t="str">
            <v>AAHA581230MDFLRR02</v>
          </cell>
          <cell r="E20" t="str">
            <v>54835930642</v>
          </cell>
          <cell r="F20" t="str">
            <v>04-AGO-1984</v>
          </cell>
          <cell r="G20" t="str">
            <v>OG DESARROLLO INSTITUCIONAL</v>
          </cell>
          <cell r="H20" t="str">
            <v>SUPERVISOR DE TRABAJO SOCIAL</v>
          </cell>
          <cell r="I20" t="str">
            <v>BASE CONFIANZA</v>
          </cell>
          <cell r="J20">
            <v>6</v>
          </cell>
          <cell r="K20">
            <v>15</v>
          </cell>
          <cell r="L20">
            <v>7908.3</v>
          </cell>
        </row>
        <row r="21">
          <cell r="B21" t="str">
            <v>ALVAREZ ARELLANO SERGIO</v>
          </cell>
          <cell r="C21" t="str">
            <v>AAAS680420TWA</v>
          </cell>
          <cell r="D21" t="str">
            <v>AAAS680420HJCLRR01</v>
          </cell>
          <cell r="E21" t="str">
            <v>04866872197</v>
          </cell>
          <cell r="F21" t="str">
            <v>10-JUN-1991</v>
          </cell>
          <cell r="G21" t="str">
            <v>DEPOSITO SAN AGUSTIN</v>
          </cell>
          <cell r="H21" t="str">
            <v>RECEPTOR</v>
          </cell>
          <cell r="I21" t="str">
            <v>BASE SINDICALIZADO</v>
          </cell>
          <cell r="J21">
            <v>8</v>
          </cell>
          <cell r="K21">
            <v>15</v>
          </cell>
          <cell r="L21">
            <v>3546.2</v>
          </cell>
        </row>
        <row r="22">
          <cell r="B22" t="str">
            <v>ALVAREZ LOPEZ SERGIO ALEJANDRO</v>
          </cell>
          <cell r="C22" t="str">
            <v>AALS7810019I7</v>
          </cell>
          <cell r="D22" t="str">
            <v>AALS781001HJCLPR02</v>
          </cell>
          <cell r="E22" t="str">
            <v>04987890599</v>
          </cell>
          <cell r="F22" t="str">
            <v>30-SEP-1999</v>
          </cell>
          <cell r="G22" t="str">
            <v>OG COMPRAS</v>
          </cell>
          <cell r="H22" t="str">
            <v>ENCARGADO DE ALMACEN GENERAL</v>
          </cell>
          <cell r="I22" t="str">
            <v>BASE SINDICALIZADO</v>
          </cell>
          <cell r="J22">
            <v>6</v>
          </cell>
          <cell r="K22">
            <v>15</v>
          </cell>
          <cell r="L22">
            <v>3688.65</v>
          </cell>
        </row>
        <row r="23">
          <cell r="B23" t="str">
            <v>AMERICANO TELLEZ MIRIAM PATRICIA</v>
          </cell>
          <cell r="C23" t="str">
            <v>AETM7812019QA</v>
          </cell>
          <cell r="D23" t="str">
            <v>AETM781201MJCMLR08</v>
          </cell>
          <cell r="E23" t="str">
            <v>75977842121</v>
          </cell>
          <cell r="F23" t="str">
            <v>09-SEP-2003</v>
          </cell>
          <cell r="G23" t="str">
            <v>CENTRO 1</v>
          </cell>
          <cell r="H23" t="str">
            <v>DIRECTORA</v>
          </cell>
          <cell r="I23" t="str">
            <v>BASE CONFIANZA</v>
          </cell>
          <cell r="J23">
            <v>8</v>
          </cell>
          <cell r="K23">
            <v>15</v>
          </cell>
          <cell r="L23">
            <v>6155.1</v>
          </cell>
        </row>
        <row r="24">
          <cell r="B24" t="str">
            <v>ANDRADE GONZALEZ EDNA KARINA</v>
          </cell>
          <cell r="C24" t="str">
            <v>AAGE860210000</v>
          </cell>
          <cell r="D24" t="str">
            <v>AAGE860210MJCNND05</v>
          </cell>
          <cell r="E24" t="str">
            <v>04098609631</v>
          </cell>
          <cell r="F24" t="str">
            <v>11-ABR-2012</v>
          </cell>
          <cell r="G24" t="str">
            <v>OG GERENCIA ADMINISTRATIVA</v>
          </cell>
          <cell r="H24" t="str">
            <v>ASISTENTE DIRECCION ADMVA</v>
          </cell>
          <cell r="I24" t="str">
            <v>CONFIANZA</v>
          </cell>
          <cell r="J24">
            <v>8</v>
          </cell>
          <cell r="K24">
            <v>15</v>
          </cell>
          <cell r="L24">
            <v>4725</v>
          </cell>
        </row>
        <row r="25">
          <cell r="B25" t="str">
            <v>ANGUIANO ALVAREZ AMANDA</v>
          </cell>
          <cell r="C25" t="str">
            <v>AUAA6002069X6</v>
          </cell>
          <cell r="D25" t="str">
            <v>AUAA550206MJCNLM06</v>
          </cell>
          <cell r="E25" t="str">
            <v>04916009154</v>
          </cell>
          <cell r="F25" t="str">
            <v>22-ENE-1992</v>
          </cell>
          <cell r="G25" t="str">
            <v>U.A.P.I.</v>
          </cell>
          <cell r="H25" t="str">
            <v>AFANADORA</v>
          </cell>
          <cell r="I25" t="str">
            <v>BASE SINDICALIZADO</v>
          </cell>
          <cell r="J25">
            <v>8</v>
          </cell>
          <cell r="K25">
            <v>15</v>
          </cell>
          <cell r="L25">
            <v>3117.8</v>
          </cell>
        </row>
        <row r="26">
          <cell r="B26" t="str">
            <v>ANGUIANO BOLAÑOS JORGE</v>
          </cell>
          <cell r="C26" t="str">
            <v>AUBJ6908298BA</v>
          </cell>
          <cell r="D26" t="str">
            <v>AUBJ690829HJCNLR08</v>
          </cell>
          <cell r="E26" t="str">
            <v>04886997669</v>
          </cell>
          <cell r="F26" t="str">
            <v>18-SEP-1995</v>
          </cell>
          <cell r="G26" t="str">
            <v>CENTRO 4</v>
          </cell>
          <cell r="H26" t="str">
            <v>MAESTRO</v>
          </cell>
          <cell r="I26" t="str">
            <v>BASE SINDICALIZADO</v>
          </cell>
          <cell r="J26">
            <v>8</v>
          </cell>
          <cell r="K26">
            <v>15</v>
          </cell>
          <cell r="L26">
            <v>5201.55</v>
          </cell>
        </row>
        <row r="27">
          <cell r="B27" t="str">
            <v>ANGUIANO CACHO JOSEFINA</v>
          </cell>
          <cell r="C27" t="str">
            <v>AUCJ860630B14</v>
          </cell>
          <cell r="D27" t="str">
            <v>AUCJ860630MJCNCS03</v>
          </cell>
          <cell r="E27" t="str">
            <v>04058609209</v>
          </cell>
          <cell r="F27" t="str">
            <v>05-ABR-2005</v>
          </cell>
          <cell r="G27" t="str">
            <v>ASILO LEONIDAS K. DEMOS</v>
          </cell>
          <cell r="H27" t="str">
            <v>AUXILIAR DE COCINA</v>
          </cell>
          <cell r="I27" t="str">
            <v>BASE SINDICALIZADO</v>
          </cell>
          <cell r="J27">
            <v>8</v>
          </cell>
          <cell r="K27">
            <v>15</v>
          </cell>
          <cell r="L27">
            <v>3117.8</v>
          </cell>
        </row>
        <row r="28">
          <cell r="B28" t="str">
            <v>ANGUIANO ROSALES JUANA BEATRIZ</v>
          </cell>
          <cell r="C28" t="str">
            <v>AURJ581124M90</v>
          </cell>
          <cell r="D28" t="str">
            <v>AURJ581124MJCNSN06</v>
          </cell>
          <cell r="E28" t="str">
            <v>54845817185</v>
          </cell>
          <cell r="F28" t="str">
            <v>23-MAY-1989</v>
          </cell>
          <cell r="G28" t="str">
            <v>U.A.P.I.</v>
          </cell>
          <cell r="H28" t="str">
            <v>TRABAJADORA SOCIAL</v>
          </cell>
          <cell r="I28" t="str">
            <v>BASE SINDICALIZADO</v>
          </cell>
          <cell r="J28">
            <v>6</v>
          </cell>
          <cell r="K28">
            <v>15</v>
          </cell>
          <cell r="L28">
            <v>4896.3999999999996</v>
          </cell>
        </row>
        <row r="29">
          <cell r="B29" t="str">
            <v>ANZURES IBARRA RAUL</v>
          </cell>
          <cell r="C29" t="str">
            <v>AUIR710708KL5</v>
          </cell>
          <cell r="D29" t="str">
            <v>AUIR710708HJCNBL02</v>
          </cell>
          <cell r="E29" t="str">
            <v>39907175390</v>
          </cell>
          <cell r="F29" t="str">
            <v>05-MAR-2013</v>
          </cell>
          <cell r="G29" t="str">
            <v>DEPOSITO NO. 8</v>
          </cell>
          <cell r="H29" t="str">
            <v>RECEPTOR</v>
          </cell>
          <cell r="I29" t="str">
            <v>BASE SINDICALIZADO</v>
          </cell>
          <cell r="J29">
            <v>8</v>
          </cell>
          <cell r="K29">
            <v>15</v>
          </cell>
          <cell r="L29">
            <v>3546.2</v>
          </cell>
        </row>
        <row r="30">
          <cell r="B30" t="str">
            <v>ARAMBULA ADONA MIGUEL ANGEL</v>
          </cell>
          <cell r="C30" t="str">
            <v>AAAM840124000</v>
          </cell>
          <cell r="D30" t="str">
            <v>AAAM840124HJCRDG08</v>
          </cell>
          <cell r="E30" t="str">
            <v>04038421220</v>
          </cell>
          <cell r="F30" t="str">
            <v>21-JUN-2013</v>
          </cell>
          <cell r="G30" t="str">
            <v>U.A.P.I.</v>
          </cell>
          <cell r="H30" t="str">
            <v>ENFERMERO</v>
          </cell>
          <cell r="I30" t="str">
            <v>INCIDENCIAS</v>
          </cell>
          <cell r="J30">
            <v>8</v>
          </cell>
          <cell r="K30">
            <v>15</v>
          </cell>
          <cell r="L30">
            <v>3750.8</v>
          </cell>
        </row>
        <row r="31">
          <cell r="B31" t="str">
            <v>ARELLANO JACOBO DUNIA ARACELI</v>
          </cell>
          <cell r="C31" t="str">
            <v>AEJD760924000</v>
          </cell>
          <cell r="D31" t="str">
            <v>AEJD760924MJCRCN06</v>
          </cell>
          <cell r="E31" t="str">
            <v>04977600230</v>
          </cell>
          <cell r="F31" t="str">
            <v>03-ABR-2007</v>
          </cell>
          <cell r="G31" t="str">
            <v>U.A.P.I.</v>
          </cell>
          <cell r="H31" t="str">
            <v>TRABAJADORA SOCIAL</v>
          </cell>
          <cell r="I31" t="str">
            <v>CONTRATO PERMANENTE</v>
          </cell>
          <cell r="J31">
            <v>6</v>
          </cell>
          <cell r="K31">
            <v>15</v>
          </cell>
          <cell r="L31">
            <v>4896.3999999999996</v>
          </cell>
        </row>
        <row r="32">
          <cell r="B32" t="str">
            <v>AREVALO TORRES ITZKOATL MARIO ARMANDO</v>
          </cell>
          <cell r="C32" t="str">
            <v>AETI881027000</v>
          </cell>
          <cell r="D32" t="str">
            <v>AETI881027HJCRRT08</v>
          </cell>
          <cell r="E32" t="str">
            <v>75078814557</v>
          </cell>
          <cell r="F32" t="str">
            <v>25-JUN-2012</v>
          </cell>
          <cell r="G32" t="str">
            <v>OG GERENCIA ADMINISTRATIVA</v>
          </cell>
          <cell r="H32" t="str">
            <v>RECEPTOR</v>
          </cell>
          <cell r="I32" t="str">
            <v>CONTRATO PERMANENTE</v>
          </cell>
          <cell r="J32">
            <v>8</v>
          </cell>
          <cell r="K32">
            <v>15</v>
          </cell>
          <cell r="L32">
            <v>3545.9</v>
          </cell>
        </row>
        <row r="33">
          <cell r="B33" t="str">
            <v>ARIAS MENDOZA JORGE RAMON</v>
          </cell>
          <cell r="C33" t="str">
            <v>AIMJ5409184J5</v>
          </cell>
          <cell r="D33" t="str">
            <v>AIMJ540918HDFRNR01</v>
          </cell>
          <cell r="E33" t="str">
            <v>06845401568</v>
          </cell>
          <cell r="F33" t="str">
            <v>01-DIC-2011</v>
          </cell>
          <cell r="G33" t="str">
            <v>OG RECURSOS HUMANOS</v>
          </cell>
          <cell r="H33" t="str">
            <v>JEFE DE RECURSOS HUMANOS</v>
          </cell>
          <cell r="I33" t="str">
            <v>CONFIANZA</v>
          </cell>
          <cell r="J33">
            <v>6</v>
          </cell>
          <cell r="K33">
            <v>15</v>
          </cell>
          <cell r="L33">
            <v>14766</v>
          </cell>
        </row>
        <row r="34">
          <cell r="B34" t="str">
            <v>AVILA SORIA RAFAEL</v>
          </cell>
          <cell r="C34" t="str">
            <v>AISR731024000</v>
          </cell>
          <cell r="D34" t="str">
            <v>AISR731024HJCVRF07</v>
          </cell>
          <cell r="E34" t="str">
            <v>04907330569</v>
          </cell>
          <cell r="F34" t="str">
            <v>08-JUL-2013</v>
          </cell>
          <cell r="G34" t="str">
            <v>DEPOSITO SAN AGUSTIN</v>
          </cell>
          <cell r="H34" t="str">
            <v>RECEPTOR</v>
          </cell>
          <cell r="I34" t="str">
            <v>CONTRATO</v>
          </cell>
          <cell r="J34">
            <v>8</v>
          </cell>
          <cell r="K34">
            <v>15</v>
          </cell>
          <cell r="L34">
            <v>3546.15</v>
          </cell>
        </row>
        <row r="35">
          <cell r="B35" t="str">
            <v>AYALA GARCIA MARIA</v>
          </cell>
          <cell r="C35" t="str">
            <v>AAGM670114000</v>
          </cell>
          <cell r="D35" t="str">
            <v>AAGM670114MJCYRR00</v>
          </cell>
          <cell r="E35" t="str">
            <v>04116702798</v>
          </cell>
          <cell r="F35" t="str">
            <v>28-JUN-2013</v>
          </cell>
          <cell r="G35" t="str">
            <v>U.A.P.I.</v>
          </cell>
          <cell r="H35" t="str">
            <v>AUXILIAR DE COCINA</v>
          </cell>
          <cell r="I35" t="str">
            <v>INCIDENCIAS</v>
          </cell>
          <cell r="J35">
            <v>8</v>
          </cell>
          <cell r="K35">
            <v>15</v>
          </cell>
          <cell r="L35">
            <v>3117.8</v>
          </cell>
        </row>
        <row r="36">
          <cell r="B36" t="str">
            <v>AYALA HERNANDEZ LAURA EMILIA</v>
          </cell>
          <cell r="C36" t="str">
            <v>AAHL7012199C4</v>
          </cell>
          <cell r="D36" t="str">
            <v>AAHL701219MJCYRR08</v>
          </cell>
          <cell r="E36" t="str">
            <v>74907080746</v>
          </cell>
          <cell r="F36" t="str">
            <v>12-ENE-1991</v>
          </cell>
          <cell r="G36" t="str">
            <v>U.A.P.I.</v>
          </cell>
          <cell r="H36" t="str">
            <v>TRABAJADORA SOCIAL</v>
          </cell>
          <cell r="I36" t="str">
            <v>BASE SINDICALIZADO</v>
          </cell>
          <cell r="J36">
            <v>6</v>
          </cell>
          <cell r="K36">
            <v>15</v>
          </cell>
          <cell r="L36">
            <v>4896.3999999999996</v>
          </cell>
        </row>
        <row r="37">
          <cell r="B37" t="str">
            <v>AZPEITIA HERRERA MARIA DEL REFUGIO</v>
          </cell>
          <cell r="C37" t="str">
            <v>AEHR660702BM7</v>
          </cell>
          <cell r="D37" t="str">
            <v>AEHD660702MJCZRF05</v>
          </cell>
          <cell r="E37" t="str">
            <v>04906649530</v>
          </cell>
          <cell r="F37" t="str">
            <v>17-AGO-1990</v>
          </cell>
          <cell r="G37" t="str">
            <v>U.A.P.I.</v>
          </cell>
          <cell r="H37" t="str">
            <v>ENFERMERA</v>
          </cell>
          <cell r="I37" t="str">
            <v>BASE SINDICALIZADO</v>
          </cell>
          <cell r="J37">
            <v>8</v>
          </cell>
          <cell r="K37">
            <v>15</v>
          </cell>
          <cell r="L37">
            <v>3750.8</v>
          </cell>
        </row>
        <row r="38">
          <cell r="B38" t="str">
            <v>BACQUERIE ALARCON ANA GABRIELA</v>
          </cell>
          <cell r="C38" t="str">
            <v>BAAA7704124S5</v>
          </cell>
          <cell r="D38" t="str">
            <v>BAAA770412MJCCLN07</v>
          </cell>
          <cell r="E38" t="str">
            <v>04947712941</v>
          </cell>
          <cell r="F38" t="str">
            <v>13-SEP-2004</v>
          </cell>
          <cell r="G38" t="str">
            <v>OG DIRECCION GENERAL</v>
          </cell>
          <cell r="H38" t="str">
            <v>ENC DEL DESPACHO DE SREIO PROC</v>
          </cell>
          <cell r="I38" t="str">
            <v>BASE CONFIANZA</v>
          </cell>
          <cell r="J38">
            <v>8</v>
          </cell>
          <cell r="K38">
            <v>15</v>
          </cell>
          <cell r="L38">
            <v>25235.25</v>
          </cell>
        </row>
        <row r="39">
          <cell r="B39" t="str">
            <v>BAGATELLA TELLES MARIA DE LOURDES</v>
          </cell>
          <cell r="C39" t="str">
            <v>BATL641125F96</v>
          </cell>
          <cell r="D39" t="str">
            <v>BATL641125MJCGLR04</v>
          </cell>
          <cell r="E39" t="str">
            <v>04896458124</v>
          </cell>
          <cell r="F39" t="str">
            <v>08-ENE-1991</v>
          </cell>
          <cell r="G39" t="str">
            <v>ASILO LEONIDAS K. DEMOS</v>
          </cell>
          <cell r="H39" t="str">
            <v>ENFERMERA</v>
          </cell>
          <cell r="I39" t="str">
            <v>BASE SINDICALIZADO</v>
          </cell>
          <cell r="J39">
            <v>8</v>
          </cell>
          <cell r="K39">
            <v>15</v>
          </cell>
          <cell r="L39">
            <v>3750.8</v>
          </cell>
        </row>
        <row r="40">
          <cell r="B40" t="str">
            <v>BAJONERO REYES MIGUEL ANGEL</v>
          </cell>
          <cell r="C40" t="str">
            <v>BARM660304000</v>
          </cell>
          <cell r="D40" t="str">
            <v>BARM660304HJCJYG09</v>
          </cell>
          <cell r="E40" t="str">
            <v>56966601868</v>
          </cell>
          <cell r="F40" t="str">
            <v>23-SEP-2011</v>
          </cell>
          <cell r="G40" t="str">
            <v>DEPOSITO SAN AGUSTIN</v>
          </cell>
          <cell r="H40" t="str">
            <v>RECEPTOR</v>
          </cell>
          <cell r="I40" t="str">
            <v>CONTRATO PERMANENTE</v>
          </cell>
          <cell r="J40">
            <v>8</v>
          </cell>
          <cell r="K40">
            <v>15</v>
          </cell>
          <cell r="L40">
            <v>3546.2</v>
          </cell>
        </row>
        <row r="41">
          <cell r="B41" t="str">
            <v>BARAJAS DE LA TORRE RODRIGO</v>
          </cell>
          <cell r="C41" t="str">
            <v>BATR690104000</v>
          </cell>
          <cell r="D41" t="str">
            <v>BATR690104HJCRRD02</v>
          </cell>
          <cell r="E41" t="str">
            <v>04886967886</v>
          </cell>
          <cell r="F41" t="str">
            <v>03-MAY-2013</v>
          </cell>
          <cell r="G41" t="str">
            <v>SALA LIBERTAD</v>
          </cell>
          <cell r="H41" t="str">
            <v>AUXILIAR DE CHOFER</v>
          </cell>
          <cell r="I41" t="str">
            <v>CONTRATO</v>
          </cell>
          <cell r="J41">
            <v>8</v>
          </cell>
          <cell r="K41">
            <v>15</v>
          </cell>
          <cell r="L41">
            <v>3545.9</v>
          </cell>
        </row>
        <row r="42">
          <cell r="B42" t="str">
            <v>BARAJAS HERNANDEZ JOSE GUADALUPE</v>
          </cell>
          <cell r="C42" t="str">
            <v>BAHG730729000</v>
          </cell>
          <cell r="D42" t="str">
            <v>BAHG730729HJCRRD03</v>
          </cell>
          <cell r="E42" t="str">
            <v>75967301047</v>
          </cell>
          <cell r="F42" t="str">
            <v>16-JUL-2013</v>
          </cell>
          <cell r="G42" t="str">
            <v>SALA ALCALDE</v>
          </cell>
          <cell r="H42" t="str">
            <v>AUXILIAR DE CHOFER</v>
          </cell>
          <cell r="I42" t="str">
            <v>CONTRATO</v>
          </cell>
          <cell r="J42">
            <v>8</v>
          </cell>
          <cell r="K42">
            <v>15</v>
          </cell>
          <cell r="L42">
            <v>3546.15</v>
          </cell>
        </row>
        <row r="43">
          <cell r="B43" t="str">
            <v>BARRAGAN ITURBIDE MARIA ANGELICA</v>
          </cell>
          <cell r="C43" t="str">
            <v>BAIA7111294Q2</v>
          </cell>
          <cell r="D43" t="str">
            <v>BAIM711129MPLRTN06</v>
          </cell>
          <cell r="E43" t="str">
            <v>90907151386</v>
          </cell>
          <cell r="F43" t="str">
            <v>09-JUN-1992</v>
          </cell>
          <cell r="G43" t="str">
            <v>U.A.P.I.</v>
          </cell>
          <cell r="H43" t="str">
            <v>AFANADORA</v>
          </cell>
          <cell r="I43" t="str">
            <v>BASE SINDICALIZADO</v>
          </cell>
          <cell r="J43">
            <v>8</v>
          </cell>
          <cell r="K43">
            <v>15</v>
          </cell>
          <cell r="L43">
            <v>3117.8</v>
          </cell>
        </row>
        <row r="44">
          <cell r="B44" t="str">
            <v>BARRERA VALDIVIA ROCKY LUCIANO</v>
          </cell>
          <cell r="C44" t="str">
            <v>BAVR890401000</v>
          </cell>
          <cell r="D44" t="str">
            <v>BAVR890401HNERLC07</v>
          </cell>
          <cell r="E44" t="str">
            <v>04138923042</v>
          </cell>
          <cell r="F44" t="str">
            <v>08-MAY-2013</v>
          </cell>
          <cell r="G44" t="str">
            <v>OG PROCURADOR JURIDICO</v>
          </cell>
          <cell r="H44" t="str">
            <v>COORDINADOR OPERATIVO</v>
          </cell>
          <cell r="I44" t="str">
            <v>CONTRATO</v>
          </cell>
          <cell r="J44">
            <v>6</v>
          </cell>
          <cell r="K44">
            <v>15</v>
          </cell>
          <cell r="L44">
            <v>5691.1</v>
          </cell>
        </row>
        <row r="45">
          <cell r="B45" t="str">
            <v>BARRIOS PEREZ MARIA OFELIA</v>
          </cell>
          <cell r="C45" t="str">
            <v>BAPO640402000</v>
          </cell>
          <cell r="D45" t="str">
            <v>BAPO640402MJCRRF07</v>
          </cell>
          <cell r="E45" t="str">
            <v>04896420405</v>
          </cell>
          <cell r="F45" t="str">
            <v>04-MAY-2013</v>
          </cell>
          <cell r="G45" t="str">
            <v>U.A.P.I.</v>
          </cell>
          <cell r="H45" t="str">
            <v>AFANADORA</v>
          </cell>
          <cell r="I45" t="str">
            <v>INCIDENCIAS</v>
          </cell>
          <cell r="J45">
            <v>8</v>
          </cell>
          <cell r="K45">
            <v>15</v>
          </cell>
          <cell r="L45">
            <v>3117.8</v>
          </cell>
        </row>
        <row r="46">
          <cell r="B46" t="str">
            <v>BAUTISTA CRUZ RODOLFO</v>
          </cell>
          <cell r="C46" t="str">
            <v>BACR660309242</v>
          </cell>
          <cell r="D46" t="str">
            <v>BACR660309HTSTRD03</v>
          </cell>
          <cell r="E46" t="str">
            <v>78896611494</v>
          </cell>
          <cell r="F46" t="str">
            <v>27-JUL-2000</v>
          </cell>
          <cell r="G46" t="str">
            <v>DEPOSITO NO. 8</v>
          </cell>
          <cell r="H46" t="str">
            <v>CAJERO</v>
          </cell>
          <cell r="I46" t="str">
            <v>BASE SINDICALIZADO</v>
          </cell>
          <cell r="J46">
            <v>8</v>
          </cell>
          <cell r="K46">
            <v>15</v>
          </cell>
          <cell r="L46">
            <v>4882.5</v>
          </cell>
        </row>
        <row r="47">
          <cell r="B47" t="str">
            <v>BECERRA CAMPECHANO MANUELA MARGARITA</v>
          </cell>
          <cell r="C47" t="str">
            <v>BECM671203824</v>
          </cell>
          <cell r="D47" t="str">
            <v>BECM671203MJCCMN08</v>
          </cell>
          <cell r="E47" t="str">
            <v>04016701122</v>
          </cell>
          <cell r="F47" t="str">
            <v>21-FEB-2002</v>
          </cell>
          <cell r="G47" t="str">
            <v>U.A.P.I.</v>
          </cell>
          <cell r="H47" t="str">
            <v>AFANADORA</v>
          </cell>
          <cell r="I47" t="str">
            <v>BASE SINDICALIZADO</v>
          </cell>
          <cell r="J47">
            <v>8</v>
          </cell>
          <cell r="K47">
            <v>15</v>
          </cell>
          <cell r="L47">
            <v>3117.8</v>
          </cell>
        </row>
        <row r="48">
          <cell r="B48" t="str">
            <v>BECERRA GONZALEZ CLAUDIA LIZBETT</v>
          </cell>
          <cell r="C48" t="str">
            <v>BEGC730920IF5</v>
          </cell>
          <cell r="D48" t="str">
            <v>BEGC730920MJCCNL06</v>
          </cell>
          <cell r="E48" t="str">
            <v>74907296961</v>
          </cell>
          <cell r="F48" t="str">
            <v>07-AGO-1991</v>
          </cell>
          <cell r="G48" t="str">
            <v>OG RECURSOS HUMANOS</v>
          </cell>
          <cell r="H48" t="str">
            <v>AUXILIAR DE NOMINA</v>
          </cell>
          <cell r="I48" t="str">
            <v>BASE SINDICALIZADO</v>
          </cell>
          <cell r="J48">
            <v>6</v>
          </cell>
          <cell r="K48">
            <v>15</v>
          </cell>
          <cell r="L48">
            <v>5691.1</v>
          </cell>
        </row>
        <row r="49">
          <cell r="B49" t="str">
            <v>BECERRA ROMERO SILVIA GUADALUPE</v>
          </cell>
          <cell r="C49" t="str">
            <v>BERS801225000</v>
          </cell>
          <cell r="D49" t="str">
            <v>BERS801225MJCCML16</v>
          </cell>
          <cell r="E49" t="str">
            <v>74968005715</v>
          </cell>
          <cell r="F49" t="str">
            <v>17-DIC-2011</v>
          </cell>
          <cell r="G49" t="str">
            <v>OG GERENCIA ASISTENCIAL</v>
          </cell>
          <cell r="H49" t="str">
            <v>EMPLEADA</v>
          </cell>
          <cell r="I49" t="str">
            <v>CONTRATO PERMANENTE</v>
          </cell>
          <cell r="J49">
            <v>6</v>
          </cell>
          <cell r="K49">
            <v>15</v>
          </cell>
          <cell r="L49">
            <v>4117.2</v>
          </cell>
        </row>
        <row r="50">
          <cell r="B50" t="str">
            <v>BECERRA ZAMORA JUNIOR EDUARDO</v>
          </cell>
          <cell r="C50" t="str">
            <v>BEZJ871224000</v>
          </cell>
          <cell r="D50" t="str">
            <v>BEZJ871224HJCCMN02</v>
          </cell>
          <cell r="E50" t="str">
            <v>75078707611</v>
          </cell>
          <cell r="F50" t="str">
            <v>03-JUL-2013</v>
          </cell>
          <cell r="G50" t="str">
            <v>DEPOSITO SAN AGUSTIN</v>
          </cell>
          <cell r="H50" t="str">
            <v>RECEPTOR</v>
          </cell>
          <cell r="I50" t="str">
            <v>CONTRATO</v>
          </cell>
          <cell r="J50">
            <v>8</v>
          </cell>
          <cell r="K50">
            <v>15</v>
          </cell>
          <cell r="L50">
            <v>3271.2</v>
          </cell>
        </row>
        <row r="51">
          <cell r="B51" t="str">
            <v>BELTRAN VILLARRUEL CLAUDIO</v>
          </cell>
          <cell r="C51" t="str">
            <v>BEVC610903C26</v>
          </cell>
          <cell r="D51" t="str">
            <v>BEVC610903HJCLLL06</v>
          </cell>
          <cell r="E51" t="str">
            <v>54786136629</v>
          </cell>
          <cell r="F51" t="str">
            <v>24-NOV-1986</v>
          </cell>
          <cell r="G51" t="str">
            <v>U.A.P.I.</v>
          </cell>
          <cell r="H51" t="str">
            <v>ENC. DE ALMACEN</v>
          </cell>
          <cell r="I51" t="str">
            <v>BASE SINDICALIZADO</v>
          </cell>
          <cell r="J51">
            <v>6</v>
          </cell>
          <cell r="K51">
            <v>15</v>
          </cell>
          <cell r="L51">
            <v>3688.65</v>
          </cell>
        </row>
        <row r="52">
          <cell r="B52" t="str">
            <v>BETANCOURT VALENCIANO TERESITA DE JESUS</v>
          </cell>
          <cell r="C52" t="str">
            <v>BEVT800102S75</v>
          </cell>
          <cell r="D52" t="str">
            <v>BEVT800102MJCTLR02</v>
          </cell>
          <cell r="E52" t="str">
            <v>04988026219</v>
          </cell>
          <cell r="F52" t="str">
            <v>18-DIC-2003</v>
          </cell>
          <cell r="G52" t="str">
            <v>OG PROCURADOR JURIDICO</v>
          </cell>
          <cell r="H52" t="str">
            <v>PSICOLOGA</v>
          </cell>
          <cell r="I52" t="str">
            <v>BASE SINDICALIZADO</v>
          </cell>
          <cell r="J52">
            <v>6</v>
          </cell>
          <cell r="K52">
            <v>15</v>
          </cell>
          <cell r="L52">
            <v>4577.7</v>
          </cell>
        </row>
        <row r="53">
          <cell r="B53" t="str">
            <v>CALDERON LEAÑOS DANIEL</v>
          </cell>
          <cell r="C53" t="str">
            <v>CALD610418QA8</v>
          </cell>
          <cell r="D53" t="str">
            <v>CALD610418HJCLXN09</v>
          </cell>
          <cell r="E53" t="str">
            <v>54846117825</v>
          </cell>
          <cell r="F53" t="str">
            <v>27-MAR-1984</v>
          </cell>
          <cell r="G53" t="str">
            <v>SALA ALCALDE</v>
          </cell>
          <cell r="H53" t="str">
            <v>ENCARGADO DE CONTRATACION</v>
          </cell>
          <cell r="I53" t="str">
            <v>BASE SINDICALIZADO</v>
          </cell>
          <cell r="J53">
            <v>8</v>
          </cell>
          <cell r="K53">
            <v>15</v>
          </cell>
          <cell r="L53">
            <v>3546.2</v>
          </cell>
        </row>
        <row r="54">
          <cell r="B54" t="str">
            <v>CAMARENA ESPINOSA JORGE</v>
          </cell>
          <cell r="C54" t="str">
            <v>CAEJ560423000</v>
          </cell>
          <cell r="D54" t="str">
            <v>CAEJ560423HJCMSR13</v>
          </cell>
          <cell r="E54" t="str">
            <v>04995605765</v>
          </cell>
          <cell r="F54" t="str">
            <v>14-JUN-2013</v>
          </cell>
          <cell r="G54" t="str">
            <v>DEPOSITO SAN AGUSTIN</v>
          </cell>
          <cell r="H54" t="str">
            <v>RECEPTOR</v>
          </cell>
          <cell r="I54" t="str">
            <v>CONTRATO</v>
          </cell>
          <cell r="J54">
            <v>8</v>
          </cell>
          <cell r="K54">
            <v>15</v>
          </cell>
          <cell r="L54">
            <v>3546.05</v>
          </cell>
        </row>
        <row r="55">
          <cell r="B55" t="str">
            <v>CAMPOS MEDINA JOSE</v>
          </cell>
          <cell r="C55" t="str">
            <v>CAMJ691010FD7</v>
          </cell>
          <cell r="D55" t="str">
            <v>CAMJ671009HJCMDS09</v>
          </cell>
          <cell r="E55" t="str">
            <v>04886831298</v>
          </cell>
          <cell r="F55" t="str">
            <v>22-NOV-1996</v>
          </cell>
          <cell r="G55" t="str">
            <v>DEPOSITO SAN AGUSTIN</v>
          </cell>
          <cell r="H55" t="str">
            <v>RECEPTOR 'A'</v>
          </cell>
          <cell r="I55" t="str">
            <v>BASE SINDICALIZADO</v>
          </cell>
          <cell r="J55">
            <v>8</v>
          </cell>
          <cell r="K55">
            <v>15</v>
          </cell>
          <cell r="L55">
            <v>4172.95</v>
          </cell>
        </row>
        <row r="56">
          <cell r="B56" t="str">
            <v>CANO ARZATE INES</v>
          </cell>
          <cell r="C56" t="str">
            <v>CAAI720121IH6</v>
          </cell>
          <cell r="D56" t="str">
            <v>CAAI720121MJCNRN03</v>
          </cell>
          <cell r="E56" t="str">
            <v>04897226488</v>
          </cell>
          <cell r="F56" t="str">
            <v>19-FEB-2003</v>
          </cell>
          <cell r="G56" t="str">
            <v>CENTRO 3</v>
          </cell>
          <cell r="H56" t="str">
            <v>MAESTRA DE EDUCADORAS</v>
          </cell>
          <cell r="I56" t="str">
            <v>BASE SINDICALIZADO</v>
          </cell>
          <cell r="J56">
            <v>8</v>
          </cell>
          <cell r="K56">
            <v>15</v>
          </cell>
          <cell r="L56">
            <v>4920</v>
          </cell>
        </row>
        <row r="57">
          <cell r="B57" t="str">
            <v>CARBAJAL RAMOS JUAN CARLOS</v>
          </cell>
          <cell r="C57" t="str">
            <v>CARJ7710055D7</v>
          </cell>
          <cell r="D57" t="str">
            <v>CARJ771005HJCRMN07</v>
          </cell>
          <cell r="E57" t="str">
            <v>04987763432</v>
          </cell>
          <cell r="F57" t="str">
            <v>08-JUL-2012</v>
          </cell>
          <cell r="G57" t="str">
            <v>OG GERENCIA ADMINISTRATIVA</v>
          </cell>
          <cell r="H57" t="str">
            <v>RECEPTOR</v>
          </cell>
          <cell r="I57" t="str">
            <v>CONTRATO PERMANENTE</v>
          </cell>
          <cell r="J57">
            <v>8</v>
          </cell>
          <cell r="K57">
            <v>15</v>
          </cell>
          <cell r="L57">
            <v>3546.2</v>
          </cell>
        </row>
        <row r="58">
          <cell r="B58" t="str">
            <v>CARBAJAL RAMOS VIRGINIA</v>
          </cell>
          <cell r="C58" t="str">
            <v>CARV791019IDA</v>
          </cell>
          <cell r="D58" t="str">
            <v>CARV791019MJCRMR05</v>
          </cell>
          <cell r="E58" t="str">
            <v>04017960354</v>
          </cell>
          <cell r="F58" t="str">
            <v>31-OCT-2005</v>
          </cell>
          <cell r="G58" t="str">
            <v>OG RECURSOS HUMANOS</v>
          </cell>
          <cell r="H58" t="str">
            <v>SECRETARIA</v>
          </cell>
          <cell r="I58" t="str">
            <v>BASE SINDICALIZADO</v>
          </cell>
          <cell r="J58">
            <v>6</v>
          </cell>
          <cell r="K58">
            <v>15</v>
          </cell>
          <cell r="L58">
            <v>4537.5</v>
          </cell>
        </row>
        <row r="59">
          <cell r="B59" t="str">
            <v>CARBAJAL RODRIGUEZ JOSE LUIS</v>
          </cell>
          <cell r="C59" t="str">
            <v>CARL781105IZ9</v>
          </cell>
          <cell r="D59" t="str">
            <v>CARL781105HJCRDS01</v>
          </cell>
          <cell r="E59" t="str">
            <v>04007858956</v>
          </cell>
          <cell r="F59" t="str">
            <v>27-SEP-2000</v>
          </cell>
          <cell r="G59" t="str">
            <v>SALA LIBERTAD</v>
          </cell>
          <cell r="H59" t="str">
            <v>AUXILIAR DE CHOFER/AFANADOR</v>
          </cell>
          <cell r="I59" t="str">
            <v>BASE SINDICALIZADO</v>
          </cell>
          <cell r="J59">
            <v>8</v>
          </cell>
          <cell r="K59">
            <v>15</v>
          </cell>
          <cell r="L59">
            <v>3545.9</v>
          </cell>
        </row>
        <row r="60">
          <cell r="B60" t="str">
            <v>CARRANZA MARTINEZ MARTHA ALICIA</v>
          </cell>
          <cell r="C60" t="str">
            <v>CAMM610612955</v>
          </cell>
          <cell r="D60" t="str">
            <v>CAMM610612MJCRRR04</v>
          </cell>
          <cell r="E60" t="str">
            <v>04866116371</v>
          </cell>
          <cell r="F60" t="str">
            <v>15-MAY-2012</v>
          </cell>
          <cell r="G60" t="str">
            <v>OG ORGANISMOS AFILIADOS</v>
          </cell>
          <cell r="H60" t="str">
            <v>TRABAJADORA SOCIAL</v>
          </cell>
          <cell r="I60" t="str">
            <v>BASE SINDICALIZADO</v>
          </cell>
          <cell r="J60">
            <v>6</v>
          </cell>
          <cell r="K60">
            <v>15</v>
          </cell>
          <cell r="L60">
            <v>4896.3999999999996</v>
          </cell>
        </row>
        <row r="61">
          <cell r="B61" t="str">
            <v>CASILLAS BECERRA SUSANA</v>
          </cell>
          <cell r="C61" t="str">
            <v>CABS711207R29</v>
          </cell>
          <cell r="D61" t="str">
            <v>CABS711207MJCSCS04</v>
          </cell>
          <cell r="E61" t="str">
            <v>56907194783</v>
          </cell>
          <cell r="F61" t="str">
            <v>04-MAR-2004</v>
          </cell>
          <cell r="G61" t="str">
            <v>U.A.P.I.</v>
          </cell>
          <cell r="H61" t="str">
            <v>PSICOLOGA</v>
          </cell>
          <cell r="I61" t="str">
            <v>BASE SINDICALIZADO</v>
          </cell>
          <cell r="J61">
            <v>6</v>
          </cell>
          <cell r="K61">
            <v>15</v>
          </cell>
          <cell r="L61">
            <v>4577.7</v>
          </cell>
        </row>
        <row r="62">
          <cell r="B62" t="str">
            <v>CASTAÑEDA RUIZ MARIA DEL REFUGIO</v>
          </cell>
          <cell r="C62" t="str">
            <v>CARR600422U38</v>
          </cell>
          <cell r="D62" t="str">
            <v>CARR600420MJCSZF05</v>
          </cell>
          <cell r="E62" t="str">
            <v>04756007912</v>
          </cell>
          <cell r="F62" t="str">
            <v>16-JUN-2000</v>
          </cell>
          <cell r="G62" t="str">
            <v>ASILO LEONIDAS K. DEMOS</v>
          </cell>
          <cell r="H62" t="str">
            <v>ENFERMERA</v>
          </cell>
          <cell r="I62" t="str">
            <v>BASE SINDICALIZADO</v>
          </cell>
          <cell r="J62">
            <v>8</v>
          </cell>
          <cell r="K62">
            <v>15</v>
          </cell>
          <cell r="L62">
            <v>3750.8</v>
          </cell>
        </row>
        <row r="63">
          <cell r="B63" t="str">
            <v>CASTILLO GARCIA ALEJANDRA</v>
          </cell>
          <cell r="C63" t="str">
            <v>CAGX71071758A</v>
          </cell>
          <cell r="D63" t="str">
            <v>CXGA710717MJCSRL08</v>
          </cell>
          <cell r="E63" t="str">
            <v>04937104547</v>
          </cell>
          <cell r="F63" t="str">
            <v>30-ABR-2003</v>
          </cell>
          <cell r="G63" t="str">
            <v>OG JURIDICO</v>
          </cell>
          <cell r="H63" t="str">
            <v>ABOGADO</v>
          </cell>
          <cell r="I63" t="str">
            <v>BASE</v>
          </cell>
          <cell r="J63">
            <v>6</v>
          </cell>
          <cell r="K63">
            <v>15</v>
          </cell>
          <cell r="L63">
            <v>5590.45</v>
          </cell>
        </row>
        <row r="64">
          <cell r="B64" t="str">
            <v>CEJA AVALOS ANGELINA</v>
          </cell>
          <cell r="C64" t="str">
            <v>CEAA581002BW2</v>
          </cell>
          <cell r="D64" t="str">
            <v>CEAA581002MJCJVN09</v>
          </cell>
          <cell r="E64" t="str">
            <v>04865821864</v>
          </cell>
          <cell r="F64" t="str">
            <v>29-MAY-2000</v>
          </cell>
          <cell r="G64" t="str">
            <v>U.A.P.I.</v>
          </cell>
          <cell r="H64" t="str">
            <v>AFANADORA</v>
          </cell>
          <cell r="I64" t="str">
            <v>BASE SINDICALIZADO</v>
          </cell>
          <cell r="J64">
            <v>8</v>
          </cell>
          <cell r="K64">
            <v>15</v>
          </cell>
          <cell r="L64">
            <v>3117.8</v>
          </cell>
        </row>
        <row r="65">
          <cell r="B65" t="str">
            <v>CENTENO ROBLES JOSE ALBERTO</v>
          </cell>
          <cell r="C65" t="str">
            <v>CERA8009224X1</v>
          </cell>
          <cell r="D65" t="str">
            <v>CERA800922HJCNBL06</v>
          </cell>
          <cell r="E65" t="str">
            <v>04038034841</v>
          </cell>
          <cell r="F65" t="str">
            <v>29-ABR-2013</v>
          </cell>
          <cell r="G65" t="str">
            <v>CENTROS ( ADMINISTRATIVO )</v>
          </cell>
          <cell r="H65" t="str">
            <v>COORDINADOR ADMINISTRATIVO</v>
          </cell>
          <cell r="I65" t="str">
            <v>CONTRATO</v>
          </cell>
          <cell r="J65">
            <v>6</v>
          </cell>
          <cell r="K65">
            <v>15</v>
          </cell>
          <cell r="L65">
            <v>11055.6</v>
          </cell>
        </row>
        <row r="66">
          <cell r="B66" t="str">
            <v>CERDA AMARO OSCAR MARTIN</v>
          </cell>
          <cell r="C66" t="str">
            <v>CEAO630228JZ1</v>
          </cell>
          <cell r="D66" t="str">
            <v>CEAO630228HJCRMS08</v>
          </cell>
          <cell r="E66" t="str">
            <v>54836334562</v>
          </cell>
          <cell r="F66" t="str">
            <v>17-MAY-2004</v>
          </cell>
          <cell r="G66" t="str">
            <v>DEPOSITO NO. 8</v>
          </cell>
          <cell r="H66" t="str">
            <v>RECEPTOR</v>
          </cell>
          <cell r="I66" t="str">
            <v>BASE SINDICALIZADO</v>
          </cell>
          <cell r="J66">
            <v>8</v>
          </cell>
          <cell r="K66">
            <v>15</v>
          </cell>
          <cell r="L66">
            <v>3546.2</v>
          </cell>
        </row>
        <row r="67">
          <cell r="B67" t="str">
            <v>CERDA LOPEZ ROSA</v>
          </cell>
          <cell r="C67" t="str">
            <v>CELR550528RD9</v>
          </cell>
          <cell r="D67" t="str">
            <v>CELR550528MJCRPS06</v>
          </cell>
          <cell r="E67" t="str">
            <v>04855507671</v>
          </cell>
          <cell r="F67" t="str">
            <v>22-ABR-1985</v>
          </cell>
          <cell r="G67" t="str">
            <v>U.A.P.I.</v>
          </cell>
          <cell r="H67" t="str">
            <v>COCINERA</v>
          </cell>
          <cell r="I67" t="str">
            <v>BASE SINDICALIZADO</v>
          </cell>
          <cell r="J67">
            <v>8</v>
          </cell>
          <cell r="K67">
            <v>15</v>
          </cell>
          <cell r="L67">
            <v>3253.85</v>
          </cell>
        </row>
        <row r="68">
          <cell r="B68" t="str">
            <v>CHAPARRO RIVERA CLAUDIA ROSAR</v>
          </cell>
          <cell r="C68" t="str">
            <v>CARC6808247J2</v>
          </cell>
          <cell r="D68" t="str">
            <v>CARC680824MCHHVL06</v>
          </cell>
          <cell r="E68" t="str">
            <v>75926805260</v>
          </cell>
          <cell r="F68" t="str">
            <v>25-SEP-1992</v>
          </cell>
          <cell r="G68" t="str">
            <v>SALA ALCALDE</v>
          </cell>
          <cell r="H68" t="str">
            <v>GESTORA</v>
          </cell>
          <cell r="I68" t="str">
            <v>BASE SINDICALIZADO</v>
          </cell>
          <cell r="J68">
            <v>8</v>
          </cell>
          <cell r="K68">
            <v>15</v>
          </cell>
          <cell r="L68">
            <v>3234.35</v>
          </cell>
        </row>
        <row r="69">
          <cell r="B69" t="str">
            <v>CHAVEZ PORTILLO MIRIAM JAEL</v>
          </cell>
          <cell r="C69" t="str">
            <v>CAPM710505NL9</v>
          </cell>
          <cell r="D69" t="str">
            <v>CAPM710505MGTHRR08</v>
          </cell>
          <cell r="E69" t="str">
            <v>75957105507</v>
          </cell>
          <cell r="F69" t="str">
            <v>15-AGO-1995</v>
          </cell>
          <cell r="G69" t="str">
            <v>OG AUDITORIA</v>
          </cell>
          <cell r="H69" t="str">
            <v>SECRETARIA RECEPCIONISTA</v>
          </cell>
          <cell r="I69" t="str">
            <v>BASE SINDICALIZADO</v>
          </cell>
          <cell r="J69">
            <v>6</v>
          </cell>
          <cell r="K69">
            <v>15</v>
          </cell>
          <cell r="L69">
            <v>4387.5</v>
          </cell>
        </row>
        <row r="70">
          <cell r="B70" t="str">
            <v>CHAVEZ VAZQUEZ HERIBERTO</v>
          </cell>
          <cell r="C70" t="str">
            <v>CAVH741010A94</v>
          </cell>
          <cell r="D70" t="str">
            <v>CAVH741010HJCHZR01</v>
          </cell>
          <cell r="E70" t="str">
            <v>04897435162</v>
          </cell>
          <cell r="F70" t="str">
            <v>14-SEP-2001</v>
          </cell>
          <cell r="G70" t="str">
            <v>U.A.P.I.</v>
          </cell>
          <cell r="H70" t="str">
            <v>CHOFER</v>
          </cell>
          <cell r="I70" t="str">
            <v>BASE SINDICALIZADO</v>
          </cell>
          <cell r="J70">
            <v>8</v>
          </cell>
          <cell r="K70">
            <v>15</v>
          </cell>
          <cell r="L70">
            <v>3546.2</v>
          </cell>
        </row>
        <row r="71">
          <cell r="B71" t="str">
            <v>COLUNGA ZAPATA MARIA DE LA LUZ</v>
          </cell>
          <cell r="C71" t="str">
            <v>COZL761022UC5</v>
          </cell>
          <cell r="D71" t="str">
            <v>COZL761022MJCLPZ04</v>
          </cell>
          <cell r="E71" t="str">
            <v>75937622050</v>
          </cell>
          <cell r="F71" t="str">
            <v>08-MAY-1993</v>
          </cell>
          <cell r="G71" t="str">
            <v>ASILO LEONIDAS K. DEMOS</v>
          </cell>
          <cell r="H71" t="str">
            <v>ENFERMERA</v>
          </cell>
          <cell r="I71" t="str">
            <v>BASE SINDICALIZADO</v>
          </cell>
          <cell r="J71">
            <v>8</v>
          </cell>
          <cell r="K71">
            <v>15</v>
          </cell>
          <cell r="L71">
            <v>3750.8</v>
          </cell>
        </row>
        <row r="72">
          <cell r="B72" t="str">
            <v>CORDERO CASTELLANOS BLANCA CECILIA</v>
          </cell>
          <cell r="C72" t="str">
            <v>COCB820709000</v>
          </cell>
          <cell r="D72" t="str">
            <v>COCB820709MJCRSL06</v>
          </cell>
          <cell r="E72" t="str">
            <v>04058212699</v>
          </cell>
          <cell r="F72" t="str">
            <v>14-MAR-2005</v>
          </cell>
          <cell r="G72" t="str">
            <v>OG ORGANISMOS AFILIADOS</v>
          </cell>
          <cell r="H72" t="str">
            <v>SECRETARIA</v>
          </cell>
          <cell r="I72" t="str">
            <v>BASE SINDICALIZADO</v>
          </cell>
          <cell r="J72">
            <v>6</v>
          </cell>
          <cell r="K72">
            <v>15</v>
          </cell>
          <cell r="L72">
            <v>4387.5</v>
          </cell>
        </row>
        <row r="73">
          <cell r="B73" t="str">
            <v>CORONA IBARRA JOSE MANUEL</v>
          </cell>
          <cell r="C73" t="str">
            <v>COIM761029S32</v>
          </cell>
          <cell r="D73" t="str">
            <v>COIM761029HJCRBN08</v>
          </cell>
          <cell r="E73" t="str">
            <v>30917451988</v>
          </cell>
          <cell r="F73" t="str">
            <v>01-JUL-1999</v>
          </cell>
          <cell r="G73" t="str">
            <v>DEPOSITO SAN AGUSTIN</v>
          </cell>
          <cell r="H73" t="str">
            <v>CAJERO</v>
          </cell>
          <cell r="I73" t="str">
            <v>BASE SINDICALIZADO</v>
          </cell>
          <cell r="J73">
            <v>8</v>
          </cell>
          <cell r="K73">
            <v>15</v>
          </cell>
          <cell r="L73">
            <v>4882.5</v>
          </cell>
        </row>
        <row r="74">
          <cell r="B74" t="str">
            <v>CORONA IBARRA SALVADOR ISSAC</v>
          </cell>
          <cell r="C74" t="str">
            <v>COIS780223CV5</v>
          </cell>
          <cell r="D74" t="str">
            <v>COIS780223HJCRBL07</v>
          </cell>
          <cell r="E74" t="str">
            <v>04947804474</v>
          </cell>
          <cell r="F74" t="str">
            <v>17-MAY-1999</v>
          </cell>
          <cell r="G74" t="str">
            <v>BIENES EN CUSTODIA O.G.</v>
          </cell>
          <cell r="H74" t="str">
            <v>AUXILIAR ADMINISTRATIVO 'C'</v>
          </cell>
          <cell r="I74" t="str">
            <v>BASE SINDICALIZADO</v>
          </cell>
          <cell r="J74">
            <v>6</v>
          </cell>
          <cell r="K74">
            <v>15</v>
          </cell>
          <cell r="L74">
            <v>3973.2</v>
          </cell>
        </row>
        <row r="75">
          <cell r="B75" t="str">
            <v>CORTES TREVIÑO ROCIO</v>
          </cell>
          <cell r="C75" t="str">
            <v>COTR6408043S4</v>
          </cell>
          <cell r="D75" t="str">
            <v>COTR640804MJCRRC00</v>
          </cell>
          <cell r="E75" t="str">
            <v>04876431927</v>
          </cell>
          <cell r="F75" t="str">
            <v>01-ENE-1989</v>
          </cell>
          <cell r="G75" t="str">
            <v>BIENES EN CUSTODIA O.G.</v>
          </cell>
          <cell r="H75" t="str">
            <v>ADMINISTRATIVO ESPECIALIZADO B</v>
          </cell>
          <cell r="I75" t="str">
            <v>BASE SINDICALIZADO</v>
          </cell>
          <cell r="J75">
            <v>6</v>
          </cell>
          <cell r="K75">
            <v>15</v>
          </cell>
          <cell r="L75">
            <v>4499.55</v>
          </cell>
        </row>
        <row r="76">
          <cell r="B76" t="str">
            <v>COVARRUBIAS GRAJEDA EDGAR ARTURO</v>
          </cell>
          <cell r="C76" t="str">
            <v>COGX820728G66</v>
          </cell>
          <cell r="D76" t="str">
            <v>COGE820728HJCVRD01</v>
          </cell>
          <cell r="E76" t="str">
            <v>75988230118</v>
          </cell>
          <cell r="F76" t="str">
            <v>16-MAY-2005</v>
          </cell>
          <cell r="G76" t="str">
            <v>DEPOSITO SAN AGUSTIN</v>
          </cell>
          <cell r="H76" t="str">
            <v>RECEPTOR</v>
          </cell>
          <cell r="I76" t="str">
            <v>BASE SINDICALIZADO</v>
          </cell>
          <cell r="J76">
            <v>8</v>
          </cell>
          <cell r="K76">
            <v>15</v>
          </cell>
          <cell r="L76">
            <v>3546.05</v>
          </cell>
        </row>
        <row r="77">
          <cell r="B77" t="str">
            <v>CRUZ VALLE MARIO</v>
          </cell>
          <cell r="C77" t="str">
            <v>CUVM750119RT3</v>
          </cell>
          <cell r="D77" t="str">
            <v>CUVM750119HJCRLR01</v>
          </cell>
          <cell r="E77" t="str">
            <v>04907427001</v>
          </cell>
          <cell r="F77" t="str">
            <v>04-JUN-2003</v>
          </cell>
          <cell r="G77" t="str">
            <v>DEPOSITO SAN AGUSTIN</v>
          </cell>
          <cell r="H77" t="str">
            <v>RECEPTOR</v>
          </cell>
          <cell r="I77" t="str">
            <v>BASE SINDICALIZADO</v>
          </cell>
          <cell r="J77">
            <v>8</v>
          </cell>
          <cell r="K77">
            <v>15</v>
          </cell>
          <cell r="L77">
            <v>3545.9</v>
          </cell>
        </row>
        <row r="78">
          <cell r="B78" t="str">
            <v>DAVALOS GARCIA MICAELA</v>
          </cell>
          <cell r="C78" t="str">
            <v>DAGM530617KC6</v>
          </cell>
          <cell r="D78" t="str">
            <v>DAGM530617MJCVRC03</v>
          </cell>
          <cell r="E78" t="str">
            <v>54835206035</v>
          </cell>
          <cell r="F78" t="str">
            <v>01-JUL-1983</v>
          </cell>
          <cell r="G78" t="str">
            <v>ASILO LEONIDAS K. DEMOS</v>
          </cell>
          <cell r="H78" t="str">
            <v>JEFA DE COCINA</v>
          </cell>
          <cell r="I78" t="str">
            <v>BASE SINDICALIZADO</v>
          </cell>
          <cell r="J78">
            <v>8</v>
          </cell>
          <cell r="K78">
            <v>15</v>
          </cell>
          <cell r="L78">
            <v>3546.2</v>
          </cell>
        </row>
        <row r="79">
          <cell r="B79" t="str">
            <v>DAVALOS NAVARRO MA DE JESUS</v>
          </cell>
          <cell r="C79" t="str">
            <v>DANJ620318H21</v>
          </cell>
          <cell r="D79" t="str">
            <v>DANJ620318MJCVVS02</v>
          </cell>
          <cell r="E79" t="str">
            <v>54806231897</v>
          </cell>
          <cell r="F79" t="str">
            <v>21-JUL-1992</v>
          </cell>
          <cell r="G79" t="str">
            <v>U.A.P.I.</v>
          </cell>
          <cell r="H79" t="str">
            <v>AUXILIAR DE COCINA</v>
          </cell>
          <cell r="I79" t="str">
            <v>BASE SINDICALIZADO</v>
          </cell>
          <cell r="J79">
            <v>8</v>
          </cell>
          <cell r="K79">
            <v>15</v>
          </cell>
          <cell r="L79">
            <v>3117.8</v>
          </cell>
        </row>
        <row r="80">
          <cell r="B80" t="str">
            <v>DE LA CRUZ TOVAR ROSA MARIA</v>
          </cell>
          <cell r="C80" t="str">
            <v>CUTR531224975</v>
          </cell>
          <cell r="D80" t="str">
            <v>CUTR531224MCLRVS07</v>
          </cell>
          <cell r="E80" t="str">
            <v>04695304123</v>
          </cell>
          <cell r="F80" t="str">
            <v>05-JUL-1991</v>
          </cell>
          <cell r="G80" t="str">
            <v>DEPOSITO SAN AGUSTIN</v>
          </cell>
          <cell r="H80" t="str">
            <v>AUXILIAR ADMINISTRATIVO 'A'</v>
          </cell>
          <cell r="I80" t="str">
            <v>BASE SINDICALIZADO</v>
          </cell>
          <cell r="J80">
            <v>6</v>
          </cell>
          <cell r="K80">
            <v>15</v>
          </cell>
          <cell r="L80">
            <v>4499.55</v>
          </cell>
        </row>
        <row r="81">
          <cell r="B81" t="str">
            <v>DE LA TORRE BRAVO GABRIELA</v>
          </cell>
          <cell r="C81" t="str">
            <v>TOBG731109LPA</v>
          </cell>
          <cell r="D81" t="str">
            <v>TOBG731109MDFRRB06</v>
          </cell>
          <cell r="E81" t="str">
            <v>04007326087</v>
          </cell>
          <cell r="F81" t="str">
            <v>16-OCT-2000</v>
          </cell>
          <cell r="G81" t="str">
            <v>OG AUDITORIA</v>
          </cell>
          <cell r="H81" t="str">
            <v>AUDITOR</v>
          </cell>
          <cell r="I81" t="str">
            <v>BASE CONFIANZA</v>
          </cell>
          <cell r="J81">
            <v>6</v>
          </cell>
          <cell r="K81">
            <v>15</v>
          </cell>
          <cell r="L81">
            <v>4896.3999999999996</v>
          </cell>
        </row>
        <row r="82">
          <cell r="B82" t="str">
            <v>DE LA TORRE MERCADO JUAN</v>
          </cell>
          <cell r="C82" t="str">
            <v>TOMJ780329368</v>
          </cell>
          <cell r="D82" t="str">
            <v>TOMJ780329HJCRRN00</v>
          </cell>
          <cell r="E82" t="str">
            <v>04967820178</v>
          </cell>
          <cell r="F82" t="str">
            <v>27-SEP-2000</v>
          </cell>
          <cell r="G82" t="str">
            <v>SALA LIBERTAD</v>
          </cell>
          <cell r="H82" t="str">
            <v>AUXILIAR DE HORNO CREMATORIO</v>
          </cell>
          <cell r="I82" t="str">
            <v>BASE SINDICALIZADO</v>
          </cell>
          <cell r="J82">
            <v>8</v>
          </cell>
          <cell r="K82">
            <v>15</v>
          </cell>
          <cell r="L82">
            <v>4235.95</v>
          </cell>
        </row>
        <row r="83">
          <cell r="B83" t="str">
            <v>DE LA VEGA VILLANUEVA PATRICIA</v>
          </cell>
          <cell r="C83" t="str">
            <v>VEVP61062437A</v>
          </cell>
          <cell r="D83" t="str">
            <v>VEVP610624MCCGLT09</v>
          </cell>
          <cell r="E83" t="str">
            <v>54846116264</v>
          </cell>
          <cell r="F83" t="str">
            <v>18-ENE-1984</v>
          </cell>
          <cell r="G83" t="str">
            <v>OG CASUISTICA</v>
          </cell>
          <cell r="H83" t="str">
            <v>TRABAJADORA SOCIAL</v>
          </cell>
          <cell r="I83" t="str">
            <v>BASE SINDICALIZADO</v>
          </cell>
          <cell r="J83">
            <v>6</v>
          </cell>
          <cell r="K83">
            <v>15</v>
          </cell>
          <cell r="L83">
            <v>4896.3999999999996</v>
          </cell>
        </row>
        <row r="84">
          <cell r="B84" t="str">
            <v>DE LEON VALDERRAMA LETICIA</v>
          </cell>
          <cell r="C84" t="str">
            <v>LEVL550616HH5</v>
          </cell>
          <cell r="D84" t="str">
            <v>LEVL550616MJCNLT02</v>
          </cell>
          <cell r="E84" t="str">
            <v>54765500928</v>
          </cell>
          <cell r="F84" t="str">
            <v>02-OCT-1985</v>
          </cell>
          <cell r="G84" t="str">
            <v>U.A.P.I.</v>
          </cell>
          <cell r="H84" t="str">
            <v>SECRETARIA</v>
          </cell>
          <cell r="I84" t="str">
            <v>BASE SINDICALIZADO</v>
          </cell>
          <cell r="J84">
            <v>6</v>
          </cell>
          <cell r="K84">
            <v>15</v>
          </cell>
          <cell r="L84">
            <v>3972.9</v>
          </cell>
        </row>
        <row r="85">
          <cell r="B85" t="str">
            <v>DE ROBLES ORTEGA HECTOR</v>
          </cell>
          <cell r="C85" t="str">
            <v>ROOH610913NY5</v>
          </cell>
          <cell r="D85" t="str">
            <v>ROOH610913HJCBRC09</v>
          </cell>
          <cell r="E85" t="str">
            <v>04056101019</v>
          </cell>
          <cell r="F85" t="str">
            <v>07-JUL-2008</v>
          </cell>
          <cell r="G85" t="str">
            <v>OG MANTENIMIENTO Y CONSTRUCCIO</v>
          </cell>
          <cell r="H85" t="str">
            <v>ENC.DE CONSTRUCCION Y MANTENIM</v>
          </cell>
          <cell r="I85" t="str">
            <v>CONFIANZA</v>
          </cell>
          <cell r="J85">
            <v>6</v>
          </cell>
          <cell r="K85">
            <v>15</v>
          </cell>
          <cell r="L85">
            <v>7012.8</v>
          </cell>
        </row>
        <row r="86">
          <cell r="B86" t="str">
            <v>DELGADILLO SANDOBAL RIGOBERTO</v>
          </cell>
          <cell r="C86" t="str">
            <v>DESR521125EE1</v>
          </cell>
          <cell r="D86" t="str">
            <v>DESR521125HJCLNG04</v>
          </cell>
          <cell r="E86" t="str">
            <v>04695207979</v>
          </cell>
          <cell r="F86" t="str">
            <v>13-FEB-2003</v>
          </cell>
          <cell r="G86" t="str">
            <v>DEPOSITO SAN AGUSTIN</v>
          </cell>
          <cell r="H86" t="str">
            <v>RECEPTOR</v>
          </cell>
          <cell r="I86" t="str">
            <v>BASE SINDICALIZADO</v>
          </cell>
          <cell r="J86">
            <v>8</v>
          </cell>
          <cell r="K86">
            <v>15</v>
          </cell>
          <cell r="L86">
            <v>3545.9</v>
          </cell>
        </row>
        <row r="87">
          <cell r="B87" t="str">
            <v>DELGADO HERNANDEZ JORGE</v>
          </cell>
          <cell r="C87" t="str">
            <v>DEHJ791124N35</v>
          </cell>
          <cell r="D87" t="str">
            <v>DEHJ791124HJCLRR05</v>
          </cell>
          <cell r="E87" t="str">
            <v>54997920498</v>
          </cell>
          <cell r="F87" t="str">
            <v>26-ENE-2004</v>
          </cell>
          <cell r="G87" t="str">
            <v>CENTRO 1</v>
          </cell>
          <cell r="H87" t="str">
            <v>MAESTRO (A)</v>
          </cell>
          <cell r="I87" t="str">
            <v>BASE SINDICALIZADO</v>
          </cell>
          <cell r="J87">
            <v>8</v>
          </cell>
          <cell r="K87">
            <v>15</v>
          </cell>
          <cell r="L87">
            <v>5739</v>
          </cell>
        </row>
        <row r="88">
          <cell r="B88" t="str">
            <v>DELGADO ROCHA ANDREA</v>
          </cell>
          <cell r="C88" t="str">
            <v>DERA701130LJ9</v>
          </cell>
          <cell r="D88" t="str">
            <v>DERA701130MJCLCN06</v>
          </cell>
          <cell r="E88" t="str">
            <v>04887059691</v>
          </cell>
          <cell r="F88" t="str">
            <v>07-OCT-2002</v>
          </cell>
          <cell r="G88" t="str">
            <v>CENTRO 3</v>
          </cell>
          <cell r="H88" t="str">
            <v>AFANADORA</v>
          </cell>
          <cell r="I88" t="str">
            <v>BASE SINDICALIZADO</v>
          </cell>
          <cell r="J88">
            <v>8</v>
          </cell>
          <cell r="K88">
            <v>15</v>
          </cell>
          <cell r="L88">
            <v>3117.8</v>
          </cell>
        </row>
        <row r="89">
          <cell r="B89" t="str">
            <v>DELGADO ROCHA EVA ADELA</v>
          </cell>
          <cell r="C89" t="str">
            <v>DERE731202000</v>
          </cell>
          <cell r="D89" t="str">
            <v>DERE731202MJCLCV01</v>
          </cell>
          <cell r="E89" t="str">
            <v>04137302131</v>
          </cell>
          <cell r="F89" t="str">
            <v>22-JUL-2013</v>
          </cell>
          <cell r="G89" t="str">
            <v>U.A.P.I.</v>
          </cell>
          <cell r="H89" t="str">
            <v>AFANADORA</v>
          </cell>
          <cell r="I89" t="str">
            <v>INCIDENCIAS</v>
          </cell>
          <cell r="J89">
            <v>8</v>
          </cell>
          <cell r="K89">
            <v>15</v>
          </cell>
          <cell r="L89">
            <v>2842.8</v>
          </cell>
        </row>
        <row r="90">
          <cell r="B90" t="str">
            <v>DIAZ VALENZUELA JUAN FRANCISCO</v>
          </cell>
          <cell r="C90" t="str">
            <v>DIVJ670806MSA</v>
          </cell>
          <cell r="D90" t="str">
            <v>DIVJ670806HJCZLN02</v>
          </cell>
          <cell r="E90" t="str">
            <v>04876720717</v>
          </cell>
          <cell r="F90" t="str">
            <v>19-OCT-1992</v>
          </cell>
          <cell r="G90" t="str">
            <v>DEPOSITO SAN AGUSTIN</v>
          </cell>
          <cell r="H90" t="str">
            <v>CAJERO</v>
          </cell>
          <cell r="I90" t="str">
            <v>BASE SINDICALIZADO</v>
          </cell>
          <cell r="J90">
            <v>8</v>
          </cell>
          <cell r="K90">
            <v>15</v>
          </cell>
          <cell r="L90">
            <v>4882.5</v>
          </cell>
        </row>
        <row r="91">
          <cell r="B91" t="str">
            <v>DIAZ ZAVALA HERIBERTO JOSE</v>
          </cell>
          <cell r="C91" t="str">
            <v>DIZH880606000</v>
          </cell>
          <cell r="D91" t="str">
            <v>DIZH880606HJCZVR00</v>
          </cell>
          <cell r="E91" t="str">
            <v>04088869351</v>
          </cell>
          <cell r="F91" t="str">
            <v>03-JUN-2013</v>
          </cell>
          <cell r="G91" t="str">
            <v>ASILO LEONIDAS K. DEMOS</v>
          </cell>
          <cell r="H91" t="str">
            <v>CHOFER</v>
          </cell>
          <cell r="I91" t="str">
            <v>CONTRATO</v>
          </cell>
          <cell r="J91">
            <v>8</v>
          </cell>
          <cell r="K91">
            <v>15</v>
          </cell>
          <cell r="L91">
            <v>4175.1000000000004</v>
          </cell>
        </row>
        <row r="92">
          <cell r="B92" t="str">
            <v>DIFO NUÑEZ CARLOS</v>
          </cell>
          <cell r="C92" t="str">
            <v>DINC570803GH0</v>
          </cell>
          <cell r="D92" t="str">
            <v>DINC570803HJCFXR00</v>
          </cell>
          <cell r="E92" t="str">
            <v>04755723196</v>
          </cell>
          <cell r="F92" t="str">
            <v>23-NOV-1992</v>
          </cell>
          <cell r="G92" t="str">
            <v>U.A.P.I.</v>
          </cell>
          <cell r="H92" t="str">
            <v>OFICIAL GASOLINERO</v>
          </cell>
          <cell r="I92" t="str">
            <v>BASE SINDICALIZADO</v>
          </cell>
          <cell r="J92">
            <v>8</v>
          </cell>
          <cell r="K92">
            <v>15</v>
          </cell>
          <cell r="L92">
            <v>3117.8</v>
          </cell>
        </row>
        <row r="93">
          <cell r="B93" t="str">
            <v>ECHEGOLLEN MENDOZA MARIA CAROLINA</v>
          </cell>
          <cell r="C93" t="str">
            <v>EEMC350724AW3</v>
          </cell>
          <cell r="D93" t="str">
            <v>EEMC350724MMNCNR04</v>
          </cell>
          <cell r="E93" t="str">
            <v>54843512150</v>
          </cell>
          <cell r="F93" t="str">
            <v>24-ENE-1990</v>
          </cell>
          <cell r="G93" t="str">
            <v>U.A.P.I.</v>
          </cell>
          <cell r="H93" t="str">
            <v>ENARGADA DE CONTABILIDAD</v>
          </cell>
          <cell r="I93" t="str">
            <v>BASE SINDICALIZADO</v>
          </cell>
          <cell r="J93">
            <v>6</v>
          </cell>
          <cell r="K93">
            <v>15</v>
          </cell>
          <cell r="L93">
            <v>3494.55</v>
          </cell>
        </row>
        <row r="94">
          <cell r="B94" t="str">
            <v>ENG SANCHEZ JORGE LUIS</v>
          </cell>
          <cell r="C94" t="str">
            <v>ESJO590220ET2</v>
          </cell>
          <cell r="D94" t="str">
            <v>EXSJ590220HJCNNR00</v>
          </cell>
          <cell r="E94" t="str">
            <v>54785953719</v>
          </cell>
          <cell r="F94" t="str">
            <v>01-MAR-2000</v>
          </cell>
          <cell r="G94" t="str">
            <v>OG GERENCIA ADMINISTRATIVA</v>
          </cell>
          <cell r="H94" t="str">
            <v>ENC.DE CONSTRUCCION Y MANTENIM</v>
          </cell>
          <cell r="I94" t="str">
            <v>BASE</v>
          </cell>
          <cell r="J94">
            <v>6</v>
          </cell>
          <cell r="K94">
            <v>15</v>
          </cell>
          <cell r="L94">
            <v>6157.2</v>
          </cell>
        </row>
        <row r="95">
          <cell r="B95" t="str">
            <v>ENG SANCHEZ MARIA ESTHER</v>
          </cell>
          <cell r="C95" t="str">
            <v>EXSE530530JD6</v>
          </cell>
          <cell r="D95" t="str">
            <v>EXSE530530MJCNNS07</v>
          </cell>
          <cell r="E95" t="str">
            <v>04755309657</v>
          </cell>
          <cell r="F95" t="str">
            <v>15-ABR-1996</v>
          </cell>
          <cell r="G95" t="str">
            <v>OG CONTROL INTERNO</v>
          </cell>
          <cell r="H95" t="str">
            <v>COORDINADOR FINANCIERO</v>
          </cell>
          <cell r="I95" t="str">
            <v>BASE CONFIANZA</v>
          </cell>
          <cell r="J95">
            <v>6</v>
          </cell>
          <cell r="K95">
            <v>15</v>
          </cell>
          <cell r="L95">
            <v>4896.3999999999996</v>
          </cell>
        </row>
        <row r="96">
          <cell r="B96" t="str">
            <v>ENRIQUEZ AZCUE ARMANDO</v>
          </cell>
          <cell r="C96" t="str">
            <v>EIAA700606BKA</v>
          </cell>
          <cell r="D96" t="str">
            <v>EIAA700606HJCNZR00</v>
          </cell>
          <cell r="E96" t="str">
            <v>04867045918</v>
          </cell>
          <cell r="F96" t="str">
            <v>09-JUN-1992</v>
          </cell>
          <cell r="G96" t="str">
            <v>OG SERVICIOS GENERALES</v>
          </cell>
          <cell r="H96" t="str">
            <v>AUXILIAR ADMINISTRATIVO 'C'</v>
          </cell>
          <cell r="I96" t="str">
            <v>BASE SINDICALIZADO</v>
          </cell>
          <cell r="J96">
            <v>6</v>
          </cell>
          <cell r="K96">
            <v>15</v>
          </cell>
          <cell r="L96">
            <v>4499.55</v>
          </cell>
        </row>
        <row r="97">
          <cell r="B97" t="str">
            <v>ESCAMILLA GONZALEZ HERIBERTO</v>
          </cell>
          <cell r="C97" t="str">
            <v>EAGH741215000</v>
          </cell>
          <cell r="D97" t="str">
            <v>EAGH7412158G4</v>
          </cell>
          <cell r="E97" t="str">
            <v>04067404402</v>
          </cell>
          <cell r="F97" t="str">
            <v>12-MAY-2006</v>
          </cell>
          <cell r="G97" t="str">
            <v>DEPOSITO NO. 8</v>
          </cell>
          <cell r="H97" t="str">
            <v>RECEPTOR</v>
          </cell>
          <cell r="I97" t="str">
            <v>BASE SINDICALIZADO</v>
          </cell>
          <cell r="J97">
            <v>8</v>
          </cell>
          <cell r="K97">
            <v>15</v>
          </cell>
          <cell r="L97">
            <v>3546.2</v>
          </cell>
        </row>
        <row r="98">
          <cell r="B98" t="str">
            <v>ESPARZA REQUENES ANA MARIA</v>
          </cell>
          <cell r="C98" t="str">
            <v>EARA570726FI0</v>
          </cell>
          <cell r="D98" t="str">
            <v>EARA570726MASSQN06</v>
          </cell>
          <cell r="E98" t="str">
            <v>04905705192</v>
          </cell>
          <cell r="F98" t="str">
            <v>24-ENE-1990</v>
          </cell>
          <cell r="G98" t="str">
            <v>U.A.P.I.</v>
          </cell>
          <cell r="H98" t="str">
            <v>AUXILIAR DE COCINA</v>
          </cell>
          <cell r="I98" t="str">
            <v>BASE SINDICALIZADO</v>
          </cell>
          <cell r="J98">
            <v>8</v>
          </cell>
          <cell r="K98">
            <v>15</v>
          </cell>
          <cell r="L98">
            <v>3117.8</v>
          </cell>
        </row>
        <row r="99">
          <cell r="B99" t="str">
            <v>ESPINOZA ZUÑIGA MARIO ALBERTO</v>
          </cell>
          <cell r="C99" t="str">
            <v>EIZM680302GD0</v>
          </cell>
          <cell r="D99" t="str">
            <v>EIZM680302HJCSXR01</v>
          </cell>
          <cell r="E99" t="str">
            <v>04906888039</v>
          </cell>
          <cell r="F99" t="str">
            <v>13-MAY-2003</v>
          </cell>
          <cell r="G99" t="str">
            <v>DEPOSITO NO. 8</v>
          </cell>
          <cell r="H99" t="str">
            <v>RECEPTOR</v>
          </cell>
          <cell r="I99" t="str">
            <v>BASE SINDICALIZADO</v>
          </cell>
          <cell r="J99">
            <v>8</v>
          </cell>
          <cell r="K99">
            <v>15</v>
          </cell>
          <cell r="L99">
            <v>3546.2</v>
          </cell>
        </row>
        <row r="100">
          <cell r="B100" t="str">
            <v>ESQUEDA CHAVARIN ALEJANDRA</v>
          </cell>
          <cell r="C100" t="str">
            <v>EUCA861026000</v>
          </cell>
          <cell r="D100" t="str">
            <v>EUCA861026MJCSHL06</v>
          </cell>
          <cell r="E100" t="str">
            <v>04028647966</v>
          </cell>
          <cell r="F100" t="str">
            <v>15-JUL-2013</v>
          </cell>
          <cell r="G100" t="str">
            <v>U.A.P.I.</v>
          </cell>
          <cell r="H100" t="str">
            <v>AFANADORA</v>
          </cell>
          <cell r="I100" t="str">
            <v>INCIDENCIAS</v>
          </cell>
          <cell r="J100">
            <v>8</v>
          </cell>
          <cell r="K100">
            <v>15</v>
          </cell>
          <cell r="L100">
            <v>3117.75</v>
          </cell>
        </row>
        <row r="101">
          <cell r="B101" t="str">
            <v>ESQUIVEL GONZALEZ MA.LETICIA</v>
          </cell>
          <cell r="C101" t="str">
            <v>EUGM7108305H0</v>
          </cell>
          <cell r="D101" t="str">
            <v>EUGL710830MJCSNT03</v>
          </cell>
          <cell r="E101" t="str">
            <v>56957130331</v>
          </cell>
          <cell r="F101" t="str">
            <v>12-FEB-2003</v>
          </cell>
          <cell r="G101" t="str">
            <v>ASILO LEONIDAS K. DEMOS</v>
          </cell>
          <cell r="H101" t="str">
            <v>AFANADOR</v>
          </cell>
          <cell r="I101" t="str">
            <v>BASE SINDICALIZADO</v>
          </cell>
          <cell r="J101">
            <v>8</v>
          </cell>
          <cell r="K101">
            <v>15</v>
          </cell>
          <cell r="L101">
            <v>3117.8</v>
          </cell>
        </row>
        <row r="102">
          <cell r="B102" t="str">
            <v>ESTRADA CARRILLO ACELA MARG</v>
          </cell>
          <cell r="C102" t="str">
            <v>EACA551205MA4</v>
          </cell>
          <cell r="D102" t="str">
            <v>EACA551205MBCSRC04</v>
          </cell>
          <cell r="E102" t="str">
            <v>04755534619</v>
          </cell>
          <cell r="F102" t="str">
            <v>17-DIC-1996</v>
          </cell>
          <cell r="G102" t="str">
            <v>SALA LIBERTAD</v>
          </cell>
          <cell r="H102" t="str">
            <v>TRABAJADORA SOCIAL</v>
          </cell>
          <cell r="I102" t="str">
            <v>BASE SINDICALIZADO</v>
          </cell>
          <cell r="J102">
            <v>6</v>
          </cell>
          <cell r="K102">
            <v>15</v>
          </cell>
          <cell r="L102">
            <v>4896.3999999999996</v>
          </cell>
        </row>
        <row r="103">
          <cell r="B103" t="str">
            <v>ESTRADA GARCIA MA  ELENA</v>
          </cell>
          <cell r="C103" t="str">
            <v>EAGE561021MJ0</v>
          </cell>
          <cell r="D103" t="str">
            <v>EAGM561021MMNSRL13</v>
          </cell>
          <cell r="E103" t="str">
            <v>04885612368</v>
          </cell>
          <cell r="F103" t="str">
            <v>06-SEP-1999</v>
          </cell>
          <cell r="G103" t="str">
            <v>CENTRO 4</v>
          </cell>
          <cell r="H103" t="str">
            <v>MAESTRO (A)</v>
          </cell>
          <cell r="I103" t="str">
            <v>BASE SINDICALIZADO</v>
          </cell>
          <cell r="J103">
            <v>8</v>
          </cell>
          <cell r="K103">
            <v>15</v>
          </cell>
          <cell r="L103">
            <v>3160.25</v>
          </cell>
        </row>
        <row r="104">
          <cell r="B104" t="str">
            <v>ESTRADA MARTINEZ RUBICELA ISMENE</v>
          </cell>
          <cell r="C104" t="str">
            <v>EAMR820623000</v>
          </cell>
          <cell r="D104" t="str">
            <v>EAMR820623MJCSRB04</v>
          </cell>
          <cell r="E104" t="str">
            <v>04978215103</v>
          </cell>
          <cell r="F104" t="str">
            <v>16-ABR-2007</v>
          </cell>
          <cell r="G104" t="str">
            <v>DEPOSITO SAN AGUSTIN</v>
          </cell>
          <cell r="H104" t="str">
            <v>SECRETARIA 'A'</v>
          </cell>
          <cell r="I104" t="str">
            <v>BASE SINDICALIZADO</v>
          </cell>
          <cell r="J104">
            <v>6</v>
          </cell>
          <cell r="K104">
            <v>15</v>
          </cell>
          <cell r="L104">
            <v>4986.8500000000004</v>
          </cell>
        </row>
        <row r="105">
          <cell r="B105" t="str">
            <v>ESTRADA RAMIREZ JORGE</v>
          </cell>
          <cell r="C105" t="str">
            <v>EARJ540923000</v>
          </cell>
          <cell r="D105" t="str">
            <v>EARJ540923HJCSMR09</v>
          </cell>
          <cell r="E105" t="str">
            <v>04745418105</v>
          </cell>
          <cell r="F105" t="str">
            <v>21-MAY-2013</v>
          </cell>
          <cell r="G105" t="str">
            <v>DEPOSITO SAN AGUSTIN</v>
          </cell>
          <cell r="H105" t="str">
            <v>RECEPTOR</v>
          </cell>
          <cell r="I105" t="str">
            <v>CONTRATO</v>
          </cell>
          <cell r="J105">
            <v>8</v>
          </cell>
          <cell r="K105">
            <v>15</v>
          </cell>
          <cell r="L105">
            <v>3546.2</v>
          </cell>
        </row>
        <row r="106">
          <cell r="B106" t="str">
            <v>FABIAN ORTIZ BEATRIZ</v>
          </cell>
          <cell r="C106" t="str">
            <v>FAOB590907TNA</v>
          </cell>
          <cell r="D106" t="str">
            <v>FAOB590907MJCBRT08</v>
          </cell>
          <cell r="E106" t="str">
            <v>54805901631</v>
          </cell>
          <cell r="F106" t="str">
            <v>12-NOV-1984</v>
          </cell>
          <cell r="G106" t="str">
            <v>U.A.P.I.</v>
          </cell>
          <cell r="H106" t="str">
            <v>TRABAJADORA SOCIAL</v>
          </cell>
          <cell r="I106" t="str">
            <v>BASE SINDICALIZADO</v>
          </cell>
          <cell r="J106">
            <v>6</v>
          </cell>
          <cell r="K106">
            <v>15</v>
          </cell>
          <cell r="L106">
            <v>4896.3999999999996</v>
          </cell>
        </row>
        <row r="107">
          <cell r="B107" t="str">
            <v>FERNANDEZ VELAZQUEZ ANGELICA</v>
          </cell>
          <cell r="C107" t="str">
            <v>FEVA850423766</v>
          </cell>
          <cell r="D107" t="str">
            <v>FEVA850423MJCRLN08</v>
          </cell>
          <cell r="E107" t="str">
            <v>75038522837</v>
          </cell>
          <cell r="F107" t="str">
            <v>08-NOV-2004</v>
          </cell>
          <cell r="G107" t="str">
            <v>OG DIRECCION GENERAL</v>
          </cell>
          <cell r="H107" t="str">
            <v>SECRETARIA</v>
          </cell>
          <cell r="I107" t="str">
            <v>BASE SINDICALIZADO</v>
          </cell>
          <cell r="J107">
            <v>8</v>
          </cell>
          <cell r="K107">
            <v>15</v>
          </cell>
          <cell r="L107">
            <v>5850</v>
          </cell>
        </row>
        <row r="108">
          <cell r="B108" t="str">
            <v>FLORES DE LA MORA ALICIA</v>
          </cell>
          <cell r="C108" t="str">
            <v>FOMA500617553</v>
          </cell>
          <cell r="D108" t="str">
            <v>FOMA500617MJCLRL03</v>
          </cell>
          <cell r="E108" t="str">
            <v>54765013971</v>
          </cell>
          <cell r="F108" t="str">
            <v>25-AGO-1992</v>
          </cell>
          <cell r="G108" t="str">
            <v>U.A.P.I.</v>
          </cell>
          <cell r="H108" t="str">
            <v>JEFA DE COCINA</v>
          </cell>
          <cell r="I108" t="str">
            <v>BASE SINDICALIZADO</v>
          </cell>
          <cell r="J108">
            <v>8</v>
          </cell>
          <cell r="K108">
            <v>15</v>
          </cell>
          <cell r="L108">
            <v>3546.2</v>
          </cell>
        </row>
        <row r="109">
          <cell r="B109" t="str">
            <v>FLORES FREGOSO MARIA DE JESUS</v>
          </cell>
          <cell r="C109" t="str">
            <v>FOFJ590703SU7</v>
          </cell>
          <cell r="D109" t="str">
            <v>FOFJ590703MJCLRS04</v>
          </cell>
          <cell r="E109" t="str">
            <v>75955901428</v>
          </cell>
          <cell r="F109" t="str">
            <v>10-OCT-1995</v>
          </cell>
          <cell r="G109" t="str">
            <v>U.A.P.I.</v>
          </cell>
          <cell r="H109" t="str">
            <v>AUXILIAR DE COCINA</v>
          </cell>
          <cell r="I109" t="str">
            <v>BASE SINDICALIZADO</v>
          </cell>
          <cell r="J109">
            <v>8</v>
          </cell>
          <cell r="K109">
            <v>15</v>
          </cell>
          <cell r="L109">
            <v>3117.8</v>
          </cell>
        </row>
        <row r="110">
          <cell r="B110" t="str">
            <v>FLORES GOMEZ MARTIN</v>
          </cell>
          <cell r="C110" t="str">
            <v>FOGM891024000</v>
          </cell>
          <cell r="D110" t="str">
            <v>FOGM891024HJCLMR04</v>
          </cell>
          <cell r="E110" t="str">
            <v>04118927336</v>
          </cell>
          <cell r="F110" t="str">
            <v>17-ABR-2013</v>
          </cell>
          <cell r="G110" t="str">
            <v>OG DIRECCION GENERAL</v>
          </cell>
          <cell r="H110" t="str">
            <v>SRIO.PARTICULAR DIRECCION GRAL</v>
          </cell>
          <cell r="I110" t="str">
            <v>CONFIANZA</v>
          </cell>
          <cell r="J110">
            <v>6</v>
          </cell>
          <cell r="K110">
            <v>15</v>
          </cell>
          <cell r="L110">
            <v>12450</v>
          </cell>
        </row>
        <row r="111">
          <cell r="B111" t="str">
            <v>FLORES GONZALEZ VIRGINIA</v>
          </cell>
          <cell r="C111" t="str">
            <v>FOGV531028770</v>
          </cell>
          <cell r="D111" t="str">
            <v>FOGV531028MJCLNR04</v>
          </cell>
          <cell r="E111" t="str">
            <v>04855305654</v>
          </cell>
          <cell r="F111" t="str">
            <v>25-MAR-1985</v>
          </cell>
          <cell r="G111" t="str">
            <v>OG RECURSOS HUMANOS</v>
          </cell>
          <cell r="H111" t="str">
            <v>AFANADORA</v>
          </cell>
          <cell r="I111" t="str">
            <v>BASE SINDICALIZADO</v>
          </cell>
          <cell r="J111">
            <v>8</v>
          </cell>
          <cell r="K111">
            <v>15</v>
          </cell>
          <cell r="L111">
            <v>2967.8</v>
          </cell>
        </row>
        <row r="112">
          <cell r="B112" t="str">
            <v>FLORES LLAMAS ESTELA</v>
          </cell>
          <cell r="C112" t="str">
            <v>FOLE621121II3</v>
          </cell>
          <cell r="D112" t="str">
            <v>FOLE621121MJCLLS00</v>
          </cell>
          <cell r="E112" t="str">
            <v>54816299678</v>
          </cell>
          <cell r="F112" t="str">
            <v>24-DIC-2001</v>
          </cell>
          <cell r="G112" t="str">
            <v>OG RECURSOS HUMANOS</v>
          </cell>
          <cell r="H112" t="str">
            <v>ADMINISTRATIVO ESPECIALIZADO</v>
          </cell>
          <cell r="I112" t="str">
            <v>BASE SINDICALIZADO</v>
          </cell>
          <cell r="J112">
            <v>6</v>
          </cell>
          <cell r="K112">
            <v>15</v>
          </cell>
          <cell r="L112">
            <v>5691.1</v>
          </cell>
        </row>
        <row r="113">
          <cell r="B113" t="str">
            <v>FLORES MENDOZA JUANA</v>
          </cell>
          <cell r="C113" t="str">
            <v>FOMJ6011146CA</v>
          </cell>
          <cell r="D113" t="str">
            <v>FOMJ601114MJCLNN08</v>
          </cell>
          <cell r="E113" t="str">
            <v>75956020095</v>
          </cell>
          <cell r="F113" t="str">
            <v>26-ABR-2013</v>
          </cell>
          <cell r="G113" t="str">
            <v>U.A.P.I.</v>
          </cell>
          <cell r="H113" t="str">
            <v>ENFERMERO</v>
          </cell>
          <cell r="I113" t="str">
            <v>BASE SINDICALIZADO</v>
          </cell>
          <cell r="J113">
            <v>8</v>
          </cell>
          <cell r="K113">
            <v>15</v>
          </cell>
          <cell r="L113">
            <v>3750.8</v>
          </cell>
        </row>
        <row r="114">
          <cell r="B114" t="str">
            <v>FLORES MURO MA  BERTA</v>
          </cell>
          <cell r="C114" t="str">
            <v>FOMB580210CJ9</v>
          </cell>
          <cell r="D114" t="str">
            <v>FOMB580210MJCLRR18</v>
          </cell>
          <cell r="E114" t="str">
            <v>31885801477</v>
          </cell>
          <cell r="F114" t="str">
            <v>10-MAR-1990</v>
          </cell>
          <cell r="G114" t="str">
            <v>U.A.P.I.</v>
          </cell>
          <cell r="H114" t="str">
            <v>AFANADORA</v>
          </cell>
          <cell r="I114" t="str">
            <v>BASE SINDICALIZADO</v>
          </cell>
          <cell r="J114">
            <v>8</v>
          </cell>
          <cell r="K114">
            <v>15</v>
          </cell>
          <cell r="L114">
            <v>3117.8</v>
          </cell>
        </row>
        <row r="115">
          <cell r="B115" t="str">
            <v>FLORES PADILLA MARIA LUISA</v>
          </cell>
          <cell r="C115" t="str">
            <v>FOPL550227UB2</v>
          </cell>
          <cell r="D115" t="str">
            <v>FOPL550227MJCLDS09</v>
          </cell>
          <cell r="E115" t="str">
            <v>56895500157</v>
          </cell>
          <cell r="F115" t="str">
            <v>15-NOV-1989</v>
          </cell>
          <cell r="G115" t="str">
            <v>OG ORGANISMOS AFILIADOS</v>
          </cell>
          <cell r="H115" t="str">
            <v>TRABAJADORA SOCIAL</v>
          </cell>
          <cell r="I115" t="str">
            <v>BASE SINDICALIZADO</v>
          </cell>
          <cell r="J115">
            <v>6</v>
          </cell>
          <cell r="K115">
            <v>15</v>
          </cell>
          <cell r="L115">
            <v>4896.3999999999996</v>
          </cell>
        </row>
        <row r="116">
          <cell r="B116" t="str">
            <v>FONSECA MEZA FELIX PEDRO</v>
          </cell>
          <cell r="C116" t="str">
            <v>FOMF7503246D0</v>
          </cell>
          <cell r="D116" t="str">
            <v>FOMF750324HJCNZL03</v>
          </cell>
          <cell r="E116" t="str">
            <v>04017525082</v>
          </cell>
          <cell r="F116" t="str">
            <v>03-SEP-2001</v>
          </cell>
          <cell r="G116" t="str">
            <v>CENTRO 4</v>
          </cell>
          <cell r="H116" t="str">
            <v>MAESTRO</v>
          </cell>
          <cell r="I116" t="str">
            <v>BASE SINDICALIZADO</v>
          </cell>
          <cell r="J116">
            <v>8</v>
          </cell>
          <cell r="K116">
            <v>15</v>
          </cell>
          <cell r="L116">
            <v>5693.85</v>
          </cell>
        </row>
        <row r="117">
          <cell r="B117" t="str">
            <v>FRANCO GOMEZ RICARDO</v>
          </cell>
          <cell r="C117" t="str">
            <v>FAGR660907000</v>
          </cell>
          <cell r="D117" t="str">
            <v>FAGR660907HJCRMC05</v>
          </cell>
          <cell r="E117" t="str">
            <v>04866639356</v>
          </cell>
          <cell r="F117" t="str">
            <v>06-ABR-2010</v>
          </cell>
          <cell r="G117" t="str">
            <v>OG ATENCION A MEDIOS</v>
          </cell>
          <cell r="H117" t="str">
            <v>ENCARGADO DE DISEÑO E IMAGEN</v>
          </cell>
          <cell r="I117" t="str">
            <v>BASE SINDICALIZADO</v>
          </cell>
          <cell r="J117">
            <v>6</v>
          </cell>
          <cell r="K117">
            <v>15</v>
          </cell>
          <cell r="L117">
            <v>3289.8</v>
          </cell>
        </row>
        <row r="118">
          <cell r="B118" t="str">
            <v>FRIAS GUTIERREZ SALVADOR MARTIN</v>
          </cell>
          <cell r="C118" t="str">
            <v>FIGS640820MJ8</v>
          </cell>
          <cell r="D118" t="str">
            <v>FIGS640820HJCRTL05</v>
          </cell>
          <cell r="E118" t="str">
            <v>54786405214</v>
          </cell>
          <cell r="F118" t="str">
            <v>27-MAR-1990</v>
          </cell>
          <cell r="G118" t="str">
            <v>DEPOSITO SAN AGUSTIN</v>
          </cell>
          <cell r="H118" t="str">
            <v>COORDINADOR ADMINISTRATIVO</v>
          </cell>
          <cell r="I118" t="str">
            <v>BASE CONFIANZA</v>
          </cell>
          <cell r="J118">
            <v>8</v>
          </cell>
          <cell r="K118">
            <v>15</v>
          </cell>
          <cell r="L118">
            <v>7115.85</v>
          </cell>
        </row>
        <row r="119">
          <cell r="B119" t="str">
            <v>GALINDO CERVANTES ALEJANDRO</v>
          </cell>
          <cell r="C119" t="str">
            <v>GACA5008197C9</v>
          </cell>
          <cell r="D119" t="str">
            <v>GACA500819HJCLRL00</v>
          </cell>
          <cell r="E119" t="str">
            <v>04675003513</v>
          </cell>
          <cell r="F119" t="str">
            <v>11-FEB-1986</v>
          </cell>
          <cell r="G119" t="str">
            <v>SALA LIBERTAD</v>
          </cell>
          <cell r="H119" t="str">
            <v>GESTOR</v>
          </cell>
          <cell r="I119" t="str">
            <v>BASE SINDICALIZADO</v>
          </cell>
          <cell r="J119">
            <v>8</v>
          </cell>
          <cell r="K119">
            <v>15</v>
          </cell>
          <cell r="L119">
            <v>3546.2</v>
          </cell>
        </row>
        <row r="120">
          <cell r="B120" t="str">
            <v>GALLEGOS PARGA MARIA MAGDALENA</v>
          </cell>
          <cell r="C120" t="str">
            <v>GAPM701231795</v>
          </cell>
          <cell r="D120" t="str">
            <v>GAPM701231MJCLRG09</v>
          </cell>
          <cell r="E120" t="str">
            <v>04897052884</v>
          </cell>
          <cell r="F120" t="str">
            <v>01-ABR-1989</v>
          </cell>
          <cell r="G120" t="str">
            <v>ASILO LEONIDAS K. DEMOS</v>
          </cell>
          <cell r="H120" t="str">
            <v>ENFERMERA</v>
          </cell>
          <cell r="I120" t="str">
            <v>BASE SINDICALIZADO</v>
          </cell>
          <cell r="J120">
            <v>8</v>
          </cell>
          <cell r="K120">
            <v>15</v>
          </cell>
          <cell r="L120">
            <v>3750.8</v>
          </cell>
        </row>
        <row r="121">
          <cell r="B121" t="str">
            <v>GALVAN GOMEZ GRICELDA</v>
          </cell>
          <cell r="C121" t="str">
            <v>GAGC631220000</v>
          </cell>
          <cell r="D121" t="str">
            <v>GAGC631220MJCLMR01</v>
          </cell>
          <cell r="E121" t="str">
            <v>04866339429</v>
          </cell>
          <cell r="F121" t="str">
            <v>22-JUL-2013</v>
          </cell>
          <cell r="G121" t="str">
            <v>CENTRO 1</v>
          </cell>
          <cell r="H121" t="str">
            <v>MAESTRA</v>
          </cell>
          <cell r="I121" t="str">
            <v>CONTRATO</v>
          </cell>
          <cell r="J121">
            <v>8</v>
          </cell>
          <cell r="K121">
            <v>15</v>
          </cell>
          <cell r="L121">
            <v>3657.15</v>
          </cell>
        </row>
        <row r="122">
          <cell r="B122" t="str">
            <v>GARCIA DIAZ ADOLFO</v>
          </cell>
          <cell r="C122" t="str">
            <v>GADA551203000</v>
          </cell>
          <cell r="D122" t="str">
            <v>GADA551203HJCRZD04</v>
          </cell>
          <cell r="E122" t="str">
            <v>01745519668</v>
          </cell>
          <cell r="F122" t="str">
            <v>15-JUL-2013</v>
          </cell>
          <cell r="G122" t="str">
            <v>CENTRO 3</v>
          </cell>
          <cell r="H122" t="str">
            <v>MAESTRO</v>
          </cell>
          <cell r="I122" t="str">
            <v>CONTRATO</v>
          </cell>
          <cell r="J122">
            <v>8</v>
          </cell>
          <cell r="K122">
            <v>15</v>
          </cell>
          <cell r="L122">
            <v>1616.85</v>
          </cell>
        </row>
        <row r="123">
          <cell r="B123" t="str">
            <v>GARCIA GUERRERO FAUSTO</v>
          </cell>
          <cell r="C123" t="str">
            <v>GAGF5703204H7</v>
          </cell>
          <cell r="D123" t="str">
            <v>GAGF570320HJCRRS05</v>
          </cell>
          <cell r="E123" t="str">
            <v>04735704647</v>
          </cell>
          <cell r="F123" t="str">
            <v>03-NOV-2003</v>
          </cell>
          <cell r="G123" t="str">
            <v>DEPOSITO SAN AGUSTIN</v>
          </cell>
          <cell r="H123" t="str">
            <v>RECEPTOR</v>
          </cell>
          <cell r="I123" t="str">
            <v>BASE SINDICALIZADO</v>
          </cell>
          <cell r="J123">
            <v>8</v>
          </cell>
          <cell r="K123">
            <v>15</v>
          </cell>
          <cell r="L123">
            <v>3546.2</v>
          </cell>
        </row>
        <row r="124">
          <cell r="B124" t="str">
            <v>GARCIA GUTIERREZ ISAUL</v>
          </cell>
          <cell r="C124" t="str">
            <v>GAGI820711BE7</v>
          </cell>
          <cell r="D124" t="str">
            <v>GAGI820711HJCRTS00</v>
          </cell>
          <cell r="E124" t="str">
            <v>04018264137</v>
          </cell>
          <cell r="F124" t="str">
            <v>13-ABR-2005</v>
          </cell>
          <cell r="G124" t="str">
            <v>SALA ALCALDE</v>
          </cell>
          <cell r="H124" t="str">
            <v>CHOFER C</v>
          </cell>
          <cell r="I124" t="str">
            <v>BASE SINDICALIZADO</v>
          </cell>
          <cell r="J124">
            <v>8</v>
          </cell>
          <cell r="K124">
            <v>15</v>
          </cell>
          <cell r="L124">
            <v>3117.8</v>
          </cell>
        </row>
        <row r="125">
          <cell r="B125" t="str">
            <v>GARCIA MUÑOZ GABRIELA</v>
          </cell>
          <cell r="C125" t="str">
            <v>GAMG700930000</v>
          </cell>
          <cell r="D125" t="str">
            <v>GAMG700930MJCRXB03</v>
          </cell>
          <cell r="E125" t="str">
            <v>37997001245</v>
          </cell>
          <cell r="F125" t="str">
            <v>20-JUL-2013</v>
          </cell>
          <cell r="G125" t="str">
            <v>U.A.P.I.</v>
          </cell>
          <cell r="H125" t="str">
            <v>AFANADORA</v>
          </cell>
          <cell r="I125" t="str">
            <v>CONTRATO</v>
          </cell>
          <cell r="J125">
            <v>8</v>
          </cell>
          <cell r="K125">
            <v>15</v>
          </cell>
          <cell r="L125">
            <v>2842.8</v>
          </cell>
        </row>
        <row r="126">
          <cell r="B126" t="str">
            <v>GARCIA RENTERIA MA  ADELINA</v>
          </cell>
          <cell r="C126" t="str">
            <v>GARA660421NK5</v>
          </cell>
          <cell r="D126" t="str">
            <v>GARA660421MJCRND07</v>
          </cell>
          <cell r="E126" t="str">
            <v>04876649684</v>
          </cell>
          <cell r="F126" t="str">
            <v>06-FEB-1990</v>
          </cell>
          <cell r="G126" t="str">
            <v>U.A.P.I.</v>
          </cell>
          <cell r="H126" t="str">
            <v>AFANADORA</v>
          </cell>
          <cell r="I126" t="str">
            <v>BASE SINDICALIZADO</v>
          </cell>
          <cell r="J126">
            <v>8</v>
          </cell>
          <cell r="K126">
            <v>15</v>
          </cell>
          <cell r="L126">
            <v>3117.8</v>
          </cell>
        </row>
        <row r="127">
          <cell r="B127" t="str">
            <v>GARCIA TOLEDO MARIA LAURA</v>
          </cell>
          <cell r="C127" t="str">
            <v>GATL660715DR1</v>
          </cell>
          <cell r="D127" t="str">
            <v>GATL660715MJCRLR04</v>
          </cell>
          <cell r="E127" t="str">
            <v>04006613782</v>
          </cell>
          <cell r="F127" t="str">
            <v>01-NOV-2000</v>
          </cell>
          <cell r="G127" t="str">
            <v>SALA ALCALDE</v>
          </cell>
          <cell r="H127" t="str">
            <v>AFANADORA</v>
          </cell>
          <cell r="I127" t="str">
            <v>BASE SINDICALIZADO</v>
          </cell>
          <cell r="J127">
            <v>6</v>
          </cell>
          <cell r="K127">
            <v>15</v>
          </cell>
          <cell r="L127">
            <v>2620.5</v>
          </cell>
        </row>
        <row r="128">
          <cell r="B128" t="str">
            <v>GARNICA ROSAS JOSE MARTIN</v>
          </cell>
          <cell r="C128" t="str">
            <v>GARM6101282V9</v>
          </cell>
          <cell r="D128" t="str">
            <v>GARM610128HJCRSR03</v>
          </cell>
          <cell r="E128" t="str">
            <v>04906113131</v>
          </cell>
          <cell r="F128" t="str">
            <v>04-SEP-1990</v>
          </cell>
          <cell r="G128" t="str">
            <v>ASILO LEONIDAS K. DEMOS</v>
          </cell>
          <cell r="H128" t="str">
            <v>MEDICO GENERAL</v>
          </cell>
          <cell r="I128" t="str">
            <v>BASE SINDICALIZADO</v>
          </cell>
          <cell r="J128">
            <v>6</v>
          </cell>
          <cell r="K128">
            <v>15</v>
          </cell>
          <cell r="L128">
            <v>4577.7</v>
          </cell>
        </row>
        <row r="129">
          <cell r="B129" t="str">
            <v>GARZA RIZO ANA LUCIA</v>
          </cell>
          <cell r="C129" t="str">
            <v>GARA860428JK4</v>
          </cell>
          <cell r="D129" t="str">
            <v>GARA860428MJCRZN04</v>
          </cell>
          <cell r="E129" t="str">
            <v>75038606390</v>
          </cell>
          <cell r="F129" t="str">
            <v>25-AGO-2003</v>
          </cell>
          <cell r="G129" t="str">
            <v>CENTRO 1</v>
          </cell>
          <cell r="H129" t="str">
            <v>SECRETARIA</v>
          </cell>
          <cell r="I129" t="str">
            <v>BASE SINDICALIZADO</v>
          </cell>
          <cell r="J129">
            <v>8</v>
          </cell>
          <cell r="K129">
            <v>15</v>
          </cell>
          <cell r="L129">
            <v>3654.35</v>
          </cell>
        </row>
        <row r="130">
          <cell r="B130" t="str">
            <v>GODINEZ DE LA TORRE LAURA ELIZABETH</v>
          </cell>
          <cell r="C130" t="str">
            <v>GOTL890308000</v>
          </cell>
          <cell r="D130" t="str">
            <v>GOTL890308MJCDRR06</v>
          </cell>
          <cell r="E130" t="str">
            <v>75068954066</v>
          </cell>
          <cell r="F130" t="str">
            <v>26-JUL-2013</v>
          </cell>
          <cell r="G130" t="str">
            <v>ASILO LEONIDAS K. DEMOS</v>
          </cell>
          <cell r="H130" t="str">
            <v>ENFERMERA</v>
          </cell>
          <cell r="I130" t="str">
            <v>INCIDENCIAS</v>
          </cell>
          <cell r="J130">
            <v>8</v>
          </cell>
          <cell r="K130">
            <v>15</v>
          </cell>
          <cell r="L130">
            <v>3475.8</v>
          </cell>
        </row>
        <row r="131">
          <cell r="B131" t="str">
            <v>GOMEZ LICON MA.SAHARA</v>
          </cell>
          <cell r="C131" t="str">
            <v>GOLM5909122T1</v>
          </cell>
          <cell r="D131" t="str">
            <v>GOLS590912MJCMCH02</v>
          </cell>
          <cell r="E131" t="str">
            <v>88825910826</v>
          </cell>
          <cell r="F131" t="str">
            <v>16-ENE-1998</v>
          </cell>
          <cell r="G131" t="str">
            <v>DEPOSITO SAN AGUSTIN</v>
          </cell>
          <cell r="H131" t="str">
            <v>AUXILIAR ADMINISTRATIVO 'G'</v>
          </cell>
          <cell r="I131" t="str">
            <v>BASE SINDICALIZADO</v>
          </cell>
          <cell r="J131">
            <v>6</v>
          </cell>
          <cell r="K131">
            <v>15</v>
          </cell>
          <cell r="L131">
            <v>2801.7</v>
          </cell>
        </row>
        <row r="132">
          <cell r="B132" t="str">
            <v>GOMEZ PEÑA ANA ROSA</v>
          </cell>
          <cell r="C132" t="str">
            <v>GOPA541120NY0</v>
          </cell>
          <cell r="D132" t="str">
            <v>GOPA541120MJCMXN00</v>
          </cell>
          <cell r="E132" t="str">
            <v>04825408075</v>
          </cell>
          <cell r="F132" t="str">
            <v>13-JUL-1981</v>
          </cell>
          <cell r="G132" t="str">
            <v>U.A.P.I.</v>
          </cell>
          <cell r="H132" t="str">
            <v>ENFERMERA</v>
          </cell>
          <cell r="I132" t="str">
            <v>BASE SINDICALIZADO</v>
          </cell>
          <cell r="J132">
            <v>8</v>
          </cell>
          <cell r="K132">
            <v>15</v>
          </cell>
          <cell r="L132">
            <v>3750.8</v>
          </cell>
        </row>
        <row r="133">
          <cell r="B133" t="str">
            <v>GOMEZ PONCE ELIDA</v>
          </cell>
          <cell r="C133" t="str">
            <v>GOPE621202R58</v>
          </cell>
          <cell r="D133" t="str">
            <v>GOPE621202MZSMNL02</v>
          </cell>
          <cell r="E133" t="str">
            <v>04886214743</v>
          </cell>
          <cell r="F133" t="str">
            <v>02-OCT-1995</v>
          </cell>
          <cell r="G133" t="str">
            <v>SALA LIBERTAD</v>
          </cell>
          <cell r="H133" t="str">
            <v>AUXILIAR DE COCINA</v>
          </cell>
          <cell r="I133" t="str">
            <v>BASE SINDICALIZADO</v>
          </cell>
          <cell r="J133">
            <v>8</v>
          </cell>
          <cell r="K133">
            <v>15</v>
          </cell>
          <cell r="L133">
            <v>3117.8</v>
          </cell>
        </row>
        <row r="134">
          <cell r="B134" t="str">
            <v>GOMEZ PRUDENCIO CELIA MARISA</v>
          </cell>
          <cell r="C134" t="str">
            <v>GOPC7710212H6</v>
          </cell>
          <cell r="D134" t="str">
            <v>GOPC771021MJCMRR05</v>
          </cell>
          <cell r="E134" t="str">
            <v>75937723767</v>
          </cell>
          <cell r="F134" t="str">
            <v>24-AGO-1993</v>
          </cell>
          <cell r="G134" t="str">
            <v>DEPOSITO SAN AGUSTIN</v>
          </cell>
          <cell r="H134" t="str">
            <v>SECRETARIA</v>
          </cell>
          <cell r="I134" t="str">
            <v>BASE SINDICALIZADO</v>
          </cell>
          <cell r="J134">
            <v>6</v>
          </cell>
          <cell r="K134">
            <v>15</v>
          </cell>
          <cell r="L134">
            <v>3289.65</v>
          </cell>
        </row>
        <row r="135">
          <cell r="B135" t="str">
            <v>GONZALEZ ALCALA ANDRES</v>
          </cell>
          <cell r="C135" t="str">
            <v>GOAA540204B53</v>
          </cell>
          <cell r="D135" t="str">
            <v>GOAA540204HJCNLN08</v>
          </cell>
          <cell r="E135" t="str">
            <v>54775419200</v>
          </cell>
          <cell r="F135" t="str">
            <v>01-MAY-2011</v>
          </cell>
          <cell r="G135" t="str">
            <v>OG COMPRAS</v>
          </cell>
          <cell r="H135" t="str">
            <v>SUP. DE COMPRAS Y ALMACEN GRAL</v>
          </cell>
          <cell r="I135" t="str">
            <v>CONFIANZA</v>
          </cell>
          <cell r="J135">
            <v>6</v>
          </cell>
          <cell r="K135">
            <v>15</v>
          </cell>
          <cell r="L135">
            <v>7695</v>
          </cell>
        </row>
        <row r="136">
          <cell r="B136" t="str">
            <v>GONZALEZ ARGUELLES SOFIA</v>
          </cell>
          <cell r="C136" t="str">
            <v>GOAS660918000</v>
          </cell>
          <cell r="D136" t="str">
            <v>GOAS660918MJCNRF03</v>
          </cell>
          <cell r="E136" t="str">
            <v>54836539236</v>
          </cell>
          <cell r="F136" t="str">
            <v>01-ABR-2007</v>
          </cell>
          <cell r="G136" t="str">
            <v>U.A.P.I.</v>
          </cell>
          <cell r="H136" t="str">
            <v>AFANADORA</v>
          </cell>
          <cell r="I136" t="str">
            <v>BASE SINDICALIZADO</v>
          </cell>
          <cell r="J136">
            <v>8</v>
          </cell>
          <cell r="K136">
            <v>15</v>
          </cell>
          <cell r="L136">
            <v>3117.8</v>
          </cell>
        </row>
        <row r="137">
          <cell r="B137" t="str">
            <v>GONZALEZ AVALOS JOSE AURELIO</v>
          </cell>
          <cell r="C137" t="str">
            <v>GOAA851207000</v>
          </cell>
          <cell r="D137" t="str">
            <v>GOAA851207HJCNVR05</v>
          </cell>
          <cell r="E137" t="str">
            <v>75048521894</v>
          </cell>
          <cell r="F137" t="str">
            <v>20-JUL-2013</v>
          </cell>
          <cell r="G137" t="str">
            <v>U.A.P.I.</v>
          </cell>
          <cell r="H137" t="str">
            <v>TRABAJADORA SOCIAL</v>
          </cell>
          <cell r="I137" t="str">
            <v>INCIDENCIAS</v>
          </cell>
          <cell r="J137">
            <v>6</v>
          </cell>
          <cell r="K137">
            <v>15</v>
          </cell>
          <cell r="L137">
            <v>4896.45</v>
          </cell>
        </row>
        <row r="138">
          <cell r="B138" t="str">
            <v>GONZALEZ BECERRA ENRIQUE</v>
          </cell>
          <cell r="C138" t="str">
            <v>GOBE3509242SA</v>
          </cell>
          <cell r="D138" t="str">
            <v>GOBE350924HJCNCN06</v>
          </cell>
          <cell r="E138" t="str">
            <v>04543504171</v>
          </cell>
          <cell r="F138" t="str">
            <v>01-MAR-1987</v>
          </cell>
          <cell r="G138" t="str">
            <v>DEPOSITO NO. 8</v>
          </cell>
          <cell r="H138" t="str">
            <v>RECEPTOR</v>
          </cell>
          <cell r="I138" t="str">
            <v>BASE SINDICALIZADO</v>
          </cell>
          <cell r="J138">
            <v>8</v>
          </cell>
          <cell r="K138">
            <v>15</v>
          </cell>
          <cell r="L138">
            <v>3546.2</v>
          </cell>
        </row>
        <row r="139">
          <cell r="B139" t="str">
            <v>GONZALEZ DELGADILLO GABRIEL</v>
          </cell>
          <cell r="C139" t="str">
            <v>GODG480227000</v>
          </cell>
          <cell r="D139" t="str">
            <v>GODG480227HJCNLB01</v>
          </cell>
          <cell r="E139" t="str">
            <v>01724845920</v>
          </cell>
          <cell r="F139" t="str">
            <v>18-MAR-2013</v>
          </cell>
          <cell r="G139" t="str">
            <v>OG GTES Y DIRECTORES SIN IMSS</v>
          </cell>
          <cell r="H139" t="str">
            <v>DIRECTOR GENERAL DEL IJAS</v>
          </cell>
          <cell r="I139" t="str">
            <v>BASE CONFIANZA</v>
          </cell>
          <cell r="J139">
            <v>8</v>
          </cell>
          <cell r="K139">
            <v>15</v>
          </cell>
          <cell r="L139">
            <v>39278.400000000001</v>
          </cell>
        </row>
        <row r="140">
          <cell r="B140" t="str">
            <v>GONZALEZ DELGADILLO J  ENCARNACION</v>
          </cell>
          <cell r="C140" t="str">
            <v>GODJ810808000</v>
          </cell>
          <cell r="D140" t="str">
            <v>GODJ810808HJCNLN05</v>
          </cell>
          <cell r="E140" t="str">
            <v>04987894757</v>
          </cell>
          <cell r="F140" t="str">
            <v>08-JUL-2005</v>
          </cell>
          <cell r="G140" t="str">
            <v>DEPOSITO SAN AGUSTIN</v>
          </cell>
          <cell r="H140" t="str">
            <v>RECEPTOR</v>
          </cell>
          <cell r="I140" t="str">
            <v>BASE SINDICALIZADO</v>
          </cell>
          <cell r="J140">
            <v>8</v>
          </cell>
          <cell r="K140">
            <v>15</v>
          </cell>
          <cell r="L140">
            <v>3546.05</v>
          </cell>
        </row>
        <row r="141">
          <cell r="B141" t="str">
            <v>GONZALEZ GARCIA MARIA JUDITH</v>
          </cell>
          <cell r="C141" t="str">
            <v>GOGJ621030NS7</v>
          </cell>
          <cell r="D141" t="str">
            <v>GOGJ621030MJCNRD07</v>
          </cell>
          <cell r="E141" t="str">
            <v>04856223971</v>
          </cell>
          <cell r="F141" t="str">
            <v>15-MAY-1995</v>
          </cell>
          <cell r="G141" t="str">
            <v>U.A.P.I.</v>
          </cell>
          <cell r="H141" t="str">
            <v>RESPONSABLE D FARMACIA CENTRAL</v>
          </cell>
          <cell r="I141" t="str">
            <v>BASE CONFIANZA</v>
          </cell>
          <cell r="J141">
            <v>6</v>
          </cell>
          <cell r="K141">
            <v>15</v>
          </cell>
          <cell r="L141">
            <v>6034.95</v>
          </cell>
        </row>
        <row r="142">
          <cell r="B142" t="str">
            <v>GONZALEZ GONZALEZ EVA DELIA</v>
          </cell>
          <cell r="C142" t="str">
            <v>GOGE710617411</v>
          </cell>
          <cell r="D142" t="str">
            <v>GOGE710617MJCNNV07</v>
          </cell>
          <cell r="E142" t="str">
            <v>56897120483</v>
          </cell>
          <cell r="F142" t="str">
            <v>08-SEP-1994</v>
          </cell>
          <cell r="G142" t="str">
            <v>ASILO LEONIDAS K. DEMOS</v>
          </cell>
          <cell r="H142" t="str">
            <v>PSICOLOGA</v>
          </cell>
          <cell r="I142" t="str">
            <v>BASE SINDICALIZADO</v>
          </cell>
          <cell r="J142">
            <v>6</v>
          </cell>
          <cell r="K142">
            <v>15</v>
          </cell>
          <cell r="L142">
            <v>4577.7</v>
          </cell>
        </row>
        <row r="143">
          <cell r="B143" t="str">
            <v>GONZALEZ GUTIERREZ NANCY REBECA</v>
          </cell>
          <cell r="C143" t="str">
            <v>GOGN830105000</v>
          </cell>
          <cell r="D143" t="str">
            <v>GOGN830105MJCNTN04</v>
          </cell>
          <cell r="E143" t="str">
            <v>04998356374</v>
          </cell>
          <cell r="F143" t="str">
            <v>18-JUN-2007</v>
          </cell>
          <cell r="G143" t="str">
            <v>OG COMUNICACION Y RELACIONES P</v>
          </cell>
          <cell r="H143" t="str">
            <v>AUXILIAR ADMINISTRATIVO</v>
          </cell>
          <cell r="I143" t="str">
            <v>CONTRATO</v>
          </cell>
          <cell r="J143">
            <v>6</v>
          </cell>
          <cell r="K143">
            <v>15</v>
          </cell>
          <cell r="L143">
            <v>5700.55</v>
          </cell>
        </row>
        <row r="144">
          <cell r="B144" t="str">
            <v>GONZALEZ HERNANDEZ MANUEL</v>
          </cell>
          <cell r="C144" t="str">
            <v>GOHM560225PD1</v>
          </cell>
          <cell r="D144" t="str">
            <v>GOHM560225HJCNRN03</v>
          </cell>
          <cell r="E144" t="str">
            <v>54765615593</v>
          </cell>
          <cell r="F144" t="str">
            <v>26-MAR-2003</v>
          </cell>
          <cell r="G144" t="str">
            <v>DEPOSITO SAN AGUSTIN</v>
          </cell>
          <cell r="H144" t="str">
            <v>RECEPTOR</v>
          </cell>
          <cell r="I144" t="str">
            <v>BASE SINDICALIZADO</v>
          </cell>
          <cell r="J144">
            <v>8</v>
          </cell>
          <cell r="K144">
            <v>15</v>
          </cell>
          <cell r="L144">
            <v>3546.2</v>
          </cell>
        </row>
        <row r="145">
          <cell r="B145" t="str">
            <v>GONZALEZ MORAN JOSE DE JESUS DEMETRIO</v>
          </cell>
          <cell r="C145" t="str">
            <v>GOMJ791222FM9</v>
          </cell>
          <cell r="D145" t="str">
            <v>GOMJ791222HJCNRS08</v>
          </cell>
          <cell r="E145" t="str">
            <v>04977960519</v>
          </cell>
          <cell r="F145" t="str">
            <v>28-SEP-2000</v>
          </cell>
          <cell r="G145" t="str">
            <v>DEPOSITO NO. 8</v>
          </cell>
          <cell r="H145" t="str">
            <v>RECEPTOR</v>
          </cell>
          <cell r="I145" t="str">
            <v>BASE SINDICALIZADO</v>
          </cell>
          <cell r="J145">
            <v>8</v>
          </cell>
          <cell r="K145">
            <v>15</v>
          </cell>
          <cell r="L145">
            <v>3546.2</v>
          </cell>
        </row>
        <row r="146">
          <cell r="B146" t="str">
            <v>GONZALEZ NAVARRO OLGA LIDIA</v>
          </cell>
          <cell r="C146" t="str">
            <v>GONO831215QY7</v>
          </cell>
          <cell r="D146" t="str">
            <v>GONO831215MJCNVL07</v>
          </cell>
          <cell r="E146" t="str">
            <v>04988357390</v>
          </cell>
          <cell r="F146" t="str">
            <v>16-FEB-2004</v>
          </cell>
          <cell r="G146" t="str">
            <v>U.A.P.I.</v>
          </cell>
          <cell r="H146" t="str">
            <v>AFANADOR</v>
          </cell>
          <cell r="I146" t="str">
            <v>BASE SINDICALIZADO</v>
          </cell>
          <cell r="J146">
            <v>8</v>
          </cell>
          <cell r="K146">
            <v>15</v>
          </cell>
          <cell r="L146">
            <v>3117.8</v>
          </cell>
        </row>
        <row r="147">
          <cell r="B147" t="str">
            <v>GONZALEZ PEREZ WENDY ELIZABETH</v>
          </cell>
          <cell r="C147" t="str">
            <v>GOPW820613000</v>
          </cell>
          <cell r="D147" t="str">
            <v>GOPW820613MJCNRN08</v>
          </cell>
          <cell r="E147" t="str">
            <v>54008236116</v>
          </cell>
          <cell r="F147" t="str">
            <v>06-MAY-2013</v>
          </cell>
          <cell r="G147" t="str">
            <v>OG JURIDICO</v>
          </cell>
          <cell r="H147" t="str">
            <v>JEFE DE JURIDICO</v>
          </cell>
          <cell r="I147" t="str">
            <v>CONFIANZA</v>
          </cell>
          <cell r="J147">
            <v>6</v>
          </cell>
          <cell r="K147">
            <v>15</v>
          </cell>
          <cell r="L147">
            <v>14766</v>
          </cell>
        </row>
        <row r="148">
          <cell r="B148" t="str">
            <v>GONZALEZ QUEZADA ALEJANDRO</v>
          </cell>
          <cell r="C148" t="str">
            <v>GOQA731007N20</v>
          </cell>
          <cell r="D148" t="str">
            <v>GOQA731007HJCNZL00</v>
          </cell>
          <cell r="E148" t="str">
            <v>74917309200</v>
          </cell>
          <cell r="F148" t="str">
            <v>28-NOV-1998</v>
          </cell>
          <cell r="G148" t="str">
            <v>DEPOSITO NO. 8</v>
          </cell>
          <cell r="H148" t="str">
            <v>AUXILIAR DE ALMACEN</v>
          </cell>
          <cell r="I148" t="str">
            <v>BASE SINDICALIZADO</v>
          </cell>
          <cell r="J148">
            <v>8</v>
          </cell>
          <cell r="K148">
            <v>15</v>
          </cell>
          <cell r="L148">
            <v>3483.65</v>
          </cell>
        </row>
        <row r="149">
          <cell r="B149" t="str">
            <v>GONZALEZ RAMIREZ MARIA CANDELARIA</v>
          </cell>
          <cell r="C149" t="str">
            <v>GORC550506TCA</v>
          </cell>
          <cell r="D149" t="str">
            <v>GORC550506MJCNMN02</v>
          </cell>
          <cell r="E149" t="str">
            <v>04905502318</v>
          </cell>
          <cell r="F149" t="str">
            <v>14-SEP-1994</v>
          </cell>
          <cell r="G149" t="str">
            <v>OG SERVICIOS GENERALES</v>
          </cell>
          <cell r="H149" t="str">
            <v>AFANADORA</v>
          </cell>
          <cell r="I149" t="str">
            <v>BASE SINDICALIZADO</v>
          </cell>
          <cell r="J149">
            <v>6</v>
          </cell>
          <cell r="K149">
            <v>15</v>
          </cell>
          <cell r="L149">
            <v>2620.5</v>
          </cell>
        </row>
        <row r="150">
          <cell r="B150" t="str">
            <v>GONZALEZ RODRIGUEZ GERARDO</v>
          </cell>
          <cell r="C150" t="str">
            <v>GORG760106SX4</v>
          </cell>
          <cell r="D150" t="str">
            <v>GORG760106HVZNDR01</v>
          </cell>
          <cell r="E150" t="str">
            <v>65927617087</v>
          </cell>
          <cell r="F150" t="str">
            <v>27-AGO-2001</v>
          </cell>
          <cell r="G150" t="str">
            <v>SALA LIBERTAD</v>
          </cell>
          <cell r="H150" t="str">
            <v>CHOFER</v>
          </cell>
          <cell r="I150" t="str">
            <v>BASE SINDICALIZADO</v>
          </cell>
          <cell r="J150">
            <v>8</v>
          </cell>
          <cell r="K150">
            <v>15</v>
          </cell>
          <cell r="L150">
            <v>3546.2</v>
          </cell>
        </row>
        <row r="151">
          <cell r="B151" t="str">
            <v>GONZALEZ TAPIA PATRICIA EUGENIA</v>
          </cell>
          <cell r="C151" t="str">
            <v>GOTP690428000</v>
          </cell>
          <cell r="D151" t="str">
            <v>GOTP690428MJCNPT00</v>
          </cell>
          <cell r="E151" t="str">
            <v>04046903102</v>
          </cell>
          <cell r="F151" t="str">
            <v>24-ABR-2007</v>
          </cell>
          <cell r="G151" t="str">
            <v>U.A.P.I.</v>
          </cell>
          <cell r="H151" t="str">
            <v>ENFERMERA</v>
          </cell>
          <cell r="I151" t="str">
            <v>BASE SINDICALIZADO</v>
          </cell>
          <cell r="J151">
            <v>8</v>
          </cell>
          <cell r="K151">
            <v>15</v>
          </cell>
          <cell r="L151">
            <v>3750.8</v>
          </cell>
        </row>
        <row r="152">
          <cell r="B152" t="str">
            <v>GRIMALDO PARADA SHEINA SIOHUMARA GUADALUPE</v>
          </cell>
          <cell r="C152" t="str">
            <v>GIPS930902OOO</v>
          </cell>
          <cell r="D152" t="str">
            <v>GIPS930902MJCRRH09</v>
          </cell>
          <cell r="E152" t="str">
            <v>04119394353</v>
          </cell>
          <cell r="F152" t="str">
            <v>04-JUL-2013</v>
          </cell>
          <cell r="G152" t="str">
            <v>OG GERENCIA ADMINISTRATIVA</v>
          </cell>
          <cell r="H152" t="str">
            <v>SECRETARIA</v>
          </cell>
          <cell r="I152" t="str">
            <v>CONTRATO</v>
          </cell>
          <cell r="J152">
            <v>6</v>
          </cell>
          <cell r="K152">
            <v>15</v>
          </cell>
          <cell r="L152">
            <v>3120.9</v>
          </cell>
        </row>
        <row r="153">
          <cell r="B153" t="str">
            <v>GUERRERO CARRANZA HILDA GUADALUPE</v>
          </cell>
          <cell r="C153" t="str">
            <v>GUCH821217000</v>
          </cell>
          <cell r="D153" t="str">
            <v>GUCH821217MJCRRL07</v>
          </cell>
          <cell r="E153" t="str">
            <v>04998295861</v>
          </cell>
          <cell r="F153" t="str">
            <v>26-JUN-2013</v>
          </cell>
          <cell r="G153" t="str">
            <v>U.A.P.I.</v>
          </cell>
          <cell r="H153" t="str">
            <v>AFANADORA</v>
          </cell>
          <cell r="I153" t="str">
            <v>INCIDENCIAS</v>
          </cell>
          <cell r="J153">
            <v>8</v>
          </cell>
          <cell r="K153">
            <v>15</v>
          </cell>
          <cell r="L153">
            <v>3117.8</v>
          </cell>
        </row>
        <row r="154">
          <cell r="B154" t="str">
            <v>GUERRERO HERRERA LETICIA SUHEY</v>
          </cell>
          <cell r="C154" t="str">
            <v>GUHL791013000</v>
          </cell>
          <cell r="D154" t="str">
            <v>GUHL791013MJCRRT01</v>
          </cell>
          <cell r="E154" t="str">
            <v>04027931239</v>
          </cell>
          <cell r="F154" t="str">
            <v>02-ENE-2008</v>
          </cell>
          <cell r="G154" t="str">
            <v>BIENES EN CUSTODIA VIALIDAD</v>
          </cell>
          <cell r="H154" t="str">
            <v>AUXILIAR ADMINISTRATIVO</v>
          </cell>
          <cell r="I154" t="str">
            <v>BASE SINDICALIZADO</v>
          </cell>
          <cell r="J154">
            <v>6</v>
          </cell>
          <cell r="K154">
            <v>15</v>
          </cell>
          <cell r="L154">
            <v>4986.8500000000004</v>
          </cell>
        </row>
        <row r="155">
          <cell r="B155" t="str">
            <v>GUEVARA VILLASECA VICTOR</v>
          </cell>
          <cell r="C155" t="str">
            <v>GUVV660506RU8</v>
          </cell>
          <cell r="D155" t="str">
            <v>GUVV660506HUZVLCO9</v>
          </cell>
          <cell r="E155" t="str">
            <v>56936610353</v>
          </cell>
          <cell r="F155" t="str">
            <v>22-JUN-1995</v>
          </cell>
          <cell r="G155" t="str">
            <v>DEPOSITO SAN AGUSTIN</v>
          </cell>
          <cell r="H155" t="str">
            <v>RECEPTOR</v>
          </cell>
          <cell r="I155" t="str">
            <v>BASE SINDICALIZADO</v>
          </cell>
          <cell r="J155">
            <v>8</v>
          </cell>
          <cell r="K155">
            <v>15</v>
          </cell>
          <cell r="L155">
            <v>3546.2</v>
          </cell>
        </row>
        <row r="156">
          <cell r="B156" t="str">
            <v>GUTIERREZ BRAVO GENARO</v>
          </cell>
          <cell r="C156" t="str">
            <v>GUBG500425JZ0</v>
          </cell>
          <cell r="D156" t="str">
            <v>GUBG500425HMUTRN01</v>
          </cell>
          <cell r="E156" t="str">
            <v>04695005399</v>
          </cell>
          <cell r="F156" t="str">
            <v>18-DIC-1996</v>
          </cell>
          <cell r="G156" t="str">
            <v>DEPOSITO NO. 8</v>
          </cell>
          <cell r="H156" t="str">
            <v>RECEPTOR</v>
          </cell>
          <cell r="I156" t="str">
            <v>BASE SINDICALIZADO</v>
          </cell>
          <cell r="J156">
            <v>8</v>
          </cell>
          <cell r="K156">
            <v>15</v>
          </cell>
          <cell r="L156">
            <v>3546.2</v>
          </cell>
        </row>
        <row r="157">
          <cell r="B157" t="str">
            <v>GUTIERREZ CORDERO MARIA TERESA GABRIELA</v>
          </cell>
          <cell r="C157" t="str">
            <v>GUCT7510275L4</v>
          </cell>
          <cell r="D157" t="str">
            <v>GUCT751027MJCTRR08</v>
          </cell>
          <cell r="E157" t="str">
            <v>04057503627</v>
          </cell>
          <cell r="F157" t="str">
            <v>01-JUN-2013</v>
          </cell>
          <cell r="G157" t="str">
            <v>OG GERENCIA ASISTENCIAL</v>
          </cell>
          <cell r="H157" t="str">
            <v>MEDICO GENERAL</v>
          </cell>
          <cell r="I157" t="str">
            <v>BASE CONFIANZA</v>
          </cell>
          <cell r="J157">
            <v>6</v>
          </cell>
          <cell r="K157">
            <v>15</v>
          </cell>
          <cell r="L157">
            <v>4408.95</v>
          </cell>
        </row>
        <row r="158">
          <cell r="B158" t="str">
            <v>GUTIERREZ GARCIA LORENZO</v>
          </cell>
          <cell r="C158" t="str">
            <v>GUGL721229000</v>
          </cell>
          <cell r="D158" t="str">
            <v>GUGL721229HJCTRR08</v>
          </cell>
          <cell r="E158" t="str">
            <v>74907263201</v>
          </cell>
          <cell r="F158" t="str">
            <v>23-JUN-2012</v>
          </cell>
          <cell r="G158" t="str">
            <v>DEPOSITO SAN AGUSTIN</v>
          </cell>
          <cell r="H158" t="str">
            <v>RECEPTOR</v>
          </cell>
          <cell r="I158" t="str">
            <v>CONTRATO PERMANENTE</v>
          </cell>
          <cell r="J158">
            <v>8</v>
          </cell>
          <cell r="K158">
            <v>15</v>
          </cell>
          <cell r="L158">
            <v>3546.05</v>
          </cell>
        </row>
        <row r="159">
          <cell r="B159" t="str">
            <v>GUTIERREZ LUNA HECTOR MANUEL RAMIRO</v>
          </cell>
          <cell r="C159" t="str">
            <v>GULH690122LK9</v>
          </cell>
          <cell r="D159" t="str">
            <v>GULH690122HJCTNC05</v>
          </cell>
          <cell r="E159" t="str">
            <v>75956903589</v>
          </cell>
          <cell r="F159" t="str">
            <v>02-AGO-1995</v>
          </cell>
          <cell r="G159" t="str">
            <v>SALA LIBERTAD</v>
          </cell>
          <cell r="H159" t="str">
            <v>ADMINISTRATIVO ESPECIALIZADO</v>
          </cell>
          <cell r="I159" t="str">
            <v>BASE SINDICALIZADO</v>
          </cell>
          <cell r="J159">
            <v>6</v>
          </cell>
          <cell r="K159">
            <v>15</v>
          </cell>
          <cell r="L159">
            <v>4499.55</v>
          </cell>
        </row>
        <row r="160">
          <cell r="B160" t="str">
            <v>GUTIERREZ PEDROZA MARIA DE JESUS</v>
          </cell>
          <cell r="C160" t="str">
            <v>GUPJ571123CE9</v>
          </cell>
          <cell r="D160" t="str">
            <v>GUPM571123MMNTDS06</v>
          </cell>
          <cell r="E160" t="str">
            <v>54845710257</v>
          </cell>
          <cell r="F160" t="str">
            <v>16-AGO-1984</v>
          </cell>
          <cell r="G160" t="str">
            <v>U.A.P.I.</v>
          </cell>
          <cell r="H160" t="str">
            <v>ENFERMERA</v>
          </cell>
          <cell r="I160" t="str">
            <v>BASE SINDICALIZADO</v>
          </cell>
          <cell r="J160">
            <v>8</v>
          </cell>
          <cell r="K160">
            <v>15</v>
          </cell>
          <cell r="L160">
            <v>3750.8</v>
          </cell>
        </row>
        <row r="161">
          <cell r="B161" t="str">
            <v>GUTIERREZ VIZCAYA GEORGINA</v>
          </cell>
          <cell r="C161" t="str">
            <v>GUVG701027TH7</v>
          </cell>
          <cell r="D161" t="str">
            <v>GUVG701027MJCTZR01</v>
          </cell>
          <cell r="E161" t="str">
            <v>04897016079</v>
          </cell>
          <cell r="F161" t="str">
            <v>16-MAR-1993</v>
          </cell>
          <cell r="G161" t="str">
            <v>OG CASUISTICA</v>
          </cell>
          <cell r="H161" t="str">
            <v>TRABAJADORA SOCIAL</v>
          </cell>
          <cell r="I161" t="str">
            <v>BASE SINDICALIZADO</v>
          </cell>
          <cell r="J161">
            <v>6</v>
          </cell>
          <cell r="K161">
            <v>15</v>
          </cell>
          <cell r="L161">
            <v>4896.3999999999996</v>
          </cell>
        </row>
        <row r="162">
          <cell r="B162" t="str">
            <v>GUZMAN BONILLA GRACIELA</v>
          </cell>
          <cell r="C162" t="str">
            <v>GUBG600128Q52</v>
          </cell>
          <cell r="D162" t="str">
            <v>GUBG600128MJCZNR05</v>
          </cell>
          <cell r="E162" t="str">
            <v>04866002423</v>
          </cell>
          <cell r="F162" t="str">
            <v>17-MAY-1995</v>
          </cell>
          <cell r="G162" t="str">
            <v>OG GERENCIA ADMINISTRATIVA</v>
          </cell>
          <cell r="H162" t="str">
            <v>AUXILIAR ADMINISTRATIVO 'B'</v>
          </cell>
          <cell r="I162" t="str">
            <v>BASE SINDICALIZADO</v>
          </cell>
          <cell r="J162">
            <v>6</v>
          </cell>
          <cell r="K162">
            <v>15</v>
          </cell>
          <cell r="L162">
            <v>4499.55</v>
          </cell>
        </row>
        <row r="163">
          <cell r="B163" t="str">
            <v>GUZMAN FRANCO SONIA</v>
          </cell>
          <cell r="C163" t="str">
            <v>GUFS751110AK6</v>
          </cell>
          <cell r="D163" t="str">
            <v>GUFS751110MJCZRN02</v>
          </cell>
          <cell r="E163" t="str">
            <v>04917454904</v>
          </cell>
          <cell r="F163" t="str">
            <v>05-ABR-2000</v>
          </cell>
          <cell r="G163" t="str">
            <v>U.A.P.I.</v>
          </cell>
          <cell r="H163" t="str">
            <v>ENFERMERA</v>
          </cell>
          <cell r="I163" t="str">
            <v>BASE SINDICALIZADO</v>
          </cell>
          <cell r="J163">
            <v>8</v>
          </cell>
          <cell r="K163">
            <v>15</v>
          </cell>
          <cell r="L163">
            <v>3750.8</v>
          </cell>
        </row>
        <row r="164">
          <cell r="B164" t="str">
            <v>GUZMAN RUIZ ANGELICA MARIA</v>
          </cell>
          <cell r="C164" t="str">
            <v>GURA681009P21</v>
          </cell>
          <cell r="D164" t="str">
            <v>GURA681009MZSZZN01</v>
          </cell>
          <cell r="E164" t="str">
            <v>54876844512</v>
          </cell>
          <cell r="F164" t="str">
            <v>18-ABR-1989</v>
          </cell>
          <cell r="G164" t="str">
            <v>OG COMPRAS</v>
          </cell>
          <cell r="H164" t="str">
            <v>AUXILIAR ADMINISTRATIVO 'A'</v>
          </cell>
          <cell r="I164" t="str">
            <v>BASE SINDICALIZADO</v>
          </cell>
          <cell r="J164">
            <v>6</v>
          </cell>
          <cell r="K164">
            <v>15</v>
          </cell>
          <cell r="L164">
            <v>4739.2</v>
          </cell>
        </row>
        <row r="165">
          <cell r="B165" t="str">
            <v>HARO NIEVES ANTONIA</v>
          </cell>
          <cell r="C165" t="str">
            <v>HANA770613933</v>
          </cell>
          <cell r="D165" t="str">
            <v>HANA770613MJCRVN06</v>
          </cell>
          <cell r="E165" t="str">
            <v>04987761428</v>
          </cell>
          <cell r="F165" t="str">
            <v>01-NOV-2000</v>
          </cell>
          <cell r="G165" t="str">
            <v>ASILO LEONIDAS K. DEMOS</v>
          </cell>
          <cell r="H165" t="str">
            <v>AUXILIAR DE COCINA</v>
          </cell>
          <cell r="I165" t="str">
            <v>BASE SINDICALIZADO</v>
          </cell>
          <cell r="J165">
            <v>8</v>
          </cell>
          <cell r="K165">
            <v>15</v>
          </cell>
          <cell r="L165">
            <v>3117.8</v>
          </cell>
        </row>
        <row r="166">
          <cell r="B166" t="str">
            <v>HARO RODRIGUEZ ELVA DOLORES</v>
          </cell>
          <cell r="C166" t="str">
            <v>HARE880125000</v>
          </cell>
          <cell r="D166" t="str">
            <v>HARE880125MJCRDL00</v>
          </cell>
          <cell r="E166" t="str">
            <v>04058854540</v>
          </cell>
          <cell r="F166" t="str">
            <v>18-MAY-2005</v>
          </cell>
          <cell r="G166" t="str">
            <v>OG CONTABILIDAD</v>
          </cell>
          <cell r="H166" t="str">
            <v>SECRETARIA</v>
          </cell>
          <cell r="I166" t="str">
            <v>BASE SINDICALIZADO</v>
          </cell>
          <cell r="J166">
            <v>6</v>
          </cell>
          <cell r="K166">
            <v>15</v>
          </cell>
          <cell r="L166">
            <v>4729</v>
          </cell>
        </row>
        <row r="167">
          <cell r="B167" t="str">
            <v>HEREDIA BRITO MARIO</v>
          </cell>
          <cell r="C167" t="str">
            <v>HEBM741105F77</v>
          </cell>
          <cell r="D167" t="str">
            <v>HEBM741105HJCRRR05</v>
          </cell>
          <cell r="E167" t="str">
            <v>04887282129</v>
          </cell>
          <cell r="F167" t="str">
            <v>18-ABR-1995</v>
          </cell>
          <cell r="G167" t="str">
            <v>SALA LIBERTAD</v>
          </cell>
          <cell r="H167" t="str">
            <v>AUXILIAR DE CHOFER</v>
          </cell>
          <cell r="I167" t="str">
            <v>BASE SINDICALIZADO</v>
          </cell>
          <cell r="J167">
            <v>8</v>
          </cell>
          <cell r="K167">
            <v>15</v>
          </cell>
          <cell r="L167">
            <v>3546.2</v>
          </cell>
        </row>
        <row r="168">
          <cell r="B168" t="str">
            <v>HEREDIA BRITO OSCAR</v>
          </cell>
          <cell r="C168" t="str">
            <v>HEBO760928</v>
          </cell>
          <cell r="D168" t="str">
            <v>HEBO760928HJCRRS09</v>
          </cell>
          <cell r="E168" t="str">
            <v>75957604632</v>
          </cell>
          <cell r="F168" t="str">
            <v>07-FEB-1995</v>
          </cell>
          <cell r="G168" t="str">
            <v>SALA LIBERTAD</v>
          </cell>
          <cell r="H168" t="str">
            <v>CHOFER B</v>
          </cell>
          <cell r="I168" t="str">
            <v>BASE SINDICALIZADO</v>
          </cell>
          <cell r="J168">
            <v>8</v>
          </cell>
          <cell r="K168">
            <v>15</v>
          </cell>
          <cell r="L168">
            <v>3546.2</v>
          </cell>
        </row>
        <row r="169">
          <cell r="B169" t="str">
            <v>HERNANDEZ AGUILAR JOSE EDER</v>
          </cell>
          <cell r="C169" t="str">
            <v>HEAE820812DJ4</v>
          </cell>
          <cell r="D169" t="str">
            <v>HEAE820812HJCRGD08</v>
          </cell>
          <cell r="E169" t="str">
            <v>04008288146</v>
          </cell>
          <cell r="F169" t="str">
            <v>22-JUN-2004</v>
          </cell>
          <cell r="G169" t="str">
            <v>U.A.P.I.</v>
          </cell>
          <cell r="H169" t="str">
            <v>AFANADOR</v>
          </cell>
          <cell r="I169" t="str">
            <v>BASE SINDICALIZADO</v>
          </cell>
          <cell r="J169">
            <v>8</v>
          </cell>
          <cell r="K169">
            <v>15</v>
          </cell>
          <cell r="L169">
            <v>3117.8</v>
          </cell>
        </row>
        <row r="170">
          <cell r="B170" t="str">
            <v>HERNANDEZ DAVALOS MARIA DOLORES</v>
          </cell>
          <cell r="C170" t="str">
            <v>HEDD701107FW3</v>
          </cell>
          <cell r="D170" t="str">
            <v>HEDD701107MJCRVL07</v>
          </cell>
          <cell r="E170" t="str">
            <v>04907019204</v>
          </cell>
          <cell r="F170" t="str">
            <v>01-JUL-1990</v>
          </cell>
          <cell r="G170" t="str">
            <v>OG CONTABILIDAD</v>
          </cell>
          <cell r="H170" t="str">
            <v>AUXILIAR CONTABLE 'B'</v>
          </cell>
          <cell r="I170" t="str">
            <v>BASE SINDICALIZADO</v>
          </cell>
          <cell r="J170">
            <v>6</v>
          </cell>
          <cell r="K170">
            <v>15</v>
          </cell>
          <cell r="L170">
            <v>4766.8</v>
          </cell>
        </row>
        <row r="171">
          <cell r="B171" t="str">
            <v>HERNANDEZ DE ANDA OSCAR FROILAN</v>
          </cell>
          <cell r="C171" t="str">
            <v>HEAO640917LW5</v>
          </cell>
          <cell r="D171" t="str">
            <v>HEDO640917HJCRNS03</v>
          </cell>
          <cell r="E171" t="str">
            <v>04846402172</v>
          </cell>
          <cell r="F171" t="str">
            <v>08-SEP-1995</v>
          </cell>
          <cell r="G171" t="str">
            <v>OG GERENCIA ADMINISTRATIVA</v>
          </cell>
          <cell r="H171" t="str">
            <v>AUDITOR</v>
          </cell>
          <cell r="I171" t="str">
            <v>BASE CONFIANZA</v>
          </cell>
          <cell r="J171">
            <v>6</v>
          </cell>
          <cell r="K171">
            <v>15</v>
          </cell>
          <cell r="L171">
            <v>4896.3999999999996</v>
          </cell>
        </row>
        <row r="172">
          <cell r="B172" t="str">
            <v>HERNANDEZ ENRIQUEZ LOURDES CAROLINA</v>
          </cell>
          <cell r="C172" t="str">
            <v>HEEL890527000</v>
          </cell>
          <cell r="D172" t="str">
            <v>HEEL890527MJCRNR03</v>
          </cell>
          <cell r="E172" t="str">
            <v>04068970385</v>
          </cell>
          <cell r="F172" t="str">
            <v>20-JUL-2013</v>
          </cell>
          <cell r="G172" t="str">
            <v>U.A.P.I.</v>
          </cell>
          <cell r="H172" t="str">
            <v>AFANADORA</v>
          </cell>
          <cell r="I172" t="str">
            <v>CONTRATO</v>
          </cell>
          <cell r="J172">
            <v>8</v>
          </cell>
          <cell r="K172">
            <v>15</v>
          </cell>
          <cell r="L172">
            <v>2842.8</v>
          </cell>
        </row>
        <row r="173">
          <cell r="B173" t="str">
            <v>HERNANDEZ HERNANDEZ ERIKA</v>
          </cell>
          <cell r="C173" t="str">
            <v>HEHE740811000</v>
          </cell>
          <cell r="D173" t="str">
            <v>HEHE740811MJCRRR00</v>
          </cell>
          <cell r="E173" t="str">
            <v>56907491916</v>
          </cell>
          <cell r="F173" t="str">
            <v>07-ENE-2013</v>
          </cell>
          <cell r="G173" t="str">
            <v>OG SERVICIOS GENERALES</v>
          </cell>
          <cell r="H173" t="str">
            <v>AFANADORA</v>
          </cell>
          <cell r="I173" t="str">
            <v>CONTRATO</v>
          </cell>
          <cell r="J173">
            <v>8</v>
          </cell>
          <cell r="K173">
            <v>15</v>
          </cell>
          <cell r="L173">
            <v>2842.8</v>
          </cell>
        </row>
        <row r="174">
          <cell r="B174" t="str">
            <v>HERNANDEZ JUAREZ APOLINAR</v>
          </cell>
          <cell r="C174" t="str">
            <v>HEJA650723LU9</v>
          </cell>
          <cell r="D174" t="str">
            <v>HEJA650723HHGRRP08</v>
          </cell>
          <cell r="E174" t="str">
            <v>42826346175</v>
          </cell>
          <cell r="F174" t="str">
            <v>01-JUL-1990</v>
          </cell>
          <cell r="G174" t="str">
            <v>DEPOSITO SAN AGUSTIN</v>
          </cell>
          <cell r="H174" t="str">
            <v>RECEPTOR</v>
          </cell>
          <cell r="I174" t="str">
            <v>BASE SINDICALIZADO</v>
          </cell>
          <cell r="J174">
            <v>8</v>
          </cell>
          <cell r="K174">
            <v>15</v>
          </cell>
          <cell r="L174">
            <v>3545.9</v>
          </cell>
        </row>
        <row r="175">
          <cell r="B175" t="str">
            <v>HERNANDEZ LOPEZ JUAN AMADO</v>
          </cell>
          <cell r="C175" t="str">
            <v>HELJ670624369</v>
          </cell>
          <cell r="D175" t="str">
            <v>HELJ670624HJCRPN04</v>
          </cell>
          <cell r="E175" t="str">
            <v>04876760952</v>
          </cell>
          <cell r="F175" t="str">
            <v>09-ENE-1995</v>
          </cell>
          <cell r="G175" t="str">
            <v>SALA LIBERTAD</v>
          </cell>
          <cell r="H175" t="str">
            <v>CHOFER</v>
          </cell>
          <cell r="I175" t="str">
            <v>BASE SINDICALIZADO</v>
          </cell>
          <cell r="J175">
            <v>8</v>
          </cell>
          <cell r="K175">
            <v>15</v>
          </cell>
          <cell r="L175">
            <v>3546.2</v>
          </cell>
        </row>
        <row r="176">
          <cell r="B176" t="str">
            <v>HERNANDEZ PADILLA TOMASA</v>
          </cell>
          <cell r="C176" t="str">
            <v>HEPT560510JQ7</v>
          </cell>
          <cell r="D176" t="str">
            <v>HEPT560510MJCRDM08</v>
          </cell>
          <cell r="E176" t="str">
            <v>54765648172</v>
          </cell>
          <cell r="F176" t="str">
            <v>03-DIC-1990</v>
          </cell>
          <cell r="G176" t="str">
            <v>OG AUDITORIA</v>
          </cell>
          <cell r="H176" t="str">
            <v>MAESTRA</v>
          </cell>
          <cell r="I176" t="str">
            <v>BASE SINDICALIZADO</v>
          </cell>
          <cell r="J176">
            <v>6</v>
          </cell>
          <cell r="K176">
            <v>15</v>
          </cell>
          <cell r="L176">
            <v>3550.8</v>
          </cell>
        </row>
        <row r="177">
          <cell r="B177" t="str">
            <v>HERNANDEZ PORTILLO BEATRIZ ADRIANA</v>
          </cell>
          <cell r="C177" t="str">
            <v>HEPB900609000</v>
          </cell>
          <cell r="D177" t="str">
            <v>HEPB900609MJCRRT09</v>
          </cell>
          <cell r="E177" t="str">
            <v>04139029583</v>
          </cell>
          <cell r="F177" t="str">
            <v>16-MAY-2013</v>
          </cell>
          <cell r="G177" t="str">
            <v>OG JURIDICO</v>
          </cell>
          <cell r="H177" t="str">
            <v>ABOGADO 'A'</v>
          </cell>
          <cell r="I177" t="str">
            <v>CONTRATO</v>
          </cell>
          <cell r="J177">
            <v>6</v>
          </cell>
          <cell r="K177">
            <v>15</v>
          </cell>
          <cell r="L177">
            <v>4896.3999999999996</v>
          </cell>
        </row>
        <row r="178">
          <cell r="B178" t="str">
            <v>HERNANDEZ VILLALOBOS TERESA</v>
          </cell>
          <cell r="C178" t="str">
            <v>HEVT531214000</v>
          </cell>
          <cell r="D178" t="str">
            <v>HEVT531214MJCRLR06</v>
          </cell>
          <cell r="E178" t="str">
            <v>04845302076</v>
          </cell>
          <cell r="F178" t="str">
            <v>01-JUN-2007</v>
          </cell>
          <cell r="G178" t="str">
            <v>DEPOSITO SAN AGUSTIN</v>
          </cell>
          <cell r="H178" t="str">
            <v>SUPERVISOR DE DEPOSITOS</v>
          </cell>
          <cell r="I178" t="str">
            <v>BASE CONFIANZA</v>
          </cell>
          <cell r="J178">
            <v>6</v>
          </cell>
          <cell r="K178">
            <v>15</v>
          </cell>
          <cell r="L178">
            <v>10729.2</v>
          </cell>
        </row>
        <row r="179">
          <cell r="B179" t="str">
            <v>HERRERA VAZQUEZ SALVADOR IVAN</v>
          </cell>
          <cell r="C179" t="str">
            <v>HEVS840811RD8</v>
          </cell>
          <cell r="D179" t="str">
            <v>HEVS840811HJCRZL05</v>
          </cell>
          <cell r="E179" t="str">
            <v>04048492823</v>
          </cell>
          <cell r="F179" t="str">
            <v>18-MAR-2005</v>
          </cell>
          <cell r="G179" t="str">
            <v>SALA LIBERTAD</v>
          </cell>
          <cell r="H179" t="str">
            <v>AUXILIAR DE CHOFER</v>
          </cell>
          <cell r="I179" t="str">
            <v>BASE SINDICALIZADO</v>
          </cell>
          <cell r="J179">
            <v>8</v>
          </cell>
          <cell r="K179">
            <v>15</v>
          </cell>
          <cell r="L179">
            <v>3342.35</v>
          </cell>
        </row>
        <row r="180">
          <cell r="B180" t="str">
            <v>IBARRA CHAVEZ GENOVEVA</v>
          </cell>
          <cell r="C180" t="str">
            <v>IACG710103TX9</v>
          </cell>
          <cell r="D180" t="str">
            <v>IACG710103MJCBHN02</v>
          </cell>
          <cell r="E180" t="str">
            <v>75927107187</v>
          </cell>
          <cell r="F180" t="str">
            <v>08-DIC-2001</v>
          </cell>
          <cell r="G180" t="str">
            <v>ASILO LEONIDAS K. DEMOS</v>
          </cell>
          <cell r="H180" t="str">
            <v>ENFERMERA</v>
          </cell>
          <cell r="I180" t="str">
            <v>BASE SINDICALIZADO</v>
          </cell>
          <cell r="J180">
            <v>8</v>
          </cell>
          <cell r="K180">
            <v>15</v>
          </cell>
          <cell r="L180">
            <v>3750.8</v>
          </cell>
        </row>
        <row r="181">
          <cell r="B181" t="str">
            <v>IÑIGUEZ CHAVEZ LILIA</v>
          </cell>
          <cell r="C181" t="str">
            <v>IICL560109RZ6</v>
          </cell>
          <cell r="D181" t="str">
            <v>IICL560109MJCXHL01</v>
          </cell>
          <cell r="E181" t="str">
            <v>04825618913</v>
          </cell>
          <cell r="F181" t="str">
            <v>12-ABR-2000</v>
          </cell>
          <cell r="G181" t="str">
            <v>ASILO LEONIDAS K. DEMOS</v>
          </cell>
          <cell r="H181" t="str">
            <v>TRABAJADORA SOCIAL</v>
          </cell>
          <cell r="I181" t="str">
            <v>BASE SINDICALIZADO</v>
          </cell>
          <cell r="J181">
            <v>6</v>
          </cell>
          <cell r="K181">
            <v>15</v>
          </cell>
          <cell r="L181">
            <v>4896.3999999999996</v>
          </cell>
        </row>
        <row r="182">
          <cell r="B182" t="str">
            <v>IÑIGUEZ HUERTA NOEMY</v>
          </cell>
          <cell r="C182" t="str">
            <v>IIHN7712317B0</v>
          </cell>
          <cell r="D182" t="str">
            <v>IIHN771231MJCXRM02</v>
          </cell>
          <cell r="E182" t="str">
            <v>75977728403</v>
          </cell>
          <cell r="F182" t="str">
            <v>16-SEP-1997</v>
          </cell>
          <cell r="G182" t="str">
            <v>CENTRO 4</v>
          </cell>
          <cell r="H182" t="str">
            <v>MAESTRA</v>
          </cell>
          <cell r="I182" t="str">
            <v>BASE SINDICALIZADO</v>
          </cell>
          <cell r="J182">
            <v>8</v>
          </cell>
          <cell r="K182">
            <v>15</v>
          </cell>
          <cell r="L182">
            <v>4920</v>
          </cell>
        </row>
        <row r="183">
          <cell r="B183" t="str">
            <v>JACOBO MARISCAL PATRICIA</v>
          </cell>
          <cell r="C183" t="str">
            <v>JAMP670605921</v>
          </cell>
          <cell r="D183" t="str">
            <v>JAMP670605MJCCRT07</v>
          </cell>
          <cell r="E183" t="str">
            <v>04906751146</v>
          </cell>
          <cell r="F183" t="str">
            <v>14-MAR-1994</v>
          </cell>
          <cell r="G183" t="str">
            <v>CENTRO 3</v>
          </cell>
          <cell r="H183" t="str">
            <v>SECRETARIA</v>
          </cell>
          <cell r="I183" t="str">
            <v>BASE SINDICALIZADO</v>
          </cell>
          <cell r="J183">
            <v>6</v>
          </cell>
          <cell r="K183">
            <v>15</v>
          </cell>
          <cell r="L183">
            <v>4499.55</v>
          </cell>
        </row>
        <row r="184">
          <cell r="B184" t="str">
            <v>JARA YAÑEZ MARIA ISABEL</v>
          </cell>
          <cell r="C184" t="str">
            <v>JAYI7710013K0</v>
          </cell>
          <cell r="D184" t="str">
            <v>JAYI771001MJCRXS04</v>
          </cell>
          <cell r="E184" t="str">
            <v>04977733155</v>
          </cell>
          <cell r="F184" t="str">
            <v>03-SEP-2003</v>
          </cell>
          <cell r="G184" t="str">
            <v>U.A.P.I.</v>
          </cell>
          <cell r="H184" t="str">
            <v>ENFERMERA</v>
          </cell>
          <cell r="I184" t="str">
            <v>BASE SINDICALIZADO</v>
          </cell>
          <cell r="J184">
            <v>8</v>
          </cell>
          <cell r="K184">
            <v>15</v>
          </cell>
          <cell r="L184">
            <v>3750.8</v>
          </cell>
        </row>
        <row r="185">
          <cell r="B185" t="str">
            <v>JAUREGUI CUEVAS BERTHA GLORIA</v>
          </cell>
          <cell r="C185" t="str">
            <v>JACB510320PC0</v>
          </cell>
          <cell r="D185" t="str">
            <v>JACB510320MJCRVR02</v>
          </cell>
          <cell r="E185" t="str">
            <v>54825143214</v>
          </cell>
          <cell r="F185" t="str">
            <v>11-AGO-1966</v>
          </cell>
          <cell r="G185" t="str">
            <v>OG GERENCIA ADMINISTRATIVA</v>
          </cell>
          <cell r="H185" t="str">
            <v>COORDINADOR ADMINISTRATIVO</v>
          </cell>
          <cell r="I185" t="str">
            <v>BASE CONFIANZA</v>
          </cell>
          <cell r="J185">
            <v>6</v>
          </cell>
          <cell r="K185">
            <v>15</v>
          </cell>
          <cell r="L185">
            <v>10729.8</v>
          </cell>
        </row>
        <row r="186">
          <cell r="B186" t="str">
            <v>JAUREGUI GONZALEZ VICTOR MANUEL</v>
          </cell>
          <cell r="C186" t="str">
            <v>JAGV680803L58</v>
          </cell>
          <cell r="D186" t="str">
            <v>JAGV680803HJCRNC00</v>
          </cell>
          <cell r="E186" t="str">
            <v>04856851219</v>
          </cell>
          <cell r="F186" t="str">
            <v>19-NOV-2001</v>
          </cell>
          <cell r="G186" t="str">
            <v>DEPOSITO SAN AGUSTIN</v>
          </cell>
          <cell r="H186" t="str">
            <v>RECEPTOR</v>
          </cell>
          <cell r="I186" t="str">
            <v>BASE SINDICALIZADO</v>
          </cell>
          <cell r="J186">
            <v>8</v>
          </cell>
          <cell r="K186">
            <v>15</v>
          </cell>
          <cell r="L186">
            <v>3550.4</v>
          </cell>
        </row>
        <row r="187">
          <cell r="B187" t="str">
            <v>JIMENEZ CASTAÑEDA JOSE GUADALUPE</v>
          </cell>
          <cell r="C187" t="str">
            <v>JICG6801112M8</v>
          </cell>
          <cell r="D187" t="str">
            <v>JICG680111HSRMSD00</v>
          </cell>
          <cell r="E187" t="str">
            <v>75946800747</v>
          </cell>
          <cell r="F187" t="str">
            <v>10-ABR-1997</v>
          </cell>
          <cell r="G187" t="str">
            <v>DEPOSITO NO. 8</v>
          </cell>
          <cell r="H187" t="str">
            <v>RECEPTOR</v>
          </cell>
          <cell r="I187" t="str">
            <v>BASE SINDICALIZADO</v>
          </cell>
          <cell r="J187">
            <v>8</v>
          </cell>
          <cell r="K187">
            <v>15</v>
          </cell>
          <cell r="L187">
            <v>3546.2</v>
          </cell>
        </row>
        <row r="188">
          <cell r="B188" t="str">
            <v>JIMENEZ ESTRADA MARIBEL</v>
          </cell>
          <cell r="C188" t="str">
            <v>JIEM731220HLA</v>
          </cell>
          <cell r="D188" t="str">
            <v>JIEM731220MDFMSR00</v>
          </cell>
          <cell r="E188" t="str">
            <v>75957309638</v>
          </cell>
          <cell r="F188" t="str">
            <v>18-SEP-1995</v>
          </cell>
          <cell r="G188" t="str">
            <v>CENTRO 4</v>
          </cell>
          <cell r="H188" t="str">
            <v>MAESTRO</v>
          </cell>
          <cell r="I188" t="str">
            <v>BASE SINDICALIZADO</v>
          </cell>
          <cell r="J188">
            <v>8</v>
          </cell>
          <cell r="K188">
            <v>15</v>
          </cell>
          <cell r="L188">
            <v>4920</v>
          </cell>
        </row>
        <row r="189">
          <cell r="B189" t="str">
            <v>JIMENEZ FLORES ADRIANA ISABEL</v>
          </cell>
          <cell r="C189" t="str">
            <v>JIFA741114IQ3</v>
          </cell>
          <cell r="D189" t="str">
            <v>JIFA741114MJCMLD09</v>
          </cell>
          <cell r="E189" t="str">
            <v>56967405764</v>
          </cell>
          <cell r="F189" t="str">
            <v>01-SEP-1998</v>
          </cell>
          <cell r="G189" t="str">
            <v>CENTRO 4</v>
          </cell>
          <cell r="H189" t="str">
            <v>DIRECTORA</v>
          </cell>
          <cell r="I189" t="str">
            <v>BASE CONFIANZA</v>
          </cell>
          <cell r="J189">
            <v>8</v>
          </cell>
          <cell r="K189">
            <v>15</v>
          </cell>
          <cell r="L189">
            <v>6154.2</v>
          </cell>
        </row>
        <row r="190">
          <cell r="B190" t="str">
            <v>JIMENEZ SEGOVIANO JOSE DE JESUS</v>
          </cell>
          <cell r="C190" t="str">
            <v>JISJ741121KI9</v>
          </cell>
          <cell r="D190" t="str">
            <v>JISD741121HJCMGSO9</v>
          </cell>
          <cell r="E190" t="str">
            <v>04997421641</v>
          </cell>
          <cell r="F190" t="str">
            <v>16-JUN-1999</v>
          </cell>
          <cell r="G190" t="str">
            <v>DEPOSITO SAN AGUSTIN</v>
          </cell>
          <cell r="H190" t="str">
            <v>RECEPTOR</v>
          </cell>
          <cell r="I190" t="str">
            <v>BASE SINDICALIZADO</v>
          </cell>
          <cell r="J190">
            <v>8</v>
          </cell>
          <cell r="K190">
            <v>15</v>
          </cell>
          <cell r="L190">
            <v>3546.2</v>
          </cell>
        </row>
        <row r="191">
          <cell r="B191" t="str">
            <v>LADINO MARTINEZ RIGOBERTO</v>
          </cell>
          <cell r="C191" t="str">
            <v>LAMR700602451</v>
          </cell>
          <cell r="D191" t="str">
            <v>LAMR700602HJCDRG02</v>
          </cell>
          <cell r="E191" t="str">
            <v>04877060998</v>
          </cell>
          <cell r="F191" t="str">
            <v>22-AGO-2003</v>
          </cell>
          <cell r="G191" t="str">
            <v>SALA LIBERTAD</v>
          </cell>
          <cell r="H191" t="str">
            <v>CHOFER</v>
          </cell>
          <cell r="I191" t="str">
            <v>BASE SINDICALIZADO</v>
          </cell>
          <cell r="J191">
            <v>8</v>
          </cell>
          <cell r="K191">
            <v>15</v>
          </cell>
          <cell r="L191">
            <v>3342.35</v>
          </cell>
        </row>
        <row r="192">
          <cell r="B192" t="str">
            <v>LARIOS RODRIGUEZ ANA DELIA</v>
          </cell>
          <cell r="C192" t="str">
            <v>LARA560927K34</v>
          </cell>
          <cell r="D192" t="str">
            <v>LARA560927MJCRDN02</v>
          </cell>
          <cell r="E192" t="str">
            <v>04875606412</v>
          </cell>
          <cell r="F192" t="str">
            <v>16-JUL-1991</v>
          </cell>
          <cell r="G192" t="str">
            <v>CENTRO 3</v>
          </cell>
          <cell r="H192" t="str">
            <v>AUXILIAR ADMINISTRATIVO C</v>
          </cell>
          <cell r="I192" t="str">
            <v>BASE SINDICALIZADO</v>
          </cell>
          <cell r="J192">
            <v>6</v>
          </cell>
          <cell r="K192">
            <v>15</v>
          </cell>
          <cell r="L192">
            <v>3972.9</v>
          </cell>
        </row>
        <row r="193">
          <cell r="B193" t="str">
            <v>LARIOS RODRIGUEZ ARACELI</v>
          </cell>
          <cell r="C193" t="str">
            <v>LARA640910LR2</v>
          </cell>
          <cell r="D193" t="str">
            <v>LARA640910MJCRDR02</v>
          </cell>
          <cell r="E193" t="str">
            <v>04866423603</v>
          </cell>
          <cell r="F193" t="str">
            <v>22-ABR-1996</v>
          </cell>
          <cell r="G193" t="str">
            <v>OG DIRECCION GENERAL</v>
          </cell>
          <cell r="H193" t="str">
            <v>TRABAJADORA SOCIAL</v>
          </cell>
          <cell r="I193" t="str">
            <v>BASE SINDICALIZADO</v>
          </cell>
          <cell r="J193">
            <v>6</v>
          </cell>
          <cell r="K193">
            <v>15</v>
          </cell>
          <cell r="L193">
            <v>5691.1</v>
          </cell>
        </row>
        <row r="194">
          <cell r="B194" t="str">
            <v>LARIOS RODRIGUEZ ROSALBA</v>
          </cell>
          <cell r="C194" t="str">
            <v>LARR600103QV1</v>
          </cell>
          <cell r="D194" t="str">
            <v>LARR600103MJCRDS02</v>
          </cell>
          <cell r="E194" t="str">
            <v>04856018181</v>
          </cell>
          <cell r="F194" t="str">
            <v>16-JUL-1985</v>
          </cell>
          <cell r="G194" t="str">
            <v>OG CASUISTICA</v>
          </cell>
          <cell r="H194" t="str">
            <v>TRABAJADORA SOCIAL</v>
          </cell>
          <cell r="I194" t="str">
            <v>BASE SINDICALIZADO</v>
          </cell>
          <cell r="J194">
            <v>6</v>
          </cell>
          <cell r="K194">
            <v>15</v>
          </cell>
          <cell r="L194">
            <v>4896.3999999999996</v>
          </cell>
        </row>
        <row r="195">
          <cell r="B195" t="str">
            <v>LAUREAN CASTELLANOS MARIA DE</v>
          </cell>
          <cell r="C195" t="str">
            <v>LACL560101NM6</v>
          </cell>
          <cell r="D195" t="str">
            <v>LACL560101MJCRSR06</v>
          </cell>
          <cell r="E195" t="str">
            <v>54835610897</v>
          </cell>
          <cell r="F195" t="str">
            <v>02-ABR-1993</v>
          </cell>
          <cell r="G195" t="str">
            <v>SALA ALCALDE</v>
          </cell>
          <cell r="H195" t="str">
            <v>ENCARGADO DE CONTRATACION</v>
          </cell>
          <cell r="I195" t="str">
            <v>BASE SINDICALIZADO</v>
          </cell>
          <cell r="J195">
            <v>8</v>
          </cell>
          <cell r="K195">
            <v>15</v>
          </cell>
          <cell r="L195">
            <v>4573.2</v>
          </cell>
        </row>
        <row r="196">
          <cell r="B196" t="str">
            <v>LEYVA DIAZ PAULINO</v>
          </cell>
          <cell r="C196" t="str">
            <v>LEDP7401268R8</v>
          </cell>
          <cell r="D196" t="str">
            <v>LEDP740126HJCYZL08</v>
          </cell>
          <cell r="E196" t="str">
            <v>04897439131</v>
          </cell>
          <cell r="F196" t="str">
            <v>07-SEP-1991</v>
          </cell>
          <cell r="G196" t="str">
            <v>DEPOSITO SAN AGUSTIN</v>
          </cell>
          <cell r="H196" t="str">
            <v>JEFE DE PATIO</v>
          </cell>
          <cell r="I196" t="str">
            <v>BASE CONFIANZA</v>
          </cell>
          <cell r="J196">
            <v>8</v>
          </cell>
          <cell r="K196">
            <v>15</v>
          </cell>
          <cell r="L196">
            <v>7115.85</v>
          </cell>
        </row>
        <row r="197">
          <cell r="B197" t="str">
            <v>LIMA GARRIDO JAVIER</v>
          </cell>
          <cell r="C197" t="str">
            <v>LIGJ541226000</v>
          </cell>
          <cell r="D197" t="str">
            <v>LIGJ541226HJCMRV06</v>
          </cell>
          <cell r="E197" t="str">
            <v>04745418451</v>
          </cell>
          <cell r="F197" t="str">
            <v>15-JUL-2013</v>
          </cell>
          <cell r="G197" t="str">
            <v>DEPOSITO SAN AGUSTIN</v>
          </cell>
          <cell r="H197" t="str">
            <v>RECEPTOR</v>
          </cell>
          <cell r="I197" t="str">
            <v>CONTRATO</v>
          </cell>
          <cell r="J197">
            <v>8</v>
          </cell>
          <cell r="K197">
            <v>15</v>
          </cell>
          <cell r="L197">
            <v>3546</v>
          </cell>
        </row>
        <row r="198">
          <cell r="B198" t="str">
            <v>LOMELI COVARRUBIAS ARTURO</v>
          </cell>
          <cell r="C198" t="str">
            <v>LOCX550618S91</v>
          </cell>
          <cell r="D198" t="str">
            <v>LOCA550618HJCMVR09</v>
          </cell>
          <cell r="E198" t="str">
            <v>04715515070</v>
          </cell>
          <cell r="F198" t="str">
            <v>19-DIC-2003</v>
          </cell>
          <cell r="G198" t="str">
            <v>DEPOSITO SAN AGUSTIN</v>
          </cell>
          <cell r="H198" t="str">
            <v>RECEPTOR</v>
          </cell>
          <cell r="I198" t="str">
            <v>BASE SINDICALIZADO</v>
          </cell>
          <cell r="J198">
            <v>8</v>
          </cell>
          <cell r="K198">
            <v>15</v>
          </cell>
          <cell r="L198">
            <v>3546.2</v>
          </cell>
        </row>
        <row r="199">
          <cell r="B199" t="str">
            <v>LOPEZ AVILA SARA LUZ</v>
          </cell>
          <cell r="C199" t="str">
            <v>LOAS7504129E9</v>
          </cell>
          <cell r="D199" t="str">
            <v>LOAS750412MJCPVR04</v>
          </cell>
          <cell r="E199" t="str">
            <v>75937564542</v>
          </cell>
          <cell r="F199" t="str">
            <v>05-OCT-1993</v>
          </cell>
          <cell r="G199" t="str">
            <v>OG SINDICATO</v>
          </cell>
          <cell r="H199" t="str">
            <v>AUXILIAR ADMINISTRATIVO 'B'</v>
          </cell>
          <cell r="I199" t="str">
            <v>BASE SINDICALIZADO</v>
          </cell>
          <cell r="J199">
            <v>6</v>
          </cell>
          <cell r="K199">
            <v>15</v>
          </cell>
          <cell r="L199">
            <v>3972.9</v>
          </cell>
        </row>
        <row r="200">
          <cell r="B200" t="str">
            <v>LOPEZ CONTRERAS ANA MARCELA</v>
          </cell>
          <cell r="C200" t="str">
            <v>LOCX6009106XA</v>
          </cell>
          <cell r="D200" t="str">
            <v>LOCX600910MJCPNN07</v>
          </cell>
          <cell r="E200" t="str">
            <v>54796096938</v>
          </cell>
          <cell r="F200" t="str">
            <v>01-MAR-1998</v>
          </cell>
          <cell r="G200" t="str">
            <v>CENTRO 1</v>
          </cell>
          <cell r="H200" t="str">
            <v>MAESTRO (A)</v>
          </cell>
          <cell r="I200" t="str">
            <v>BASE SINDICALIZADO</v>
          </cell>
          <cell r="J200">
            <v>8</v>
          </cell>
          <cell r="K200">
            <v>15</v>
          </cell>
          <cell r="L200">
            <v>6148.35</v>
          </cell>
        </row>
        <row r="201">
          <cell r="B201" t="str">
            <v>LOPEZ CONTRERAS JOSE MANUEL</v>
          </cell>
          <cell r="C201" t="str">
            <v>LOCM670513GK7</v>
          </cell>
          <cell r="D201" t="str">
            <v>LOCM670513HJCPNN06</v>
          </cell>
          <cell r="E201" t="str">
            <v>04886722737</v>
          </cell>
          <cell r="F201" t="str">
            <v>01-FEB-2001</v>
          </cell>
          <cell r="G201" t="str">
            <v>CENTRO 1</v>
          </cell>
          <cell r="H201" t="str">
            <v>MAESTRO</v>
          </cell>
          <cell r="I201" t="str">
            <v>BASE SINDICALIZADO</v>
          </cell>
          <cell r="J201">
            <v>8</v>
          </cell>
          <cell r="K201">
            <v>15</v>
          </cell>
          <cell r="L201">
            <v>5466.3</v>
          </cell>
        </row>
        <row r="202">
          <cell r="B202" t="str">
            <v>LOPEZ ESPINOSA MARICRUZ</v>
          </cell>
          <cell r="C202" t="str">
            <v>LOEM671210TM6</v>
          </cell>
          <cell r="D202" t="str">
            <v>LOEM671210MJCPSR03</v>
          </cell>
          <cell r="E202" t="str">
            <v>56886731332</v>
          </cell>
          <cell r="F202" t="str">
            <v>12-JUN-1995</v>
          </cell>
          <cell r="G202" t="str">
            <v>OG DESARROLLO INSTITUCIONAL</v>
          </cell>
          <cell r="H202" t="str">
            <v>TRABAJADORA SOCIAL</v>
          </cell>
          <cell r="I202" t="str">
            <v>BASE SINDICALIZADO</v>
          </cell>
          <cell r="J202">
            <v>6</v>
          </cell>
          <cell r="K202">
            <v>15</v>
          </cell>
          <cell r="L202">
            <v>4896.3999999999996</v>
          </cell>
        </row>
        <row r="203">
          <cell r="B203" t="str">
            <v>LOPEZ ESPINOZA RODOLFO</v>
          </cell>
          <cell r="C203" t="str">
            <v>LOER661030PT7</v>
          </cell>
          <cell r="D203" t="str">
            <v>LOER661030HJCPSD03</v>
          </cell>
          <cell r="E203" t="str">
            <v>04016613046</v>
          </cell>
          <cell r="F203" t="str">
            <v>04-DIC-2001</v>
          </cell>
          <cell r="G203" t="str">
            <v>SALA ALCALDE</v>
          </cell>
          <cell r="H203" t="str">
            <v>ENCARGADO DE CONTRATACION</v>
          </cell>
          <cell r="I203" t="str">
            <v>BASE SINDICALIZADO</v>
          </cell>
          <cell r="J203">
            <v>8</v>
          </cell>
          <cell r="K203">
            <v>15</v>
          </cell>
          <cell r="L203">
            <v>3546.2</v>
          </cell>
        </row>
        <row r="204">
          <cell r="B204" t="str">
            <v>LOPEZ GARCIA IRMA</v>
          </cell>
          <cell r="C204" t="str">
            <v>LOGI5705054W8</v>
          </cell>
          <cell r="D204" t="str">
            <v>LOGI570505MJCPRR03</v>
          </cell>
          <cell r="E204" t="str">
            <v>04745743064</v>
          </cell>
          <cell r="F204" t="str">
            <v>21-NOV-1995</v>
          </cell>
          <cell r="G204" t="str">
            <v>OG CENTRO DE COMPUTO</v>
          </cell>
          <cell r="H204" t="str">
            <v>SECRETARIA 'A'</v>
          </cell>
          <cell r="I204" t="str">
            <v>BASE SINDICALIZADO</v>
          </cell>
          <cell r="J204">
            <v>6</v>
          </cell>
          <cell r="K204">
            <v>15</v>
          </cell>
          <cell r="L204">
            <v>4499.55</v>
          </cell>
        </row>
        <row r="205">
          <cell r="B205" t="str">
            <v>LOPEZ GARCIA JAIME</v>
          </cell>
          <cell r="C205" t="str">
            <v>LOGJ640404PS9</v>
          </cell>
          <cell r="D205" t="str">
            <v>LOGJ640404HJCPRM01</v>
          </cell>
          <cell r="E205" t="str">
            <v>04896423615</v>
          </cell>
          <cell r="F205" t="str">
            <v>10-ABR-1989</v>
          </cell>
          <cell r="G205" t="str">
            <v>DEPOSITO NO. 8</v>
          </cell>
          <cell r="H205" t="str">
            <v>JEFE DE PATIO</v>
          </cell>
          <cell r="I205" t="str">
            <v>BASE CONFIANZA</v>
          </cell>
          <cell r="J205">
            <v>8</v>
          </cell>
          <cell r="K205">
            <v>15</v>
          </cell>
          <cell r="L205">
            <v>7115.85</v>
          </cell>
        </row>
        <row r="206">
          <cell r="B206" t="str">
            <v>LOPEZ GONZALEZ RUBEN</v>
          </cell>
          <cell r="C206" t="str">
            <v>LOGR700914AH1</v>
          </cell>
          <cell r="D206" t="str">
            <v>LOGR700914HJCPNB02</v>
          </cell>
          <cell r="E206" t="str">
            <v>04877055311</v>
          </cell>
          <cell r="F206" t="str">
            <v>25-JUL-2001</v>
          </cell>
          <cell r="G206" t="str">
            <v>SALA LIBERTAD</v>
          </cell>
          <cell r="H206" t="str">
            <v>CHOFER</v>
          </cell>
          <cell r="I206" t="str">
            <v>BASE SINDICALIZADO</v>
          </cell>
          <cell r="J206">
            <v>8</v>
          </cell>
          <cell r="K206">
            <v>15</v>
          </cell>
          <cell r="L206">
            <v>3546.2</v>
          </cell>
        </row>
        <row r="207">
          <cell r="B207" t="str">
            <v>LOPEZ GRANADOS CARLOS HUGO</v>
          </cell>
          <cell r="C207" t="str">
            <v>LOGC751008MV3</v>
          </cell>
          <cell r="D207" t="str">
            <v>LOGC751008HJCPRR07</v>
          </cell>
          <cell r="E207" t="str">
            <v>04937568725</v>
          </cell>
          <cell r="F207" t="str">
            <v>16-SEP-1994</v>
          </cell>
          <cell r="G207" t="str">
            <v>U.A.P.I.</v>
          </cell>
          <cell r="H207" t="str">
            <v>CHOFER</v>
          </cell>
          <cell r="I207" t="str">
            <v>BASE SINDICALIZADO</v>
          </cell>
          <cell r="J207">
            <v>6</v>
          </cell>
          <cell r="K207">
            <v>15</v>
          </cell>
          <cell r="L207">
            <v>3439.95</v>
          </cell>
        </row>
        <row r="208">
          <cell r="B208" t="str">
            <v>LOPEZ LEON MARIO ALEJANDRO</v>
          </cell>
          <cell r="C208" t="str">
            <v>LOLM8005239H1</v>
          </cell>
          <cell r="D208" t="str">
            <v>LOLM800523HJCPNR00</v>
          </cell>
          <cell r="E208" t="str">
            <v>04028061895</v>
          </cell>
          <cell r="F208" t="str">
            <v>07-ABR-2010</v>
          </cell>
          <cell r="G208" t="str">
            <v>OG GERENCIA ADMINISTRATIVA</v>
          </cell>
          <cell r="H208" t="str">
            <v>RECEPTOR</v>
          </cell>
          <cell r="I208" t="str">
            <v>BASE SINDICALIZADO</v>
          </cell>
          <cell r="J208">
            <v>8</v>
          </cell>
          <cell r="K208">
            <v>15</v>
          </cell>
          <cell r="L208">
            <v>3545.9</v>
          </cell>
        </row>
        <row r="209">
          <cell r="B209" t="str">
            <v>LOPEZ OLVERA ERNESTO</v>
          </cell>
          <cell r="C209" t="str">
            <v>LOOE520721UI9</v>
          </cell>
          <cell r="D209" t="str">
            <v>LOOE520721HJCPLR06</v>
          </cell>
          <cell r="E209" t="str">
            <v>04705237404</v>
          </cell>
          <cell r="F209" t="str">
            <v>28-ABR-1997</v>
          </cell>
          <cell r="G209" t="str">
            <v>DEPOSITO NO. 8</v>
          </cell>
          <cell r="H209" t="str">
            <v>RECEPTOR</v>
          </cell>
          <cell r="I209" t="str">
            <v>BASE SINDICALIZADO</v>
          </cell>
          <cell r="J209">
            <v>8</v>
          </cell>
          <cell r="K209">
            <v>15</v>
          </cell>
          <cell r="L209">
            <v>3546.2</v>
          </cell>
        </row>
        <row r="210">
          <cell r="B210" t="str">
            <v>LOPEZ PIMENTEL JUAN CARLOS</v>
          </cell>
          <cell r="C210" t="str">
            <v>LOPJ741021BE6</v>
          </cell>
          <cell r="D210" t="str">
            <v>LOPJ741021HJCPMN07</v>
          </cell>
          <cell r="E210" t="str">
            <v>04927440851</v>
          </cell>
          <cell r="F210" t="str">
            <v>25-SEP-1996</v>
          </cell>
          <cell r="G210" t="str">
            <v>DEPOSITO SAN AGUSTIN</v>
          </cell>
          <cell r="H210" t="str">
            <v>CAJERO</v>
          </cell>
          <cell r="I210" t="str">
            <v>BASE SINDICALIZADO</v>
          </cell>
          <cell r="J210">
            <v>8</v>
          </cell>
          <cell r="K210">
            <v>15</v>
          </cell>
          <cell r="L210">
            <v>4882.5</v>
          </cell>
        </row>
        <row r="211">
          <cell r="B211" t="str">
            <v>LOPEZ RODRIGUEZ DAVID FERNANDO</v>
          </cell>
          <cell r="C211" t="str">
            <v>LORD601229TM1</v>
          </cell>
          <cell r="D211" t="str">
            <v>LORD601229HJCPDV06</v>
          </cell>
          <cell r="E211" t="str">
            <v>75936000084</v>
          </cell>
          <cell r="F211" t="str">
            <v>11-JUN-1993</v>
          </cell>
          <cell r="G211" t="str">
            <v>OG RECURSOS HUMANOS</v>
          </cell>
          <cell r="H211" t="str">
            <v>ADMINISTRATIVO ESPECIALIZADO</v>
          </cell>
          <cell r="I211" t="str">
            <v>BASE SINDICALIZADO</v>
          </cell>
          <cell r="J211">
            <v>6</v>
          </cell>
          <cell r="K211">
            <v>15</v>
          </cell>
          <cell r="L211">
            <v>4499.55</v>
          </cell>
        </row>
        <row r="212">
          <cell r="B212" t="str">
            <v>LOPEZ RODRIGUEZ MARIA DEL SOCORRO</v>
          </cell>
          <cell r="C212" t="str">
            <v>LORS680627LD0</v>
          </cell>
          <cell r="D212" t="str">
            <v>LORD680627MJCPDCO8</v>
          </cell>
          <cell r="E212" t="str">
            <v>04896882208</v>
          </cell>
          <cell r="F212" t="str">
            <v>01-FEB-2000</v>
          </cell>
          <cell r="G212" t="str">
            <v>DEPOSITO SAN AGUSTIN</v>
          </cell>
          <cell r="H212" t="str">
            <v>SECRETARIA 'E'</v>
          </cell>
          <cell r="I212" t="str">
            <v>BASE SINDICALIZADO</v>
          </cell>
          <cell r="J212">
            <v>6</v>
          </cell>
          <cell r="K212">
            <v>15</v>
          </cell>
          <cell r="L212">
            <v>3289.95</v>
          </cell>
        </row>
        <row r="213">
          <cell r="B213" t="str">
            <v>LOPEZ ROSALES ARMANDO</v>
          </cell>
          <cell r="C213" t="str">
            <v>LORA680519LK5</v>
          </cell>
          <cell r="D213" t="str">
            <v>LORA680519HJCPSR04</v>
          </cell>
          <cell r="E213" t="str">
            <v>21876877982</v>
          </cell>
          <cell r="F213" t="str">
            <v>04-AGO-2000</v>
          </cell>
          <cell r="G213" t="str">
            <v>OG MANTENIMIENTO Y CONSTRUCCIO</v>
          </cell>
          <cell r="H213" t="str">
            <v>RECEPTOR</v>
          </cell>
          <cell r="I213" t="str">
            <v>BASE SINDICALIZADO</v>
          </cell>
          <cell r="J213">
            <v>6</v>
          </cell>
          <cell r="K213">
            <v>15</v>
          </cell>
          <cell r="L213">
            <v>3439.95</v>
          </cell>
        </row>
        <row r="214">
          <cell r="B214" t="str">
            <v>LOPEZ ROSALES CARLOS ALBERTO</v>
          </cell>
          <cell r="C214" t="str">
            <v>LORC710302S38</v>
          </cell>
          <cell r="D214" t="str">
            <v>LORC710302HJCPSR06</v>
          </cell>
          <cell r="E214" t="str">
            <v>25887164397</v>
          </cell>
          <cell r="F214" t="str">
            <v>07-NOV-1997</v>
          </cell>
          <cell r="G214" t="str">
            <v>OG CONTROL INTERNO</v>
          </cell>
          <cell r="H214" t="str">
            <v>AUDITOR</v>
          </cell>
          <cell r="I214" t="str">
            <v>BASE CONFIANZA</v>
          </cell>
          <cell r="J214">
            <v>6</v>
          </cell>
          <cell r="K214">
            <v>15</v>
          </cell>
          <cell r="L214">
            <v>4896.3999999999996</v>
          </cell>
        </row>
        <row r="215">
          <cell r="B215" t="str">
            <v>LOPEZ ZUÑIGA ALFREDO</v>
          </cell>
          <cell r="C215" t="str">
            <v>LOZA710315KRA</v>
          </cell>
          <cell r="D215" t="str">
            <v>LOZA710315HSPPXL08</v>
          </cell>
          <cell r="E215" t="str">
            <v>04887199810</v>
          </cell>
          <cell r="F215" t="str">
            <v>03-JUN-1991</v>
          </cell>
          <cell r="G215" t="str">
            <v>DEPOSITO SAN AGUSTIN</v>
          </cell>
          <cell r="H215" t="str">
            <v>CAJERO</v>
          </cell>
          <cell r="I215" t="str">
            <v>BASE SINDICALIZADO</v>
          </cell>
          <cell r="J215">
            <v>8</v>
          </cell>
          <cell r="K215">
            <v>15</v>
          </cell>
          <cell r="L215">
            <v>4882.5</v>
          </cell>
        </row>
        <row r="216">
          <cell r="B216" t="str">
            <v>LUNA SANCHEZ DORA ALICIA</v>
          </cell>
          <cell r="C216" t="str">
            <v>LUSD6809189I9</v>
          </cell>
          <cell r="D216" t="str">
            <v>LUSD680918MZSNNR04</v>
          </cell>
          <cell r="E216" t="str">
            <v>75966802466</v>
          </cell>
          <cell r="F216" t="str">
            <v>08-AGO-1996</v>
          </cell>
          <cell r="G216" t="str">
            <v>U.A.P.I.</v>
          </cell>
          <cell r="H216" t="str">
            <v>MEDICO GENERAL</v>
          </cell>
          <cell r="I216" t="str">
            <v>BASE SINDICALIZADO</v>
          </cell>
          <cell r="J216">
            <v>6</v>
          </cell>
          <cell r="K216">
            <v>15</v>
          </cell>
          <cell r="L216">
            <v>4577.7</v>
          </cell>
        </row>
        <row r="217">
          <cell r="B217" t="str">
            <v>MACIAS ACEVES LUIS SERGIO</v>
          </cell>
          <cell r="C217" t="str">
            <v>MAAL590306K44</v>
          </cell>
          <cell r="D217" t="str">
            <v>MAAL590306HDFCCS03</v>
          </cell>
          <cell r="E217" t="str">
            <v>54785967594</v>
          </cell>
          <cell r="F217" t="str">
            <v>23-ENE-1989</v>
          </cell>
          <cell r="G217" t="str">
            <v>OG CONTROL INTERNO</v>
          </cell>
          <cell r="H217" t="str">
            <v>AUXILIAR ADMINISTRATIVO 'A'</v>
          </cell>
          <cell r="I217" t="str">
            <v>BASE SINDICALIZADO</v>
          </cell>
          <cell r="J217">
            <v>6</v>
          </cell>
          <cell r="K217">
            <v>15</v>
          </cell>
          <cell r="L217">
            <v>4739.5</v>
          </cell>
        </row>
        <row r="218">
          <cell r="B218" t="str">
            <v>MALDONADO IÑIGUEZ RICARDO</v>
          </cell>
          <cell r="C218" t="str">
            <v>MAIR481003000</v>
          </cell>
          <cell r="D218" t="str">
            <v>MAIR481003HJCLXC09</v>
          </cell>
          <cell r="E218" t="str">
            <v>04664803386</v>
          </cell>
          <cell r="F218" t="str">
            <v>19-OCT-2007</v>
          </cell>
          <cell r="G218" t="str">
            <v>DEPOSITO SAN AGUSTIN</v>
          </cell>
          <cell r="H218" t="str">
            <v>RECEPTOR</v>
          </cell>
          <cell r="I218" t="str">
            <v>CONTRATO PERMANENTE</v>
          </cell>
          <cell r="J218">
            <v>8</v>
          </cell>
          <cell r="K218">
            <v>15</v>
          </cell>
          <cell r="L218">
            <v>3546.2</v>
          </cell>
        </row>
        <row r="219">
          <cell r="B219" t="str">
            <v>MANRIQUE SANCHEZ JUAN</v>
          </cell>
          <cell r="C219" t="str">
            <v>MASJ560901DG7</v>
          </cell>
          <cell r="D219" t="str">
            <v>MASJ560901HGTNNN13</v>
          </cell>
          <cell r="E219" t="str">
            <v>54795721148</v>
          </cell>
          <cell r="F219" t="str">
            <v>12-NOV-1990</v>
          </cell>
          <cell r="G219" t="str">
            <v>U.A.P.I.</v>
          </cell>
          <cell r="H219" t="str">
            <v>AFANADOR</v>
          </cell>
          <cell r="I219" t="str">
            <v>BASE SINDICALIZADO</v>
          </cell>
          <cell r="J219">
            <v>8</v>
          </cell>
          <cell r="K219">
            <v>15</v>
          </cell>
          <cell r="L219">
            <v>3117.8</v>
          </cell>
        </row>
        <row r="220">
          <cell r="B220" t="str">
            <v>MANTILLA RODRIGUEZ GILBERTO</v>
          </cell>
          <cell r="C220" t="str">
            <v>MARG690723DW8</v>
          </cell>
          <cell r="D220" t="str">
            <v>MARG690723HUZNOL05</v>
          </cell>
          <cell r="E220" t="str">
            <v>65896942680</v>
          </cell>
          <cell r="F220" t="str">
            <v>04-JUN-1993</v>
          </cell>
          <cell r="G220" t="str">
            <v>DEPOSITO NO. 8</v>
          </cell>
          <cell r="H220" t="str">
            <v>RECEPTOR</v>
          </cell>
          <cell r="I220" t="str">
            <v>BASE SINDICALIZADO</v>
          </cell>
          <cell r="J220">
            <v>8</v>
          </cell>
          <cell r="K220">
            <v>15</v>
          </cell>
          <cell r="L220">
            <v>3546.2</v>
          </cell>
        </row>
        <row r="221">
          <cell r="B221" t="str">
            <v>MARQUEZ CAMARENA EDGAR ALEJANDRO</v>
          </cell>
          <cell r="C221" t="str">
            <v>MACE891229000</v>
          </cell>
          <cell r="D221" t="str">
            <v>MACE891229HJCRMD00</v>
          </cell>
          <cell r="E221" t="str">
            <v>04098946686</v>
          </cell>
          <cell r="F221" t="str">
            <v>17-ENE-2013</v>
          </cell>
          <cell r="G221" t="str">
            <v>SALA LIBERTAD</v>
          </cell>
          <cell r="H221" t="str">
            <v>ENCARGADO DE CONTRATACION B</v>
          </cell>
          <cell r="I221" t="str">
            <v>CONFIANZA</v>
          </cell>
          <cell r="J221">
            <v>8</v>
          </cell>
          <cell r="K221">
            <v>15</v>
          </cell>
          <cell r="L221">
            <v>4681.8</v>
          </cell>
        </row>
        <row r="222">
          <cell r="B222" t="str">
            <v>MARQUEZ DUEÑAS MARIA ELENA</v>
          </cell>
          <cell r="C222" t="str">
            <v>MADE830316000</v>
          </cell>
          <cell r="D222" t="str">
            <v>MADE830616MJCRXL08</v>
          </cell>
          <cell r="E222" t="str">
            <v>04068302118</v>
          </cell>
          <cell r="F222" t="str">
            <v>03-JUN-2013</v>
          </cell>
          <cell r="G222" t="str">
            <v>OG JURIDICO</v>
          </cell>
          <cell r="H222" t="str">
            <v>ABOGADO</v>
          </cell>
          <cell r="I222" t="str">
            <v>CONTRATO</v>
          </cell>
          <cell r="J222">
            <v>6</v>
          </cell>
          <cell r="K222">
            <v>15</v>
          </cell>
          <cell r="L222">
            <v>4896.3999999999996</v>
          </cell>
        </row>
        <row r="223">
          <cell r="B223" t="str">
            <v>MARQUEZ MARTINEZ ANA MARIA</v>
          </cell>
          <cell r="C223" t="str">
            <v>MAMA801025QS5</v>
          </cell>
          <cell r="D223" t="str">
            <v>MAMA801025MJCRRN01</v>
          </cell>
          <cell r="E223" t="str">
            <v>04988037505</v>
          </cell>
          <cell r="F223" t="str">
            <v>21-OCT-2004</v>
          </cell>
          <cell r="G223" t="str">
            <v>U.A.P.I.</v>
          </cell>
          <cell r="H223" t="str">
            <v>PSICOLOGA</v>
          </cell>
          <cell r="I223" t="str">
            <v>BASE SINDICALIZADO</v>
          </cell>
          <cell r="J223">
            <v>6</v>
          </cell>
          <cell r="K223">
            <v>15</v>
          </cell>
          <cell r="L223">
            <v>4652.7</v>
          </cell>
        </row>
        <row r="224">
          <cell r="B224" t="str">
            <v>MARQUEZ ORTEGA ERIKA ALEJANDRA</v>
          </cell>
          <cell r="C224" t="str">
            <v>MAOE8502125R5</v>
          </cell>
          <cell r="D224" t="str">
            <v>MAOE850212MJCRRR00</v>
          </cell>
          <cell r="E224" t="str">
            <v>75028558643</v>
          </cell>
          <cell r="F224" t="str">
            <v>22-OCT-2002</v>
          </cell>
          <cell r="G224" t="str">
            <v>OG CONTABILIDAD</v>
          </cell>
          <cell r="H224" t="str">
            <v>SECRETARIA</v>
          </cell>
          <cell r="I224" t="str">
            <v>BASE SINDICALIZADO</v>
          </cell>
          <cell r="J224">
            <v>6</v>
          </cell>
          <cell r="K224">
            <v>15</v>
          </cell>
          <cell r="L224">
            <v>4231.95</v>
          </cell>
        </row>
        <row r="225">
          <cell r="B225" t="str">
            <v>MARTIN GONZALEZ JUANA</v>
          </cell>
          <cell r="C225" t="str">
            <v>MAGJ570310NX1</v>
          </cell>
          <cell r="D225" t="str">
            <v>MAGJ570310MJCRNN07</v>
          </cell>
          <cell r="E225" t="str">
            <v>10815609069</v>
          </cell>
          <cell r="F225" t="str">
            <v>04-DIC-1985</v>
          </cell>
          <cell r="G225" t="str">
            <v>OG CASUISTICA</v>
          </cell>
          <cell r="H225" t="str">
            <v>TRABAJADORA SOCIAL</v>
          </cell>
          <cell r="I225" t="str">
            <v>BASE SINDICALIZADO</v>
          </cell>
          <cell r="J225">
            <v>6</v>
          </cell>
          <cell r="K225">
            <v>15</v>
          </cell>
          <cell r="L225">
            <v>4896.3999999999996</v>
          </cell>
        </row>
        <row r="226">
          <cell r="B226" t="str">
            <v>MARTINEZ AGUILERA JUAN CARLOS</v>
          </cell>
          <cell r="C226" t="str">
            <v>MAAJ691121000</v>
          </cell>
          <cell r="D226" t="str">
            <v>MAAJ691121HJCRGN02</v>
          </cell>
          <cell r="E226" t="str">
            <v>04866980727</v>
          </cell>
          <cell r="F226" t="str">
            <v>27-JUN-2013</v>
          </cell>
          <cell r="G226" t="str">
            <v>ASILO LEONIDAS K. DEMOS</v>
          </cell>
          <cell r="H226" t="str">
            <v>AFANADOR</v>
          </cell>
          <cell r="I226" t="str">
            <v>INCIDENCIAS</v>
          </cell>
          <cell r="J226">
            <v>8</v>
          </cell>
          <cell r="K226">
            <v>15</v>
          </cell>
          <cell r="L226">
            <v>4175.05</v>
          </cell>
        </row>
        <row r="227">
          <cell r="B227" t="str">
            <v>MARTINEZ ALCARAZ EDGAR ALEJANDRO</v>
          </cell>
          <cell r="C227" t="str">
            <v>MAAE910102000</v>
          </cell>
          <cell r="D227" t="str">
            <v>MAAE910102HJCRLD02</v>
          </cell>
          <cell r="E227" t="str">
            <v>04109101875</v>
          </cell>
          <cell r="F227" t="str">
            <v>10-MAY-2013</v>
          </cell>
          <cell r="G227" t="str">
            <v>ASILO LEONIDAS K. DEMOS</v>
          </cell>
          <cell r="H227" t="str">
            <v>ENFERMERO</v>
          </cell>
          <cell r="I227" t="str">
            <v>INCIDENCIAS</v>
          </cell>
          <cell r="J227">
            <v>8</v>
          </cell>
          <cell r="K227">
            <v>15</v>
          </cell>
          <cell r="L227">
            <v>3750.8</v>
          </cell>
        </row>
        <row r="228">
          <cell r="B228" t="str">
            <v>MARTINEZ ALCARAZ JOSE DE JESUS</v>
          </cell>
          <cell r="C228" t="str">
            <v>MAAJ870224000</v>
          </cell>
          <cell r="D228" t="str">
            <v>MAAJ870224HJCRLS06</v>
          </cell>
          <cell r="E228" t="str">
            <v>04058766728</v>
          </cell>
          <cell r="F228" t="str">
            <v>10-JUL-2013</v>
          </cell>
          <cell r="G228" t="str">
            <v>SALA LIBERTAD</v>
          </cell>
          <cell r="H228" t="str">
            <v>ENCARGADO DE CONTRATACION</v>
          </cell>
          <cell r="I228" t="str">
            <v>CONTRATO</v>
          </cell>
          <cell r="J228">
            <v>8</v>
          </cell>
          <cell r="K228">
            <v>15</v>
          </cell>
          <cell r="L228">
            <v>3271.2</v>
          </cell>
        </row>
        <row r="229">
          <cell r="B229" t="str">
            <v>MARTINEZ BLANCAS BEATRIZ ADRIANA</v>
          </cell>
          <cell r="C229" t="str">
            <v>MABB7910242V5</v>
          </cell>
          <cell r="D229" t="str">
            <v>MABB791024MMCRLT04</v>
          </cell>
          <cell r="E229" t="str">
            <v>75987945161</v>
          </cell>
          <cell r="F229" t="str">
            <v>22-ABR-2002</v>
          </cell>
          <cell r="G229" t="str">
            <v>OG SINDICATO</v>
          </cell>
          <cell r="H229" t="str">
            <v>AUXILIAR CENTRO DE COMPUTO</v>
          </cell>
          <cell r="I229" t="str">
            <v>BASE SINDICALIZADO</v>
          </cell>
          <cell r="J229">
            <v>6</v>
          </cell>
          <cell r="K229">
            <v>15</v>
          </cell>
          <cell r="L229">
            <v>4499.55</v>
          </cell>
        </row>
        <row r="230">
          <cell r="B230" t="str">
            <v>MARTINEZ CORTES SABAS JUAN FRANCISCO</v>
          </cell>
          <cell r="C230" t="str">
            <v>MACS560616JSA</v>
          </cell>
          <cell r="D230" t="str">
            <v>MACS560616HJCRRB03</v>
          </cell>
          <cell r="E230" t="str">
            <v>54755613103</v>
          </cell>
          <cell r="F230" t="str">
            <v>21-AGO-1996</v>
          </cell>
          <cell r="G230" t="str">
            <v>DEPOSITO SAN AGUSTIN</v>
          </cell>
          <cell r="H230" t="str">
            <v>RECEPTOR</v>
          </cell>
          <cell r="I230" t="str">
            <v>BASE SINDICALIZADO</v>
          </cell>
          <cell r="J230">
            <v>8</v>
          </cell>
          <cell r="K230">
            <v>15</v>
          </cell>
          <cell r="L230">
            <v>3546.2</v>
          </cell>
        </row>
        <row r="231">
          <cell r="B231" t="str">
            <v>MARTINEZ DEL REAL ALFREDO</v>
          </cell>
          <cell r="C231" t="str">
            <v>MARA5503151Q2</v>
          </cell>
          <cell r="D231" t="str">
            <v>MARA550315HJCRLL05</v>
          </cell>
          <cell r="E231" t="str">
            <v>54795516985</v>
          </cell>
          <cell r="F231" t="str">
            <v>19-ENE-1993</v>
          </cell>
          <cell r="G231" t="str">
            <v>DEPOSITO SAN AGUSTIN</v>
          </cell>
          <cell r="H231" t="str">
            <v>PERITO EN IDENTIFICACION VEHIC</v>
          </cell>
          <cell r="I231" t="str">
            <v>BASE SINDICALIZADO</v>
          </cell>
          <cell r="J231">
            <v>8</v>
          </cell>
          <cell r="K231">
            <v>15</v>
          </cell>
          <cell r="L231">
            <v>6570.2</v>
          </cell>
        </row>
        <row r="232">
          <cell r="B232" t="str">
            <v>MARTINEZ GONZALEZ GERARDO</v>
          </cell>
          <cell r="C232" t="str">
            <v>MAGG621007BI8</v>
          </cell>
          <cell r="D232" t="str">
            <v>MAGG621007HJCRNR01</v>
          </cell>
          <cell r="E232" t="str">
            <v>54796289012</v>
          </cell>
          <cell r="F232" t="str">
            <v>06-ABR-2005</v>
          </cell>
          <cell r="G232" t="str">
            <v>SALA LIBERTAD</v>
          </cell>
          <cell r="H232" t="str">
            <v>AFANADOR</v>
          </cell>
          <cell r="I232" t="str">
            <v>BASE SINDICALIZADO</v>
          </cell>
          <cell r="J232">
            <v>8</v>
          </cell>
          <cell r="K232">
            <v>15</v>
          </cell>
          <cell r="L232">
            <v>3117.65</v>
          </cell>
        </row>
        <row r="233">
          <cell r="B233" t="str">
            <v>MARTINEZ GONZALEZ GILBERTO JAVIER</v>
          </cell>
          <cell r="C233" t="str">
            <v>MAGG890525000</v>
          </cell>
          <cell r="D233" t="str">
            <v>MAGG890525HJCRNL03</v>
          </cell>
          <cell r="E233" t="str">
            <v>75088973781</v>
          </cell>
          <cell r="F233" t="str">
            <v>17-ABR-2013</v>
          </cell>
          <cell r="G233" t="str">
            <v>OG GCIA  DEPENDENCIAS DIRECTAS</v>
          </cell>
          <cell r="H233" t="str">
            <v>JEFE DE DEPENDENCIAS DIRECTAS</v>
          </cell>
          <cell r="I233" t="str">
            <v>CONFIANZA</v>
          </cell>
          <cell r="J233">
            <v>6</v>
          </cell>
          <cell r="K233">
            <v>15</v>
          </cell>
          <cell r="L233">
            <v>14648.7</v>
          </cell>
        </row>
        <row r="234">
          <cell r="B234" t="str">
            <v>MARTINEZ GUTIERREZ CRISTOBAL</v>
          </cell>
          <cell r="C234" t="str">
            <v>MAGC5302013K0</v>
          </cell>
          <cell r="D234" t="str">
            <v>MAGC530302HJCRTR03</v>
          </cell>
          <cell r="E234" t="str">
            <v>04715304012</v>
          </cell>
          <cell r="F234" t="str">
            <v>26-MAY-1994</v>
          </cell>
          <cell r="G234" t="str">
            <v>SALA LIBERTAD</v>
          </cell>
          <cell r="H234" t="str">
            <v>AUXILIAR DE CHOFER</v>
          </cell>
          <cell r="I234" t="str">
            <v>BASE SINDICALIZADO</v>
          </cell>
          <cell r="J234">
            <v>8</v>
          </cell>
          <cell r="K234">
            <v>15</v>
          </cell>
          <cell r="L234">
            <v>3342.35</v>
          </cell>
        </row>
        <row r="235">
          <cell r="B235" t="str">
            <v>MARTINEZ HERNANDEZ JOSE ISRAEL</v>
          </cell>
          <cell r="C235" t="str">
            <v>MAHI810211J55</v>
          </cell>
          <cell r="D235" t="str">
            <v>MAHI810211HJCRRS07</v>
          </cell>
          <cell r="E235" t="str">
            <v>75978118125</v>
          </cell>
          <cell r="F235" t="str">
            <v>10-ABR-2006</v>
          </cell>
          <cell r="G235" t="str">
            <v>SALA ALCALDE</v>
          </cell>
          <cell r="H235" t="str">
            <v>AUXILIAR DE CHOFER</v>
          </cell>
          <cell r="I235" t="str">
            <v>BASE SINDICALIZADO</v>
          </cell>
          <cell r="J235">
            <v>8</v>
          </cell>
          <cell r="K235">
            <v>15</v>
          </cell>
          <cell r="L235">
            <v>3546.2</v>
          </cell>
        </row>
        <row r="236">
          <cell r="B236" t="str">
            <v>MARTINEZ MELENDEZ MARIA ESPERANZA</v>
          </cell>
          <cell r="C236" t="str">
            <v>MAMX5609244Q5</v>
          </cell>
          <cell r="D236" t="str">
            <v>MAMX560924MJCRLS09</v>
          </cell>
          <cell r="E236" t="str">
            <v>04915600854</v>
          </cell>
          <cell r="F236" t="str">
            <v>30-SEP-2002</v>
          </cell>
          <cell r="G236" t="str">
            <v>CENTRO 4</v>
          </cell>
          <cell r="H236" t="str">
            <v>AFANADORA</v>
          </cell>
          <cell r="I236" t="str">
            <v>BASE SINDICALIZADO</v>
          </cell>
          <cell r="J236">
            <v>8</v>
          </cell>
          <cell r="K236">
            <v>15</v>
          </cell>
          <cell r="L236">
            <v>2839.25</v>
          </cell>
        </row>
        <row r="237">
          <cell r="B237" t="str">
            <v>MARTINEZ RAMIREZ DANIEL</v>
          </cell>
          <cell r="C237" t="str">
            <v>MARD850908000</v>
          </cell>
          <cell r="D237" t="str">
            <v>MARD850908HJCRMN05</v>
          </cell>
          <cell r="E237" t="str">
            <v>04018518060</v>
          </cell>
          <cell r="F237" t="str">
            <v>03-JUN-2013</v>
          </cell>
          <cell r="G237" t="str">
            <v>DEPOSITO SAN AGUSTIN</v>
          </cell>
          <cell r="H237" t="str">
            <v>RECEPTOR</v>
          </cell>
          <cell r="I237" t="str">
            <v>INCIDENCIAS</v>
          </cell>
          <cell r="J237">
            <v>8</v>
          </cell>
          <cell r="K237">
            <v>15</v>
          </cell>
          <cell r="L237">
            <v>3545.9</v>
          </cell>
        </row>
        <row r="238">
          <cell r="B238" t="str">
            <v>MARTINEZ RUVALCABA MARIA DEL CARMEN</v>
          </cell>
          <cell r="C238" t="str">
            <v>MARC520713NN9</v>
          </cell>
          <cell r="D238" t="str">
            <v>MARC520713MJCRVR03</v>
          </cell>
          <cell r="E238" t="str">
            <v>04725212205</v>
          </cell>
          <cell r="F238" t="str">
            <v>01-JUL-1992</v>
          </cell>
          <cell r="G238" t="str">
            <v>OG RECURSOS HUMANOS</v>
          </cell>
          <cell r="H238" t="str">
            <v>AUXILIAR ADMINISTRATIVO 'A'</v>
          </cell>
          <cell r="I238" t="str">
            <v>BASE SINDICALIZADO</v>
          </cell>
          <cell r="J238">
            <v>6</v>
          </cell>
          <cell r="K238">
            <v>15</v>
          </cell>
          <cell r="L238">
            <v>4739.5</v>
          </cell>
        </row>
        <row r="239">
          <cell r="B239" t="str">
            <v>MARTINEZ VAZQUEZ MARIA TRINIDAD</v>
          </cell>
          <cell r="C239" t="str">
            <v>MAVT560627A50</v>
          </cell>
          <cell r="D239" t="str">
            <v>MAVM560627MJCRZR06</v>
          </cell>
          <cell r="E239" t="str">
            <v>04885605198</v>
          </cell>
          <cell r="F239" t="str">
            <v>16-ENE-1988</v>
          </cell>
          <cell r="G239" t="str">
            <v>U.A.P.I.</v>
          </cell>
          <cell r="H239" t="str">
            <v>ENFERMERA</v>
          </cell>
          <cell r="I239" t="str">
            <v>BASE SINDICALIZADO</v>
          </cell>
          <cell r="J239">
            <v>8</v>
          </cell>
          <cell r="K239">
            <v>15</v>
          </cell>
          <cell r="L239">
            <v>3750.8</v>
          </cell>
        </row>
        <row r="240">
          <cell r="B240" t="str">
            <v>MARTINEZ ZERMEÑO PEDRO OSCAR</v>
          </cell>
          <cell r="C240" t="str">
            <v>MAZP820301000</v>
          </cell>
          <cell r="D240" t="str">
            <v>MAZP820301HJCRRD06</v>
          </cell>
          <cell r="E240" t="str">
            <v>54008228998</v>
          </cell>
          <cell r="F240" t="str">
            <v>15-AGO-2011</v>
          </cell>
          <cell r="G240" t="str">
            <v>OG SEGUIMIENTO Y ACOMPAÑAMIENT</v>
          </cell>
          <cell r="H240" t="str">
            <v>RECEPTOR</v>
          </cell>
          <cell r="I240" t="str">
            <v>CONTRATO PERMANENTE</v>
          </cell>
          <cell r="J240">
            <v>8</v>
          </cell>
          <cell r="K240">
            <v>15</v>
          </cell>
          <cell r="L240">
            <v>3546.2</v>
          </cell>
        </row>
        <row r="241">
          <cell r="B241" t="str">
            <v>MEDA MUCIÑO FRANCISCO IVAN</v>
          </cell>
          <cell r="C241" t="str">
            <v>MEMF801004000</v>
          </cell>
          <cell r="D241" t="str">
            <v>MEMF801004HJCDCR01</v>
          </cell>
          <cell r="E241" t="str">
            <v>37998011540</v>
          </cell>
          <cell r="F241" t="str">
            <v>23-FEB-2012</v>
          </cell>
          <cell r="G241" t="str">
            <v>OG SERVICIOS GENERALES</v>
          </cell>
          <cell r="H241" t="str">
            <v>RECEPTOR</v>
          </cell>
          <cell r="I241" t="str">
            <v>CONTRATO PERMANENTE</v>
          </cell>
          <cell r="J241">
            <v>8</v>
          </cell>
          <cell r="K241">
            <v>15</v>
          </cell>
          <cell r="L241">
            <v>3546.2</v>
          </cell>
        </row>
        <row r="242">
          <cell r="B242" t="str">
            <v>MEDINA GUEVARA JOSEFINA</v>
          </cell>
          <cell r="C242" t="str">
            <v>MEGJ570323I75</v>
          </cell>
          <cell r="D242" t="str">
            <v>MEGJ570323MJCDVS03</v>
          </cell>
          <cell r="E242" t="str">
            <v>04915701918</v>
          </cell>
          <cell r="F242" t="str">
            <v>09-DIC-1991</v>
          </cell>
          <cell r="G242" t="str">
            <v>ASILO LEONIDAS K. DEMOS</v>
          </cell>
          <cell r="H242" t="str">
            <v>MEDICO GENERAL</v>
          </cell>
          <cell r="I242" t="str">
            <v>BASE SINDICALIZADO</v>
          </cell>
          <cell r="J242">
            <v>6</v>
          </cell>
          <cell r="K242">
            <v>15</v>
          </cell>
          <cell r="L242">
            <v>4577.7</v>
          </cell>
        </row>
        <row r="243">
          <cell r="B243" t="str">
            <v>MEDINA LOPEZ RODRIGO DEMETRIO</v>
          </cell>
          <cell r="C243" t="str">
            <v>MELR671222L29</v>
          </cell>
          <cell r="D243" t="str">
            <v>MELR671222HJCDPD04</v>
          </cell>
          <cell r="E243" t="str">
            <v>04906747482</v>
          </cell>
          <cell r="F243" t="str">
            <v>19-JUN-1990</v>
          </cell>
          <cell r="G243" t="str">
            <v>OG CONTROL INTERNO</v>
          </cell>
          <cell r="H243" t="str">
            <v>SUPERVISOR DE AUDITORIA INTERN</v>
          </cell>
          <cell r="I243" t="str">
            <v>BASE CONFIANZA</v>
          </cell>
          <cell r="J243">
            <v>8</v>
          </cell>
          <cell r="K243">
            <v>15</v>
          </cell>
          <cell r="L243">
            <v>11866.5</v>
          </cell>
        </row>
        <row r="244">
          <cell r="B244" t="str">
            <v>MENDOZA MORENO ANA ROSA</v>
          </cell>
          <cell r="C244" t="str">
            <v>MEMA570612TA0</v>
          </cell>
          <cell r="D244" t="str">
            <v>MEMA570612MJCNRN02</v>
          </cell>
          <cell r="E244" t="str">
            <v>54835712552</v>
          </cell>
          <cell r="F244" t="str">
            <v>06-SEP-1983</v>
          </cell>
          <cell r="G244" t="str">
            <v>OG PROCURADOR JURIDICO</v>
          </cell>
          <cell r="H244" t="str">
            <v>ABOGADO</v>
          </cell>
          <cell r="I244" t="str">
            <v>BASE</v>
          </cell>
          <cell r="J244">
            <v>6</v>
          </cell>
          <cell r="K244">
            <v>15</v>
          </cell>
          <cell r="L244">
            <v>4896.3999999999996</v>
          </cell>
        </row>
        <row r="245">
          <cell r="B245" t="str">
            <v>MEZA YAÑEZ LUCIA DEL CARMEN</v>
          </cell>
          <cell r="C245" t="str">
            <v>MEYL830108RA0</v>
          </cell>
          <cell r="D245" t="str">
            <v>MEYL830108MJCZXC04</v>
          </cell>
          <cell r="E245" t="str">
            <v>75028321943</v>
          </cell>
          <cell r="F245" t="str">
            <v>23-SEP-2003</v>
          </cell>
          <cell r="G245" t="str">
            <v>CENTRO 1</v>
          </cell>
          <cell r="H245" t="str">
            <v>MAESTRA</v>
          </cell>
          <cell r="I245" t="str">
            <v>BASE SINDICALIZADO</v>
          </cell>
          <cell r="J245">
            <v>8</v>
          </cell>
          <cell r="K245">
            <v>15</v>
          </cell>
          <cell r="L245">
            <v>6148.5</v>
          </cell>
        </row>
        <row r="246">
          <cell r="B246" t="str">
            <v>MIRAMON RIVERA ANA GUILLERMINA</v>
          </cell>
          <cell r="C246" t="str">
            <v>MIRA750301KS2</v>
          </cell>
          <cell r="D246" t="str">
            <v>MIRA750301MJCRVN07</v>
          </cell>
          <cell r="E246" t="str">
            <v>75977517350</v>
          </cell>
          <cell r="F246" t="str">
            <v>01-OCT-1997</v>
          </cell>
          <cell r="G246" t="str">
            <v>CENTRO 3</v>
          </cell>
          <cell r="H246" t="str">
            <v>MAESTRO (A)</v>
          </cell>
          <cell r="I246" t="str">
            <v>BASE SINDICALIZADO</v>
          </cell>
          <cell r="J246">
            <v>8</v>
          </cell>
          <cell r="K246">
            <v>15</v>
          </cell>
          <cell r="L246">
            <v>2173.5500000000002</v>
          </cell>
        </row>
        <row r="247">
          <cell r="B247" t="str">
            <v>MIRANDA VIRGEN JAVIER EMMANUEL</v>
          </cell>
          <cell r="C247" t="str">
            <v>MIVJ801219R99</v>
          </cell>
          <cell r="D247" t="str">
            <v>MIVJ801219HJCRRV05</v>
          </cell>
          <cell r="E247" t="str">
            <v>04998045399</v>
          </cell>
          <cell r="F247" t="str">
            <v>15-MAR-1999</v>
          </cell>
          <cell r="G247" t="str">
            <v>DEPOSITO SAN AGUSTIN</v>
          </cell>
          <cell r="H247" t="str">
            <v>RECEPTOR</v>
          </cell>
          <cell r="I247" t="str">
            <v>BASE SINDICALIZADO</v>
          </cell>
          <cell r="J247">
            <v>8</v>
          </cell>
          <cell r="K247">
            <v>15</v>
          </cell>
          <cell r="L247">
            <v>3546.2</v>
          </cell>
        </row>
        <row r="248">
          <cell r="B248" t="str">
            <v>MONSIVAIS BOBADILLA NANCY NOHEMI</v>
          </cell>
          <cell r="C248" t="str">
            <v>MOBN8011213M0</v>
          </cell>
          <cell r="D248" t="str">
            <v>MOBN801121MJCNBN05</v>
          </cell>
          <cell r="E248" t="str">
            <v>54998072596</v>
          </cell>
          <cell r="F248" t="str">
            <v>16-NOV-1999</v>
          </cell>
          <cell r="G248" t="str">
            <v>OG SEGUIMIENTO Y ACOMPAÑAMIENT</v>
          </cell>
          <cell r="H248" t="str">
            <v>AUXILIAR ADMINISTRATIVO</v>
          </cell>
          <cell r="I248" t="str">
            <v>BASE SINDICALIZADO</v>
          </cell>
          <cell r="J248">
            <v>6</v>
          </cell>
          <cell r="K248">
            <v>15</v>
          </cell>
          <cell r="L248">
            <v>4101.8999999999996</v>
          </cell>
        </row>
        <row r="249">
          <cell r="B249" t="str">
            <v>MORA ANGUIANO MARGARITA</v>
          </cell>
          <cell r="C249" t="str">
            <v>MOAM640615TF5</v>
          </cell>
          <cell r="D249" t="str">
            <v>MOAM640615MJCRNR05</v>
          </cell>
          <cell r="E249" t="str">
            <v>75926400401</v>
          </cell>
          <cell r="F249" t="str">
            <v>10-FEB-1992</v>
          </cell>
          <cell r="G249" t="str">
            <v>OG SERVICIOS GENERALES</v>
          </cell>
          <cell r="H249" t="str">
            <v>AFANADORA</v>
          </cell>
          <cell r="I249" t="str">
            <v>BASE SINDICALIZADO</v>
          </cell>
          <cell r="J249">
            <v>8</v>
          </cell>
          <cell r="K249">
            <v>15</v>
          </cell>
          <cell r="L249">
            <v>3117.8</v>
          </cell>
        </row>
        <row r="250">
          <cell r="B250" t="str">
            <v>MORALES RAMIREZ MARIA ASCENCION</v>
          </cell>
          <cell r="C250" t="str">
            <v>MORA5205148P6</v>
          </cell>
          <cell r="D250" t="str">
            <v>MORA520514MJCRMS08</v>
          </cell>
          <cell r="E250" t="str">
            <v>04895204487</v>
          </cell>
          <cell r="F250" t="str">
            <v>03-JUL-1989</v>
          </cell>
          <cell r="G250" t="str">
            <v>ASILO LEONIDAS K. DEMOS</v>
          </cell>
          <cell r="H250" t="str">
            <v>AUXILIAR DE COCINA</v>
          </cell>
          <cell r="I250" t="str">
            <v>BASE SINDICALIZADO</v>
          </cell>
          <cell r="J250">
            <v>8</v>
          </cell>
          <cell r="K250">
            <v>15</v>
          </cell>
          <cell r="L250">
            <v>3117.8</v>
          </cell>
        </row>
        <row r="251">
          <cell r="B251" t="str">
            <v>MORENO CORTES ARTURO</v>
          </cell>
          <cell r="C251" t="str">
            <v>MOCA590404AM7</v>
          </cell>
          <cell r="D251" t="str">
            <v>MOCA590404HJCRRR03</v>
          </cell>
          <cell r="E251" t="str">
            <v>04845914706</v>
          </cell>
          <cell r="F251" t="str">
            <v>06-NOV-1995</v>
          </cell>
          <cell r="G251" t="str">
            <v>SALA LIBERTAD</v>
          </cell>
          <cell r="H251" t="str">
            <v>ENCARGADO DE CONTRATACION</v>
          </cell>
          <cell r="I251" t="str">
            <v>BASE SINDICALIZADO</v>
          </cell>
          <cell r="J251">
            <v>8</v>
          </cell>
          <cell r="K251">
            <v>15</v>
          </cell>
          <cell r="L251">
            <v>3546.2</v>
          </cell>
        </row>
        <row r="252">
          <cell r="B252" t="str">
            <v>MORENO CORTES FRANCISCO</v>
          </cell>
          <cell r="C252" t="str">
            <v>MOCF570828C72</v>
          </cell>
          <cell r="D252" t="str">
            <v>MOCF570828HJCRRR04</v>
          </cell>
          <cell r="E252" t="str">
            <v>54815706673</v>
          </cell>
          <cell r="F252" t="str">
            <v>09-FEB-1996</v>
          </cell>
          <cell r="G252" t="str">
            <v>U.A.P.I.</v>
          </cell>
          <cell r="H252" t="str">
            <v>AUXILIAR DE FARMACIA</v>
          </cell>
          <cell r="I252" t="str">
            <v>BASE SINDICALIZADO</v>
          </cell>
          <cell r="J252">
            <v>6</v>
          </cell>
          <cell r="K252">
            <v>15</v>
          </cell>
          <cell r="L252">
            <v>4769.2</v>
          </cell>
        </row>
        <row r="253">
          <cell r="B253" t="str">
            <v>MORENO DE ALBA SAULO ALONSO</v>
          </cell>
          <cell r="C253" t="str">
            <v>MOAS820416000</v>
          </cell>
          <cell r="D253" t="str">
            <v>MOAS820416HJCRLL00</v>
          </cell>
          <cell r="E253" t="str">
            <v>04078212372</v>
          </cell>
          <cell r="F253" t="str">
            <v>01-SEP-2009</v>
          </cell>
          <cell r="G253" t="str">
            <v>OG PROCURADOR JURIDICO</v>
          </cell>
          <cell r="H253" t="str">
            <v>ABOGADO</v>
          </cell>
          <cell r="I253" t="str">
            <v>BASE CONFIANZA</v>
          </cell>
          <cell r="J253">
            <v>6</v>
          </cell>
          <cell r="K253">
            <v>15</v>
          </cell>
          <cell r="L253">
            <v>5003.05</v>
          </cell>
        </row>
        <row r="254">
          <cell r="B254" t="str">
            <v>MURO FLORES JOSE MARTIN</v>
          </cell>
          <cell r="C254" t="str">
            <v>MUFM6301197BA</v>
          </cell>
          <cell r="D254" t="str">
            <v>MUFM630119HJCRLR03</v>
          </cell>
          <cell r="E254" t="str">
            <v>04866331848</v>
          </cell>
          <cell r="F254" t="str">
            <v>03-ABR-1990</v>
          </cell>
          <cell r="G254" t="str">
            <v>SALA LIBERTAD</v>
          </cell>
          <cell r="H254" t="str">
            <v>AUXILIAR DE CHOFER</v>
          </cell>
          <cell r="I254" t="str">
            <v>BASE SINDICALIZADO</v>
          </cell>
          <cell r="J254">
            <v>8</v>
          </cell>
          <cell r="K254">
            <v>15</v>
          </cell>
          <cell r="L254">
            <v>3342.35</v>
          </cell>
        </row>
        <row r="255">
          <cell r="B255" t="str">
            <v>MURO MURO FABIAN OMAR</v>
          </cell>
          <cell r="C255" t="str">
            <v>MUMF760831000</v>
          </cell>
          <cell r="D255" t="str">
            <v>MUMF760831HJCRRB01</v>
          </cell>
          <cell r="E255" t="str">
            <v>04037603984</v>
          </cell>
          <cell r="F255" t="str">
            <v>22-ABR-2013</v>
          </cell>
          <cell r="G255" t="str">
            <v>OG DESARROLLO INSTITUCIONAL</v>
          </cell>
          <cell r="H255" t="str">
            <v>JEFE DE DESARROLLO INSTITUCION</v>
          </cell>
          <cell r="I255" t="str">
            <v>CONFIANZA</v>
          </cell>
          <cell r="J255">
            <v>6</v>
          </cell>
          <cell r="K255">
            <v>15</v>
          </cell>
          <cell r="L255">
            <v>14766</v>
          </cell>
        </row>
        <row r="256">
          <cell r="B256" t="str">
            <v>MUÑIZ ORTEGA MARTHA IRENE</v>
          </cell>
          <cell r="C256" t="str">
            <v>MUOM680826LU7</v>
          </cell>
          <cell r="D256" t="str">
            <v>MUOM680826MTSXRR01</v>
          </cell>
          <cell r="E256" t="str">
            <v>04886858580</v>
          </cell>
          <cell r="F256" t="str">
            <v>17-OCT-1990</v>
          </cell>
          <cell r="G256" t="str">
            <v>SALA ALCALDE</v>
          </cell>
          <cell r="H256" t="str">
            <v>SECRETARIA</v>
          </cell>
          <cell r="I256" t="str">
            <v>BASE SINDICALIZADO</v>
          </cell>
          <cell r="J256">
            <v>6</v>
          </cell>
          <cell r="K256">
            <v>15</v>
          </cell>
          <cell r="L256">
            <v>3289.65</v>
          </cell>
        </row>
        <row r="257">
          <cell r="B257" t="str">
            <v>MUÑOZ BOCANEGRA HECTOR MANUEL</v>
          </cell>
          <cell r="C257" t="str">
            <v>MUBH580626GZ6</v>
          </cell>
          <cell r="D257" t="str">
            <v>MUBH580626HJCXCC07</v>
          </cell>
          <cell r="E257" t="str">
            <v>54815848186</v>
          </cell>
          <cell r="F257" t="str">
            <v>16-MAR-1988</v>
          </cell>
          <cell r="G257" t="str">
            <v>ASILO LEONIDAS K. DEMOS</v>
          </cell>
          <cell r="H257" t="str">
            <v>ENC. DE ALMACEN</v>
          </cell>
          <cell r="I257" t="str">
            <v>BASE SINDICALIZADO</v>
          </cell>
          <cell r="J257">
            <v>6</v>
          </cell>
          <cell r="K257">
            <v>15</v>
          </cell>
          <cell r="L257">
            <v>4093.8</v>
          </cell>
        </row>
        <row r="258">
          <cell r="B258" t="str">
            <v>MUÑOZ GUTIERREZ DANIEL</v>
          </cell>
          <cell r="C258" t="str">
            <v>MUGD730504000</v>
          </cell>
          <cell r="D258" t="str">
            <v>MUGD730504HJCXTN08</v>
          </cell>
          <cell r="E258" t="str">
            <v>56887181453</v>
          </cell>
          <cell r="F258" t="str">
            <v>09-DIC-2005</v>
          </cell>
          <cell r="G258" t="str">
            <v>DEPOSITO SAN AGUSTIN</v>
          </cell>
          <cell r="H258" t="str">
            <v>RECEPTOR</v>
          </cell>
          <cell r="I258" t="str">
            <v>BASE SINDICALIZADO</v>
          </cell>
          <cell r="J258">
            <v>8</v>
          </cell>
          <cell r="K258">
            <v>15</v>
          </cell>
          <cell r="L258">
            <v>3546.05</v>
          </cell>
        </row>
        <row r="259">
          <cell r="B259" t="str">
            <v>MUÑOZ HERNANDEZ FRANCISCO JAVIER</v>
          </cell>
          <cell r="C259" t="str">
            <v>MUHF721127MD4</v>
          </cell>
          <cell r="D259" t="str">
            <v>MUHF721127HJCXRR03</v>
          </cell>
          <cell r="E259" t="str">
            <v>74897209867</v>
          </cell>
          <cell r="F259" t="str">
            <v>06-MAY-2003</v>
          </cell>
          <cell r="G259" t="str">
            <v>DEPOSITO SAN AGUSTIN</v>
          </cell>
          <cell r="H259" t="str">
            <v>RECEPTOR</v>
          </cell>
          <cell r="I259" t="str">
            <v>BASE SINDICALIZADO</v>
          </cell>
          <cell r="J259">
            <v>8</v>
          </cell>
          <cell r="K259">
            <v>15</v>
          </cell>
          <cell r="L259">
            <v>3546.2</v>
          </cell>
        </row>
        <row r="260">
          <cell r="B260" t="str">
            <v>MUÑOZ OCHOA VICTOR DAVID</v>
          </cell>
          <cell r="C260" t="str">
            <v>MUOV8109263X9</v>
          </cell>
          <cell r="D260" t="str">
            <v>MUOV810926HJCXCC04</v>
          </cell>
          <cell r="E260" t="str">
            <v>75998111571</v>
          </cell>
          <cell r="F260" t="str">
            <v>04-MAR-2005</v>
          </cell>
          <cell r="G260" t="str">
            <v>OG CENTRO DE COMPUTO</v>
          </cell>
          <cell r="H260" t="str">
            <v>AFANADOR</v>
          </cell>
          <cell r="I260" t="str">
            <v>BASE SINDICALIZADO</v>
          </cell>
          <cell r="J260">
            <v>8</v>
          </cell>
          <cell r="K260">
            <v>15</v>
          </cell>
          <cell r="L260">
            <v>3117.8</v>
          </cell>
        </row>
        <row r="261">
          <cell r="B261" t="str">
            <v>NAVARRO VILLA LORENA</v>
          </cell>
          <cell r="C261" t="str">
            <v>NAVL771212FW0</v>
          </cell>
          <cell r="D261" t="str">
            <v>NAVL771212MJCVLR09</v>
          </cell>
          <cell r="E261" t="str">
            <v>75967723661</v>
          </cell>
          <cell r="F261" t="str">
            <v>16-AGO-1996</v>
          </cell>
          <cell r="G261" t="str">
            <v>OG CONTABILIDAD</v>
          </cell>
          <cell r="H261" t="str">
            <v>AUXILIAR CONTABLE 'B'</v>
          </cell>
          <cell r="I261" t="str">
            <v>BASE SINDICALIZADO</v>
          </cell>
          <cell r="J261">
            <v>6</v>
          </cell>
          <cell r="K261">
            <v>15</v>
          </cell>
          <cell r="L261">
            <v>4766.8</v>
          </cell>
        </row>
        <row r="262">
          <cell r="B262" t="str">
            <v>NORIEGA CORTES DAVID ALEJANDRO</v>
          </cell>
          <cell r="C262" t="str">
            <v>NOCD801218PG1</v>
          </cell>
          <cell r="D262" t="str">
            <v>NOCD801218HJCRRV07</v>
          </cell>
          <cell r="E262" t="str">
            <v>75988036473</v>
          </cell>
          <cell r="F262" t="str">
            <v>12-JUN-2002</v>
          </cell>
          <cell r="G262" t="str">
            <v>DEPOSITO SAN AGUSTIN</v>
          </cell>
          <cell r="H262" t="str">
            <v>RECEPTOR</v>
          </cell>
          <cell r="I262" t="str">
            <v>BASE SINDICALIZADO</v>
          </cell>
          <cell r="J262">
            <v>8</v>
          </cell>
          <cell r="K262">
            <v>15</v>
          </cell>
          <cell r="L262">
            <v>3546.2</v>
          </cell>
        </row>
        <row r="263">
          <cell r="B263" t="str">
            <v>NORIEGA DELGADO CARLOS ABELARDO</v>
          </cell>
          <cell r="C263" t="str">
            <v>NODC670923EL1</v>
          </cell>
          <cell r="D263" t="str">
            <v>NODC670923HJCRLR03</v>
          </cell>
          <cell r="E263" t="str">
            <v>04856735420</v>
          </cell>
          <cell r="F263" t="str">
            <v>13-AGO-2012</v>
          </cell>
          <cell r="G263" t="str">
            <v>DEPOSITO SAN AGUSTIN</v>
          </cell>
          <cell r="H263" t="str">
            <v>RECEPTOR</v>
          </cell>
          <cell r="I263" t="str">
            <v>BASE SINDICALIZADO</v>
          </cell>
          <cell r="J263">
            <v>8</v>
          </cell>
          <cell r="K263">
            <v>15</v>
          </cell>
          <cell r="L263">
            <v>3545.9</v>
          </cell>
        </row>
        <row r="264">
          <cell r="B264" t="str">
            <v>NUÑEZ LEGORRETA MONICA</v>
          </cell>
          <cell r="C264" t="str">
            <v>NULM7404034D7</v>
          </cell>
          <cell r="D264" t="str">
            <v>NULM740403MDFXGN02</v>
          </cell>
          <cell r="E264" t="str">
            <v>04937319400</v>
          </cell>
          <cell r="F264" t="str">
            <v>16-ENE-1998</v>
          </cell>
          <cell r="G264" t="str">
            <v>OG DESARROLLO INSTITUCIONAL</v>
          </cell>
          <cell r="H264" t="str">
            <v>COORDINADOR OPERATIVO</v>
          </cell>
          <cell r="I264" t="str">
            <v>BASE CONFIANZA</v>
          </cell>
          <cell r="J264">
            <v>6</v>
          </cell>
          <cell r="K264">
            <v>15</v>
          </cell>
          <cell r="L264">
            <v>7562.4</v>
          </cell>
        </row>
        <row r="265">
          <cell r="B265" t="str">
            <v>NUÑEZ LOPEZ MARIA</v>
          </cell>
          <cell r="C265" t="str">
            <v>NULM7305194C7</v>
          </cell>
          <cell r="D265" t="str">
            <v>NULM730519MZSXPRO0</v>
          </cell>
          <cell r="E265" t="str">
            <v>04987331222</v>
          </cell>
          <cell r="F265" t="str">
            <v>01-SEP-1998</v>
          </cell>
          <cell r="G265" t="str">
            <v>OG GERENCIA ADMINISTRATIVA</v>
          </cell>
          <cell r="H265" t="str">
            <v>MAESTRA</v>
          </cell>
          <cell r="I265" t="str">
            <v>BASE SINDICALIZADO</v>
          </cell>
          <cell r="J265">
            <v>8</v>
          </cell>
          <cell r="K265">
            <v>15</v>
          </cell>
          <cell r="L265">
            <v>2839.25</v>
          </cell>
        </row>
        <row r="266">
          <cell r="B266" t="str">
            <v>OCHOA CARDENAS MANUEL GENARO</v>
          </cell>
          <cell r="C266" t="str">
            <v>OOCM570803000</v>
          </cell>
          <cell r="D266" t="str">
            <v>OOCM570803HJCCRN05</v>
          </cell>
          <cell r="E266" t="str">
            <v>54775715896</v>
          </cell>
          <cell r="F266" t="str">
            <v>27-JUL-2013</v>
          </cell>
          <cell r="G266" t="str">
            <v>U.A.P.I.</v>
          </cell>
          <cell r="H266" t="str">
            <v>CONSERJE</v>
          </cell>
          <cell r="I266" t="str">
            <v>CONTRATO</v>
          </cell>
          <cell r="J266">
            <v>8</v>
          </cell>
          <cell r="K266">
            <v>15</v>
          </cell>
          <cell r="L266">
            <v>4024.95</v>
          </cell>
        </row>
        <row r="267">
          <cell r="B267" t="str">
            <v>OCHOA GONZALEZ FRANCISCO</v>
          </cell>
          <cell r="C267" t="str">
            <v>OOGF880324000</v>
          </cell>
          <cell r="D267" t="str">
            <v>OOGF880324HJCCNR02</v>
          </cell>
          <cell r="E267" t="str">
            <v>04048805214</v>
          </cell>
          <cell r="F267" t="str">
            <v>05-JUN-2013</v>
          </cell>
          <cell r="G267" t="str">
            <v>SALA ALCALDE</v>
          </cell>
          <cell r="H267" t="str">
            <v>CHOFER</v>
          </cell>
          <cell r="I267" t="str">
            <v>CONTRATO</v>
          </cell>
          <cell r="J267">
            <v>8</v>
          </cell>
          <cell r="K267">
            <v>15</v>
          </cell>
          <cell r="L267">
            <v>3546.2</v>
          </cell>
        </row>
        <row r="268">
          <cell r="B268" t="str">
            <v>OLIVA GONZALEZ XOCHITL ALEJAND</v>
          </cell>
          <cell r="C268" t="str">
            <v>OIGX7108109A4</v>
          </cell>
          <cell r="D268" t="str">
            <v>OIGX710810MJCLNC05</v>
          </cell>
          <cell r="E268" t="str">
            <v>04887134478</v>
          </cell>
          <cell r="F268" t="str">
            <v>10-FEB-1988</v>
          </cell>
          <cell r="G268" t="str">
            <v>DEPOSITO SAN AGUSTIN</v>
          </cell>
          <cell r="H268" t="str">
            <v>AUXILIAR CONTABLE 'B'</v>
          </cell>
          <cell r="I268" t="str">
            <v>BASE SINDICALIZADO</v>
          </cell>
          <cell r="J268">
            <v>6</v>
          </cell>
          <cell r="K268">
            <v>15</v>
          </cell>
          <cell r="L268">
            <v>3972.9</v>
          </cell>
        </row>
        <row r="269">
          <cell r="B269" t="str">
            <v>ONTIVEROS VENCES DAVID SAMUEL</v>
          </cell>
          <cell r="C269" t="str">
            <v>OIVD770216QL3</v>
          </cell>
          <cell r="D269" t="str">
            <v>OIVD770216HDFNNV02</v>
          </cell>
          <cell r="E269" t="str">
            <v>04977714932</v>
          </cell>
          <cell r="F269" t="str">
            <v>09-MAR-2000</v>
          </cell>
          <cell r="G269" t="str">
            <v>DEPOSITO SAN AGUSTIN</v>
          </cell>
          <cell r="H269" t="str">
            <v>RECEPTOR</v>
          </cell>
          <cell r="I269" t="str">
            <v>BASE SINDICALIZADO</v>
          </cell>
          <cell r="J269">
            <v>8</v>
          </cell>
          <cell r="K269">
            <v>15</v>
          </cell>
          <cell r="L269">
            <v>3545.9</v>
          </cell>
        </row>
        <row r="270">
          <cell r="B270" t="str">
            <v>ONTIVEROS VENCES LUCIA PATRICI</v>
          </cell>
          <cell r="C270" t="str">
            <v>OIVL760313CG3</v>
          </cell>
          <cell r="D270" t="str">
            <v>OIVL760313MDFNNC09</v>
          </cell>
          <cell r="E270" t="str">
            <v>75967613193</v>
          </cell>
          <cell r="F270" t="str">
            <v>12-JUN-1997</v>
          </cell>
          <cell r="G270" t="str">
            <v>BIENES EN CUSTODIA O.G.</v>
          </cell>
          <cell r="H270" t="str">
            <v>AUXILIAR ADMINISTRATIVO 'A'</v>
          </cell>
          <cell r="I270" t="str">
            <v>BASE SINDICALIZADO</v>
          </cell>
          <cell r="J270">
            <v>6</v>
          </cell>
          <cell r="K270">
            <v>15</v>
          </cell>
          <cell r="L270">
            <v>4499.55</v>
          </cell>
        </row>
        <row r="271">
          <cell r="B271" t="str">
            <v>ORANTE SUAREZ DORA CECILIA</v>
          </cell>
          <cell r="C271" t="str">
            <v>OASD6105257S5</v>
          </cell>
          <cell r="D271" t="str">
            <v>OASD610525MNTRRR01</v>
          </cell>
          <cell r="E271" t="str">
            <v>75926101306</v>
          </cell>
          <cell r="F271" t="str">
            <v>10-AGO-1992</v>
          </cell>
          <cell r="G271" t="str">
            <v>OG CONTROL INTERNO</v>
          </cell>
          <cell r="H271" t="str">
            <v>AUXILIAR ADMINISTRATIVO 'A'</v>
          </cell>
          <cell r="I271" t="str">
            <v>BASE SINDICALIZADO</v>
          </cell>
          <cell r="J271">
            <v>6</v>
          </cell>
          <cell r="K271">
            <v>15</v>
          </cell>
          <cell r="L271">
            <v>4739.5</v>
          </cell>
        </row>
        <row r="272">
          <cell r="B272" t="str">
            <v>ORNELAS OROZCO SOCORRO LETICIA</v>
          </cell>
          <cell r="C272" t="str">
            <v>OEOS780519000</v>
          </cell>
          <cell r="D272" t="str">
            <v>OEOS780519MJCRRC00</v>
          </cell>
          <cell r="E272" t="str">
            <v>04037826171</v>
          </cell>
          <cell r="F272" t="str">
            <v>19-JUN-2013</v>
          </cell>
          <cell r="G272" t="str">
            <v>U.A.P.I.</v>
          </cell>
          <cell r="H272" t="str">
            <v>PSICOLOGA</v>
          </cell>
          <cell r="I272" t="str">
            <v>CONTRATO</v>
          </cell>
          <cell r="J272">
            <v>8</v>
          </cell>
          <cell r="K272">
            <v>15</v>
          </cell>
          <cell r="L272">
            <v>4633.95</v>
          </cell>
        </row>
        <row r="273">
          <cell r="B273" t="str">
            <v>OROPEZA ALVAREZ JOSE NESTOR</v>
          </cell>
          <cell r="C273" t="str">
            <v>OOAN6502265T8</v>
          </cell>
          <cell r="D273" t="str">
            <v>OOAN650226HJCRLS03</v>
          </cell>
          <cell r="E273" t="str">
            <v>54836546637</v>
          </cell>
          <cell r="F273" t="str">
            <v>19-ENE-2004</v>
          </cell>
          <cell r="G273" t="str">
            <v>CENTRO 1</v>
          </cell>
          <cell r="H273" t="str">
            <v>MAESTRO</v>
          </cell>
          <cell r="I273" t="str">
            <v>BASE SINDICALIZADO</v>
          </cell>
          <cell r="J273">
            <v>8</v>
          </cell>
          <cell r="K273">
            <v>15</v>
          </cell>
          <cell r="L273">
            <v>3657.2</v>
          </cell>
        </row>
        <row r="274">
          <cell r="B274" t="str">
            <v>OROPEZA OROPEZA BRUNA</v>
          </cell>
          <cell r="C274" t="str">
            <v>OOOB561006TB8</v>
          </cell>
          <cell r="D274" t="str">
            <v>OOOB561006MZSRRR08</v>
          </cell>
          <cell r="E274" t="str">
            <v>56885648073</v>
          </cell>
          <cell r="F274" t="str">
            <v>01-FEB-1996</v>
          </cell>
          <cell r="G274" t="str">
            <v>OG ORGANISMOS AFILIADOS</v>
          </cell>
          <cell r="H274" t="str">
            <v>TRABAJADORA SOCIAL</v>
          </cell>
          <cell r="I274" t="str">
            <v>BASE SINDICALIZADO</v>
          </cell>
          <cell r="J274">
            <v>6</v>
          </cell>
          <cell r="K274">
            <v>15</v>
          </cell>
          <cell r="L274">
            <v>4893.3999999999996</v>
          </cell>
        </row>
        <row r="275">
          <cell r="B275" t="str">
            <v>OROZCO CERVANTES FERNANDO</v>
          </cell>
          <cell r="C275" t="str">
            <v>OOCF64111614A</v>
          </cell>
          <cell r="D275" t="str">
            <v>OOCF641116HJCRRR08</v>
          </cell>
          <cell r="E275" t="str">
            <v>04856425196</v>
          </cell>
          <cell r="F275" t="str">
            <v>01-JUL-1994</v>
          </cell>
          <cell r="G275" t="str">
            <v>SALA LIBERTAD</v>
          </cell>
          <cell r="H275" t="str">
            <v>AUXILIAR DE CHOFER</v>
          </cell>
          <cell r="I275" t="str">
            <v>BASE SINDICALIZADO</v>
          </cell>
          <cell r="J275">
            <v>8</v>
          </cell>
          <cell r="K275">
            <v>15</v>
          </cell>
          <cell r="L275">
            <v>3342.35</v>
          </cell>
        </row>
        <row r="276">
          <cell r="B276" t="str">
            <v>OROZCO FLORES NORMA PATRICIA</v>
          </cell>
          <cell r="C276" t="str">
            <v>OOFN631223IM6</v>
          </cell>
          <cell r="D276" t="str">
            <v>OOFN631223MJCRLR07</v>
          </cell>
          <cell r="E276" t="str">
            <v>04886324864</v>
          </cell>
          <cell r="F276" t="str">
            <v>10-MAR-1997</v>
          </cell>
          <cell r="G276" t="str">
            <v>U.A.P.I.</v>
          </cell>
          <cell r="H276" t="str">
            <v>TRABAJADORA SOCIAL</v>
          </cell>
          <cell r="I276" t="str">
            <v>BASE SINDICALIZADO</v>
          </cell>
          <cell r="J276">
            <v>6</v>
          </cell>
          <cell r="K276">
            <v>15</v>
          </cell>
          <cell r="L276">
            <v>4896.3999999999996</v>
          </cell>
        </row>
        <row r="277">
          <cell r="B277" t="str">
            <v>OROZCO HUERTA ALCINDO</v>
          </cell>
          <cell r="C277" t="str">
            <v>OOHA761120824</v>
          </cell>
          <cell r="D277" t="str">
            <v>OOHA761120HJCRRL01</v>
          </cell>
          <cell r="E277" t="str">
            <v>75977500372</v>
          </cell>
          <cell r="F277" t="str">
            <v>01-MAY-2011</v>
          </cell>
          <cell r="G277" t="str">
            <v>U.A.P.I.</v>
          </cell>
          <cell r="H277" t="str">
            <v>ENFERMERO</v>
          </cell>
          <cell r="I277" t="str">
            <v>BASE SINDICALIZADO</v>
          </cell>
          <cell r="J277">
            <v>8</v>
          </cell>
          <cell r="K277">
            <v>15</v>
          </cell>
          <cell r="L277">
            <v>3750.8</v>
          </cell>
        </row>
        <row r="278">
          <cell r="B278" t="str">
            <v>ORTEGA FIGUEROA ALEJANDRO</v>
          </cell>
          <cell r="C278" t="str">
            <v>OEFA630721000</v>
          </cell>
          <cell r="D278" t="str">
            <v>OEFA630721HJCRGL05</v>
          </cell>
          <cell r="E278" t="str">
            <v>04816316956</v>
          </cell>
          <cell r="F278" t="str">
            <v>19-JUN-2013</v>
          </cell>
          <cell r="G278" t="str">
            <v>U.A.P.I.</v>
          </cell>
          <cell r="H278" t="str">
            <v>AFANADOR</v>
          </cell>
          <cell r="I278" t="str">
            <v>CONTRATO</v>
          </cell>
          <cell r="J278">
            <v>8</v>
          </cell>
          <cell r="K278">
            <v>15</v>
          </cell>
          <cell r="L278">
            <v>3117.8</v>
          </cell>
        </row>
        <row r="279">
          <cell r="B279" t="str">
            <v>ORTEGA MARTINEZ JORGE VLADIMIR</v>
          </cell>
          <cell r="C279" t="str">
            <v>OEMJ840912PN1</v>
          </cell>
          <cell r="D279" t="str">
            <v>OEMJ840912HJCRRR07</v>
          </cell>
          <cell r="E279" t="str">
            <v>04078440023</v>
          </cell>
          <cell r="F279" t="str">
            <v>29-JUL-2013</v>
          </cell>
          <cell r="G279" t="str">
            <v>DEPOSITO SAN AGUSTIN</v>
          </cell>
          <cell r="H279" t="str">
            <v>RECEPTOR</v>
          </cell>
          <cell r="I279" t="str">
            <v>CONTRATO</v>
          </cell>
          <cell r="J279">
            <v>8</v>
          </cell>
          <cell r="K279">
            <v>15</v>
          </cell>
          <cell r="L279">
            <v>3546.15</v>
          </cell>
        </row>
        <row r="280">
          <cell r="B280" t="str">
            <v>ORTEGA SANTILLAN MIRIAM MARISOL</v>
          </cell>
          <cell r="C280" t="str">
            <v>OESM871022000</v>
          </cell>
          <cell r="D280" t="str">
            <v>OESM871022MJCRNR08</v>
          </cell>
          <cell r="E280" t="str">
            <v>75048715637</v>
          </cell>
          <cell r="F280" t="str">
            <v>17-SEP-2008</v>
          </cell>
          <cell r="G280" t="str">
            <v>U.A.P.I.</v>
          </cell>
          <cell r="H280" t="str">
            <v>AFANADORA</v>
          </cell>
          <cell r="I280" t="str">
            <v>CONTRATO PERMANENTE</v>
          </cell>
          <cell r="J280">
            <v>8</v>
          </cell>
          <cell r="K280">
            <v>15</v>
          </cell>
          <cell r="L280">
            <v>3117.8</v>
          </cell>
        </row>
        <row r="281">
          <cell r="B281" t="str">
            <v>ORTIZ AVIÑA MARTHA</v>
          </cell>
          <cell r="C281" t="str">
            <v>OIAM631213000</v>
          </cell>
          <cell r="D281" t="str">
            <v>OIAM631213MJCRVR07</v>
          </cell>
          <cell r="E281" t="str">
            <v>04816331377</v>
          </cell>
          <cell r="F281" t="str">
            <v>07-MAR-2007</v>
          </cell>
          <cell r="G281" t="str">
            <v>CENTRO 1</v>
          </cell>
          <cell r="H281" t="str">
            <v>AUXILIAR DE COCINA</v>
          </cell>
          <cell r="I281" t="str">
            <v>BASE SINDICALIZADO</v>
          </cell>
          <cell r="J281">
            <v>8</v>
          </cell>
          <cell r="K281">
            <v>15</v>
          </cell>
          <cell r="L281">
            <v>3117.8</v>
          </cell>
        </row>
        <row r="282">
          <cell r="B282" t="str">
            <v>ORTIZ CABRERA FERMIN</v>
          </cell>
          <cell r="C282" t="str">
            <v>OICF820410000</v>
          </cell>
          <cell r="D282" t="str">
            <v>OICF820410HJCRBR06</v>
          </cell>
          <cell r="E282" t="str">
            <v>56978204560</v>
          </cell>
          <cell r="F282" t="str">
            <v>07-SEP-2011</v>
          </cell>
          <cell r="G282" t="str">
            <v>OG JURIDICO</v>
          </cell>
          <cell r="H282" t="str">
            <v>ABOGADO</v>
          </cell>
          <cell r="I282" t="str">
            <v>CONFIANZA</v>
          </cell>
          <cell r="J282">
            <v>6</v>
          </cell>
          <cell r="K282">
            <v>15</v>
          </cell>
          <cell r="L282">
            <v>4896.3999999999996</v>
          </cell>
        </row>
        <row r="283">
          <cell r="B283" t="str">
            <v>ORTIZ GARCIA LUIS ANDRES</v>
          </cell>
          <cell r="C283" t="str">
            <v>OIGL620228GXA</v>
          </cell>
          <cell r="D283" t="str">
            <v>OIGL620228HJCRRS09</v>
          </cell>
          <cell r="E283" t="str">
            <v>04806234698</v>
          </cell>
          <cell r="F283" t="str">
            <v>19-ENE-1991</v>
          </cell>
          <cell r="G283" t="str">
            <v>SALA LIBERTAD</v>
          </cell>
          <cell r="H283" t="str">
            <v>CHOFER</v>
          </cell>
          <cell r="I283" t="str">
            <v>BASE SINDICALIZADO</v>
          </cell>
          <cell r="J283">
            <v>8</v>
          </cell>
          <cell r="K283">
            <v>15</v>
          </cell>
          <cell r="L283">
            <v>3546.2</v>
          </cell>
        </row>
        <row r="284">
          <cell r="B284" t="str">
            <v>ORTIZ HERNANDEZ VICTOR DAVID</v>
          </cell>
          <cell r="C284" t="str">
            <v>OIHV651229LR5</v>
          </cell>
          <cell r="D284" t="str">
            <v>OIHV651229HJCRRC09</v>
          </cell>
          <cell r="E284" t="str">
            <v>04876504756</v>
          </cell>
          <cell r="F284" t="str">
            <v>19-DIC-2003</v>
          </cell>
          <cell r="G284" t="str">
            <v>OG SERVICIOS GENERALES</v>
          </cell>
          <cell r="H284" t="str">
            <v>RECEPTOR</v>
          </cell>
          <cell r="I284" t="str">
            <v>BASE SINDICALIZADO</v>
          </cell>
          <cell r="J284">
            <v>6</v>
          </cell>
          <cell r="K284">
            <v>15</v>
          </cell>
          <cell r="L284">
            <v>3352.5</v>
          </cell>
        </row>
        <row r="285">
          <cell r="B285" t="str">
            <v>ORTIZ MORALES RICARDO</v>
          </cell>
          <cell r="C285" t="str">
            <v>OIMR771109C25</v>
          </cell>
          <cell r="D285" t="str">
            <v>OIMR771109HJCRRC00</v>
          </cell>
          <cell r="E285" t="str">
            <v>75947748051</v>
          </cell>
          <cell r="F285" t="str">
            <v>17-MAR-2004</v>
          </cell>
          <cell r="G285" t="str">
            <v>DEPOSITO SAN AGUSTIN</v>
          </cell>
          <cell r="H285" t="str">
            <v>RECEPTOR</v>
          </cell>
          <cell r="I285" t="str">
            <v>BASE SINDICALIZADO</v>
          </cell>
          <cell r="J285">
            <v>8</v>
          </cell>
          <cell r="K285">
            <v>15</v>
          </cell>
          <cell r="L285">
            <v>3546.2</v>
          </cell>
        </row>
        <row r="286">
          <cell r="B286" t="str">
            <v>ORTIZ MORENO MARTIN DE JESUS</v>
          </cell>
          <cell r="C286" t="str">
            <v>OIMM650522BS7</v>
          </cell>
          <cell r="D286" t="str">
            <v>OIMM650522HGTRRR06</v>
          </cell>
          <cell r="E286" t="str">
            <v>54846596382</v>
          </cell>
          <cell r="F286" t="str">
            <v>03-FEB-2003</v>
          </cell>
          <cell r="G286" t="str">
            <v>ASILO LEONIDAS K. DEMOS</v>
          </cell>
          <cell r="H286" t="str">
            <v>AUXILIAR ADMINISTRATIVO 'B'</v>
          </cell>
          <cell r="I286" t="str">
            <v>BASE SINDICALIZADO</v>
          </cell>
          <cell r="J286">
            <v>6</v>
          </cell>
          <cell r="K286">
            <v>15</v>
          </cell>
          <cell r="L286">
            <v>4632.6000000000004</v>
          </cell>
        </row>
        <row r="287">
          <cell r="B287" t="str">
            <v>OSORIO RITO MA FLORENTINA</v>
          </cell>
          <cell r="C287" t="str">
            <v>OORF561110K27</v>
          </cell>
          <cell r="D287" t="str">
            <v>OORF561110MJCSTL02</v>
          </cell>
          <cell r="E287" t="str">
            <v>75965600069</v>
          </cell>
          <cell r="F287" t="str">
            <v>04-ENE-1996</v>
          </cell>
          <cell r="G287" t="str">
            <v>CENTRO 3</v>
          </cell>
          <cell r="H287" t="str">
            <v>EMPLEADA</v>
          </cell>
          <cell r="I287" t="str">
            <v>BASE SINDICALIZADO</v>
          </cell>
          <cell r="J287">
            <v>8</v>
          </cell>
          <cell r="K287">
            <v>15</v>
          </cell>
          <cell r="L287">
            <v>2471.9</v>
          </cell>
        </row>
        <row r="288">
          <cell r="B288" t="str">
            <v>PADILLA DE ALBA GREGORIO</v>
          </cell>
          <cell r="C288" t="str">
            <v>PAAG680504000</v>
          </cell>
          <cell r="D288" t="str">
            <v>PAAG680504HJCDLR09</v>
          </cell>
          <cell r="E288" t="str">
            <v>04896831056</v>
          </cell>
          <cell r="F288" t="str">
            <v>29-ABR-2013</v>
          </cell>
          <cell r="G288" t="str">
            <v>BIENES EN CUSTODIA O.G.</v>
          </cell>
          <cell r="H288" t="str">
            <v>JEFE DE BIENES EN CUSTODIA</v>
          </cell>
          <cell r="I288" t="str">
            <v>BASE CONFIANZA</v>
          </cell>
          <cell r="J288">
            <v>6</v>
          </cell>
          <cell r="K288">
            <v>15</v>
          </cell>
          <cell r="L288">
            <v>14766</v>
          </cell>
        </row>
        <row r="289">
          <cell r="B289" t="str">
            <v>PAEZ HEREDIA JOSE FERNANDO</v>
          </cell>
          <cell r="C289" t="str">
            <v>PAHF59060358A</v>
          </cell>
          <cell r="D289" t="str">
            <v>PAHF590603HJCZRR08</v>
          </cell>
          <cell r="E289" t="str">
            <v>54845918918</v>
          </cell>
          <cell r="F289" t="str">
            <v>06-MAY-1988</v>
          </cell>
          <cell r="G289" t="str">
            <v>DEPOSITO SAN AGUSTIN</v>
          </cell>
          <cell r="H289" t="str">
            <v>CAJERO</v>
          </cell>
          <cell r="I289" t="str">
            <v>BASE SINDICALIZADO</v>
          </cell>
          <cell r="J289">
            <v>8</v>
          </cell>
          <cell r="K289">
            <v>15</v>
          </cell>
          <cell r="L289">
            <v>4882.5</v>
          </cell>
        </row>
        <row r="290">
          <cell r="B290" t="str">
            <v>PALMA MEJIA MAURICIO</v>
          </cell>
          <cell r="C290" t="str">
            <v>PAMM750922PV6</v>
          </cell>
          <cell r="D290" t="str">
            <v>PAMM750922HJCLJR07</v>
          </cell>
          <cell r="E290" t="str">
            <v>56977500638</v>
          </cell>
          <cell r="F290" t="str">
            <v>11-MAY-2005</v>
          </cell>
          <cell r="G290" t="str">
            <v>DEPOSITO NO. 8</v>
          </cell>
          <cell r="H290" t="str">
            <v>RECEPTOR</v>
          </cell>
          <cell r="I290" t="str">
            <v>BASE SINDICALIZADO</v>
          </cell>
          <cell r="J290">
            <v>8</v>
          </cell>
          <cell r="K290">
            <v>15</v>
          </cell>
          <cell r="L290">
            <v>3546.05</v>
          </cell>
        </row>
        <row r="291">
          <cell r="B291" t="str">
            <v>PALOMAR MONTAÑO FELIX</v>
          </cell>
          <cell r="C291" t="str">
            <v>PAMF721120BL7</v>
          </cell>
          <cell r="D291" t="str">
            <v>PAMF721120HJCLNL07</v>
          </cell>
          <cell r="E291" t="str">
            <v>04947210466</v>
          </cell>
          <cell r="F291" t="str">
            <v>11-JUN-2001</v>
          </cell>
          <cell r="G291" t="str">
            <v>SALA ALCALDE</v>
          </cell>
          <cell r="H291" t="str">
            <v>CHOFER</v>
          </cell>
          <cell r="I291" t="str">
            <v>BASE SINDICALIZADO</v>
          </cell>
          <cell r="J291">
            <v>8</v>
          </cell>
          <cell r="K291">
            <v>15</v>
          </cell>
          <cell r="L291">
            <v>3546.2</v>
          </cell>
        </row>
        <row r="292">
          <cell r="B292" t="str">
            <v>PEDROZA GUTIERREZ OSCAR</v>
          </cell>
          <cell r="C292" t="str">
            <v>PEGO810621000</v>
          </cell>
          <cell r="D292" t="str">
            <v>PEGO810621HJCDTS00</v>
          </cell>
          <cell r="E292" t="str">
            <v>75978139006</v>
          </cell>
          <cell r="F292" t="str">
            <v>24-JUN-2013</v>
          </cell>
          <cell r="G292" t="str">
            <v>DEPOSITO SAN AGUSTIN</v>
          </cell>
          <cell r="H292" t="str">
            <v>RECEPTOR</v>
          </cell>
          <cell r="I292" t="str">
            <v>INCIDENCIAS</v>
          </cell>
          <cell r="J292">
            <v>8</v>
          </cell>
          <cell r="K292">
            <v>15</v>
          </cell>
          <cell r="L292">
            <v>3545.9</v>
          </cell>
        </row>
        <row r="293">
          <cell r="B293" t="str">
            <v>PERALTA VELAZQUEZ CARLOS ARMANDO</v>
          </cell>
          <cell r="C293" t="str">
            <v>PEVC700225I15</v>
          </cell>
          <cell r="D293" t="str">
            <v>PEVC700225HJCRLR08</v>
          </cell>
          <cell r="E293" t="str">
            <v>39887041117</v>
          </cell>
          <cell r="F293" t="str">
            <v>03-AGO-1994</v>
          </cell>
          <cell r="G293" t="str">
            <v>OG MANTENIMIENTO Y CONSTRUCCIO</v>
          </cell>
          <cell r="H293" t="str">
            <v>AUXILIAR DE MANTENIMIENTO</v>
          </cell>
          <cell r="I293" t="str">
            <v>BASE SINDICALIZADO</v>
          </cell>
          <cell r="J293">
            <v>6</v>
          </cell>
          <cell r="K293">
            <v>15</v>
          </cell>
          <cell r="L293">
            <v>3289.95</v>
          </cell>
        </row>
        <row r="294">
          <cell r="B294" t="str">
            <v>PEREDO ALVAREZ TOSTADO ANA MARIA</v>
          </cell>
          <cell r="C294" t="str">
            <v>PEAA601125MT7</v>
          </cell>
          <cell r="D294" t="str">
            <v>PEAA601125MJCRLN02</v>
          </cell>
          <cell r="E294" t="str">
            <v>04996008860</v>
          </cell>
          <cell r="F294" t="str">
            <v>30-AGO-2005</v>
          </cell>
          <cell r="G294" t="str">
            <v>CENTRO 3</v>
          </cell>
          <cell r="H294" t="str">
            <v>MAESTRA</v>
          </cell>
          <cell r="I294" t="str">
            <v>BASE SINDICALIZADO</v>
          </cell>
          <cell r="J294">
            <v>8</v>
          </cell>
          <cell r="K294">
            <v>15</v>
          </cell>
          <cell r="L294">
            <v>6148.5</v>
          </cell>
        </row>
        <row r="295">
          <cell r="B295" t="str">
            <v>PEREZ ELIZALDE AMALIA</v>
          </cell>
          <cell r="C295" t="str">
            <v>PEEA540720DY3</v>
          </cell>
          <cell r="D295" t="str">
            <v>PEEA540720MJCRLM00</v>
          </cell>
          <cell r="E295" t="str">
            <v>54795400305</v>
          </cell>
          <cell r="F295" t="str">
            <v>20-AGO-1992</v>
          </cell>
          <cell r="G295" t="str">
            <v>U.A.P.I.</v>
          </cell>
          <cell r="H295" t="str">
            <v>ENFERMERA</v>
          </cell>
          <cell r="I295" t="str">
            <v>BASE SINDICALIZADO</v>
          </cell>
          <cell r="J295">
            <v>8</v>
          </cell>
          <cell r="K295">
            <v>15</v>
          </cell>
          <cell r="L295">
            <v>3749.75</v>
          </cell>
        </row>
        <row r="296">
          <cell r="B296" t="str">
            <v>PEREZ ELIZALDE ROSA EMILIA</v>
          </cell>
          <cell r="C296" t="str">
            <v>PEER650216PD9</v>
          </cell>
          <cell r="D296" t="str">
            <v>PEER650216MJCRLS03</v>
          </cell>
          <cell r="E296" t="str">
            <v>75926502388</v>
          </cell>
          <cell r="F296" t="str">
            <v>20-AGO-1992</v>
          </cell>
          <cell r="G296" t="str">
            <v>U.A.P.I.</v>
          </cell>
          <cell r="H296" t="str">
            <v>MEDICO DENTISTA</v>
          </cell>
          <cell r="I296" t="str">
            <v>BASE SINDICALIZADO</v>
          </cell>
          <cell r="J296">
            <v>6</v>
          </cell>
          <cell r="K296">
            <v>15</v>
          </cell>
          <cell r="L296">
            <v>4577.7</v>
          </cell>
        </row>
        <row r="297">
          <cell r="B297" t="str">
            <v>PEREZ SOLANO IRMA</v>
          </cell>
          <cell r="C297" t="str">
            <v>PESI681205896</v>
          </cell>
          <cell r="D297" t="str">
            <v>PERI681205MDFRLR08</v>
          </cell>
          <cell r="E297" t="str">
            <v>04886841388</v>
          </cell>
          <cell r="F297" t="str">
            <v>24-JUL-1995</v>
          </cell>
          <cell r="G297" t="str">
            <v>OG ORGANISMOS AFILIADOS</v>
          </cell>
          <cell r="H297" t="str">
            <v>TRABAJADORA SOCIAL</v>
          </cell>
          <cell r="I297" t="str">
            <v>BASE</v>
          </cell>
          <cell r="J297">
            <v>6</v>
          </cell>
          <cell r="K297">
            <v>15</v>
          </cell>
          <cell r="L297">
            <v>4896.3999999999996</v>
          </cell>
        </row>
        <row r="298">
          <cell r="B298" t="str">
            <v>PONCE ESPINOSA RAFAEL NEHEMIAS</v>
          </cell>
          <cell r="C298" t="str">
            <v>POER810704000</v>
          </cell>
          <cell r="D298" t="str">
            <v>POER810704HJCNSF08</v>
          </cell>
          <cell r="E298" t="str">
            <v>04138104387</v>
          </cell>
          <cell r="F298" t="str">
            <v>06-MAY-2013</v>
          </cell>
          <cell r="G298" t="str">
            <v>OG JURIDICO</v>
          </cell>
          <cell r="H298" t="str">
            <v>ABOGADO</v>
          </cell>
          <cell r="I298" t="str">
            <v>CONTRATO</v>
          </cell>
          <cell r="J298">
            <v>6</v>
          </cell>
          <cell r="K298">
            <v>15</v>
          </cell>
          <cell r="L298">
            <v>4896.3999999999996</v>
          </cell>
        </row>
        <row r="299">
          <cell r="B299" t="str">
            <v>PONCE RAMOS JORGE ALBERTO</v>
          </cell>
          <cell r="C299" t="str">
            <v>PORJ8106073GA</v>
          </cell>
          <cell r="D299" t="str">
            <v>PORJ810607HJCNMR02</v>
          </cell>
          <cell r="E299" t="str">
            <v>04038139442</v>
          </cell>
          <cell r="F299" t="str">
            <v>10-SEP-2003</v>
          </cell>
          <cell r="G299" t="str">
            <v>OG GERENCIA ADMINISTRATIVA</v>
          </cell>
          <cell r="H299" t="str">
            <v>JEFE DE PATIO</v>
          </cell>
          <cell r="I299" t="str">
            <v>BASE CONFIANZA</v>
          </cell>
          <cell r="J299">
            <v>8</v>
          </cell>
          <cell r="K299">
            <v>15</v>
          </cell>
          <cell r="L299">
            <v>7115.85</v>
          </cell>
        </row>
        <row r="300">
          <cell r="B300" t="str">
            <v>PRECIADO GUTIERREZ LAURA</v>
          </cell>
          <cell r="C300" t="str">
            <v>PEGL720706NC3</v>
          </cell>
          <cell r="D300" t="str">
            <v>PEGL720706MJCRTR03</v>
          </cell>
          <cell r="E300" t="str">
            <v>54897239429</v>
          </cell>
          <cell r="F300" t="str">
            <v>19-ENE-1990</v>
          </cell>
          <cell r="G300" t="str">
            <v>DEPOSITO SAN AGUSTIN</v>
          </cell>
          <cell r="H300" t="str">
            <v>AUXILIAR ADMINISTRATIVO 'C'</v>
          </cell>
          <cell r="I300" t="str">
            <v>BASE SINDICALIZADO</v>
          </cell>
          <cell r="J300">
            <v>6</v>
          </cell>
          <cell r="K300">
            <v>15</v>
          </cell>
          <cell r="L300">
            <v>3972.9</v>
          </cell>
        </row>
        <row r="301">
          <cell r="B301" t="str">
            <v>PRECIADO MEDRANO MARIA INES</v>
          </cell>
          <cell r="C301" t="str">
            <v>PEMI701024948</v>
          </cell>
          <cell r="D301" t="str">
            <v>PEMI701024MJCRDN04</v>
          </cell>
          <cell r="E301" t="str">
            <v>56877002552</v>
          </cell>
          <cell r="F301" t="str">
            <v>06-FEB-1990</v>
          </cell>
          <cell r="G301" t="str">
            <v>ASILO LEONIDAS K. DEMOS</v>
          </cell>
          <cell r="H301" t="str">
            <v>TRABAJADORA SOCIAL</v>
          </cell>
          <cell r="I301" t="str">
            <v>BASE SINDICALIZADO</v>
          </cell>
          <cell r="J301">
            <v>6</v>
          </cell>
          <cell r="K301">
            <v>15</v>
          </cell>
          <cell r="L301">
            <v>4896.3999999999996</v>
          </cell>
        </row>
        <row r="302">
          <cell r="B302" t="str">
            <v>QUINTANILLA DIAZ MARIA ESTHER</v>
          </cell>
          <cell r="C302" t="str">
            <v>QUDE600612U75</v>
          </cell>
          <cell r="D302" t="str">
            <v>QUDE600612MJCNZS08</v>
          </cell>
          <cell r="E302" t="str">
            <v>04826006779</v>
          </cell>
          <cell r="F302" t="str">
            <v>01-SEP-1983</v>
          </cell>
          <cell r="G302" t="str">
            <v>ASILO LEONIDAS K. DEMOS</v>
          </cell>
          <cell r="H302" t="str">
            <v>ADMINISTRADORA</v>
          </cell>
          <cell r="I302" t="str">
            <v>BASE CONFIANZA</v>
          </cell>
          <cell r="J302">
            <v>6</v>
          </cell>
          <cell r="K302">
            <v>15</v>
          </cell>
          <cell r="L302">
            <v>10071.450000000001</v>
          </cell>
        </row>
        <row r="303">
          <cell r="B303" t="str">
            <v>QUIROZ LOMELI CESAR</v>
          </cell>
          <cell r="C303" t="str">
            <v>QULC670723QQ3</v>
          </cell>
          <cell r="D303" t="str">
            <v>QULC670723HJCRMS06</v>
          </cell>
          <cell r="E303" t="str">
            <v>04886714544</v>
          </cell>
          <cell r="F303" t="str">
            <v>30-JUN-2003</v>
          </cell>
          <cell r="G303" t="str">
            <v>CENTRO 4</v>
          </cell>
          <cell r="H303" t="str">
            <v>CONSERJE</v>
          </cell>
          <cell r="I303" t="str">
            <v>BASE SINDICALIZADO</v>
          </cell>
          <cell r="J303">
            <v>8</v>
          </cell>
          <cell r="K303">
            <v>15</v>
          </cell>
          <cell r="L303">
            <v>3911.15</v>
          </cell>
        </row>
        <row r="304">
          <cell r="B304" t="str">
            <v>QUIROZ MORALES TANIA MARIELA</v>
          </cell>
          <cell r="C304" t="str">
            <v>QUMT84033141A</v>
          </cell>
          <cell r="D304" t="str">
            <v>QUMT840331MJCRRN07</v>
          </cell>
          <cell r="E304" t="str">
            <v>04048451522</v>
          </cell>
          <cell r="F304" t="str">
            <v>15-JUN-2004</v>
          </cell>
          <cell r="G304" t="str">
            <v>OG COMPRAS</v>
          </cell>
          <cell r="H304" t="str">
            <v>SECRETARIA</v>
          </cell>
          <cell r="I304" t="str">
            <v>BASE SINDICALIZADO</v>
          </cell>
          <cell r="J304">
            <v>6</v>
          </cell>
          <cell r="K304">
            <v>15</v>
          </cell>
          <cell r="L304">
            <v>3398.1</v>
          </cell>
        </row>
        <row r="305">
          <cell r="B305" t="str">
            <v>RAMIREZ AVILA JOSE ALBERTO</v>
          </cell>
          <cell r="C305" t="str">
            <v>RAAA860620000</v>
          </cell>
          <cell r="D305" t="str">
            <v>RAAA860620HJCMVL08</v>
          </cell>
          <cell r="E305" t="str">
            <v>75038641496</v>
          </cell>
          <cell r="F305" t="str">
            <v>25-JUN-2013</v>
          </cell>
          <cell r="G305" t="str">
            <v>DEPOSITO SAN AGUSTIN</v>
          </cell>
          <cell r="H305" t="str">
            <v>RECEPTOR</v>
          </cell>
          <cell r="I305" t="str">
            <v>CONTRATO</v>
          </cell>
          <cell r="J305">
            <v>8</v>
          </cell>
          <cell r="K305">
            <v>15</v>
          </cell>
          <cell r="L305">
            <v>3546.2</v>
          </cell>
        </row>
        <row r="306">
          <cell r="B306" t="str">
            <v>RAMIREZ FLORES MAXIMILIANO</v>
          </cell>
          <cell r="C306" t="str">
            <v>RAFM870310000</v>
          </cell>
          <cell r="D306" t="str">
            <v>RAFM870310HJCMLX03</v>
          </cell>
          <cell r="E306" t="str">
            <v>75068778622</v>
          </cell>
          <cell r="F306" t="str">
            <v>23-JUL-2013</v>
          </cell>
          <cell r="G306" t="str">
            <v>SALA ALCALDE</v>
          </cell>
          <cell r="H306" t="str">
            <v>GESTOR</v>
          </cell>
          <cell r="I306" t="str">
            <v>CONTRATO</v>
          </cell>
          <cell r="J306">
            <v>8</v>
          </cell>
          <cell r="K306">
            <v>15</v>
          </cell>
          <cell r="L306">
            <v>3546.15</v>
          </cell>
        </row>
        <row r="307">
          <cell r="B307" t="str">
            <v>RAMIREZ IÑIGUEZ MARIA SOLEDAD</v>
          </cell>
          <cell r="C307" t="str">
            <v>RAIS5503142B9</v>
          </cell>
          <cell r="D307" t="str">
            <v>RAIS550314MJCMXL09</v>
          </cell>
          <cell r="E307" t="str">
            <v>75955501186</v>
          </cell>
          <cell r="F307" t="str">
            <v>14-SEP-1995</v>
          </cell>
          <cell r="G307" t="str">
            <v>SALA ALCALDE</v>
          </cell>
          <cell r="H307" t="str">
            <v>TRABAJADORA SOCIAL</v>
          </cell>
          <cell r="I307" t="str">
            <v>BASE SINDICALIZADO</v>
          </cell>
          <cell r="J307">
            <v>6</v>
          </cell>
          <cell r="K307">
            <v>15</v>
          </cell>
          <cell r="L307">
            <v>4896.3999999999996</v>
          </cell>
        </row>
        <row r="308">
          <cell r="B308" t="str">
            <v>RAMIREZ PEREZ MARIA MAGDALENA</v>
          </cell>
          <cell r="C308" t="str">
            <v>RAPM680112U1A</v>
          </cell>
          <cell r="D308" t="str">
            <v>RAPM680112MJCMRG02</v>
          </cell>
          <cell r="E308" t="str">
            <v>75976800674</v>
          </cell>
          <cell r="F308" t="str">
            <v>01-ENE-1999</v>
          </cell>
          <cell r="G308" t="str">
            <v>OG SINDICATO</v>
          </cell>
          <cell r="H308" t="str">
            <v>MAESTRA</v>
          </cell>
          <cell r="I308" t="str">
            <v>BASE SINDICALIZADO</v>
          </cell>
          <cell r="J308">
            <v>8</v>
          </cell>
          <cell r="K308">
            <v>15</v>
          </cell>
          <cell r="L308">
            <v>6158.7</v>
          </cell>
        </row>
        <row r="309">
          <cell r="B309" t="str">
            <v>RAMIREZ SIORDIA VICTOR HUGO</v>
          </cell>
          <cell r="C309" t="str">
            <v>RASV560311INA</v>
          </cell>
          <cell r="D309" t="str">
            <v>RASV560311HJCMRC03</v>
          </cell>
          <cell r="E309" t="str">
            <v>04755613231</v>
          </cell>
          <cell r="F309" t="str">
            <v>17-ABR-1989</v>
          </cell>
          <cell r="G309" t="str">
            <v>U.A.P.I.</v>
          </cell>
          <cell r="H309" t="str">
            <v>MEDICO PSIQUIATRA</v>
          </cell>
          <cell r="I309" t="str">
            <v>BASE SINDICALIZADO</v>
          </cell>
          <cell r="J309">
            <v>6</v>
          </cell>
          <cell r="K309">
            <v>15</v>
          </cell>
          <cell r="L309">
            <v>4577.7</v>
          </cell>
        </row>
        <row r="310">
          <cell r="B310" t="str">
            <v>RAMOS GONZALEZ SAIF ISRAEL</v>
          </cell>
          <cell r="C310" t="str">
            <v>RAGS811221000</v>
          </cell>
          <cell r="D310" t="str">
            <v>RAGS811221MJCMNF09</v>
          </cell>
          <cell r="E310" t="str">
            <v>54998144775</v>
          </cell>
          <cell r="F310" t="str">
            <v>11-JUL-2013</v>
          </cell>
          <cell r="G310" t="str">
            <v>OG JURIDICO</v>
          </cell>
          <cell r="H310" t="str">
            <v>ABOGADO</v>
          </cell>
          <cell r="I310" t="str">
            <v>CONTRATO</v>
          </cell>
          <cell r="J310">
            <v>6</v>
          </cell>
          <cell r="K310">
            <v>15</v>
          </cell>
          <cell r="L310">
            <v>4896.45</v>
          </cell>
        </row>
        <row r="311">
          <cell r="B311" t="str">
            <v>RAMOS GUZMAN JUAN JOSE</v>
          </cell>
          <cell r="C311" t="str">
            <v>RAGJ710630BX5</v>
          </cell>
          <cell r="D311" t="str">
            <v>RAGJ710630HJCMZN04</v>
          </cell>
          <cell r="E311" t="str">
            <v>04897144418</v>
          </cell>
          <cell r="F311" t="str">
            <v>27-JUL-2000</v>
          </cell>
          <cell r="G311" t="str">
            <v>DEPOSITO NO. 8</v>
          </cell>
          <cell r="H311" t="str">
            <v>RECEPTOR 'A'</v>
          </cell>
          <cell r="I311" t="str">
            <v>BASE SINDICALIZADO</v>
          </cell>
          <cell r="J311">
            <v>8</v>
          </cell>
          <cell r="K311">
            <v>15</v>
          </cell>
          <cell r="L311">
            <v>4172.95</v>
          </cell>
        </row>
        <row r="312">
          <cell r="B312" t="str">
            <v>RAMOS GUZMAN LUIS MANUEL</v>
          </cell>
          <cell r="C312" t="str">
            <v>RAGL6707265U0</v>
          </cell>
          <cell r="D312" t="str">
            <v>RAGL670726HJCMZS05</v>
          </cell>
          <cell r="E312" t="str">
            <v>04826677710</v>
          </cell>
          <cell r="F312" t="str">
            <v>23-JUL-1990</v>
          </cell>
          <cell r="G312" t="str">
            <v>SALA ALCALDE</v>
          </cell>
          <cell r="H312" t="str">
            <v>JEFE DE PATIO</v>
          </cell>
          <cell r="I312" t="str">
            <v>BASE CONFIANZA</v>
          </cell>
          <cell r="J312">
            <v>8</v>
          </cell>
          <cell r="K312">
            <v>15</v>
          </cell>
          <cell r="L312">
            <v>7115.85</v>
          </cell>
        </row>
        <row r="313">
          <cell r="B313" t="str">
            <v>RAMOS RUELAS JOSE ALEJANDRO</v>
          </cell>
          <cell r="C313" t="str">
            <v>RARA850221TV4</v>
          </cell>
          <cell r="D313" t="str">
            <v>RARA850221HJCMLL04</v>
          </cell>
          <cell r="E313" t="str">
            <v>04058545106</v>
          </cell>
          <cell r="F313" t="str">
            <v>30-MAY-2005</v>
          </cell>
          <cell r="G313" t="str">
            <v>DEPOSITO NO. 8</v>
          </cell>
          <cell r="H313" t="str">
            <v>RECEPTOR</v>
          </cell>
          <cell r="I313" t="str">
            <v>BASE SINDICALIZADO</v>
          </cell>
          <cell r="J313">
            <v>8</v>
          </cell>
          <cell r="K313">
            <v>15</v>
          </cell>
          <cell r="L313">
            <v>3546.05</v>
          </cell>
        </row>
        <row r="314">
          <cell r="B314" t="str">
            <v>RENTERIA LEDESMA JUANA ANGELIC</v>
          </cell>
          <cell r="C314" t="str">
            <v>RELJ6404271G8</v>
          </cell>
          <cell r="D314" t="str">
            <v>RELJ640427MJCNDN07</v>
          </cell>
          <cell r="E314" t="str">
            <v>04886444381</v>
          </cell>
          <cell r="F314" t="str">
            <v>23-NOV-1993</v>
          </cell>
          <cell r="G314" t="str">
            <v>OG ORGANISMOS AFILIADOS</v>
          </cell>
          <cell r="H314" t="str">
            <v>TRABAJADORA SOCIAL</v>
          </cell>
          <cell r="I314" t="str">
            <v>BASE SINDICALIZADO</v>
          </cell>
          <cell r="J314">
            <v>6</v>
          </cell>
          <cell r="K314">
            <v>15</v>
          </cell>
          <cell r="L314">
            <v>4896.3999999999996</v>
          </cell>
        </row>
        <row r="315">
          <cell r="B315" t="str">
            <v>REYES CHAVEZ GERARDO</v>
          </cell>
          <cell r="C315" t="str">
            <v>RECG700408QK3</v>
          </cell>
          <cell r="D315" t="str">
            <v>RECG700408HGTYHR07</v>
          </cell>
          <cell r="E315" t="str">
            <v>54887070107</v>
          </cell>
          <cell r="F315" t="str">
            <v>16-MAY-1995</v>
          </cell>
          <cell r="G315" t="str">
            <v>OG CONTABILIDAD</v>
          </cell>
          <cell r="H315" t="str">
            <v>JEFE DE CONTABILIDAD</v>
          </cell>
          <cell r="I315" t="str">
            <v>BASE CONFIANZA</v>
          </cell>
          <cell r="J315">
            <v>6</v>
          </cell>
          <cell r="K315">
            <v>15</v>
          </cell>
          <cell r="L315">
            <v>14766</v>
          </cell>
        </row>
        <row r="316">
          <cell r="B316" t="str">
            <v>REYNA BLANCO MARIA DE JESUS</v>
          </cell>
          <cell r="C316" t="str">
            <v>REBJ721225ID5</v>
          </cell>
          <cell r="D316" t="str">
            <v>REBJ721225MJCYLS07</v>
          </cell>
          <cell r="E316" t="str">
            <v>04907325635</v>
          </cell>
          <cell r="F316" t="str">
            <v>27-SEP-2004</v>
          </cell>
          <cell r="G316" t="str">
            <v>OG PROCURADOR JURIDICO</v>
          </cell>
          <cell r="H316" t="str">
            <v>MAESTRA</v>
          </cell>
          <cell r="I316" t="str">
            <v>BASE SINDICALIZADO</v>
          </cell>
          <cell r="J316">
            <v>6</v>
          </cell>
          <cell r="K316">
            <v>15</v>
          </cell>
          <cell r="L316">
            <v>5337.85</v>
          </cell>
        </row>
        <row r="317">
          <cell r="B317" t="str">
            <v>REYNOSO ROMO ALEJANDRA DE JESUS</v>
          </cell>
          <cell r="C317" t="str">
            <v>RERA781106TA7</v>
          </cell>
          <cell r="D317" t="str">
            <v>RERA781106MJCYML04</v>
          </cell>
          <cell r="E317" t="str">
            <v>75977881814</v>
          </cell>
          <cell r="F317" t="str">
            <v>16-NOV-1997</v>
          </cell>
          <cell r="G317" t="str">
            <v>OG RECURSOS HUMANOS</v>
          </cell>
          <cell r="H317" t="str">
            <v>AUXILIAR ADMINISTRATIVO</v>
          </cell>
          <cell r="I317" t="str">
            <v>BASE SINDICALIZADO</v>
          </cell>
          <cell r="J317">
            <v>6</v>
          </cell>
          <cell r="K317">
            <v>15</v>
          </cell>
          <cell r="L317">
            <v>5056</v>
          </cell>
        </row>
        <row r="318">
          <cell r="B318" t="str">
            <v>RICAUD HERRERA MAYELA</v>
          </cell>
          <cell r="C318" t="str">
            <v>RIHM561011I48</v>
          </cell>
          <cell r="D318" t="str">
            <v>RIHM561011MJCCRY01</v>
          </cell>
          <cell r="E318" t="str">
            <v>54905615834</v>
          </cell>
          <cell r="F318" t="str">
            <v>30-ENE-1995</v>
          </cell>
          <cell r="G318" t="str">
            <v>OG SERVICIOS GENERALES</v>
          </cell>
          <cell r="H318" t="str">
            <v>AFANADORA</v>
          </cell>
          <cell r="I318" t="str">
            <v>BASE SINDICALIZADO</v>
          </cell>
          <cell r="J318">
            <v>6</v>
          </cell>
          <cell r="K318">
            <v>15</v>
          </cell>
          <cell r="L318">
            <v>2620.5</v>
          </cell>
        </row>
        <row r="319">
          <cell r="B319" t="str">
            <v>RINCON JIMENEZ RODRIGO</v>
          </cell>
          <cell r="C319" t="str">
            <v>RIJR780806000</v>
          </cell>
          <cell r="D319" t="str">
            <v>RIJR780806HJCNMD09</v>
          </cell>
          <cell r="E319" t="str">
            <v>04967832348</v>
          </cell>
          <cell r="F319" t="str">
            <v>13-JUN-2013</v>
          </cell>
          <cell r="G319" t="str">
            <v>OG DESARROLLO INSTITUCIONAL</v>
          </cell>
          <cell r="H319" t="str">
            <v>PROCURACION DE FONDOS A</v>
          </cell>
          <cell r="I319" t="str">
            <v>CONTRATO</v>
          </cell>
          <cell r="J319">
            <v>6</v>
          </cell>
          <cell r="K319">
            <v>15</v>
          </cell>
          <cell r="L319">
            <v>10111.950000000001</v>
          </cell>
        </row>
        <row r="320">
          <cell r="B320" t="str">
            <v>RIVAS LOZANO CARMEN</v>
          </cell>
          <cell r="C320" t="str">
            <v>RILC560716F71</v>
          </cell>
          <cell r="D320" t="str">
            <v>RILC560716MJCVZR06</v>
          </cell>
          <cell r="E320" t="str">
            <v>21845611322</v>
          </cell>
          <cell r="F320" t="str">
            <v>25-ENE-1994</v>
          </cell>
          <cell r="G320" t="str">
            <v>ASILO LEONIDAS K. DEMOS</v>
          </cell>
          <cell r="H320" t="str">
            <v>AFANADORA</v>
          </cell>
          <cell r="I320" t="str">
            <v>BASE SINDICALIZADO</v>
          </cell>
          <cell r="J320">
            <v>8</v>
          </cell>
          <cell r="K320">
            <v>15</v>
          </cell>
          <cell r="L320">
            <v>3117.8</v>
          </cell>
        </row>
        <row r="321">
          <cell r="B321" t="str">
            <v>RIVAS VEGA CONSUELO MARGARITA</v>
          </cell>
          <cell r="C321" t="str">
            <v>RIVC741016R17</v>
          </cell>
          <cell r="D321" t="str">
            <v>RIVC741016MJCVGN08</v>
          </cell>
          <cell r="E321" t="str">
            <v>75927415291</v>
          </cell>
          <cell r="F321" t="str">
            <v>01-AGO-1992</v>
          </cell>
          <cell r="G321" t="str">
            <v>U.A.P.I.</v>
          </cell>
          <cell r="H321" t="str">
            <v>ENFERMERA</v>
          </cell>
          <cell r="I321" t="str">
            <v>BASE SINDICALIZADO</v>
          </cell>
          <cell r="J321">
            <v>8</v>
          </cell>
          <cell r="K321">
            <v>15</v>
          </cell>
          <cell r="L321">
            <v>3749.75</v>
          </cell>
        </row>
        <row r="322">
          <cell r="B322" t="str">
            <v>ROBLES DE ALBA FERNANDO</v>
          </cell>
          <cell r="C322" t="str">
            <v>ROAF760412UB1</v>
          </cell>
          <cell r="D322" t="str">
            <v>ROAF760412HJCBLR04</v>
          </cell>
          <cell r="E322" t="str">
            <v>04987670165</v>
          </cell>
          <cell r="F322" t="str">
            <v>04-ABR-2003</v>
          </cell>
          <cell r="G322" t="str">
            <v>U.A.P.I.</v>
          </cell>
          <cell r="H322" t="str">
            <v>ENFERMERO</v>
          </cell>
          <cell r="I322" t="str">
            <v>BASE SINDICALIZADO</v>
          </cell>
          <cell r="J322">
            <v>8</v>
          </cell>
          <cell r="K322">
            <v>15</v>
          </cell>
          <cell r="L322">
            <v>3750.8</v>
          </cell>
        </row>
        <row r="323">
          <cell r="B323" t="str">
            <v>RODRIGUEZ AGUIRRE JESUS</v>
          </cell>
          <cell r="C323" t="str">
            <v>ROAJ530725294</v>
          </cell>
          <cell r="D323" t="str">
            <v>ROAJ530725HNTDGS08</v>
          </cell>
          <cell r="E323" t="str">
            <v>04755317239</v>
          </cell>
          <cell r="F323" t="str">
            <v>05-OCT-1995</v>
          </cell>
          <cell r="G323" t="str">
            <v>DEPOSITO SAN AGUSTIN</v>
          </cell>
          <cell r="H323" t="str">
            <v>RECEPTOR 'A'</v>
          </cell>
          <cell r="I323" t="str">
            <v>BASE SINDICALIZADO</v>
          </cell>
          <cell r="J323">
            <v>8</v>
          </cell>
          <cell r="K323">
            <v>15</v>
          </cell>
          <cell r="L323">
            <v>4172.95</v>
          </cell>
        </row>
        <row r="324">
          <cell r="B324" t="str">
            <v>RODRIGUEZ CHAVEZ KARINA</v>
          </cell>
          <cell r="C324" t="str">
            <v>ROCK831007KV3</v>
          </cell>
          <cell r="D324" t="str">
            <v>ROCK831007MJCDHR05</v>
          </cell>
          <cell r="E324" t="str">
            <v>04048342168</v>
          </cell>
          <cell r="F324" t="str">
            <v>06-OCT-2004</v>
          </cell>
          <cell r="G324" t="str">
            <v>CENTRO 1</v>
          </cell>
          <cell r="H324" t="str">
            <v>MAESTRO (A)</v>
          </cell>
          <cell r="I324" t="str">
            <v>BASE SINDICALIZADO</v>
          </cell>
          <cell r="J324">
            <v>8</v>
          </cell>
          <cell r="K324">
            <v>15</v>
          </cell>
          <cell r="L324">
            <v>5462.85</v>
          </cell>
        </row>
        <row r="325">
          <cell r="B325" t="str">
            <v>RODRIGUEZ GONZALEZ EVELIA PATRICIA</v>
          </cell>
          <cell r="C325" t="str">
            <v>ROGE550224000</v>
          </cell>
          <cell r="D325" t="str">
            <v>ROGE550224MJCDNV08</v>
          </cell>
          <cell r="E325" t="str">
            <v>04745541708</v>
          </cell>
          <cell r="F325" t="str">
            <v>24-JUN-2013</v>
          </cell>
          <cell r="G325" t="str">
            <v>OG CONTABILIDAD</v>
          </cell>
          <cell r="H325" t="str">
            <v>SECRETARIA</v>
          </cell>
          <cell r="I325" t="str">
            <v>INCIDENCIAS</v>
          </cell>
          <cell r="J325">
            <v>6</v>
          </cell>
          <cell r="K325">
            <v>15</v>
          </cell>
          <cell r="L325">
            <v>4231.95</v>
          </cell>
        </row>
        <row r="326">
          <cell r="B326" t="str">
            <v>RODRIGUEZ GONZALEZ ROBERTO</v>
          </cell>
          <cell r="C326" t="str">
            <v>ROGR7107278M3</v>
          </cell>
          <cell r="D326" t="str">
            <v>ROGR710727HDFDNB07</v>
          </cell>
          <cell r="E326" t="str">
            <v>04997107943</v>
          </cell>
          <cell r="F326" t="str">
            <v>09-OCT-2003</v>
          </cell>
          <cell r="G326" t="str">
            <v>DEPOSITO SAN AGUSTIN</v>
          </cell>
          <cell r="H326" t="str">
            <v>RECEPTOR</v>
          </cell>
          <cell r="I326" t="str">
            <v>BASE SINDICALIZADO</v>
          </cell>
          <cell r="J326">
            <v>8</v>
          </cell>
          <cell r="K326">
            <v>15</v>
          </cell>
          <cell r="L326">
            <v>3545.6</v>
          </cell>
        </row>
        <row r="327">
          <cell r="B327" t="str">
            <v>RODRIGUEZ GUTIERREZ JOSE DE JESUS</v>
          </cell>
          <cell r="C327" t="str">
            <v>ROGJ741219G50</v>
          </cell>
          <cell r="D327" t="str">
            <v>ROGD741219HJCDTJ04</v>
          </cell>
          <cell r="E327" t="str">
            <v>04917480305</v>
          </cell>
          <cell r="F327" t="str">
            <v>16-AGO-2006</v>
          </cell>
          <cell r="G327" t="str">
            <v>OG SERVICIOS GENERALES</v>
          </cell>
          <cell r="H327" t="str">
            <v>AUXILIAR DE MANTENIMIENTO</v>
          </cell>
          <cell r="I327" t="str">
            <v>BASE SINDICALIZADO</v>
          </cell>
          <cell r="J327">
            <v>6</v>
          </cell>
          <cell r="K327">
            <v>15</v>
          </cell>
          <cell r="L327">
            <v>3157.2</v>
          </cell>
        </row>
        <row r="328">
          <cell r="B328" t="str">
            <v>RODRIGUEZ HURTADO VICTOR IHIOJANY</v>
          </cell>
          <cell r="C328" t="str">
            <v>ROHV770314827</v>
          </cell>
          <cell r="D328" t="str">
            <v>ROHV770314HJCDRC07</v>
          </cell>
          <cell r="E328" t="str">
            <v>75957713219</v>
          </cell>
          <cell r="F328" t="str">
            <v>15-JUN-1995</v>
          </cell>
          <cell r="G328" t="str">
            <v>OG JURIDICO</v>
          </cell>
          <cell r="H328" t="str">
            <v>COORDINADOR OPERATIVO</v>
          </cell>
          <cell r="I328" t="str">
            <v>BASE CONFIANZA</v>
          </cell>
          <cell r="J328">
            <v>8</v>
          </cell>
          <cell r="K328">
            <v>15</v>
          </cell>
          <cell r="L328">
            <v>7562.4</v>
          </cell>
        </row>
        <row r="329">
          <cell r="B329" t="str">
            <v>RODRIGUEZ MARTINEZ MINERVA SUSANA</v>
          </cell>
          <cell r="C329" t="str">
            <v>ROMM750714Q96</v>
          </cell>
          <cell r="D329" t="str">
            <v>ROMM750714MJCDRN06</v>
          </cell>
          <cell r="E329" t="str">
            <v>31957530665</v>
          </cell>
          <cell r="F329" t="str">
            <v>05-AGO-2003</v>
          </cell>
          <cell r="G329" t="str">
            <v>U.A.P.I.</v>
          </cell>
          <cell r="H329" t="str">
            <v>MEDICO GENERAL</v>
          </cell>
          <cell r="I329" t="str">
            <v>BASE SINDICALIZADO</v>
          </cell>
          <cell r="J329">
            <v>6</v>
          </cell>
          <cell r="K329">
            <v>15</v>
          </cell>
          <cell r="L329">
            <v>4577.7</v>
          </cell>
        </row>
        <row r="330">
          <cell r="B330" t="str">
            <v>RODRIGUEZ MENDEZ JOSE LUIS</v>
          </cell>
          <cell r="C330" t="str">
            <v>ROML6207214E5</v>
          </cell>
          <cell r="D330" t="str">
            <v>ROML620721HASDNS04</v>
          </cell>
          <cell r="E330" t="str">
            <v>04856214442</v>
          </cell>
          <cell r="F330" t="str">
            <v>01-FEB-1989</v>
          </cell>
          <cell r="G330" t="str">
            <v>DEPOSITO SAN AGUSTIN</v>
          </cell>
          <cell r="H330" t="str">
            <v>JEFE DE PATIO</v>
          </cell>
          <cell r="I330" t="str">
            <v>BASE CONFIANZA</v>
          </cell>
          <cell r="J330">
            <v>8</v>
          </cell>
          <cell r="K330">
            <v>15</v>
          </cell>
          <cell r="L330">
            <v>7115.85</v>
          </cell>
        </row>
        <row r="331">
          <cell r="B331" t="str">
            <v>RODRIGUEZ MENDOZA MARIA DEL SOCORRO</v>
          </cell>
          <cell r="C331" t="str">
            <v>ROMS750907RF1</v>
          </cell>
          <cell r="D331" t="str">
            <v>ROMM750907MMNDNC08</v>
          </cell>
          <cell r="E331" t="str">
            <v>75937560300</v>
          </cell>
          <cell r="F331" t="str">
            <v>16-AGO-1993</v>
          </cell>
          <cell r="G331" t="str">
            <v>SALA ALCALDE</v>
          </cell>
          <cell r="H331" t="str">
            <v>LAVANDERA</v>
          </cell>
          <cell r="I331" t="str">
            <v>BASE SINDICALIZADO</v>
          </cell>
          <cell r="J331">
            <v>8</v>
          </cell>
          <cell r="K331">
            <v>15</v>
          </cell>
          <cell r="L331">
            <v>3117.8</v>
          </cell>
        </row>
        <row r="332">
          <cell r="B332" t="str">
            <v>RODRIGUEZ MONTEJANO GUADALUPE</v>
          </cell>
          <cell r="C332" t="str">
            <v>ROMG560829DF9</v>
          </cell>
          <cell r="D332" t="str">
            <v>ROMG560829MMCDNDO4</v>
          </cell>
          <cell r="E332" t="str">
            <v>75945902205</v>
          </cell>
          <cell r="F332" t="str">
            <v>09-ABR-2003</v>
          </cell>
          <cell r="G332" t="str">
            <v>ASILO LEONIDAS K. DEMOS</v>
          </cell>
          <cell r="H332" t="str">
            <v>ENFERMERA</v>
          </cell>
          <cell r="I332" t="str">
            <v>BASE SINDICALIZADO</v>
          </cell>
          <cell r="J332">
            <v>8</v>
          </cell>
          <cell r="K332">
            <v>15</v>
          </cell>
          <cell r="L332">
            <v>3750.5</v>
          </cell>
        </row>
        <row r="333">
          <cell r="B333" t="str">
            <v>RODRIGUEZ MUÑIZ LAURA DEL SOCORRO</v>
          </cell>
          <cell r="C333" t="str">
            <v>ROML570506000</v>
          </cell>
          <cell r="D333" t="str">
            <v>ROML570506MJCDXR08</v>
          </cell>
          <cell r="E333" t="str">
            <v>54765741449</v>
          </cell>
          <cell r="F333" t="str">
            <v>08-ABR-2012</v>
          </cell>
          <cell r="G333" t="str">
            <v>OG GERENCIA ADMINISTRATIVA</v>
          </cell>
          <cell r="H333" t="str">
            <v>ENCARGADO DE CONTRATACION</v>
          </cell>
          <cell r="I333" t="str">
            <v>CONTRATO PERMANENTE</v>
          </cell>
          <cell r="J333">
            <v>8</v>
          </cell>
          <cell r="K333">
            <v>15</v>
          </cell>
          <cell r="L333">
            <v>4413.1499999999996</v>
          </cell>
        </row>
        <row r="334">
          <cell r="B334" t="str">
            <v>RODRIGUEZ PLASCENCIA EMANUEL FERNANDO</v>
          </cell>
          <cell r="C334" t="str">
            <v>ROPE761225CD8</v>
          </cell>
          <cell r="D334" t="str">
            <v>ROPE761225HJCDLM04</v>
          </cell>
          <cell r="E334" t="str">
            <v>04987619469</v>
          </cell>
          <cell r="F334" t="str">
            <v>17-SEP-2002</v>
          </cell>
          <cell r="G334" t="str">
            <v>OG GERENCIA ADMINISTRATIVA</v>
          </cell>
          <cell r="H334" t="str">
            <v>RECEPTOR</v>
          </cell>
          <cell r="I334" t="str">
            <v>BASE SINDICALIZADO</v>
          </cell>
          <cell r="J334">
            <v>6</v>
          </cell>
          <cell r="K334">
            <v>15</v>
          </cell>
          <cell r="L334">
            <v>3939.9</v>
          </cell>
        </row>
        <row r="335">
          <cell r="B335" t="str">
            <v>RODRIGUEZ REYES ARMANDO</v>
          </cell>
          <cell r="C335" t="str">
            <v>RORA551120T14</v>
          </cell>
          <cell r="D335" t="str">
            <v>RORA551120HZSDYR04</v>
          </cell>
          <cell r="E335" t="str">
            <v>04755527480</v>
          </cell>
          <cell r="F335" t="str">
            <v>03-FEB-2003</v>
          </cell>
          <cell r="G335" t="str">
            <v>DEPOSITO SAN AGUSTIN</v>
          </cell>
          <cell r="H335" t="str">
            <v>RECEPTOR</v>
          </cell>
          <cell r="I335" t="str">
            <v>BASE SINDICALIZADO</v>
          </cell>
          <cell r="J335">
            <v>8</v>
          </cell>
          <cell r="K335">
            <v>15</v>
          </cell>
          <cell r="L335">
            <v>3545.9</v>
          </cell>
        </row>
        <row r="336">
          <cell r="B336" t="str">
            <v>RODRIGUEZ RODILES MARTHA LETICIA</v>
          </cell>
          <cell r="C336" t="str">
            <v>RORM6201136M6</v>
          </cell>
          <cell r="D336" t="str">
            <v>RORM620113MBCDDR09</v>
          </cell>
          <cell r="E336" t="str">
            <v>04876220098</v>
          </cell>
          <cell r="F336" t="str">
            <v>20-ENE-1994</v>
          </cell>
          <cell r="G336" t="str">
            <v>OG GERENCIA ASISTENCIAL</v>
          </cell>
          <cell r="H336" t="str">
            <v>MAESTRO (A)</v>
          </cell>
          <cell r="I336" t="str">
            <v>BASE SINDICALIZADO</v>
          </cell>
          <cell r="J336">
            <v>6</v>
          </cell>
          <cell r="K336">
            <v>15</v>
          </cell>
          <cell r="L336">
            <v>4392.3</v>
          </cell>
        </row>
        <row r="337">
          <cell r="B337" t="str">
            <v>RODRIGUEZ RODRIGUEZ JUAN FRANCISCO</v>
          </cell>
          <cell r="C337" t="str">
            <v>RORJ7706083M6</v>
          </cell>
          <cell r="D337" t="str">
            <v>RORJ770608HJCDDN04</v>
          </cell>
          <cell r="E337" t="str">
            <v>04967718745</v>
          </cell>
          <cell r="F337" t="str">
            <v>28-MAY-2004</v>
          </cell>
          <cell r="G337" t="str">
            <v>OG PROCURADOR JURIDICO</v>
          </cell>
          <cell r="H337" t="str">
            <v>SECRETARIO TECNICO</v>
          </cell>
          <cell r="I337" t="str">
            <v>BASE</v>
          </cell>
          <cell r="J337">
            <v>6</v>
          </cell>
          <cell r="K337">
            <v>15</v>
          </cell>
          <cell r="L337">
            <v>6861.3</v>
          </cell>
        </row>
        <row r="338">
          <cell r="B338" t="str">
            <v>ROJO GARCIA MARIA ELIZABETH</v>
          </cell>
          <cell r="C338" t="str">
            <v>ROGE721005N35</v>
          </cell>
          <cell r="D338" t="str">
            <v>ROGE721005MJCJRL03</v>
          </cell>
          <cell r="E338" t="str">
            <v>74907217744</v>
          </cell>
          <cell r="F338" t="str">
            <v>17-MAY-1995</v>
          </cell>
          <cell r="G338" t="str">
            <v>DEPOSITO SAN AGUSTIN</v>
          </cell>
          <cell r="H338" t="str">
            <v>AUXILIAR CONTABLE</v>
          </cell>
          <cell r="I338" t="str">
            <v>BASE</v>
          </cell>
          <cell r="J338">
            <v>6</v>
          </cell>
          <cell r="K338">
            <v>15</v>
          </cell>
          <cell r="L338">
            <v>4472.8500000000004</v>
          </cell>
        </row>
        <row r="339">
          <cell r="B339" t="str">
            <v>ROMAN MARQUEZ CARLOS</v>
          </cell>
          <cell r="C339" t="str">
            <v>ROMC631103VP9</v>
          </cell>
          <cell r="D339" t="str">
            <v>ROMC631104HJCMRR00</v>
          </cell>
          <cell r="E339" t="str">
            <v>54816381534</v>
          </cell>
          <cell r="F339" t="str">
            <v>04-SEP-1985</v>
          </cell>
          <cell r="G339" t="str">
            <v>SALA LIBERTAD</v>
          </cell>
          <cell r="H339" t="str">
            <v>CHOFER</v>
          </cell>
          <cell r="I339" t="str">
            <v>BASE SINDICALIZADO</v>
          </cell>
          <cell r="J339">
            <v>8</v>
          </cell>
          <cell r="K339">
            <v>15</v>
          </cell>
          <cell r="L339">
            <v>3546.2</v>
          </cell>
        </row>
        <row r="340">
          <cell r="B340" t="str">
            <v>ROMERO CASTILLO GABRIEL</v>
          </cell>
          <cell r="C340" t="str">
            <v>ROCG741103TY7</v>
          </cell>
          <cell r="D340" t="str">
            <v>ROCG741103HJCMSB09</v>
          </cell>
          <cell r="E340" t="str">
            <v>75957408562</v>
          </cell>
          <cell r="F340" t="str">
            <v>05-JUL-1995</v>
          </cell>
          <cell r="G340" t="str">
            <v>OG MANTENIMIENTO Y CONSTRUCCIO</v>
          </cell>
          <cell r="H340" t="str">
            <v>CHOFER</v>
          </cell>
          <cell r="I340" t="str">
            <v>BASE SINDICALIZADO</v>
          </cell>
          <cell r="J340">
            <v>6</v>
          </cell>
          <cell r="K340">
            <v>15</v>
          </cell>
          <cell r="L340">
            <v>4158.1499999999996</v>
          </cell>
        </row>
        <row r="341">
          <cell r="B341" t="str">
            <v>ROMO CABRERA ROBERTO</v>
          </cell>
          <cell r="C341" t="str">
            <v>ROCR710110RK5</v>
          </cell>
          <cell r="D341" t="str">
            <v>ROCR710110HJCMBB09</v>
          </cell>
          <cell r="E341" t="str">
            <v>04877125783</v>
          </cell>
          <cell r="F341" t="str">
            <v>23-JUL-1990</v>
          </cell>
          <cell r="G341" t="str">
            <v>BIENES EN CUSTODIA O.G.</v>
          </cell>
          <cell r="H341" t="str">
            <v>COORDINADOR JURIDICO</v>
          </cell>
          <cell r="I341" t="str">
            <v>BASE CONFIANZA</v>
          </cell>
          <cell r="J341">
            <v>6</v>
          </cell>
          <cell r="K341">
            <v>15</v>
          </cell>
          <cell r="L341">
            <v>11866.5</v>
          </cell>
        </row>
        <row r="342">
          <cell r="B342" t="str">
            <v>ROSTRO GONZALEZ SONIA</v>
          </cell>
          <cell r="C342" t="str">
            <v>ROGS810122000</v>
          </cell>
          <cell r="D342" t="str">
            <v>ROGS810122MJCSNN09</v>
          </cell>
          <cell r="E342" t="str">
            <v>04088117223</v>
          </cell>
          <cell r="F342" t="str">
            <v>05-ENE-2011</v>
          </cell>
          <cell r="G342" t="str">
            <v>OG PROCURADOR JURIDICO</v>
          </cell>
          <cell r="H342" t="str">
            <v>AUXILIAR ADMINISTRATIVO</v>
          </cell>
          <cell r="I342" t="str">
            <v>CONTRATO PERMANENTE</v>
          </cell>
          <cell r="J342">
            <v>6</v>
          </cell>
          <cell r="K342">
            <v>15</v>
          </cell>
          <cell r="L342">
            <v>4470.3</v>
          </cell>
        </row>
        <row r="343">
          <cell r="B343" t="str">
            <v>RUBIO HERNANDEZ ILEANA</v>
          </cell>
          <cell r="C343" t="str">
            <v>RUHI840823115</v>
          </cell>
          <cell r="D343" t="str">
            <v>RUHI840823MJCBRL07</v>
          </cell>
          <cell r="E343" t="str">
            <v>04058458276</v>
          </cell>
          <cell r="F343" t="str">
            <v>12-SEP-2005</v>
          </cell>
          <cell r="G343" t="str">
            <v>OG JURIDICO</v>
          </cell>
          <cell r="H343" t="str">
            <v>MAESTRA</v>
          </cell>
          <cell r="I343" t="str">
            <v>BASE SINDICALIZADO</v>
          </cell>
          <cell r="J343">
            <v>6</v>
          </cell>
          <cell r="K343">
            <v>15</v>
          </cell>
          <cell r="L343">
            <v>3863.25</v>
          </cell>
        </row>
        <row r="344">
          <cell r="B344" t="str">
            <v>RUIZ GOMEZ EDGARD FRANCISCO</v>
          </cell>
          <cell r="C344" t="str">
            <v>RUGE800227000</v>
          </cell>
          <cell r="D344" t="str">
            <v>RUGE800227HJCZMD08</v>
          </cell>
          <cell r="E344" t="str">
            <v>04048007456</v>
          </cell>
          <cell r="F344" t="str">
            <v>16-ABR-2013</v>
          </cell>
          <cell r="G344" t="str">
            <v>OG GERENCIA ADMINISTRATIVA</v>
          </cell>
          <cell r="H344" t="str">
            <v>GERENTE ADMINISTRATIVO</v>
          </cell>
          <cell r="I344" t="str">
            <v>BASE CONFIANZA</v>
          </cell>
          <cell r="J344">
            <v>8</v>
          </cell>
          <cell r="K344">
            <v>15</v>
          </cell>
          <cell r="L344">
            <v>29379.45</v>
          </cell>
        </row>
        <row r="345">
          <cell r="B345" t="str">
            <v>RUIZ NUÑEZ MA GUADALUPE</v>
          </cell>
          <cell r="C345" t="str">
            <v>RUNG5512094G9</v>
          </cell>
          <cell r="D345" t="str">
            <v>RUNG551209MJCZXD05</v>
          </cell>
          <cell r="E345" t="str">
            <v>04875620280</v>
          </cell>
          <cell r="F345" t="str">
            <v>21-MAR-1987</v>
          </cell>
          <cell r="G345" t="str">
            <v>ASILO LEONIDAS K. DEMOS</v>
          </cell>
          <cell r="H345" t="str">
            <v>LAVANDERA</v>
          </cell>
          <cell r="I345" t="str">
            <v>BASE SINDICALIZADO</v>
          </cell>
          <cell r="J345">
            <v>8</v>
          </cell>
          <cell r="K345">
            <v>15</v>
          </cell>
          <cell r="L345">
            <v>3117.8</v>
          </cell>
        </row>
        <row r="346">
          <cell r="B346" t="str">
            <v>SALAZAR LOZANO MIGUEL BERNARDO</v>
          </cell>
          <cell r="C346" t="str">
            <v>SALM790326000</v>
          </cell>
          <cell r="D346" t="str">
            <v>SALM790326HJCLZG02</v>
          </cell>
          <cell r="E346" t="str">
            <v>56977917261</v>
          </cell>
          <cell r="F346" t="str">
            <v>19-ABR-2013</v>
          </cell>
          <cell r="G346" t="str">
            <v>SALA ALCALDE</v>
          </cell>
          <cell r="H346" t="str">
            <v>ADMINISTRADOR (A)</v>
          </cell>
          <cell r="I346" t="str">
            <v>CONTRATO</v>
          </cell>
          <cell r="J346">
            <v>6</v>
          </cell>
          <cell r="K346">
            <v>15</v>
          </cell>
          <cell r="L346">
            <v>10071.450000000001</v>
          </cell>
        </row>
        <row r="347">
          <cell r="B347" t="str">
            <v>SANCHEZ AYALA MARISOL ARACELI</v>
          </cell>
          <cell r="C347" t="str">
            <v>SAAM7302274W3</v>
          </cell>
          <cell r="D347" t="str">
            <v>SAAM730227MJCNYR06</v>
          </cell>
          <cell r="E347" t="str">
            <v>56937307066</v>
          </cell>
          <cell r="F347" t="str">
            <v>16-NOV-1999</v>
          </cell>
          <cell r="G347" t="str">
            <v>CENTRO 4</v>
          </cell>
          <cell r="H347" t="str">
            <v>MAESTRO (A)</v>
          </cell>
          <cell r="I347" t="str">
            <v>BASE SINDICALIZADO</v>
          </cell>
          <cell r="J347">
            <v>8</v>
          </cell>
          <cell r="K347">
            <v>15</v>
          </cell>
          <cell r="L347">
            <v>5739</v>
          </cell>
        </row>
        <row r="348">
          <cell r="B348" t="str">
            <v>SANCHEZ FRANCO MARTIN</v>
          </cell>
          <cell r="C348" t="str">
            <v>SAFM820308HB7</v>
          </cell>
          <cell r="D348" t="str">
            <v>SAFM820308HJCNRR03</v>
          </cell>
          <cell r="E348" t="str">
            <v>04988252419</v>
          </cell>
          <cell r="F348" t="str">
            <v>11-DIC-2000</v>
          </cell>
          <cell r="G348" t="str">
            <v>DEPOSITO NO. 8</v>
          </cell>
          <cell r="H348" t="str">
            <v>RECEPTOR</v>
          </cell>
          <cell r="I348" t="str">
            <v>BASE SINDICALIZADO</v>
          </cell>
          <cell r="J348">
            <v>8</v>
          </cell>
          <cell r="K348">
            <v>15</v>
          </cell>
          <cell r="L348">
            <v>3546.2</v>
          </cell>
        </row>
        <row r="349">
          <cell r="B349" t="str">
            <v>SANCHEZ LOPEZ GUSTAVO ANTONIO</v>
          </cell>
          <cell r="C349" t="str">
            <v>SALG7706138C3</v>
          </cell>
          <cell r="D349" t="str">
            <v>SALG770613HJCNPS03</v>
          </cell>
          <cell r="E349" t="str">
            <v>56937728394</v>
          </cell>
          <cell r="F349" t="str">
            <v>11-MAY-2005</v>
          </cell>
          <cell r="G349" t="str">
            <v>DEPOSITO SAN AGUSTIN</v>
          </cell>
          <cell r="H349" t="str">
            <v>RECEPTOR</v>
          </cell>
          <cell r="I349" t="str">
            <v>BASE SINDICALIZADO</v>
          </cell>
          <cell r="J349">
            <v>8</v>
          </cell>
          <cell r="K349">
            <v>15</v>
          </cell>
          <cell r="L349">
            <v>3546.05</v>
          </cell>
        </row>
        <row r="350">
          <cell r="B350" t="str">
            <v>SANCHEZ TEJEDA ARTURO</v>
          </cell>
          <cell r="C350" t="str">
            <v>SATA450901BQ7</v>
          </cell>
          <cell r="D350" t="str">
            <v>SATA450901HJCNJR03</v>
          </cell>
          <cell r="E350" t="str">
            <v>54774503707</v>
          </cell>
          <cell r="F350" t="str">
            <v>15-JUL-1992</v>
          </cell>
          <cell r="G350" t="str">
            <v>U.A.P.I.</v>
          </cell>
          <cell r="H350" t="str">
            <v>DIRECTOR DE U.A.P.I.</v>
          </cell>
          <cell r="I350" t="str">
            <v>BASE CONFIANZA</v>
          </cell>
          <cell r="J350">
            <v>6</v>
          </cell>
          <cell r="K350">
            <v>15</v>
          </cell>
          <cell r="L350">
            <v>11340.75</v>
          </cell>
        </row>
        <row r="351">
          <cell r="B351" t="str">
            <v>SANCHEZ URIBE MARIA ELENA</v>
          </cell>
          <cell r="C351" t="str">
            <v>SAUE580817II7</v>
          </cell>
          <cell r="D351" t="str">
            <v>SAUE580817MJCNRL06</v>
          </cell>
          <cell r="E351" t="str">
            <v>54845815882</v>
          </cell>
          <cell r="F351" t="str">
            <v>18-ENE-1984</v>
          </cell>
          <cell r="G351" t="str">
            <v>OG CASUISTICA</v>
          </cell>
          <cell r="H351" t="str">
            <v>COORDINADORA DE TRABAJO SOCIAL</v>
          </cell>
          <cell r="I351" t="str">
            <v>BASE CONFIANZA</v>
          </cell>
          <cell r="J351">
            <v>6</v>
          </cell>
          <cell r="K351">
            <v>15</v>
          </cell>
          <cell r="L351">
            <v>8214</v>
          </cell>
        </row>
        <row r="352">
          <cell r="B352" t="str">
            <v>SANDOVAL GONZALEZ LUIS ENRIQUE</v>
          </cell>
          <cell r="C352" t="str">
            <v>SAGL690908PY0</v>
          </cell>
          <cell r="D352" t="str">
            <v>SAGL690908HJCNNS00</v>
          </cell>
          <cell r="E352" t="str">
            <v>04866948260</v>
          </cell>
          <cell r="F352" t="str">
            <v>01-DIC-2003</v>
          </cell>
          <cell r="G352" t="str">
            <v>BIENES EN CUSTODIA O.G.</v>
          </cell>
          <cell r="H352" t="str">
            <v>ABOGADO</v>
          </cell>
          <cell r="I352" t="str">
            <v>BASE</v>
          </cell>
          <cell r="J352">
            <v>6</v>
          </cell>
          <cell r="K352">
            <v>15</v>
          </cell>
          <cell r="L352">
            <v>4896.3999999999996</v>
          </cell>
        </row>
        <row r="353">
          <cell r="B353" t="str">
            <v>SANDOVAL HIJAR IGNACIO</v>
          </cell>
          <cell r="C353" t="str">
            <v>SAHI550225000</v>
          </cell>
          <cell r="D353" t="str">
            <v>SAHI550225HJCNJG01</v>
          </cell>
          <cell r="E353" t="str">
            <v>04895501999</v>
          </cell>
          <cell r="F353" t="str">
            <v>22-JUL-2013</v>
          </cell>
          <cell r="G353" t="str">
            <v>DEPOSITO SAN AGUSTIN</v>
          </cell>
          <cell r="H353" t="str">
            <v>RECEPTOR</v>
          </cell>
          <cell r="I353" t="str">
            <v>CONTRATO</v>
          </cell>
          <cell r="J353">
            <v>8</v>
          </cell>
          <cell r="K353">
            <v>15</v>
          </cell>
          <cell r="L353">
            <v>3545.85</v>
          </cell>
        </row>
        <row r="354">
          <cell r="B354" t="str">
            <v>SANDOVAL LOMELI ERNESTINA</v>
          </cell>
          <cell r="C354" t="str">
            <v>SALE720806000</v>
          </cell>
          <cell r="D354" t="str">
            <v>SALE720806MJCNMR08</v>
          </cell>
          <cell r="E354" t="str">
            <v>04887285973</v>
          </cell>
          <cell r="F354" t="str">
            <v>20-SEP-2006</v>
          </cell>
          <cell r="G354" t="str">
            <v>ASILO LEONIDAS K. DEMOS</v>
          </cell>
          <cell r="H354" t="str">
            <v>AFANADORA</v>
          </cell>
          <cell r="I354" t="str">
            <v>BASE SINDICALIZADO</v>
          </cell>
          <cell r="J354">
            <v>8</v>
          </cell>
          <cell r="K354">
            <v>15</v>
          </cell>
          <cell r="L354">
            <v>3117.8</v>
          </cell>
        </row>
        <row r="355">
          <cell r="B355" t="str">
            <v>SANDOVAL NADALES OMAR</v>
          </cell>
          <cell r="C355" t="str">
            <v>SANO810827HR3</v>
          </cell>
          <cell r="D355" t="str">
            <v>SANO810827HJCNDM05</v>
          </cell>
          <cell r="E355" t="str">
            <v>54008150135</v>
          </cell>
          <cell r="F355" t="str">
            <v>19-NOV-2001</v>
          </cell>
          <cell r="G355" t="str">
            <v>BIENES EN CUSTODIA O.G.</v>
          </cell>
          <cell r="H355" t="str">
            <v>JEFE DE PATIO</v>
          </cell>
          <cell r="I355" t="str">
            <v>BASE CONFIANZA</v>
          </cell>
          <cell r="J355">
            <v>8</v>
          </cell>
          <cell r="K355">
            <v>15</v>
          </cell>
          <cell r="L355">
            <v>7115.85</v>
          </cell>
        </row>
        <row r="356">
          <cell r="B356" t="str">
            <v>SANDOVAL RIOS VERONICA</v>
          </cell>
          <cell r="C356" t="str">
            <v>SARV800323SFA</v>
          </cell>
          <cell r="D356" t="str">
            <v>SARV800323MJCNSR02</v>
          </cell>
          <cell r="E356" t="str">
            <v>04028015891</v>
          </cell>
          <cell r="F356" t="str">
            <v>21-MAR-2013</v>
          </cell>
          <cell r="G356" t="str">
            <v>OG DIRECCION GENERAL</v>
          </cell>
          <cell r="H356" t="str">
            <v>JEFE DE AUDITORIA</v>
          </cell>
          <cell r="I356" t="str">
            <v>CONFIANZA</v>
          </cell>
          <cell r="J356">
            <v>6</v>
          </cell>
          <cell r="K356">
            <v>15</v>
          </cell>
          <cell r="L356">
            <v>25195.95</v>
          </cell>
        </row>
        <row r="357">
          <cell r="B357" t="str">
            <v>SANTACRUZ CASTRO ERIKA MAGDALENA</v>
          </cell>
          <cell r="C357" t="str">
            <v>SACE850408000</v>
          </cell>
          <cell r="D357" t="str">
            <v>SACE850408MJCNSR07</v>
          </cell>
          <cell r="E357" t="str">
            <v>04028513390</v>
          </cell>
          <cell r="F357" t="str">
            <v>02-ABR-2008</v>
          </cell>
          <cell r="G357" t="str">
            <v>ASILO LEONIDAS K. DEMOS</v>
          </cell>
          <cell r="H357" t="str">
            <v>ENFERMERA</v>
          </cell>
          <cell r="I357" t="str">
            <v>BASE SINDICALIZADO</v>
          </cell>
          <cell r="J357">
            <v>8</v>
          </cell>
          <cell r="K357">
            <v>15</v>
          </cell>
          <cell r="L357">
            <v>3750.5</v>
          </cell>
        </row>
        <row r="358">
          <cell r="B358" t="str">
            <v>SANTANA ESTEVES IVAN DE JESUS</v>
          </cell>
          <cell r="C358" t="str">
            <v>SAEI871125000</v>
          </cell>
          <cell r="D358" t="str">
            <v>SAEI871125HJCNSV05</v>
          </cell>
          <cell r="E358" t="str">
            <v>04108718851</v>
          </cell>
          <cell r="F358" t="str">
            <v>27-MAY-2013</v>
          </cell>
          <cell r="G358" t="str">
            <v>DEPOSITO SAN AGUSTIN</v>
          </cell>
          <cell r="H358" t="str">
            <v>RECEPTOR</v>
          </cell>
          <cell r="I358" t="str">
            <v>CONTRATO</v>
          </cell>
          <cell r="J358">
            <v>8</v>
          </cell>
          <cell r="K358">
            <v>15</v>
          </cell>
          <cell r="L358">
            <v>3546.2</v>
          </cell>
        </row>
        <row r="359">
          <cell r="B359" t="str">
            <v>SANTIAGO TELLO JOSE AURELIO</v>
          </cell>
          <cell r="C359" t="str">
            <v>SATA750823U22</v>
          </cell>
          <cell r="D359" t="str">
            <v>SATA750823HJCNLR06</v>
          </cell>
          <cell r="E359" t="str">
            <v>04987529981</v>
          </cell>
          <cell r="F359" t="str">
            <v>29-JUN-2004</v>
          </cell>
          <cell r="G359" t="str">
            <v>DEPOSITO SAN AGUSTIN</v>
          </cell>
          <cell r="H359" t="str">
            <v>RECEPTOR</v>
          </cell>
          <cell r="I359" t="str">
            <v>BASE SINDICALIZADO</v>
          </cell>
          <cell r="J359">
            <v>8</v>
          </cell>
          <cell r="K359">
            <v>15</v>
          </cell>
          <cell r="L359">
            <v>3546.2</v>
          </cell>
        </row>
        <row r="360">
          <cell r="B360" t="str">
            <v>SEGOVIANO AGUIRRE MA. SILVINA</v>
          </cell>
          <cell r="C360" t="str">
            <v>SEAS640620000</v>
          </cell>
          <cell r="D360" t="str">
            <v>SEAM640620MJCGGS01</v>
          </cell>
          <cell r="E360" t="str">
            <v>04056406384</v>
          </cell>
          <cell r="F360" t="str">
            <v>01-JUN-2007</v>
          </cell>
          <cell r="G360" t="str">
            <v>ASILO LEONIDAS K. DEMOS</v>
          </cell>
          <cell r="H360" t="str">
            <v>AUXILIAR DE COCINA</v>
          </cell>
          <cell r="I360" t="str">
            <v>BASE SINDICALIZADO</v>
          </cell>
          <cell r="J360">
            <v>8</v>
          </cell>
          <cell r="K360">
            <v>15</v>
          </cell>
          <cell r="L360">
            <v>3117.8</v>
          </cell>
        </row>
        <row r="361">
          <cell r="B361" t="str">
            <v>SERVIN GOMEZ AGUSTIN</v>
          </cell>
          <cell r="C361" t="str">
            <v>SEGA5512035J0</v>
          </cell>
          <cell r="D361" t="str">
            <v>SEGA551203HJCRMG01</v>
          </cell>
          <cell r="E361" t="str">
            <v>04755514025</v>
          </cell>
          <cell r="F361" t="str">
            <v>26-SEP-1996</v>
          </cell>
          <cell r="G361" t="str">
            <v>OG SERVICIOS GENERALES</v>
          </cell>
          <cell r="H361" t="str">
            <v>AUXILIAR ADMINISTRATIVO 'C'</v>
          </cell>
          <cell r="I361" t="str">
            <v>BASE SINDICALIZADO</v>
          </cell>
          <cell r="J361">
            <v>6</v>
          </cell>
          <cell r="K361">
            <v>15</v>
          </cell>
          <cell r="L361">
            <v>3289.95</v>
          </cell>
        </row>
        <row r="362">
          <cell r="B362" t="str">
            <v>SILVA GUILLERMO ENRIQUE</v>
          </cell>
          <cell r="C362" t="str">
            <v>SIGE470104000</v>
          </cell>
          <cell r="D362" t="str">
            <v>SIGE470104HJCLLN03</v>
          </cell>
          <cell r="E362" t="str">
            <v>54834703263</v>
          </cell>
          <cell r="F362" t="str">
            <v>18-NOV-2010</v>
          </cell>
          <cell r="G362" t="str">
            <v>OG DIRECCION GENERAL</v>
          </cell>
          <cell r="H362" t="str">
            <v>CHOFER</v>
          </cell>
          <cell r="I362" t="str">
            <v>CONTRATO PERMANENTE</v>
          </cell>
          <cell r="J362">
            <v>6</v>
          </cell>
          <cell r="K362">
            <v>15</v>
          </cell>
          <cell r="L362">
            <v>5680.65</v>
          </cell>
        </row>
        <row r="363">
          <cell r="B363" t="str">
            <v>SOLIS DE SANTIAGO EDUARDO</v>
          </cell>
          <cell r="C363" t="str">
            <v>SOSE660917000</v>
          </cell>
          <cell r="D363" t="str">
            <v>SOSE660917HJCLND08</v>
          </cell>
          <cell r="E363" t="str">
            <v>04886672171</v>
          </cell>
          <cell r="F363" t="str">
            <v>14-MAY-2013</v>
          </cell>
          <cell r="G363" t="str">
            <v>DEPOSITO SAN AGUSTIN</v>
          </cell>
          <cell r="H363" t="str">
            <v>RECEPTOR</v>
          </cell>
          <cell r="I363" t="str">
            <v>CONTRATO</v>
          </cell>
          <cell r="J363">
            <v>8</v>
          </cell>
          <cell r="K363">
            <v>15</v>
          </cell>
          <cell r="L363">
            <v>3546.05</v>
          </cell>
        </row>
        <row r="364">
          <cell r="B364" t="str">
            <v>SOLIS OROZCO ELVIA</v>
          </cell>
          <cell r="C364" t="str">
            <v>SOOE610130JM0</v>
          </cell>
          <cell r="D364" t="str">
            <v>SOOE610130MZSLRL03</v>
          </cell>
          <cell r="E364" t="str">
            <v>04856117785</v>
          </cell>
          <cell r="F364" t="str">
            <v>24-MAY-1985</v>
          </cell>
          <cell r="G364" t="str">
            <v>SALA ALCALDE</v>
          </cell>
          <cell r="H364" t="str">
            <v>ENCARGADO DE CONTRATACION</v>
          </cell>
          <cell r="I364" t="str">
            <v>BASE SINDICALIZADO</v>
          </cell>
          <cell r="J364">
            <v>8</v>
          </cell>
          <cell r="K364">
            <v>15</v>
          </cell>
          <cell r="L364">
            <v>3546.2</v>
          </cell>
        </row>
        <row r="365">
          <cell r="B365" t="str">
            <v>SOTO MARQUEZ MAURICIO MAXIMINO</v>
          </cell>
          <cell r="C365" t="str">
            <v>SOMM750821VB8</v>
          </cell>
          <cell r="D365" t="str">
            <v>SOMM750821HJCTRR04</v>
          </cell>
          <cell r="E365" t="str">
            <v>04987544733</v>
          </cell>
          <cell r="F365" t="str">
            <v>29-MAY-2006</v>
          </cell>
          <cell r="G365" t="str">
            <v>SALA ALCALDE</v>
          </cell>
          <cell r="H365" t="str">
            <v>AUXILIAR DE CHOFER</v>
          </cell>
          <cell r="I365" t="str">
            <v>BASE SINDICALIZADO</v>
          </cell>
          <cell r="J365">
            <v>8</v>
          </cell>
          <cell r="K365">
            <v>15</v>
          </cell>
          <cell r="L365">
            <v>3546.2</v>
          </cell>
        </row>
        <row r="366">
          <cell r="B366" t="str">
            <v>SOTO PEREZ LUCINA</v>
          </cell>
          <cell r="C366" t="str">
            <v>SOPL6506304L3</v>
          </cell>
          <cell r="D366" t="str">
            <v>SOPL650630MJCTRC08</v>
          </cell>
          <cell r="E366" t="str">
            <v>04866581277</v>
          </cell>
          <cell r="F366" t="str">
            <v>01-JUN-1989</v>
          </cell>
          <cell r="G366" t="str">
            <v>OGAPOYO A ORGANISMOS AFILIADOS</v>
          </cell>
          <cell r="H366" t="str">
            <v>AUXILIAR CONTABLE 'B'</v>
          </cell>
          <cell r="I366" t="str">
            <v>BASE SINDICALIZADO</v>
          </cell>
          <cell r="J366">
            <v>6</v>
          </cell>
          <cell r="K366">
            <v>15</v>
          </cell>
          <cell r="L366">
            <v>4893.8500000000004</v>
          </cell>
        </row>
        <row r="367">
          <cell r="B367" t="str">
            <v>SOTO TORRES CLAUDIA</v>
          </cell>
          <cell r="C367" t="str">
            <v>SOTC710319000</v>
          </cell>
          <cell r="D367" t="str">
            <v>SOTC710319MJCTRL02</v>
          </cell>
          <cell r="E367" t="str">
            <v>04007113956</v>
          </cell>
          <cell r="F367" t="str">
            <v>22-ABR-2013</v>
          </cell>
          <cell r="G367" t="str">
            <v>OG GERENCIA ASISTENCIAL</v>
          </cell>
          <cell r="H367" t="str">
            <v>COORDINADORA DE PROYECTOS</v>
          </cell>
          <cell r="I367" t="str">
            <v>CONTRATO</v>
          </cell>
          <cell r="J367">
            <v>6</v>
          </cell>
          <cell r="K367">
            <v>15</v>
          </cell>
          <cell r="L367">
            <v>8214</v>
          </cell>
        </row>
        <row r="368">
          <cell r="B368" t="str">
            <v>TAPIA RAMIREZ DAVID DANIEL</v>
          </cell>
          <cell r="C368" t="str">
            <v>TARD801118253</v>
          </cell>
          <cell r="D368" t="str">
            <v>TARD801118HJCPMV05</v>
          </cell>
          <cell r="E368" t="str">
            <v>04028035022</v>
          </cell>
          <cell r="F368" t="str">
            <v>18-AGO-2004</v>
          </cell>
          <cell r="G368" t="str">
            <v>OG CENTRO DE COMPUTO</v>
          </cell>
          <cell r="H368" t="str">
            <v>MAESTRO (A)</v>
          </cell>
          <cell r="I368" t="str">
            <v>BASE SINDICALIZADO</v>
          </cell>
          <cell r="J368">
            <v>8</v>
          </cell>
          <cell r="K368">
            <v>15</v>
          </cell>
          <cell r="L368">
            <v>4883.3999999999996</v>
          </cell>
        </row>
        <row r="369">
          <cell r="B369" t="str">
            <v>TEJEDA TAPIA SERGIO ARTURO</v>
          </cell>
          <cell r="C369" t="str">
            <v>TETS630809797</v>
          </cell>
          <cell r="D369" t="str">
            <v>TETS630809HNTJPR05</v>
          </cell>
          <cell r="E369" t="str">
            <v>04856338258</v>
          </cell>
          <cell r="F369" t="str">
            <v>01-SEP-1995</v>
          </cell>
          <cell r="G369" t="str">
            <v>OG CENTRO DE COMPUTO</v>
          </cell>
          <cell r="H369" t="str">
            <v>AUXILIAR DE COMPUTO</v>
          </cell>
          <cell r="I369" t="str">
            <v>BASE SINDICALIZADO</v>
          </cell>
          <cell r="J369">
            <v>6</v>
          </cell>
          <cell r="K369">
            <v>15</v>
          </cell>
          <cell r="L369">
            <v>4739.95</v>
          </cell>
        </row>
        <row r="370">
          <cell r="B370" t="str">
            <v>TERRONES ORTIZ SANTA TERESITA</v>
          </cell>
          <cell r="C370" t="str">
            <v>TEOS700325R29</v>
          </cell>
          <cell r="D370" t="str">
            <v>TEOS700325MJCRRN09</v>
          </cell>
          <cell r="E370" t="str">
            <v>56887016774</v>
          </cell>
          <cell r="F370" t="str">
            <v>02-JUN-2003</v>
          </cell>
          <cell r="G370" t="str">
            <v>SALA ALCALDE</v>
          </cell>
          <cell r="H370" t="str">
            <v>AUXILIAR DE COCINA</v>
          </cell>
          <cell r="I370" t="str">
            <v>BASE SINDICALIZADO</v>
          </cell>
          <cell r="J370">
            <v>8</v>
          </cell>
          <cell r="K370">
            <v>15</v>
          </cell>
          <cell r="L370">
            <v>3117.8</v>
          </cell>
        </row>
        <row r="371">
          <cell r="B371" t="str">
            <v>TREJO GARCIA ESTHER GABRIELA</v>
          </cell>
          <cell r="C371" t="str">
            <v>TEGE810325646</v>
          </cell>
          <cell r="D371" t="str">
            <v>TEGE810325MJCRRS03</v>
          </cell>
          <cell r="E371" t="str">
            <v>04988196715</v>
          </cell>
          <cell r="F371" t="str">
            <v>28-AGO-2000</v>
          </cell>
          <cell r="G371" t="str">
            <v>U.A.P.I.</v>
          </cell>
          <cell r="H371" t="str">
            <v>AUXILIAR DE COCINA</v>
          </cell>
          <cell r="I371" t="str">
            <v>BASE SINDICALIZADO</v>
          </cell>
          <cell r="J371">
            <v>8</v>
          </cell>
          <cell r="K371">
            <v>15</v>
          </cell>
          <cell r="L371">
            <v>3117.8</v>
          </cell>
        </row>
        <row r="372">
          <cell r="B372" t="str">
            <v>TRUJILLO MARTINEZ CARMEN LUCIA</v>
          </cell>
          <cell r="C372" t="str">
            <v>TUMC640224CE8</v>
          </cell>
          <cell r="D372" t="str">
            <v>TUMC640224MJCRRR00</v>
          </cell>
          <cell r="E372" t="str">
            <v>04886442195</v>
          </cell>
          <cell r="F372" t="str">
            <v>05-JUL-2000</v>
          </cell>
          <cell r="G372" t="str">
            <v>OGAPOYO A ORGANISMOS AFILIADOS</v>
          </cell>
          <cell r="H372" t="str">
            <v>COORDINADORA DE DICTMANENES</v>
          </cell>
          <cell r="I372" t="str">
            <v>BASE CONFIANZA</v>
          </cell>
          <cell r="J372">
            <v>6</v>
          </cell>
          <cell r="K372">
            <v>15</v>
          </cell>
          <cell r="L372">
            <v>7283.25</v>
          </cell>
        </row>
        <row r="373">
          <cell r="B373" t="str">
            <v>URBINA ORTIZ HELIODORA</v>
          </cell>
          <cell r="C373" t="str">
            <v>UIOH540505P23</v>
          </cell>
          <cell r="D373" t="str">
            <v>UIOH540505MZSRRL02</v>
          </cell>
          <cell r="E373" t="str">
            <v>54805417778</v>
          </cell>
          <cell r="F373" t="str">
            <v>17-OCT-2002</v>
          </cell>
          <cell r="G373" t="str">
            <v>ASILO LEONIDAS K. DEMOS</v>
          </cell>
          <cell r="H373" t="str">
            <v>AFANADORA</v>
          </cell>
          <cell r="I373" t="str">
            <v>BASE SINDICALIZADO</v>
          </cell>
          <cell r="J373">
            <v>8</v>
          </cell>
          <cell r="K373">
            <v>15</v>
          </cell>
          <cell r="L373">
            <v>3117.8</v>
          </cell>
        </row>
        <row r="374">
          <cell r="B374" t="str">
            <v>URIBE CORDERO IRMA ROSALBA</v>
          </cell>
          <cell r="C374" t="str">
            <v>UICI650513II4</v>
          </cell>
          <cell r="D374" t="str">
            <v>UICI650513MJCRRR06</v>
          </cell>
          <cell r="E374" t="str">
            <v>54806398233</v>
          </cell>
          <cell r="F374" t="str">
            <v>11-MAY-1998</v>
          </cell>
          <cell r="G374" t="str">
            <v>OG GERENCIA ADMINISTRATIVA</v>
          </cell>
          <cell r="H374" t="str">
            <v>AFANADORA</v>
          </cell>
          <cell r="I374" t="str">
            <v>BASE SINDICALIZADO</v>
          </cell>
          <cell r="J374">
            <v>6</v>
          </cell>
          <cell r="K374">
            <v>15</v>
          </cell>
          <cell r="L374">
            <v>3494.55</v>
          </cell>
        </row>
        <row r="375">
          <cell r="B375" t="str">
            <v>VALDEZ ACEVES INDALECIO</v>
          </cell>
          <cell r="C375" t="str">
            <v>VAAI650118C10</v>
          </cell>
          <cell r="D375" t="str">
            <v>VAAI650118HJCLCN09</v>
          </cell>
          <cell r="E375" t="str">
            <v>04866532767</v>
          </cell>
          <cell r="F375" t="str">
            <v>16-JUL-2001</v>
          </cell>
          <cell r="G375" t="str">
            <v>U.A.P.I.</v>
          </cell>
          <cell r="H375" t="str">
            <v>MEDICO DENTISTA</v>
          </cell>
          <cell r="I375" t="str">
            <v>BASE SINDICALIZADO</v>
          </cell>
          <cell r="J375">
            <v>6</v>
          </cell>
          <cell r="K375">
            <v>15</v>
          </cell>
          <cell r="L375">
            <v>4577.7</v>
          </cell>
        </row>
        <row r="376">
          <cell r="B376" t="str">
            <v>VALDEZ GUTIERREZ EUSEBIO</v>
          </cell>
          <cell r="C376" t="str">
            <v>VAGE520320RS6</v>
          </cell>
          <cell r="D376" t="str">
            <v>VAGE520320HJCLTS06</v>
          </cell>
          <cell r="E376" t="str">
            <v>54845205845</v>
          </cell>
          <cell r="F376" t="str">
            <v>01-NOV-1969</v>
          </cell>
          <cell r="G376" t="str">
            <v>U.A.P.I.</v>
          </cell>
          <cell r="H376" t="str">
            <v>ENCARGADO DE MANTENIMIENTO</v>
          </cell>
          <cell r="I376" t="str">
            <v>BASE SINDICALIZADO</v>
          </cell>
          <cell r="J376">
            <v>8</v>
          </cell>
          <cell r="K376">
            <v>15</v>
          </cell>
          <cell r="L376">
            <v>3944.9</v>
          </cell>
        </row>
        <row r="377">
          <cell r="B377" t="str">
            <v>VALDIVIA HERNANDEZ ISABEL</v>
          </cell>
          <cell r="C377" t="str">
            <v>VAHI5206236H4</v>
          </cell>
          <cell r="D377" t="str">
            <v>VAHI520623MJCLRS08</v>
          </cell>
          <cell r="E377" t="str">
            <v>04725200952</v>
          </cell>
          <cell r="F377" t="str">
            <v>05-SEP-1994</v>
          </cell>
          <cell r="G377" t="str">
            <v>CENTRO 4</v>
          </cell>
          <cell r="H377" t="str">
            <v>MAESTRO (A)</v>
          </cell>
          <cell r="I377" t="str">
            <v>BASE SINDICALIZADO</v>
          </cell>
          <cell r="J377">
            <v>8</v>
          </cell>
          <cell r="K377">
            <v>15</v>
          </cell>
          <cell r="L377">
            <v>3443.45</v>
          </cell>
        </row>
        <row r="378">
          <cell r="B378" t="str">
            <v>VALENZUELA LOPEZ JUAN ANTONIO</v>
          </cell>
          <cell r="C378" t="str">
            <v>VALJ651227000</v>
          </cell>
          <cell r="D378" t="str">
            <v>VALJ651227HZSLPN07</v>
          </cell>
          <cell r="E378" t="str">
            <v>04026503328</v>
          </cell>
          <cell r="F378" t="str">
            <v>16-MAY-2006</v>
          </cell>
          <cell r="G378" t="str">
            <v>OG COMUNICACION Y RELACIONES P</v>
          </cell>
          <cell r="H378" t="str">
            <v>RECEPTOR</v>
          </cell>
          <cell r="I378" t="str">
            <v>BASE SINDICALIZADO</v>
          </cell>
          <cell r="J378">
            <v>6</v>
          </cell>
          <cell r="K378">
            <v>15</v>
          </cell>
          <cell r="L378">
            <v>3289.8</v>
          </cell>
        </row>
        <row r="379">
          <cell r="B379" t="str">
            <v>VALENZUELA LOPEZ VICTOR ALFONSO</v>
          </cell>
          <cell r="C379" t="str">
            <v>VALV850702000</v>
          </cell>
          <cell r="D379" t="str">
            <v>VALV850702HJCLPC00</v>
          </cell>
          <cell r="E379" t="str">
            <v>75048521555</v>
          </cell>
          <cell r="F379" t="str">
            <v>23-JUN-2012</v>
          </cell>
          <cell r="G379" t="str">
            <v>DEPOSITO SAN AGUSTIN</v>
          </cell>
          <cell r="H379" t="str">
            <v>RECEPTOR</v>
          </cell>
          <cell r="I379" t="str">
            <v>CONTRATO PERMANENTE</v>
          </cell>
          <cell r="J379">
            <v>8</v>
          </cell>
          <cell r="K379">
            <v>15</v>
          </cell>
          <cell r="L379">
            <v>3546.05</v>
          </cell>
        </row>
        <row r="380">
          <cell r="B380" t="str">
            <v>VARGAS GUIZAR MARIA SOLEDAD</v>
          </cell>
          <cell r="C380" t="str">
            <v>VAGS6705027R5</v>
          </cell>
          <cell r="D380" t="str">
            <v>VAGS670502MMNRZL00</v>
          </cell>
          <cell r="E380" t="str">
            <v>04866739040</v>
          </cell>
          <cell r="F380" t="str">
            <v>28-FEB-1990</v>
          </cell>
          <cell r="G380" t="str">
            <v>OG CENTRO DE COMPUTO</v>
          </cell>
          <cell r="H380" t="str">
            <v>SUP.TECNICO DEPTO. DE COMPUTO</v>
          </cell>
          <cell r="I380" t="str">
            <v>BASE SINDICALIZADO</v>
          </cell>
          <cell r="J380">
            <v>6</v>
          </cell>
          <cell r="K380">
            <v>15</v>
          </cell>
          <cell r="L380">
            <v>5480.35</v>
          </cell>
        </row>
        <row r="381">
          <cell r="B381" t="str">
            <v>VASQUEZ RIVAS ROSA MARIA RAMONA</v>
          </cell>
          <cell r="C381" t="str">
            <v>VARR580830R57</v>
          </cell>
          <cell r="D381" t="str">
            <v>VARR580830MJCSVS03</v>
          </cell>
          <cell r="E381" t="str">
            <v>54845817664</v>
          </cell>
          <cell r="F381" t="str">
            <v>15-AGO-1995</v>
          </cell>
          <cell r="G381" t="str">
            <v>OG SERVICIOS GENERALES</v>
          </cell>
          <cell r="H381" t="str">
            <v>AUXILIAR ADMINISTRATIVO 'AA'</v>
          </cell>
          <cell r="I381" t="str">
            <v>BASE SINDICALIZADO</v>
          </cell>
          <cell r="J381">
            <v>8</v>
          </cell>
          <cell r="K381">
            <v>15</v>
          </cell>
          <cell r="L381">
            <v>5841.9</v>
          </cell>
        </row>
        <row r="382">
          <cell r="B382" t="str">
            <v>VAZQUEZ GARCIA DANIEL</v>
          </cell>
          <cell r="C382" t="str">
            <v>VAGD601211PE4</v>
          </cell>
          <cell r="D382" t="str">
            <v>VAGD601211HJCZRN07</v>
          </cell>
          <cell r="E382" t="str">
            <v>04916014360</v>
          </cell>
          <cell r="F382" t="str">
            <v>18-OCT-2001</v>
          </cell>
          <cell r="G382" t="str">
            <v>DEPOSITO SAN AGUSTIN</v>
          </cell>
          <cell r="H382" t="str">
            <v>RECEPTOR</v>
          </cell>
          <cell r="I382" t="str">
            <v>BASE SINDICALIZADO</v>
          </cell>
          <cell r="J382">
            <v>8</v>
          </cell>
          <cell r="K382">
            <v>15</v>
          </cell>
          <cell r="L382">
            <v>3537.65</v>
          </cell>
        </row>
        <row r="383">
          <cell r="B383" t="str">
            <v>VAZQUEZ RIOS GABRIELA ALEJANDR</v>
          </cell>
          <cell r="C383" t="str">
            <v>VARG770608AE5</v>
          </cell>
          <cell r="D383" t="str">
            <v>VARG770608MJCZSB09</v>
          </cell>
          <cell r="E383" t="str">
            <v>75977716317</v>
          </cell>
          <cell r="F383" t="str">
            <v>16-MAY-1997</v>
          </cell>
          <cell r="G383" t="str">
            <v>CENTRO 1</v>
          </cell>
          <cell r="H383" t="str">
            <v>MAESTRA</v>
          </cell>
          <cell r="I383" t="str">
            <v>BASE SINDICALIZADO</v>
          </cell>
          <cell r="J383">
            <v>8</v>
          </cell>
          <cell r="K383">
            <v>15</v>
          </cell>
          <cell r="L383">
            <v>4044.1</v>
          </cell>
        </row>
        <row r="384">
          <cell r="B384" t="str">
            <v>VAZQUEZ RODRIGUEZ LORENA</v>
          </cell>
          <cell r="C384" t="str">
            <v>VARL761117LW2</v>
          </cell>
          <cell r="D384" t="str">
            <v>VARL761117MJCZDR02</v>
          </cell>
          <cell r="E384" t="str">
            <v>75937602599</v>
          </cell>
          <cell r="F384" t="str">
            <v>13-ENE-1993</v>
          </cell>
          <cell r="G384" t="str">
            <v>OG CONTABILIDAD</v>
          </cell>
          <cell r="H384" t="str">
            <v>AUXILIAR CONTABLE 'B'</v>
          </cell>
          <cell r="I384" t="str">
            <v>BASE SINDICALIZADO</v>
          </cell>
          <cell r="J384">
            <v>6</v>
          </cell>
          <cell r="K384">
            <v>15</v>
          </cell>
          <cell r="L384">
            <v>5316.85</v>
          </cell>
        </row>
        <row r="385">
          <cell r="B385" t="str">
            <v>VELARDE MARTINEZ EVA REFUGIO</v>
          </cell>
          <cell r="C385" t="str">
            <v>VEME7606195H7</v>
          </cell>
          <cell r="D385" t="str">
            <v>VEME760619MJCLRV07</v>
          </cell>
          <cell r="E385" t="str">
            <v>75947605178</v>
          </cell>
          <cell r="F385" t="str">
            <v>04-FEB-1994</v>
          </cell>
          <cell r="G385" t="str">
            <v>OG DESARROLLO INSTITUCIONAL</v>
          </cell>
          <cell r="H385" t="str">
            <v>AUXILIAR ADMINISTRATIVO 'A'</v>
          </cell>
          <cell r="I385" t="str">
            <v>BASE SINDICALIZADO</v>
          </cell>
          <cell r="J385">
            <v>6</v>
          </cell>
          <cell r="K385">
            <v>15</v>
          </cell>
          <cell r="L385">
            <v>4499.55</v>
          </cell>
        </row>
        <row r="386">
          <cell r="B386" t="str">
            <v>VELASCO ROMERO FAUSTO ADRIAN</v>
          </cell>
          <cell r="C386" t="str">
            <v>VERF770530000</v>
          </cell>
          <cell r="D386" t="str">
            <v>VERF770530MJCLMS08</v>
          </cell>
          <cell r="E386" t="str">
            <v>04037718576</v>
          </cell>
          <cell r="F386" t="str">
            <v>22-ABR-2013</v>
          </cell>
          <cell r="G386" t="str">
            <v>OG GERENCIA ASISTENCIAL</v>
          </cell>
          <cell r="H386" t="str">
            <v>GERENTE ASISTENCIAL</v>
          </cell>
          <cell r="I386" t="str">
            <v>CONFIANZA</v>
          </cell>
          <cell r="J386">
            <v>8</v>
          </cell>
          <cell r="K386">
            <v>15</v>
          </cell>
          <cell r="L386">
            <v>25195.95</v>
          </cell>
        </row>
        <row r="387">
          <cell r="B387" t="str">
            <v>VENEGAS GARCIA MARTIN</v>
          </cell>
          <cell r="C387" t="str">
            <v>VEGM6803068V4</v>
          </cell>
          <cell r="D387" t="str">
            <v>VEGM680306HJCNRR03</v>
          </cell>
          <cell r="E387" t="str">
            <v>54856865206</v>
          </cell>
          <cell r="F387" t="str">
            <v>05-SEP-2003</v>
          </cell>
          <cell r="G387" t="str">
            <v>U.A.P.I.</v>
          </cell>
          <cell r="H387" t="str">
            <v>AFANADOR</v>
          </cell>
          <cell r="I387" t="str">
            <v>BASE SINDICALIZADO</v>
          </cell>
          <cell r="J387">
            <v>8</v>
          </cell>
          <cell r="K387">
            <v>15</v>
          </cell>
          <cell r="L387">
            <v>3117.8</v>
          </cell>
        </row>
        <row r="388">
          <cell r="B388" t="str">
            <v>VERA RODRIGUEZ ERIKA ANA ROSA</v>
          </cell>
          <cell r="C388" t="str">
            <v>VERE790308BZ9</v>
          </cell>
          <cell r="D388" t="str">
            <v>VERE790308MJCRDR01</v>
          </cell>
          <cell r="E388" t="str">
            <v>04987984178</v>
          </cell>
          <cell r="F388" t="str">
            <v>17-ENE-2011</v>
          </cell>
          <cell r="G388" t="str">
            <v>OG JURIDICO</v>
          </cell>
          <cell r="H388" t="str">
            <v>ABOGADO</v>
          </cell>
          <cell r="I388" t="str">
            <v>CONFIANZA</v>
          </cell>
          <cell r="J388">
            <v>6</v>
          </cell>
          <cell r="K388">
            <v>15</v>
          </cell>
          <cell r="L388">
            <v>4679.3999999999996</v>
          </cell>
        </row>
        <row r="389">
          <cell r="B389" t="str">
            <v>VILLANUEVA ORTIZ ALBA MAYO</v>
          </cell>
          <cell r="C389" t="str">
            <v>VIOA840228000</v>
          </cell>
          <cell r="D389" t="str">
            <v>VIOA840228MJCLRL09</v>
          </cell>
          <cell r="E389" t="str">
            <v>04098428545</v>
          </cell>
          <cell r="F389" t="str">
            <v>19-JUN-2013</v>
          </cell>
          <cell r="G389" t="str">
            <v>U.A.P.I.</v>
          </cell>
          <cell r="H389" t="str">
            <v>PSICOLOGA</v>
          </cell>
          <cell r="I389" t="str">
            <v>INCIDENCIAS</v>
          </cell>
          <cell r="J389">
            <v>6</v>
          </cell>
          <cell r="K389">
            <v>15</v>
          </cell>
          <cell r="L389">
            <v>4577.7</v>
          </cell>
        </row>
        <row r="390">
          <cell r="B390" t="str">
            <v>VILLASEÑOR ALVAREZ ALFREDO</v>
          </cell>
          <cell r="C390" t="str">
            <v>VIAA621120000</v>
          </cell>
          <cell r="D390" t="str">
            <v>VIAA621120HJCLLL02</v>
          </cell>
          <cell r="E390" t="str">
            <v>54816228719</v>
          </cell>
          <cell r="F390" t="str">
            <v>29-ABR-2013</v>
          </cell>
          <cell r="G390" t="str">
            <v>OG GERENCIA ADMINISTRATIVA</v>
          </cell>
          <cell r="H390" t="str">
            <v>COORDINADOR OPERATIVO D PATIOS</v>
          </cell>
          <cell r="I390" t="str">
            <v>CONTRATO</v>
          </cell>
          <cell r="J390">
            <v>6</v>
          </cell>
          <cell r="K390">
            <v>15</v>
          </cell>
          <cell r="L390">
            <v>6829.2</v>
          </cell>
        </row>
        <row r="391">
          <cell r="B391" t="str">
            <v>VILLASEÑOR GONZALEZ RAQUEL ARACELI</v>
          </cell>
          <cell r="C391" t="str">
            <v>VIGR711123S49</v>
          </cell>
          <cell r="D391" t="str">
            <v>VIGR711123MJCLNQ02</v>
          </cell>
          <cell r="E391" t="str">
            <v>04037110816</v>
          </cell>
          <cell r="F391" t="str">
            <v>07-JUN-2005</v>
          </cell>
          <cell r="G391" t="str">
            <v>U.A.P.I.</v>
          </cell>
          <cell r="H391" t="str">
            <v>ENFERMERA</v>
          </cell>
          <cell r="I391" t="str">
            <v>BASE SINDICALIZADO</v>
          </cell>
          <cell r="J391">
            <v>8</v>
          </cell>
          <cell r="K391">
            <v>15</v>
          </cell>
          <cell r="L391">
            <v>3750.8</v>
          </cell>
        </row>
        <row r="392">
          <cell r="B392" t="str">
            <v>VIVANCO AGUAYO MARTIN MANUEL</v>
          </cell>
          <cell r="C392" t="str">
            <v>VIAM781228000</v>
          </cell>
          <cell r="D392" t="str">
            <v>VAIM781228HJCVGR01</v>
          </cell>
          <cell r="E392" t="str">
            <v>04007817044</v>
          </cell>
          <cell r="F392" t="str">
            <v>29-JUL-2013</v>
          </cell>
          <cell r="G392" t="str">
            <v>U.A.P.I.</v>
          </cell>
          <cell r="H392" t="str">
            <v>AFANADOR</v>
          </cell>
          <cell r="I392" t="str">
            <v>CONTRATO</v>
          </cell>
          <cell r="J392">
            <v>8</v>
          </cell>
          <cell r="K392">
            <v>15</v>
          </cell>
          <cell r="L392">
            <v>3117.75</v>
          </cell>
        </row>
        <row r="393">
          <cell r="B393" t="str">
            <v>VIZCARRA ARANA HERIBERTO</v>
          </cell>
          <cell r="C393" t="str">
            <v>VIAH531213N54</v>
          </cell>
          <cell r="D393" t="str">
            <v>VIAH531213HJCZRR06</v>
          </cell>
          <cell r="E393" t="str">
            <v>04715306645</v>
          </cell>
          <cell r="F393" t="str">
            <v>16-FEB-1999</v>
          </cell>
          <cell r="G393" t="str">
            <v>DEPOSITO SAN AGUSTIN</v>
          </cell>
          <cell r="H393" t="str">
            <v>JEFE DE PATIO</v>
          </cell>
          <cell r="I393" t="str">
            <v>BASE CONFIANZA</v>
          </cell>
          <cell r="J393">
            <v>8</v>
          </cell>
          <cell r="K393">
            <v>15</v>
          </cell>
          <cell r="L393">
            <v>7115.85</v>
          </cell>
        </row>
        <row r="394">
          <cell r="B394" t="str">
            <v>ZAMBRANO NAVARRO JUAN CARLOS</v>
          </cell>
          <cell r="C394" t="str">
            <v>ZANJ821002000</v>
          </cell>
          <cell r="D394" t="str">
            <v>ZANJ821002HJCMVN03</v>
          </cell>
          <cell r="E394" t="str">
            <v>04028259671</v>
          </cell>
          <cell r="F394" t="str">
            <v>10-JUN-2013</v>
          </cell>
          <cell r="G394" t="str">
            <v>SALA LIBERTAD</v>
          </cell>
          <cell r="H394" t="str">
            <v>CHOFER</v>
          </cell>
          <cell r="I394" t="str">
            <v>INCIDENCIAS</v>
          </cell>
          <cell r="J394">
            <v>8</v>
          </cell>
          <cell r="K394">
            <v>15</v>
          </cell>
          <cell r="L394">
            <v>3546.15</v>
          </cell>
        </row>
        <row r="395">
          <cell r="B395" t="str">
            <v>ZAVALA AVALOS LETICIA</v>
          </cell>
          <cell r="C395" t="str">
            <v>ZAAL680704PJA</v>
          </cell>
          <cell r="D395" t="str">
            <v>ZAAL680704MJCVVT07</v>
          </cell>
          <cell r="E395" t="str">
            <v>54866852483</v>
          </cell>
          <cell r="F395" t="str">
            <v>16-OCT-1996</v>
          </cell>
          <cell r="G395" t="str">
            <v>OG GCIA  DEPENDENCIAS DIRECTAS</v>
          </cell>
          <cell r="H395" t="str">
            <v>AUXILIAR ADMINISTRATIVO 'G'</v>
          </cell>
          <cell r="I395" t="str">
            <v>BASE SINDICALIZADO</v>
          </cell>
          <cell r="J395">
            <v>6</v>
          </cell>
          <cell r="K395">
            <v>15</v>
          </cell>
          <cell r="L395">
            <v>3993.75</v>
          </cell>
        </row>
        <row r="396">
          <cell r="B396" t="str">
            <v>ZEPEDA ESTRADA MARIA ANGELICA</v>
          </cell>
          <cell r="C396" t="str">
            <v>ZEEA850128000</v>
          </cell>
          <cell r="D396" t="str">
            <v>ZEEA850128MJCPSN04</v>
          </cell>
          <cell r="E396" t="str">
            <v>04008514814</v>
          </cell>
          <cell r="F396" t="str">
            <v>02-ENE-2008</v>
          </cell>
          <cell r="G396" t="str">
            <v>OG DIRECCION GENERAL</v>
          </cell>
          <cell r="H396" t="str">
            <v>ADMINISTRATIVO ESPECIALIZADO</v>
          </cell>
          <cell r="I396" t="str">
            <v>BASE SINDICALIZADO</v>
          </cell>
          <cell r="J396">
            <v>6</v>
          </cell>
          <cell r="K396">
            <v>15</v>
          </cell>
          <cell r="L396">
            <v>4986.8500000000004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43"/>
  <sheetViews>
    <sheetView tabSelected="1" workbookViewId="0">
      <selection activeCell="D2" sqref="D2"/>
    </sheetView>
  </sheetViews>
  <sheetFormatPr baseColWidth="10" defaultRowHeight="15" x14ac:dyDescent="0.25"/>
  <cols>
    <col min="1" max="1" width="4.42578125" bestFit="1" customWidth="1"/>
    <col min="2" max="2" width="6.85546875" customWidth="1"/>
    <col min="3" max="3" width="49" bestFit="1" customWidth="1"/>
    <col min="4" max="4" width="26.42578125" bestFit="1" customWidth="1"/>
    <col min="5" max="5" width="33.5703125" bestFit="1" customWidth="1"/>
    <col min="6" max="6" width="35.140625" bestFit="1" customWidth="1"/>
    <col min="7" max="7" width="20.28515625" customWidth="1"/>
    <col min="8" max="9" width="0" hidden="1" customWidth="1"/>
    <col min="10" max="10" width="8.7109375" customWidth="1"/>
    <col min="11" max="11" width="7.140625" customWidth="1"/>
    <col min="12" max="15" width="0" hidden="1" customWidth="1"/>
    <col min="16" max="16" width="17.140625" bestFit="1" customWidth="1"/>
    <col min="17" max="17" width="7" customWidth="1"/>
    <col min="18" max="18" width="14.85546875" bestFit="1" customWidth="1"/>
    <col min="19" max="19" width="18.28515625" bestFit="1" customWidth="1"/>
    <col min="20" max="20" width="20.42578125" customWidth="1"/>
    <col min="21" max="21" width="0" hidden="1" customWidth="1"/>
    <col min="22" max="22" width="26.42578125" bestFit="1" customWidth="1"/>
    <col min="23" max="23" width="17" bestFit="1" customWidth="1"/>
    <col min="24" max="24" width="15.5703125" bestFit="1" customWidth="1"/>
    <col min="25" max="25" width="13.85546875" bestFit="1" customWidth="1"/>
    <col min="26" max="26" width="13.7109375" customWidth="1"/>
    <col min="27" max="30" width="0" hidden="1" customWidth="1"/>
    <col min="31" max="31" width="22.7109375" bestFit="1" customWidth="1"/>
    <col min="32" max="32" width="13.85546875" bestFit="1" customWidth="1"/>
    <col min="33" max="33" width="24.7109375" bestFit="1" customWidth="1"/>
    <col min="34" max="34" width="24.140625" customWidth="1"/>
    <col min="35" max="38" width="0" hidden="1" customWidth="1"/>
    <col min="39" max="39" width="19.7109375" bestFit="1" customWidth="1"/>
    <col min="40" max="40" width="20.85546875" bestFit="1" customWidth="1"/>
    <col min="41" max="41" width="13.85546875" bestFit="1" customWidth="1"/>
    <col min="42" max="42" width="16" bestFit="1" customWidth="1"/>
    <col min="43" max="43" width="14.85546875" bestFit="1" customWidth="1"/>
  </cols>
  <sheetData>
    <row r="1" spans="1:43" ht="15.75" thickBot="1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1"/>
      <c r="K1" s="1"/>
      <c r="L1" s="2"/>
      <c r="M1" s="3">
        <f>+M192-M208</f>
        <v>345.30000000000018</v>
      </c>
      <c r="N1" s="2"/>
      <c r="O1" s="2"/>
      <c r="P1" s="4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6"/>
      <c r="AI1" s="4"/>
      <c r="AJ1" s="4"/>
      <c r="AK1" s="4"/>
      <c r="AL1" s="4"/>
      <c r="AM1" s="4"/>
      <c r="AN1" s="2"/>
      <c r="AO1" s="2"/>
      <c r="AP1" s="2"/>
      <c r="AQ1" s="2"/>
    </row>
    <row r="2" spans="1:43" ht="24" thickBot="1" x14ac:dyDescent="0.4">
      <c r="A2" s="1"/>
      <c r="B2" s="2" t="s">
        <v>1329</v>
      </c>
      <c r="C2" s="2"/>
      <c r="D2" s="2"/>
      <c r="E2" s="2"/>
      <c r="F2" s="2"/>
      <c r="G2" s="2"/>
      <c r="H2" s="2"/>
      <c r="I2" s="2"/>
      <c r="J2" s="1"/>
      <c r="K2" s="1"/>
      <c r="L2" s="2"/>
      <c r="M2" s="2">
        <f>+M246/6*8</f>
        <v>10338.4</v>
      </c>
      <c r="N2" s="2"/>
      <c r="O2" s="2"/>
      <c r="P2" s="7" t="s">
        <v>1</v>
      </c>
      <c r="Q2" s="8">
        <v>3.8100000000000002E-2</v>
      </c>
      <c r="R2" s="9">
        <v>365</v>
      </c>
      <c r="S2" s="9"/>
      <c r="T2" s="9"/>
      <c r="U2" s="7"/>
      <c r="V2" s="10">
        <v>0.12</v>
      </c>
      <c r="W2" s="10">
        <v>0.03</v>
      </c>
      <c r="X2" s="10">
        <v>0.05</v>
      </c>
      <c r="Y2" s="11">
        <v>2.5000000000000001E-2</v>
      </c>
      <c r="Z2" s="10">
        <v>0.02</v>
      </c>
      <c r="AA2" s="12">
        <v>67.27</v>
      </c>
      <c r="AB2" s="13">
        <f>64.76*Q2+64.76</f>
        <v>67.227356</v>
      </c>
      <c r="AC2" s="4"/>
      <c r="AD2" s="13">
        <v>200</v>
      </c>
      <c r="AE2" s="4"/>
      <c r="AF2" s="10"/>
      <c r="AG2" s="4"/>
      <c r="AH2" s="6"/>
      <c r="AI2" s="10"/>
      <c r="AJ2" s="10"/>
      <c r="AK2" s="10"/>
      <c r="AL2" s="10"/>
      <c r="AM2" s="14">
        <v>5</v>
      </c>
      <c r="AN2" s="14">
        <v>15</v>
      </c>
      <c r="AO2" s="14">
        <v>50</v>
      </c>
      <c r="AP2" s="2"/>
      <c r="AQ2" s="2"/>
    </row>
    <row r="3" spans="1:43" ht="60.75" thickBot="1" x14ac:dyDescent="0.3">
      <c r="A3" s="15"/>
      <c r="B3" s="16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/>
      <c r="I3" s="17"/>
      <c r="J3" s="17" t="s">
        <v>8</v>
      </c>
      <c r="K3" s="17" t="s">
        <v>9</v>
      </c>
      <c r="L3" s="17" t="s">
        <v>10</v>
      </c>
      <c r="M3" s="17" t="s">
        <v>11</v>
      </c>
      <c r="N3" s="17"/>
      <c r="O3" s="17"/>
      <c r="P3" s="18" t="s">
        <v>12</v>
      </c>
      <c r="Q3" s="19" t="s">
        <v>13</v>
      </c>
      <c r="R3" s="18" t="s">
        <v>14</v>
      </c>
      <c r="S3" s="18" t="s">
        <v>15</v>
      </c>
      <c r="T3" s="18" t="s">
        <v>16</v>
      </c>
      <c r="U3" s="18" t="s">
        <v>17</v>
      </c>
      <c r="V3" s="18" t="s">
        <v>18</v>
      </c>
      <c r="W3" s="18" t="s">
        <v>19</v>
      </c>
      <c r="X3" s="18" t="s">
        <v>20</v>
      </c>
      <c r="Y3" s="18" t="s">
        <v>21</v>
      </c>
      <c r="Z3" s="18" t="s">
        <v>22</v>
      </c>
      <c r="AA3" s="18" t="s">
        <v>23</v>
      </c>
      <c r="AB3" s="18" t="s">
        <v>24</v>
      </c>
      <c r="AC3" s="18" t="s">
        <v>25</v>
      </c>
      <c r="AD3" s="18" t="s">
        <v>26</v>
      </c>
      <c r="AE3" s="18" t="s">
        <v>27</v>
      </c>
      <c r="AF3" s="18" t="s">
        <v>28</v>
      </c>
      <c r="AG3" s="18" t="s">
        <v>29</v>
      </c>
      <c r="AH3" s="17" t="s">
        <v>30</v>
      </c>
      <c r="AI3" s="18" t="s">
        <v>31</v>
      </c>
      <c r="AJ3" s="18" t="s">
        <v>32</v>
      </c>
      <c r="AK3" s="18" t="s">
        <v>33</v>
      </c>
      <c r="AL3" s="18" t="s">
        <v>34</v>
      </c>
      <c r="AM3" s="18" t="s">
        <v>35</v>
      </c>
      <c r="AN3" s="17" t="s">
        <v>36</v>
      </c>
      <c r="AO3" s="20" t="s">
        <v>37</v>
      </c>
      <c r="AP3" s="21" t="e">
        <f>+#REF!+#REF!+#REF!+#REF!+#REF!+#REF!+#REF!+AP246+AP299+#REF!+#REF!+#REF!+#REF!+#REF!+#REF!+#REF!+#REF!+#REF!+#REF!+#REF!</f>
        <v>#REF!</v>
      </c>
      <c r="AQ3" s="15"/>
    </row>
    <row r="4" spans="1:43" x14ac:dyDescent="0.25">
      <c r="A4" s="1">
        <v>1</v>
      </c>
      <c r="B4" s="22" t="s">
        <v>38</v>
      </c>
      <c r="C4" s="23" t="s">
        <v>39</v>
      </c>
      <c r="D4" s="24" t="s">
        <v>40</v>
      </c>
      <c r="E4" s="23" t="s">
        <v>41</v>
      </c>
      <c r="F4" s="23" t="s">
        <v>42</v>
      </c>
      <c r="G4" s="23" t="s">
        <v>43</v>
      </c>
      <c r="H4" s="24">
        <v>2006</v>
      </c>
      <c r="I4" s="24">
        <v>2014</v>
      </c>
      <c r="J4" s="25">
        <f t="shared" ref="J4:J34" si="0">SUM(I4-H4)</f>
        <v>8</v>
      </c>
      <c r="K4" s="26">
        <v>8</v>
      </c>
      <c r="L4" s="23">
        <v>15</v>
      </c>
      <c r="M4" s="27">
        <v>3117.8</v>
      </c>
      <c r="N4" s="27">
        <f>VLOOKUP(C4,[1]Hoja1!B:L,11,FALSE)</f>
        <v>3117.8</v>
      </c>
      <c r="O4" s="27">
        <f t="shared" ref="O4:O34" si="1">+M4-N4</f>
        <v>0</v>
      </c>
      <c r="P4" s="28">
        <f t="shared" ref="P4:P14" si="2">SUM(M4/L4)</f>
        <v>207.85333333333335</v>
      </c>
      <c r="Q4" s="29">
        <v>1</v>
      </c>
      <c r="R4" s="28">
        <f>SUM(P4*$R$2)</f>
        <v>75866.466666666674</v>
      </c>
      <c r="S4" s="28">
        <f>+R4*$Q$2</f>
        <v>2890.5123800000006</v>
      </c>
      <c r="T4" s="28">
        <f t="shared" ref="T4:T34" si="3">+R4+S4</f>
        <v>78756.979046666675</v>
      </c>
      <c r="U4" s="28">
        <f>+P4*$Q$2+P4</f>
        <v>215.77254533333334</v>
      </c>
      <c r="V4" s="28">
        <f>SUM(T4*$V$2)</f>
        <v>9450.8374856000009</v>
      </c>
      <c r="W4" s="28">
        <f>+T4*$W$2</f>
        <v>2362.7093714000002</v>
      </c>
      <c r="X4" s="28">
        <f>SUM(T4*$X$2)</f>
        <v>3937.8489523333337</v>
      </c>
      <c r="Y4" s="28">
        <f>SUM(T4*$Y$2)</f>
        <v>1968.9244761666669</v>
      </c>
      <c r="Z4" s="28">
        <f>+T4*$Z$2</f>
        <v>1575.1395809333335</v>
      </c>
      <c r="AA4" s="28">
        <v>878</v>
      </c>
      <c r="AB4" s="28">
        <f>+$AB$2</f>
        <v>67.227356</v>
      </c>
      <c r="AC4" s="28">
        <f t="shared" ref="AC4:AC34" si="4">SUM(AA4*2)</f>
        <v>1756</v>
      </c>
      <c r="AD4" s="28">
        <f>+AC4*$Q$2+$AD$2</f>
        <v>266.90359999999998</v>
      </c>
      <c r="AE4" s="28">
        <f t="shared" ref="AE4:AE34" si="5">+AC4+AD4</f>
        <v>2022.9036000000001</v>
      </c>
      <c r="AF4" s="28">
        <f>SUM(AB4*3)</f>
        <v>201.68206800000002</v>
      </c>
      <c r="AG4" s="28">
        <f>SUM(T4*10%)</f>
        <v>7875.6979046666675</v>
      </c>
      <c r="AH4" s="30"/>
      <c r="AI4" s="28"/>
      <c r="AJ4" s="28"/>
      <c r="AK4" s="28"/>
      <c r="AL4" s="28"/>
      <c r="AM4" s="28">
        <f>SUM(U4*$AM$2)</f>
        <v>1078.8627266666667</v>
      </c>
      <c r="AN4" s="31">
        <f>SUM(U4*$AN$2)</f>
        <v>3236.5881800000002</v>
      </c>
      <c r="AO4" s="31">
        <f>SUM(U4*$AO$2)</f>
        <v>10788.627266666666</v>
      </c>
      <c r="AP4" s="2"/>
      <c r="AQ4" s="2"/>
    </row>
    <row r="5" spans="1:43" x14ac:dyDescent="0.25">
      <c r="A5" s="1">
        <v>2</v>
      </c>
      <c r="B5" s="22" t="s">
        <v>44</v>
      </c>
      <c r="C5" s="32" t="s">
        <v>45</v>
      </c>
      <c r="D5" s="33" t="s">
        <v>46</v>
      </c>
      <c r="E5" s="32" t="s">
        <v>41</v>
      </c>
      <c r="F5" s="32" t="s">
        <v>47</v>
      </c>
      <c r="G5" s="32" t="s">
        <v>43</v>
      </c>
      <c r="H5" s="33">
        <v>1999</v>
      </c>
      <c r="I5" s="33">
        <v>2014</v>
      </c>
      <c r="J5" s="34">
        <f t="shared" si="0"/>
        <v>15</v>
      </c>
      <c r="K5" s="35">
        <v>6</v>
      </c>
      <c r="L5" s="32">
        <v>15</v>
      </c>
      <c r="M5" s="36">
        <v>3804.9</v>
      </c>
      <c r="N5" s="36">
        <f>VLOOKUP(C5,[1]Hoja1!B:L,11,FALSE)</f>
        <v>3804.9</v>
      </c>
      <c r="O5" s="36">
        <f t="shared" si="1"/>
        <v>0</v>
      </c>
      <c r="P5" s="37">
        <f t="shared" si="2"/>
        <v>253.66</v>
      </c>
      <c r="Q5" s="38">
        <v>8</v>
      </c>
      <c r="R5" s="37">
        <f>SUM(P5*$R$2)</f>
        <v>92585.9</v>
      </c>
      <c r="S5" s="37">
        <f>+R5*$Q$2</f>
        <v>3527.52279</v>
      </c>
      <c r="T5" s="37">
        <f t="shared" si="3"/>
        <v>96113.422789999997</v>
      </c>
      <c r="U5" s="37">
        <f>+P5*$Q$2+P5</f>
        <v>263.32444600000002</v>
      </c>
      <c r="V5" s="37">
        <f>SUM(T5*$V$2)</f>
        <v>11533.610734799999</v>
      </c>
      <c r="W5" s="37">
        <f>+T5*$W$2</f>
        <v>2883.4026836999997</v>
      </c>
      <c r="X5" s="37">
        <f>SUM(T5*$X$2)</f>
        <v>4805.6711395000002</v>
      </c>
      <c r="Y5" s="37">
        <f>SUM(T5*$Y$2)</f>
        <v>2402.8355697500001</v>
      </c>
      <c r="Z5" s="37">
        <f>+T5*$Z$2</f>
        <v>1922.2684558000001</v>
      </c>
      <c r="AA5" s="37">
        <v>870</v>
      </c>
      <c r="AB5" s="37">
        <f>+$AB$2</f>
        <v>67.227356</v>
      </c>
      <c r="AC5" s="37">
        <f t="shared" si="4"/>
        <v>1740</v>
      </c>
      <c r="AD5" s="37">
        <f>+AC5*$Q$2+$AD$2</f>
        <v>266.29399999999998</v>
      </c>
      <c r="AE5" s="37">
        <f t="shared" si="5"/>
        <v>2006.2939999999999</v>
      </c>
      <c r="AF5" s="37">
        <f>SUM(AB5*5)</f>
        <v>336.13677999999999</v>
      </c>
      <c r="AG5" s="37">
        <v>0</v>
      </c>
      <c r="AH5" s="39"/>
      <c r="AI5" s="37"/>
      <c r="AJ5" s="37"/>
      <c r="AK5" s="37"/>
      <c r="AL5" s="37"/>
      <c r="AM5" s="37">
        <f>SUM(U5*$AM$2)</f>
        <v>1316.6222300000002</v>
      </c>
      <c r="AN5" s="40">
        <f>SUM(U5*$AN$2)</f>
        <v>3949.8666900000003</v>
      </c>
      <c r="AO5" s="40">
        <f>SUM(U5*$AO$2)</f>
        <v>13166.222300000001</v>
      </c>
      <c r="AP5" s="2"/>
      <c r="AQ5" s="2"/>
    </row>
    <row r="6" spans="1:43" x14ac:dyDescent="0.25">
      <c r="A6" s="1">
        <v>3</v>
      </c>
      <c r="B6" s="22" t="s">
        <v>48</v>
      </c>
      <c r="C6" s="23" t="s">
        <v>49</v>
      </c>
      <c r="D6" s="24" t="s">
        <v>50</v>
      </c>
      <c r="E6" s="23" t="s">
        <v>41</v>
      </c>
      <c r="F6" s="23" t="s">
        <v>51</v>
      </c>
      <c r="G6" s="23" t="s">
        <v>43</v>
      </c>
      <c r="H6" s="24">
        <v>2005</v>
      </c>
      <c r="I6" s="24">
        <v>2014</v>
      </c>
      <c r="J6" s="25">
        <f t="shared" si="0"/>
        <v>9</v>
      </c>
      <c r="K6" s="26">
        <v>8</v>
      </c>
      <c r="L6" s="23">
        <v>15</v>
      </c>
      <c r="M6" s="27">
        <v>3117.8</v>
      </c>
      <c r="N6" s="27">
        <f>VLOOKUP(C6,[1]Hoja1!B:L,11,FALSE)</f>
        <v>3117.8</v>
      </c>
      <c r="O6" s="27">
        <f t="shared" si="1"/>
        <v>0</v>
      </c>
      <c r="P6" s="28">
        <f t="shared" si="2"/>
        <v>207.85333333333335</v>
      </c>
      <c r="Q6" s="29">
        <v>1</v>
      </c>
      <c r="R6" s="28">
        <f>SUM(P6*$R$2)</f>
        <v>75866.466666666674</v>
      </c>
      <c r="S6" s="28">
        <f>+R6*$Q$2</f>
        <v>2890.5123800000006</v>
      </c>
      <c r="T6" s="28">
        <f t="shared" si="3"/>
        <v>78756.979046666675</v>
      </c>
      <c r="U6" s="28">
        <f>+P6*$Q$2+P6</f>
        <v>215.77254533333334</v>
      </c>
      <c r="V6" s="28">
        <f>SUM(T6*$V$2)</f>
        <v>9450.8374856000009</v>
      </c>
      <c r="W6" s="28">
        <f>+T6*$W$2</f>
        <v>2362.7093714000002</v>
      </c>
      <c r="X6" s="28">
        <f>SUM(T6*$X$2)</f>
        <v>3937.8489523333337</v>
      </c>
      <c r="Y6" s="28">
        <f>SUM(T6*$Y$2)</f>
        <v>1968.9244761666669</v>
      </c>
      <c r="Z6" s="28">
        <f>+T6*$Z$2</f>
        <v>1575.1395809333335</v>
      </c>
      <c r="AA6" s="28">
        <v>878</v>
      </c>
      <c r="AB6" s="28">
        <f>+$AB$2</f>
        <v>67.227356</v>
      </c>
      <c r="AC6" s="28">
        <f t="shared" si="4"/>
        <v>1756</v>
      </c>
      <c r="AD6" s="28">
        <f>+AC6*$Q$2+$AD$2</f>
        <v>266.90359999999998</v>
      </c>
      <c r="AE6" s="28">
        <f t="shared" si="5"/>
        <v>2022.9036000000001</v>
      </c>
      <c r="AF6" s="28">
        <f>SUM(AB6*3)</f>
        <v>201.68206800000002</v>
      </c>
      <c r="AG6" s="28">
        <f t="shared" ref="AG6:AG18" si="6">SUM(T6*10%)</f>
        <v>7875.6979046666675</v>
      </c>
      <c r="AH6" s="30"/>
      <c r="AI6" s="28"/>
      <c r="AJ6" s="28"/>
      <c r="AK6" s="28"/>
      <c r="AL6" s="28"/>
      <c r="AM6" s="28">
        <f>SUM(U6*$AM$2)</f>
        <v>1078.8627266666667</v>
      </c>
      <c r="AN6" s="31">
        <f>SUM(U6*$AN$2)</f>
        <v>3236.5881800000002</v>
      </c>
      <c r="AO6" s="31">
        <f>SUM(U6*$AO$2)</f>
        <v>10788.627266666666</v>
      </c>
      <c r="AP6" s="2"/>
      <c r="AQ6" s="2"/>
    </row>
    <row r="7" spans="1:43" x14ac:dyDescent="0.25">
      <c r="A7" s="1">
        <v>4</v>
      </c>
      <c r="B7" s="22" t="s">
        <v>52</v>
      </c>
      <c r="C7" s="32" t="s">
        <v>53</v>
      </c>
      <c r="D7" s="33" t="s">
        <v>54</v>
      </c>
      <c r="E7" s="32" t="s">
        <v>41</v>
      </c>
      <c r="F7" s="32" t="s">
        <v>55</v>
      </c>
      <c r="G7" s="32" t="s">
        <v>43</v>
      </c>
      <c r="H7" s="33">
        <v>1991</v>
      </c>
      <c r="I7" s="33">
        <v>2014</v>
      </c>
      <c r="J7" s="34">
        <f t="shared" si="0"/>
        <v>23</v>
      </c>
      <c r="K7" s="35">
        <v>8</v>
      </c>
      <c r="L7" s="32">
        <v>15</v>
      </c>
      <c r="M7" s="36">
        <v>3750.8</v>
      </c>
      <c r="N7" s="36">
        <f>VLOOKUP(C7,[1]Hoja1!B:L,11,FALSE)</f>
        <v>3750.8</v>
      </c>
      <c r="O7" s="36">
        <f t="shared" si="1"/>
        <v>0</v>
      </c>
      <c r="P7" s="37">
        <f t="shared" si="2"/>
        <v>250.05333333333334</v>
      </c>
      <c r="Q7" s="38">
        <v>2</v>
      </c>
      <c r="R7" s="37">
        <f>SUM(P7*$R$2)</f>
        <v>91269.466666666674</v>
      </c>
      <c r="S7" s="37">
        <f>+R7*$Q$2</f>
        <v>3477.3666800000005</v>
      </c>
      <c r="T7" s="37">
        <f t="shared" si="3"/>
        <v>94746.833346666681</v>
      </c>
      <c r="U7" s="37">
        <f>+P7*$Q$2+P7</f>
        <v>259.58036533333336</v>
      </c>
      <c r="V7" s="37">
        <f>SUM(T7*$V$2)</f>
        <v>11369.620001600002</v>
      </c>
      <c r="W7" s="37">
        <f>+T7*$W$2</f>
        <v>2842.4050004000005</v>
      </c>
      <c r="X7" s="37">
        <f>SUM(T7*$X$2)</f>
        <v>4737.341667333334</v>
      </c>
      <c r="Y7" s="37">
        <f>SUM(T7*$Y$2)</f>
        <v>2368.670833666667</v>
      </c>
      <c r="Z7" s="37">
        <f>+T7*$Z$2</f>
        <v>1894.9366669333338</v>
      </c>
      <c r="AA7" s="37">
        <v>892</v>
      </c>
      <c r="AB7" s="37">
        <f>+$AB$2</f>
        <v>67.227356</v>
      </c>
      <c r="AC7" s="37">
        <f t="shared" si="4"/>
        <v>1784</v>
      </c>
      <c r="AD7" s="37">
        <f>+AC7*$Q$2+$AD$2</f>
        <v>267.97039999999998</v>
      </c>
      <c r="AE7" s="37">
        <f t="shared" si="5"/>
        <v>2051.9704000000002</v>
      </c>
      <c r="AF7" s="37">
        <f>SUM(AB6*6)</f>
        <v>403.36413600000003</v>
      </c>
      <c r="AG7" s="37">
        <f t="shared" si="6"/>
        <v>9474.6833346666681</v>
      </c>
      <c r="AH7" s="39"/>
      <c r="AI7" s="37"/>
      <c r="AJ7" s="37"/>
      <c r="AK7" s="37"/>
      <c r="AL7" s="37"/>
      <c r="AM7" s="37">
        <f>SUM(U7*$AM$2)</f>
        <v>1297.9018266666667</v>
      </c>
      <c r="AN7" s="40">
        <f>SUM(U7*$AN$2)</f>
        <v>3893.7054800000005</v>
      </c>
      <c r="AO7" s="40">
        <f>SUM(U7*$AO$2)</f>
        <v>12979.018266666668</v>
      </c>
      <c r="AP7" s="2"/>
      <c r="AQ7" s="2"/>
    </row>
    <row r="8" spans="1:43" x14ac:dyDescent="0.25">
      <c r="A8" s="1">
        <v>5</v>
      </c>
      <c r="B8" s="22" t="s">
        <v>56</v>
      </c>
      <c r="C8" s="23" t="s">
        <v>57</v>
      </c>
      <c r="D8" s="24" t="s">
        <v>58</v>
      </c>
      <c r="E8" s="23" t="s">
        <v>41</v>
      </c>
      <c r="F8" s="23" t="s">
        <v>55</v>
      </c>
      <c r="G8" s="23" t="s">
        <v>43</v>
      </c>
      <c r="H8" s="24">
        <v>2000</v>
      </c>
      <c r="I8" s="24">
        <v>2014</v>
      </c>
      <c r="J8" s="25">
        <f t="shared" si="0"/>
        <v>14</v>
      </c>
      <c r="K8" s="26">
        <v>8</v>
      </c>
      <c r="L8" s="23">
        <v>15</v>
      </c>
      <c r="M8" s="27">
        <v>3750.8</v>
      </c>
      <c r="N8" s="27">
        <f>VLOOKUP(C8,[1]Hoja1!B:L,11,FALSE)</f>
        <v>3750.8</v>
      </c>
      <c r="O8" s="27">
        <f t="shared" si="1"/>
        <v>0</v>
      </c>
      <c r="P8" s="28">
        <f t="shared" si="2"/>
        <v>250.05333333333334</v>
      </c>
      <c r="Q8" s="29">
        <v>2</v>
      </c>
      <c r="R8" s="28">
        <f>SUM(P8*$R$2)</f>
        <v>91269.466666666674</v>
      </c>
      <c r="S8" s="28">
        <f>+R8*$Q$2</f>
        <v>3477.3666800000005</v>
      </c>
      <c r="T8" s="28">
        <f t="shared" si="3"/>
        <v>94746.833346666681</v>
      </c>
      <c r="U8" s="28">
        <f>+P8*$Q$2+P8</f>
        <v>259.58036533333336</v>
      </c>
      <c r="V8" s="28">
        <f>SUM(T8*$V$2)</f>
        <v>11369.620001600002</v>
      </c>
      <c r="W8" s="28">
        <f>+T8*$W$2</f>
        <v>2842.4050004000005</v>
      </c>
      <c r="X8" s="28">
        <f>SUM(T8*$X$2)</f>
        <v>4737.341667333334</v>
      </c>
      <c r="Y8" s="28">
        <f>SUM(T8*$Y$2)</f>
        <v>2368.670833666667</v>
      </c>
      <c r="Z8" s="28">
        <f>+T8*$Z$2</f>
        <v>1894.9366669333338</v>
      </c>
      <c r="AA8" s="28">
        <v>892</v>
      </c>
      <c r="AB8" s="28">
        <f>+$AB$2</f>
        <v>67.227356</v>
      </c>
      <c r="AC8" s="28">
        <f t="shared" si="4"/>
        <v>1784</v>
      </c>
      <c r="AD8" s="28">
        <f>+AC8*$Q$2+$AD$2</f>
        <v>267.97039999999998</v>
      </c>
      <c r="AE8" s="28">
        <f t="shared" si="5"/>
        <v>2051.9704000000002</v>
      </c>
      <c r="AF8" s="28">
        <f>SUM(AB7*4)</f>
        <v>268.909424</v>
      </c>
      <c r="AG8" s="28">
        <f t="shared" si="6"/>
        <v>9474.6833346666681</v>
      </c>
      <c r="AH8" s="30"/>
      <c r="AI8" s="28"/>
      <c r="AJ8" s="28"/>
      <c r="AK8" s="28"/>
      <c r="AL8" s="28"/>
      <c r="AM8" s="28">
        <f>SUM(U8*$AM$2)</f>
        <v>1297.9018266666667</v>
      </c>
      <c r="AN8" s="31">
        <f>SUM(U8*$AN$2)</f>
        <v>3893.7054800000005</v>
      </c>
      <c r="AO8" s="31">
        <f>SUM(U8*$AO$2)</f>
        <v>12979.018266666668</v>
      </c>
      <c r="AP8" s="2"/>
      <c r="AQ8" s="2"/>
    </row>
    <row r="9" spans="1:43" x14ac:dyDescent="0.25">
      <c r="A9" s="1">
        <v>6</v>
      </c>
      <c r="B9" s="22" t="s">
        <v>59</v>
      </c>
      <c r="C9" s="32" t="s">
        <v>60</v>
      </c>
      <c r="D9" s="33" t="s">
        <v>61</v>
      </c>
      <c r="E9" s="32" t="s">
        <v>41</v>
      </c>
      <c r="F9" s="32" t="s">
        <v>55</v>
      </c>
      <c r="G9" s="32" t="s">
        <v>43</v>
      </c>
      <c r="H9" s="33">
        <v>1993</v>
      </c>
      <c r="I9" s="33">
        <v>2014</v>
      </c>
      <c r="J9" s="34">
        <f t="shared" si="0"/>
        <v>21</v>
      </c>
      <c r="K9" s="35">
        <v>8</v>
      </c>
      <c r="L9" s="32">
        <v>15</v>
      </c>
      <c r="M9" s="36">
        <v>3750.8</v>
      </c>
      <c r="N9" s="36">
        <f>VLOOKUP(C9,[1]Hoja1!B:L,11,FALSE)</f>
        <v>3750.8</v>
      </c>
      <c r="O9" s="36">
        <f t="shared" si="1"/>
        <v>0</v>
      </c>
      <c r="P9" s="37">
        <f t="shared" si="2"/>
        <v>250.05333333333334</v>
      </c>
      <c r="Q9" s="38">
        <v>2</v>
      </c>
      <c r="R9" s="37">
        <f>SUM(P9*$R$2)</f>
        <v>91269.466666666674</v>
      </c>
      <c r="S9" s="37">
        <f>+R9*$Q$2</f>
        <v>3477.3666800000005</v>
      </c>
      <c r="T9" s="37">
        <f t="shared" si="3"/>
        <v>94746.833346666681</v>
      </c>
      <c r="U9" s="37">
        <f>+P9*$Q$2+P9</f>
        <v>259.58036533333336</v>
      </c>
      <c r="V9" s="37">
        <f>SUM(T9*$V$2)</f>
        <v>11369.620001600002</v>
      </c>
      <c r="W9" s="37">
        <f>+T9*$W$2</f>
        <v>2842.4050004000005</v>
      </c>
      <c r="X9" s="37">
        <f>SUM(T9*$X$2)</f>
        <v>4737.341667333334</v>
      </c>
      <c r="Y9" s="37">
        <f>SUM(T9*$Y$2)</f>
        <v>2368.670833666667</v>
      </c>
      <c r="Z9" s="37">
        <f>+T9*$Z$2</f>
        <v>1894.9366669333338</v>
      </c>
      <c r="AA9" s="37">
        <v>892</v>
      </c>
      <c r="AB9" s="37">
        <f>+$AB$2</f>
        <v>67.227356</v>
      </c>
      <c r="AC9" s="37">
        <f t="shared" si="4"/>
        <v>1784</v>
      </c>
      <c r="AD9" s="37">
        <f>+AC9*$Q$2+$AD$2</f>
        <v>267.97039999999998</v>
      </c>
      <c r="AE9" s="37">
        <f t="shared" si="5"/>
        <v>2051.9704000000002</v>
      </c>
      <c r="AF9" s="37">
        <f>SUM(AB8*6)</f>
        <v>403.36413600000003</v>
      </c>
      <c r="AG9" s="37">
        <f t="shared" si="6"/>
        <v>9474.6833346666681</v>
      </c>
      <c r="AH9" s="39"/>
      <c r="AI9" s="37"/>
      <c r="AJ9" s="37"/>
      <c r="AK9" s="37"/>
      <c r="AL9" s="37"/>
      <c r="AM9" s="37">
        <f>SUM(U9*$AM$2)</f>
        <v>1297.9018266666667</v>
      </c>
      <c r="AN9" s="40">
        <f>SUM(U9*$AN$2)</f>
        <v>3893.7054800000005</v>
      </c>
      <c r="AO9" s="40">
        <f>SUM(U9*$AO$2)</f>
        <v>12979.018266666668</v>
      </c>
      <c r="AP9" s="2"/>
      <c r="AQ9" s="2"/>
    </row>
    <row r="10" spans="1:43" x14ac:dyDescent="0.25">
      <c r="A10" s="1">
        <v>7</v>
      </c>
      <c r="B10" s="22" t="s">
        <v>62</v>
      </c>
      <c r="C10" s="23" t="s">
        <v>63</v>
      </c>
      <c r="D10" s="24" t="s">
        <v>64</v>
      </c>
      <c r="E10" s="23" t="s">
        <v>41</v>
      </c>
      <c r="F10" s="23" t="s">
        <v>65</v>
      </c>
      <c r="G10" s="23" t="s">
        <v>43</v>
      </c>
      <c r="H10" s="24">
        <v>1983</v>
      </c>
      <c r="I10" s="24">
        <v>2014</v>
      </c>
      <c r="J10" s="25">
        <f t="shared" si="0"/>
        <v>31</v>
      </c>
      <c r="K10" s="26">
        <v>8</v>
      </c>
      <c r="L10" s="23">
        <v>15</v>
      </c>
      <c r="M10" s="27">
        <v>3546.2</v>
      </c>
      <c r="N10" s="27">
        <f>VLOOKUP(C10,[1]Hoja1!B:L,11,FALSE)</f>
        <v>3546.2</v>
      </c>
      <c r="O10" s="27">
        <f t="shared" si="1"/>
        <v>0</v>
      </c>
      <c r="P10" s="28">
        <f t="shared" si="2"/>
        <v>236.41333333333333</v>
      </c>
      <c r="Q10" s="29">
        <v>1</v>
      </c>
      <c r="R10" s="28">
        <f>SUM(P10*$R$2)</f>
        <v>86290.866666666669</v>
      </c>
      <c r="S10" s="28">
        <f>+R10*$Q$2</f>
        <v>3287.6820200000002</v>
      </c>
      <c r="T10" s="28">
        <f t="shared" si="3"/>
        <v>89578.548686666676</v>
      </c>
      <c r="U10" s="28">
        <f>+P10*$Q$2+P10</f>
        <v>245.42068133333333</v>
      </c>
      <c r="V10" s="28">
        <f>SUM(T10*$V$2)</f>
        <v>10749.4258424</v>
      </c>
      <c r="W10" s="28">
        <f>+T10*$W$2</f>
        <v>2687.3564606</v>
      </c>
      <c r="X10" s="28">
        <f>SUM(T10*$X$2)</f>
        <v>4478.9274343333336</v>
      </c>
      <c r="Y10" s="28">
        <f>SUM(T10*$Y$2)</f>
        <v>2239.4637171666668</v>
      </c>
      <c r="Z10" s="28">
        <f>+T10*$Z$2</f>
        <v>1791.5709737333336</v>
      </c>
      <c r="AA10" s="28">
        <v>878</v>
      </c>
      <c r="AB10" s="28">
        <f>+$AB$2</f>
        <v>67.227356</v>
      </c>
      <c r="AC10" s="28">
        <f t="shared" si="4"/>
        <v>1756</v>
      </c>
      <c r="AD10" s="28">
        <f>+AC10*$Q$2+$AD$2</f>
        <v>266.90359999999998</v>
      </c>
      <c r="AE10" s="28">
        <f t="shared" si="5"/>
        <v>2022.9036000000001</v>
      </c>
      <c r="AF10" s="28">
        <f>SUM(AB8*8)</f>
        <v>537.818848</v>
      </c>
      <c r="AG10" s="28">
        <f t="shared" si="6"/>
        <v>8957.8548686666672</v>
      </c>
      <c r="AH10" s="30"/>
      <c r="AI10" s="28"/>
      <c r="AJ10" s="28"/>
      <c r="AK10" s="28"/>
      <c r="AL10" s="28"/>
      <c r="AM10" s="28">
        <f>SUM(U10*$AM$2)</f>
        <v>1227.1034066666666</v>
      </c>
      <c r="AN10" s="31">
        <f>SUM(U10*$AN$2)</f>
        <v>3681.3102199999998</v>
      </c>
      <c r="AO10" s="31">
        <f>SUM(U10*$AO$2)</f>
        <v>12271.034066666667</v>
      </c>
      <c r="AP10" s="2"/>
      <c r="AQ10" s="2"/>
    </row>
    <row r="11" spans="1:43" x14ac:dyDescent="0.25">
      <c r="A11" s="1">
        <v>8</v>
      </c>
      <c r="B11" s="22" t="s">
        <v>66</v>
      </c>
      <c r="C11" s="32" t="s">
        <v>67</v>
      </c>
      <c r="D11" s="33" t="s">
        <v>68</v>
      </c>
      <c r="E11" s="32" t="s">
        <v>41</v>
      </c>
      <c r="F11" s="32" t="s">
        <v>69</v>
      </c>
      <c r="G11" s="32" t="s">
        <v>70</v>
      </c>
      <c r="H11" s="33">
        <v>2013</v>
      </c>
      <c r="I11" s="33">
        <v>2014</v>
      </c>
      <c r="J11" s="34">
        <f t="shared" si="0"/>
        <v>1</v>
      </c>
      <c r="K11" s="35">
        <v>8</v>
      </c>
      <c r="L11" s="32">
        <v>15</v>
      </c>
      <c r="M11" s="36">
        <v>4175.1000000000004</v>
      </c>
      <c r="N11" s="36">
        <f>VLOOKUP(C11,[1]Hoja1!B:L,11,FALSE)</f>
        <v>4175.1000000000004</v>
      </c>
      <c r="O11" s="36">
        <f t="shared" si="1"/>
        <v>0</v>
      </c>
      <c r="P11" s="37">
        <f t="shared" si="2"/>
        <v>278.34000000000003</v>
      </c>
      <c r="Q11" s="38">
        <v>4</v>
      </c>
      <c r="R11" s="37">
        <f>SUM(P11*$R$2)</f>
        <v>101594.1</v>
      </c>
      <c r="S11" s="37">
        <f>+R11*$Q$2</f>
        <v>3870.7352100000003</v>
      </c>
      <c r="T11" s="37">
        <f t="shared" si="3"/>
        <v>105464.83521</v>
      </c>
      <c r="U11" s="37">
        <f>+P11*$Q$2+P11</f>
        <v>288.94475400000005</v>
      </c>
      <c r="V11" s="37">
        <f>SUM(T11*$V$2)</f>
        <v>12655.7802252</v>
      </c>
      <c r="W11" s="37">
        <f>+T11*$W$2</f>
        <v>3163.9450563</v>
      </c>
      <c r="X11" s="37">
        <f>SUM(T11*$X$2)</f>
        <v>5273.241760500001</v>
      </c>
      <c r="Y11" s="37">
        <f>SUM(T11*$Y$2)</f>
        <v>2636.6208802500005</v>
      </c>
      <c r="Z11" s="37">
        <f>+T11*$Z$2</f>
        <v>2109.2967042</v>
      </c>
      <c r="AA11" s="37">
        <v>915.5</v>
      </c>
      <c r="AB11" s="37">
        <f>+$AB$2</f>
        <v>67.227356</v>
      </c>
      <c r="AC11" s="37">
        <f t="shared" si="4"/>
        <v>1831</v>
      </c>
      <c r="AD11" s="37">
        <f>+AC11*$Q$2+$AD$2</f>
        <v>269.7611</v>
      </c>
      <c r="AE11" s="37">
        <f t="shared" si="5"/>
        <v>2100.7611000000002</v>
      </c>
      <c r="AF11" s="37">
        <v>0</v>
      </c>
      <c r="AG11" s="37">
        <f t="shared" si="6"/>
        <v>10546.483521000002</v>
      </c>
      <c r="AH11" s="39"/>
      <c r="AI11" s="37"/>
      <c r="AJ11" s="37"/>
      <c r="AK11" s="37"/>
      <c r="AL11" s="37"/>
      <c r="AM11" s="37">
        <f>SUM(U11*$AM$2)</f>
        <v>1444.7237700000003</v>
      </c>
      <c r="AN11" s="40">
        <f>SUM(U11*$AN$2)</f>
        <v>4334.1713100000006</v>
      </c>
      <c r="AO11" s="40">
        <f>SUM(U11*$AO$2)</f>
        <v>14447.237700000001</v>
      </c>
      <c r="AP11" s="2"/>
      <c r="AQ11" s="2"/>
    </row>
    <row r="12" spans="1:43" x14ac:dyDescent="0.25">
      <c r="A12" s="1">
        <v>9</v>
      </c>
      <c r="B12" s="22" t="s">
        <v>71</v>
      </c>
      <c r="C12" s="23" t="s">
        <v>72</v>
      </c>
      <c r="D12" s="24" t="s">
        <v>73</v>
      </c>
      <c r="E12" s="23" t="s">
        <v>41</v>
      </c>
      <c r="F12" s="23" t="s">
        <v>74</v>
      </c>
      <c r="G12" s="23" t="s">
        <v>43</v>
      </c>
      <c r="H12" s="24">
        <v>2003</v>
      </c>
      <c r="I12" s="24">
        <v>2014</v>
      </c>
      <c r="J12" s="25">
        <f t="shared" si="0"/>
        <v>11</v>
      </c>
      <c r="K12" s="26">
        <v>8</v>
      </c>
      <c r="L12" s="23">
        <v>15</v>
      </c>
      <c r="M12" s="27">
        <v>3117.8</v>
      </c>
      <c r="N12" s="27">
        <f>VLOOKUP(C12,[1]Hoja1!B:L,11,FALSE)</f>
        <v>3117.8</v>
      </c>
      <c r="O12" s="27">
        <f t="shared" si="1"/>
        <v>0</v>
      </c>
      <c r="P12" s="28">
        <f t="shared" si="2"/>
        <v>207.85333333333335</v>
      </c>
      <c r="Q12" s="29">
        <v>1</v>
      </c>
      <c r="R12" s="28">
        <f>SUM(P12*$R$2)</f>
        <v>75866.466666666674</v>
      </c>
      <c r="S12" s="28">
        <f>+R12*$Q$2</f>
        <v>2890.5123800000006</v>
      </c>
      <c r="T12" s="28">
        <f t="shared" si="3"/>
        <v>78756.979046666675</v>
      </c>
      <c r="U12" s="28">
        <f>+P12*$Q$2+P12</f>
        <v>215.77254533333334</v>
      </c>
      <c r="V12" s="28">
        <f>SUM(T12*$V$2)</f>
        <v>9450.8374856000009</v>
      </c>
      <c r="W12" s="28">
        <f>+T12*$W$2</f>
        <v>2362.7093714000002</v>
      </c>
      <c r="X12" s="28">
        <f>SUM(T12*$X$2)</f>
        <v>3937.8489523333337</v>
      </c>
      <c r="Y12" s="28">
        <f>SUM(T12*$Y$2)</f>
        <v>1968.9244761666669</v>
      </c>
      <c r="Z12" s="28">
        <f>+T12*$Z$2</f>
        <v>1575.1395809333335</v>
      </c>
      <c r="AA12" s="28">
        <v>878</v>
      </c>
      <c r="AB12" s="28">
        <f>+$AB$2</f>
        <v>67.227356</v>
      </c>
      <c r="AC12" s="28">
        <f t="shared" si="4"/>
        <v>1756</v>
      </c>
      <c r="AD12" s="28">
        <f>+AC12*$Q$2+$AD$2</f>
        <v>266.90359999999998</v>
      </c>
      <c r="AE12" s="28">
        <f t="shared" si="5"/>
        <v>2022.9036000000001</v>
      </c>
      <c r="AF12" s="28">
        <f>SUM(AB12*4)</f>
        <v>268.909424</v>
      </c>
      <c r="AG12" s="28">
        <f t="shared" si="6"/>
        <v>7875.6979046666675</v>
      </c>
      <c r="AH12" s="30"/>
      <c r="AI12" s="28"/>
      <c r="AJ12" s="28"/>
      <c r="AK12" s="28"/>
      <c r="AL12" s="28"/>
      <c r="AM12" s="28">
        <f>SUM(U12*$AM$2)</f>
        <v>1078.8627266666667</v>
      </c>
      <c r="AN12" s="31">
        <f>SUM(U12*$AN$2)</f>
        <v>3236.5881800000002</v>
      </c>
      <c r="AO12" s="31">
        <f>SUM(U12*$AO$2)</f>
        <v>10788.627266666666</v>
      </c>
      <c r="AP12" s="2"/>
      <c r="AQ12" s="2"/>
    </row>
    <row r="13" spans="1:43" x14ac:dyDescent="0.25">
      <c r="A13" s="1">
        <v>10</v>
      </c>
      <c r="B13" s="22" t="s">
        <v>75</v>
      </c>
      <c r="C13" s="32" t="s">
        <v>76</v>
      </c>
      <c r="D13" s="33" t="s">
        <v>77</v>
      </c>
      <c r="E13" s="32" t="s">
        <v>41</v>
      </c>
      <c r="F13" s="32" t="s">
        <v>55</v>
      </c>
      <c r="G13" s="32" t="s">
        <v>43</v>
      </c>
      <c r="H13" s="33">
        <v>1989</v>
      </c>
      <c r="I13" s="33">
        <v>2014</v>
      </c>
      <c r="J13" s="34">
        <f t="shared" si="0"/>
        <v>25</v>
      </c>
      <c r="K13" s="35">
        <v>8</v>
      </c>
      <c r="L13" s="32">
        <v>15</v>
      </c>
      <c r="M13" s="36">
        <v>3750.8</v>
      </c>
      <c r="N13" s="36">
        <f>VLOOKUP(C13,[1]Hoja1!B:L,11,FALSE)</f>
        <v>3750.8</v>
      </c>
      <c r="O13" s="36">
        <f t="shared" si="1"/>
        <v>0</v>
      </c>
      <c r="P13" s="37">
        <f t="shared" si="2"/>
        <v>250.05333333333334</v>
      </c>
      <c r="Q13" s="38">
        <v>2</v>
      </c>
      <c r="R13" s="37">
        <f>SUM(P13*$R$2)</f>
        <v>91269.466666666674</v>
      </c>
      <c r="S13" s="37">
        <f>+R13*$Q$2</f>
        <v>3477.3666800000005</v>
      </c>
      <c r="T13" s="37">
        <f t="shared" si="3"/>
        <v>94746.833346666681</v>
      </c>
      <c r="U13" s="37">
        <f>+P13*$Q$2+P13</f>
        <v>259.58036533333336</v>
      </c>
      <c r="V13" s="37">
        <f>SUM(T13*$V$2)</f>
        <v>11369.620001600002</v>
      </c>
      <c r="W13" s="37">
        <f>+T13*$W$2</f>
        <v>2842.4050004000005</v>
      </c>
      <c r="X13" s="37">
        <f>SUM(T13*$X$2)</f>
        <v>4737.341667333334</v>
      </c>
      <c r="Y13" s="37">
        <f>SUM(T13*$Y$2)</f>
        <v>2368.670833666667</v>
      </c>
      <c r="Z13" s="37">
        <f>+T13*$Z$2</f>
        <v>1894.9366669333338</v>
      </c>
      <c r="AA13" s="37">
        <v>892</v>
      </c>
      <c r="AB13" s="37">
        <f>+$AB$2</f>
        <v>67.227356</v>
      </c>
      <c r="AC13" s="37">
        <f t="shared" si="4"/>
        <v>1784</v>
      </c>
      <c r="AD13" s="37">
        <f>+AC13*$Q$2+$AD$2</f>
        <v>267.97039999999998</v>
      </c>
      <c r="AE13" s="37">
        <f t="shared" si="5"/>
        <v>2051.9704000000002</v>
      </c>
      <c r="AF13" s="37">
        <f>SUM(AB13*7)</f>
        <v>470.59149200000002</v>
      </c>
      <c r="AG13" s="37">
        <f t="shared" si="6"/>
        <v>9474.6833346666681</v>
      </c>
      <c r="AH13" s="39">
        <v>5000</v>
      </c>
      <c r="AI13" s="37"/>
      <c r="AJ13" s="37"/>
      <c r="AK13" s="37"/>
      <c r="AL13" s="37"/>
      <c r="AM13" s="37">
        <f>SUM(U13*$AM$2)</f>
        <v>1297.9018266666667</v>
      </c>
      <c r="AN13" s="40">
        <f>SUM(U13*$AN$2)</f>
        <v>3893.7054800000005</v>
      </c>
      <c r="AO13" s="40">
        <f>SUM(U13*$AO$2)</f>
        <v>12979.018266666668</v>
      </c>
      <c r="AP13" s="2"/>
      <c r="AQ13" s="2"/>
    </row>
    <row r="14" spans="1:43" x14ac:dyDescent="0.25">
      <c r="A14" s="1">
        <v>11</v>
      </c>
      <c r="B14" s="22" t="s">
        <v>78</v>
      </c>
      <c r="C14" s="23" t="s">
        <v>79</v>
      </c>
      <c r="D14" s="24" t="s">
        <v>80</v>
      </c>
      <c r="E14" s="23" t="s">
        <v>41</v>
      </c>
      <c r="F14" s="23" t="s">
        <v>81</v>
      </c>
      <c r="G14" s="23" t="s">
        <v>43</v>
      </c>
      <c r="H14" s="24">
        <v>1990</v>
      </c>
      <c r="I14" s="24">
        <v>2014</v>
      </c>
      <c r="J14" s="25">
        <f t="shared" si="0"/>
        <v>24</v>
      </c>
      <c r="K14" s="26">
        <v>6</v>
      </c>
      <c r="L14" s="23">
        <v>15</v>
      </c>
      <c r="M14" s="27">
        <v>4577.7</v>
      </c>
      <c r="N14" s="27">
        <f>VLOOKUP(C14,[1]Hoja1!B:L,11,FALSE)</f>
        <v>4577.7</v>
      </c>
      <c r="O14" s="27">
        <f t="shared" si="1"/>
        <v>0</v>
      </c>
      <c r="P14" s="28">
        <f t="shared" si="2"/>
        <v>305.18</v>
      </c>
      <c r="Q14" s="29">
        <v>12</v>
      </c>
      <c r="R14" s="28">
        <f>SUM(P14*$R$2)</f>
        <v>111390.7</v>
      </c>
      <c r="S14" s="28">
        <f>+R14*$Q$2</f>
        <v>4243.98567</v>
      </c>
      <c r="T14" s="28">
        <f t="shared" si="3"/>
        <v>115634.68566999999</v>
      </c>
      <c r="U14" s="28">
        <f>+P14*$Q$2+P14</f>
        <v>316.80735800000002</v>
      </c>
      <c r="V14" s="28">
        <f>SUM(T14*$V$2)</f>
        <v>13876.162280399998</v>
      </c>
      <c r="W14" s="28">
        <f>+T14*$W$2</f>
        <v>3469.0405700999995</v>
      </c>
      <c r="X14" s="28">
        <f>SUM(T14*$X$2)</f>
        <v>5781.7342834999999</v>
      </c>
      <c r="Y14" s="28">
        <f>SUM(T14*$Y$2)</f>
        <v>2890.86714175</v>
      </c>
      <c r="Z14" s="28">
        <f>+T14*$Z$2</f>
        <v>2312.6937134</v>
      </c>
      <c r="AA14" s="28">
        <v>987</v>
      </c>
      <c r="AB14" s="28">
        <f>+$AB$2</f>
        <v>67.227356</v>
      </c>
      <c r="AC14" s="28">
        <f t="shared" si="4"/>
        <v>1974</v>
      </c>
      <c r="AD14" s="28">
        <f>+AC14*$Q$2+$AD$2</f>
        <v>275.20940000000002</v>
      </c>
      <c r="AE14" s="28">
        <f t="shared" si="5"/>
        <v>2249.2094000000002</v>
      </c>
      <c r="AF14" s="28">
        <f>SUM(AB13*6)</f>
        <v>403.36413600000003</v>
      </c>
      <c r="AG14" s="28">
        <f t="shared" si="6"/>
        <v>11563.468567</v>
      </c>
      <c r="AH14" s="30"/>
      <c r="AI14" s="28"/>
      <c r="AJ14" s="28"/>
      <c r="AK14" s="28"/>
      <c r="AL14" s="28"/>
      <c r="AM14" s="28">
        <f>SUM(U14*$AM$2)</f>
        <v>1584.0367900000001</v>
      </c>
      <c r="AN14" s="31">
        <f>SUM(U14*$AN$2)</f>
        <v>4752.1103700000003</v>
      </c>
      <c r="AO14" s="31">
        <f>SUM(U14*$AO$2)</f>
        <v>15840.367900000001</v>
      </c>
      <c r="AP14" s="2"/>
      <c r="AQ14" s="2"/>
    </row>
    <row r="15" spans="1:43" x14ac:dyDescent="0.25">
      <c r="A15" s="1">
        <v>12</v>
      </c>
      <c r="B15" s="22" t="s">
        <v>82</v>
      </c>
      <c r="C15" s="32" t="s">
        <v>83</v>
      </c>
      <c r="D15" s="33" t="s">
        <v>84</v>
      </c>
      <c r="E15" s="32" t="s">
        <v>41</v>
      </c>
      <c r="F15" s="32" t="s">
        <v>55</v>
      </c>
      <c r="G15" s="32" t="s">
        <v>85</v>
      </c>
      <c r="H15" s="33">
        <v>2013</v>
      </c>
      <c r="I15" s="33">
        <v>2014</v>
      </c>
      <c r="J15" s="34">
        <f t="shared" si="0"/>
        <v>1</v>
      </c>
      <c r="K15" s="35">
        <v>8</v>
      </c>
      <c r="L15" s="32">
        <v>15</v>
      </c>
      <c r="M15" s="36">
        <v>3475.8</v>
      </c>
      <c r="N15" s="36">
        <f>VLOOKUP(C15,[1]Hoja1!B:L,11,FALSE)</f>
        <v>3475.8</v>
      </c>
      <c r="O15" s="36">
        <f t="shared" si="1"/>
        <v>0</v>
      </c>
      <c r="P15" s="37">
        <v>250.05</v>
      </c>
      <c r="Q15" s="38">
        <v>2</v>
      </c>
      <c r="R15" s="37">
        <f>SUM(P15*$R$2)</f>
        <v>91268.25</v>
      </c>
      <c r="S15" s="37">
        <f>+R15*$Q$2</f>
        <v>3477.3203250000001</v>
      </c>
      <c r="T15" s="37">
        <f t="shared" si="3"/>
        <v>94745.570324999993</v>
      </c>
      <c r="U15" s="37">
        <f>+P15*$Q$2+P15</f>
        <v>259.57690500000001</v>
      </c>
      <c r="V15" s="37">
        <f>SUM(T15*$V$2)</f>
        <v>11369.468438999998</v>
      </c>
      <c r="W15" s="37">
        <f>+T15*$W$2</f>
        <v>2842.3671097499996</v>
      </c>
      <c r="X15" s="37">
        <f>SUM(T15*$X$2)</f>
        <v>4737.2785162499995</v>
      </c>
      <c r="Y15" s="37">
        <f>SUM(T15*$Y$2)</f>
        <v>2368.6392581249997</v>
      </c>
      <c r="Z15" s="37">
        <f>+T15*$Z$2</f>
        <v>1894.9114064999999</v>
      </c>
      <c r="AA15" s="37">
        <v>792</v>
      </c>
      <c r="AB15" s="37">
        <f>+$AB$2</f>
        <v>67.227356</v>
      </c>
      <c r="AC15" s="37">
        <f t="shared" si="4"/>
        <v>1584</v>
      </c>
      <c r="AD15" s="37">
        <f>+AC15*$Q$2+$AD$2</f>
        <v>260.35039999999998</v>
      </c>
      <c r="AE15" s="37">
        <f t="shared" si="5"/>
        <v>1844.3504</v>
      </c>
      <c r="AF15" s="37">
        <v>0</v>
      </c>
      <c r="AG15" s="37">
        <f t="shared" si="6"/>
        <v>9474.557032499999</v>
      </c>
      <c r="AH15" s="39"/>
      <c r="AI15" s="37"/>
      <c r="AJ15" s="37"/>
      <c r="AK15" s="37"/>
      <c r="AL15" s="37"/>
      <c r="AM15" s="37">
        <f>SUM(U15*$AM$2)</f>
        <v>1297.8845249999999</v>
      </c>
      <c r="AN15" s="40">
        <f>SUM(U15*$AN$2)</f>
        <v>3893.6535750000003</v>
      </c>
      <c r="AO15" s="40">
        <f>SUM(U15*$AO$2)</f>
        <v>12978.84525</v>
      </c>
      <c r="AP15" s="2"/>
      <c r="AQ15" s="2"/>
    </row>
    <row r="16" spans="1:43" x14ac:dyDescent="0.25">
      <c r="A16" s="1">
        <v>13</v>
      </c>
      <c r="B16" s="22" t="s">
        <v>86</v>
      </c>
      <c r="C16" s="23" t="s">
        <v>87</v>
      </c>
      <c r="D16" s="24" t="s">
        <v>88</v>
      </c>
      <c r="E16" s="23" t="s">
        <v>89</v>
      </c>
      <c r="F16" s="23" t="s">
        <v>90</v>
      </c>
      <c r="G16" s="23" t="s">
        <v>43</v>
      </c>
      <c r="H16" s="24">
        <v>1994</v>
      </c>
      <c r="I16" s="24">
        <v>2014</v>
      </c>
      <c r="J16" s="25">
        <f t="shared" si="0"/>
        <v>20</v>
      </c>
      <c r="K16" s="26">
        <v>6</v>
      </c>
      <c r="L16" s="23">
        <v>15</v>
      </c>
      <c r="M16" s="27">
        <v>4577.7</v>
      </c>
      <c r="N16" s="27">
        <f>VLOOKUP(C16,[1]Hoja1!B:L,11,FALSE)</f>
        <v>4577.7</v>
      </c>
      <c r="O16" s="27">
        <f t="shared" si="1"/>
        <v>0</v>
      </c>
      <c r="P16" s="28">
        <f t="shared" ref="P16:P34" si="7">SUM(M16/L16)</f>
        <v>305.18</v>
      </c>
      <c r="Q16" s="29">
        <v>12</v>
      </c>
      <c r="R16" s="28">
        <f>SUM(P16*$R$2)</f>
        <v>111390.7</v>
      </c>
      <c r="S16" s="28">
        <f>+R16*$Q$2</f>
        <v>4243.98567</v>
      </c>
      <c r="T16" s="28">
        <f t="shared" si="3"/>
        <v>115634.68566999999</v>
      </c>
      <c r="U16" s="28">
        <f>+P16*$Q$2+P16</f>
        <v>316.80735800000002</v>
      </c>
      <c r="V16" s="28">
        <f>SUM(T16*$V$2)</f>
        <v>13876.162280399998</v>
      </c>
      <c r="W16" s="28">
        <f>+T16*$W$2</f>
        <v>3469.0405700999995</v>
      </c>
      <c r="X16" s="28">
        <f>SUM(T16*$X$2)</f>
        <v>5781.7342834999999</v>
      </c>
      <c r="Y16" s="28">
        <f>SUM(T16*$Y$2)</f>
        <v>2890.86714175</v>
      </c>
      <c r="Z16" s="28">
        <f>+T16*$Z$2</f>
        <v>2312.6937134</v>
      </c>
      <c r="AA16" s="28">
        <v>987</v>
      </c>
      <c r="AB16" s="28">
        <f>+$AB$2</f>
        <v>67.227356</v>
      </c>
      <c r="AC16" s="28">
        <f t="shared" si="4"/>
        <v>1974</v>
      </c>
      <c r="AD16" s="28">
        <f>+AC16*$Q$2+$AD$2</f>
        <v>275.20940000000002</v>
      </c>
      <c r="AE16" s="28">
        <f t="shared" si="5"/>
        <v>2249.2094000000002</v>
      </c>
      <c r="AF16" s="28">
        <f>SUM(AB15*6)</f>
        <v>403.36413600000003</v>
      </c>
      <c r="AG16" s="28">
        <f t="shared" si="6"/>
        <v>11563.468567</v>
      </c>
      <c r="AH16" s="30">
        <v>5000</v>
      </c>
      <c r="AI16" s="28"/>
      <c r="AJ16" s="28"/>
      <c r="AK16" s="28"/>
      <c r="AL16" s="28"/>
      <c r="AM16" s="28">
        <f>SUM(U16*$AM$2)</f>
        <v>1584.0367900000001</v>
      </c>
      <c r="AN16" s="31">
        <f>SUM(U16*$AN$2)</f>
        <v>4752.1103700000003</v>
      </c>
      <c r="AO16" s="31">
        <f>SUM(U16*$AO$2)</f>
        <v>15840.367900000001</v>
      </c>
      <c r="AP16" s="2"/>
      <c r="AQ16" s="2"/>
    </row>
    <row r="17" spans="1:43" x14ac:dyDescent="0.25">
      <c r="A17" s="1">
        <v>14</v>
      </c>
      <c r="B17" s="22" t="s">
        <v>91</v>
      </c>
      <c r="C17" s="32" t="s">
        <v>92</v>
      </c>
      <c r="D17" s="33" t="s">
        <v>93</v>
      </c>
      <c r="E17" s="32" t="s">
        <v>41</v>
      </c>
      <c r="F17" s="32" t="s">
        <v>51</v>
      </c>
      <c r="G17" s="32" t="s">
        <v>43</v>
      </c>
      <c r="H17" s="33">
        <v>2000</v>
      </c>
      <c r="I17" s="33">
        <v>2014</v>
      </c>
      <c r="J17" s="34">
        <f t="shared" si="0"/>
        <v>14</v>
      </c>
      <c r="K17" s="35">
        <v>8</v>
      </c>
      <c r="L17" s="32">
        <v>15</v>
      </c>
      <c r="M17" s="36">
        <v>3117.8</v>
      </c>
      <c r="N17" s="36">
        <f>VLOOKUP(C17,[1]Hoja1!B:L,11,FALSE)</f>
        <v>3117.8</v>
      </c>
      <c r="O17" s="36">
        <f t="shared" si="1"/>
        <v>0</v>
      </c>
      <c r="P17" s="37">
        <f t="shared" si="7"/>
        <v>207.85333333333335</v>
      </c>
      <c r="Q17" s="38">
        <v>1</v>
      </c>
      <c r="R17" s="37">
        <f>SUM(P17*$R$2)</f>
        <v>75866.466666666674</v>
      </c>
      <c r="S17" s="37">
        <f>+R17*$Q$2</f>
        <v>2890.5123800000006</v>
      </c>
      <c r="T17" s="37">
        <f t="shared" si="3"/>
        <v>78756.979046666675</v>
      </c>
      <c r="U17" s="37">
        <f>+P17*$Q$2+P17</f>
        <v>215.77254533333334</v>
      </c>
      <c r="V17" s="37">
        <f>SUM(T17*$V$2)</f>
        <v>9450.8374856000009</v>
      </c>
      <c r="W17" s="37">
        <f>+T17*$W$2</f>
        <v>2362.7093714000002</v>
      </c>
      <c r="X17" s="37">
        <f>SUM(T17*$X$2)</f>
        <v>3937.8489523333337</v>
      </c>
      <c r="Y17" s="37">
        <f>SUM(T17*$Y$2)</f>
        <v>1968.9244761666669</v>
      </c>
      <c r="Z17" s="37">
        <f>+T17*$Z$2</f>
        <v>1575.1395809333335</v>
      </c>
      <c r="AA17" s="37">
        <v>878</v>
      </c>
      <c r="AB17" s="37">
        <f>+$AB$2</f>
        <v>67.227356</v>
      </c>
      <c r="AC17" s="37">
        <f t="shared" si="4"/>
        <v>1756</v>
      </c>
      <c r="AD17" s="37">
        <f>+AC17*$Q$2+$AD$2</f>
        <v>266.90359999999998</v>
      </c>
      <c r="AE17" s="37">
        <f t="shared" si="5"/>
        <v>2022.9036000000001</v>
      </c>
      <c r="AF17" s="37">
        <f>SUM(AB16*4)</f>
        <v>268.909424</v>
      </c>
      <c r="AG17" s="37">
        <f t="shared" si="6"/>
        <v>7875.6979046666675</v>
      </c>
      <c r="AH17" s="39"/>
      <c r="AI17" s="37"/>
      <c r="AJ17" s="37"/>
      <c r="AK17" s="37"/>
      <c r="AL17" s="37"/>
      <c r="AM17" s="37">
        <f>SUM(U17*$AM$2)</f>
        <v>1078.8627266666667</v>
      </c>
      <c r="AN17" s="40">
        <f>SUM(U17*$AN$2)</f>
        <v>3236.5881800000002</v>
      </c>
      <c r="AO17" s="40">
        <f>SUM(U17*$AO$2)</f>
        <v>10788.627266666666</v>
      </c>
      <c r="AP17" s="2"/>
      <c r="AQ17" s="2"/>
    </row>
    <row r="18" spans="1:43" x14ac:dyDescent="0.25">
      <c r="A18" s="1">
        <v>15</v>
      </c>
      <c r="B18" s="22" t="s">
        <v>94</v>
      </c>
      <c r="C18" s="23" t="s">
        <v>95</v>
      </c>
      <c r="D18" s="24" t="s">
        <v>96</v>
      </c>
      <c r="E18" s="23" t="s">
        <v>41</v>
      </c>
      <c r="F18" s="23" t="s">
        <v>55</v>
      </c>
      <c r="G18" s="23" t="s">
        <v>43</v>
      </c>
      <c r="H18" s="24">
        <v>2001</v>
      </c>
      <c r="I18" s="24">
        <v>2014</v>
      </c>
      <c r="J18" s="25">
        <f t="shared" si="0"/>
        <v>13</v>
      </c>
      <c r="K18" s="26">
        <v>8</v>
      </c>
      <c r="L18" s="23">
        <v>15</v>
      </c>
      <c r="M18" s="27">
        <v>3750.8</v>
      </c>
      <c r="N18" s="27">
        <f>VLOOKUP(C18,[1]Hoja1!B:L,11,FALSE)</f>
        <v>3750.8</v>
      </c>
      <c r="O18" s="27">
        <f t="shared" si="1"/>
        <v>0</v>
      </c>
      <c r="P18" s="28">
        <f t="shared" si="7"/>
        <v>250.05333333333334</v>
      </c>
      <c r="Q18" s="29">
        <v>2</v>
      </c>
      <c r="R18" s="28">
        <f>SUM(P18*$R$2)</f>
        <v>91269.466666666674</v>
      </c>
      <c r="S18" s="28">
        <f>+R18*$Q$2</f>
        <v>3477.3666800000005</v>
      </c>
      <c r="T18" s="28">
        <f t="shared" si="3"/>
        <v>94746.833346666681</v>
      </c>
      <c r="U18" s="28">
        <f>+P18*$Q$2+P18</f>
        <v>259.58036533333336</v>
      </c>
      <c r="V18" s="28">
        <f>SUM(T18*$V$2)</f>
        <v>11369.620001600002</v>
      </c>
      <c r="W18" s="28">
        <f>+T18*$W$2</f>
        <v>2842.4050004000005</v>
      </c>
      <c r="X18" s="28">
        <f>SUM(T18*$X$2)</f>
        <v>4737.341667333334</v>
      </c>
      <c r="Y18" s="28">
        <f>SUM(T18*$Y$2)</f>
        <v>2368.670833666667</v>
      </c>
      <c r="Z18" s="28">
        <f>+T18*$Z$2</f>
        <v>1894.9366669333338</v>
      </c>
      <c r="AA18" s="28">
        <v>892</v>
      </c>
      <c r="AB18" s="28">
        <f>+$AB$2</f>
        <v>67.227356</v>
      </c>
      <c r="AC18" s="28">
        <f t="shared" si="4"/>
        <v>1784</v>
      </c>
      <c r="AD18" s="28">
        <f>+AC18*$Q$2+$AD$2</f>
        <v>267.97039999999998</v>
      </c>
      <c r="AE18" s="28">
        <f t="shared" si="5"/>
        <v>2051.9704000000002</v>
      </c>
      <c r="AF18" s="28">
        <f>SUM(AB17*4)</f>
        <v>268.909424</v>
      </c>
      <c r="AG18" s="28">
        <f t="shared" si="6"/>
        <v>9474.6833346666681</v>
      </c>
      <c r="AH18" s="30"/>
      <c r="AI18" s="28"/>
      <c r="AJ18" s="28"/>
      <c r="AK18" s="28"/>
      <c r="AL18" s="28"/>
      <c r="AM18" s="28">
        <f>SUM(U18*$AM$2)</f>
        <v>1297.9018266666667</v>
      </c>
      <c r="AN18" s="31">
        <f>SUM(U18*$AN$2)</f>
        <v>3893.7054800000005</v>
      </c>
      <c r="AO18" s="31">
        <f>SUM(U18*$AO$2)</f>
        <v>12979.018266666668</v>
      </c>
      <c r="AP18" s="2"/>
      <c r="AQ18" s="2"/>
    </row>
    <row r="19" spans="1:43" x14ac:dyDescent="0.25">
      <c r="A19" s="1">
        <v>16</v>
      </c>
      <c r="B19" s="22" t="s">
        <v>97</v>
      </c>
      <c r="C19" s="32" t="s">
        <v>98</v>
      </c>
      <c r="D19" s="33" t="s">
        <v>99</v>
      </c>
      <c r="E19" s="32" t="s">
        <v>41</v>
      </c>
      <c r="F19" s="32" t="s">
        <v>100</v>
      </c>
      <c r="G19" s="32" t="s">
        <v>43</v>
      </c>
      <c r="H19" s="33">
        <v>2000</v>
      </c>
      <c r="I19" s="33">
        <v>2014</v>
      </c>
      <c r="J19" s="34">
        <f t="shared" si="0"/>
        <v>14</v>
      </c>
      <c r="K19" s="35">
        <v>6</v>
      </c>
      <c r="L19" s="32">
        <v>15</v>
      </c>
      <c r="M19" s="36">
        <v>4896.3999999999996</v>
      </c>
      <c r="N19" s="36">
        <f>VLOOKUP(C19,[1]Hoja1!B:L,11,FALSE)</f>
        <v>4896.3999999999996</v>
      </c>
      <c r="O19" s="36">
        <f t="shared" si="1"/>
        <v>0</v>
      </c>
      <c r="P19" s="37">
        <f t="shared" si="7"/>
        <v>326.42666666666662</v>
      </c>
      <c r="Q19" s="38">
        <v>13</v>
      </c>
      <c r="R19" s="37">
        <f>SUM(P19*$R$2)</f>
        <v>119145.73333333332</v>
      </c>
      <c r="S19" s="37">
        <f>+R19*$Q$2</f>
        <v>4539.45244</v>
      </c>
      <c r="T19" s="37">
        <f t="shared" si="3"/>
        <v>123685.18577333332</v>
      </c>
      <c r="U19" s="37">
        <f>+P19*$Q$2+P19</f>
        <v>338.8635226666666</v>
      </c>
      <c r="V19" s="37">
        <f>SUM(T19*$V$2)</f>
        <v>14842.222292799997</v>
      </c>
      <c r="W19" s="37">
        <f>+T19*$W$2</f>
        <v>3710.5555731999993</v>
      </c>
      <c r="X19" s="37">
        <f>SUM(T19*$X$2)</f>
        <v>6184.2592886666662</v>
      </c>
      <c r="Y19" s="37">
        <f>SUM(T19*$Y$2)</f>
        <v>3092.1296443333331</v>
      </c>
      <c r="Z19" s="37">
        <f>+T19*$Z$2</f>
        <v>2473.7037154666664</v>
      </c>
      <c r="AA19" s="37">
        <v>990</v>
      </c>
      <c r="AB19" s="37">
        <f>+$AB$2</f>
        <v>67.227356</v>
      </c>
      <c r="AC19" s="37">
        <f t="shared" si="4"/>
        <v>1980</v>
      </c>
      <c r="AD19" s="37">
        <f>+AC19*$Q$2+$AD$2</f>
        <v>275.43799999999999</v>
      </c>
      <c r="AE19" s="37">
        <f t="shared" si="5"/>
        <v>2255.4380000000001</v>
      </c>
      <c r="AF19" s="37">
        <f>SUM(AB18*4)</f>
        <v>268.909424</v>
      </c>
      <c r="AG19" s="37">
        <f>SUM(T19*20%)</f>
        <v>24737.037154666665</v>
      </c>
      <c r="AH19" s="39"/>
      <c r="AI19" s="37"/>
      <c r="AJ19" s="37"/>
      <c r="AK19" s="37"/>
      <c r="AL19" s="37"/>
      <c r="AM19" s="37">
        <f>SUM(U19*$AM$2)</f>
        <v>1694.3176133333329</v>
      </c>
      <c r="AN19" s="40">
        <f>SUM(U19*$AN$2)</f>
        <v>5082.952839999999</v>
      </c>
      <c r="AO19" s="40">
        <f>SUM(U19*$AO$2)</f>
        <v>16943.176133333331</v>
      </c>
      <c r="AP19" s="2"/>
      <c r="AQ19" s="2"/>
    </row>
    <row r="20" spans="1:43" x14ac:dyDescent="0.25">
      <c r="A20" s="1">
        <v>17</v>
      </c>
      <c r="B20" s="22" t="s">
        <v>101</v>
      </c>
      <c r="C20" s="23" t="s">
        <v>102</v>
      </c>
      <c r="D20" s="24" t="s">
        <v>103</v>
      </c>
      <c r="E20" s="23" t="s">
        <v>41</v>
      </c>
      <c r="F20" s="23" t="s">
        <v>74</v>
      </c>
      <c r="G20" s="23" t="s">
        <v>85</v>
      </c>
      <c r="H20" s="24">
        <v>2013</v>
      </c>
      <c r="I20" s="24">
        <v>2014</v>
      </c>
      <c r="J20" s="25">
        <f t="shared" si="0"/>
        <v>1</v>
      </c>
      <c r="K20" s="26">
        <v>8</v>
      </c>
      <c r="L20" s="23">
        <v>15</v>
      </c>
      <c r="M20" s="27">
        <v>4175.05</v>
      </c>
      <c r="N20" s="27">
        <f>VLOOKUP(C20,[1]Hoja1!B:L,11,FALSE)</f>
        <v>4175.05</v>
      </c>
      <c r="O20" s="27">
        <f t="shared" si="1"/>
        <v>0</v>
      </c>
      <c r="P20" s="28">
        <f t="shared" si="7"/>
        <v>278.3366666666667</v>
      </c>
      <c r="Q20" s="29">
        <v>4</v>
      </c>
      <c r="R20" s="28">
        <f>SUM(P20*$R$2)</f>
        <v>101592.88333333335</v>
      </c>
      <c r="S20" s="28">
        <f>+R20*$Q$2</f>
        <v>3870.6888550000008</v>
      </c>
      <c r="T20" s="28">
        <f t="shared" si="3"/>
        <v>105463.57218833335</v>
      </c>
      <c r="U20" s="28">
        <f>+P20*$Q$2+P20</f>
        <v>288.9412936666667</v>
      </c>
      <c r="V20" s="28">
        <f>SUM(T20*$V$2)</f>
        <v>12655.628662600002</v>
      </c>
      <c r="W20" s="28">
        <f>+T20*$W$2</f>
        <v>3163.9071656500005</v>
      </c>
      <c r="X20" s="28">
        <f>SUM(T20*$X$2)</f>
        <v>5273.1786094166673</v>
      </c>
      <c r="Y20" s="28">
        <f>SUM(T20*$Y$2)</f>
        <v>2636.5893047083337</v>
      </c>
      <c r="Z20" s="28">
        <f>+T20*$Z$2</f>
        <v>2109.2714437666668</v>
      </c>
      <c r="AA20" s="28">
        <v>915.5</v>
      </c>
      <c r="AB20" s="28">
        <f>+$AB$2</f>
        <v>67.227356</v>
      </c>
      <c r="AC20" s="28">
        <f t="shared" si="4"/>
        <v>1831</v>
      </c>
      <c r="AD20" s="28">
        <f>+AC20*$Q$2+$AD$2</f>
        <v>269.7611</v>
      </c>
      <c r="AE20" s="28">
        <f t="shared" si="5"/>
        <v>2100.7611000000002</v>
      </c>
      <c r="AF20" s="28">
        <v>0</v>
      </c>
      <c r="AG20" s="28">
        <v>0</v>
      </c>
      <c r="AH20" s="30"/>
      <c r="AI20" s="28"/>
      <c r="AJ20" s="28"/>
      <c r="AK20" s="28"/>
      <c r="AL20" s="28"/>
      <c r="AM20" s="28">
        <f>SUM(U20*$AM$2)</f>
        <v>1444.7064683333335</v>
      </c>
      <c r="AN20" s="31">
        <f>SUM(U20*$AN$2)</f>
        <v>4334.1194050000004</v>
      </c>
      <c r="AO20" s="31">
        <f>SUM(U20*$AO$2)</f>
        <v>14447.064683333334</v>
      </c>
      <c r="AP20" s="2"/>
      <c r="AQ20" s="2"/>
    </row>
    <row r="21" spans="1:43" x14ac:dyDescent="0.25">
      <c r="A21" s="1">
        <v>18</v>
      </c>
      <c r="B21" s="22" t="s">
        <v>104</v>
      </c>
      <c r="C21" s="32" t="s">
        <v>105</v>
      </c>
      <c r="D21" s="33" t="s">
        <v>106</v>
      </c>
      <c r="E21" s="32" t="s">
        <v>41</v>
      </c>
      <c r="F21" s="32" t="s">
        <v>107</v>
      </c>
      <c r="G21" s="32" t="s">
        <v>85</v>
      </c>
      <c r="H21" s="33">
        <v>2013</v>
      </c>
      <c r="I21" s="33">
        <v>2014</v>
      </c>
      <c r="J21" s="34">
        <f t="shared" si="0"/>
        <v>1</v>
      </c>
      <c r="K21" s="35">
        <v>8</v>
      </c>
      <c r="L21" s="32">
        <v>15</v>
      </c>
      <c r="M21" s="36">
        <v>3750.8</v>
      </c>
      <c r="N21" s="36">
        <f>VLOOKUP(C21,[1]Hoja1!B:L,11,FALSE)</f>
        <v>3750.8</v>
      </c>
      <c r="O21" s="36">
        <f t="shared" si="1"/>
        <v>0</v>
      </c>
      <c r="P21" s="37">
        <f t="shared" si="7"/>
        <v>250.05333333333334</v>
      </c>
      <c r="Q21" s="38">
        <v>2</v>
      </c>
      <c r="R21" s="37">
        <f>SUM(P21*$R$2)</f>
        <v>91269.466666666674</v>
      </c>
      <c r="S21" s="37">
        <f>+R21*$Q$2</f>
        <v>3477.3666800000005</v>
      </c>
      <c r="T21" s="37">
        <f t="shared" si="3"/>
        <v>94746.833346666681</v>
      </c>
      <c r="U21" s="37">
        <f>+P21*$Q$2+P21</f>
        <v>259.58036533333336</v>
      </c>
      <c r="V21" s="37">
        <f>SUM(T21*$V$2)</f>
        <v>11369.620001600002</v>
      </c>
      <c r="W21" s="37">
        <f>+T21*$W$2</f>
        <v>2842.4050004000005</v>
      </c>
      <c r="X21" s="37">
        <f>SUM(T21*$X$2)</f>
        <v>4737.341667333334</v>
      </c>
      <c r="Y21" s="37">
        <f>SUM(T21*$Y$2)</f>
        <v>2368.670833666667</v>
      </c>
      <c r="Z21" s="37">
        <f>+T21*$Z$2</f>
        <v>1894.9366669333338</v>
      </c>
      <c r="AA21" s="37">
        <v>792</v>
      </c>
      <c r="AB21" s="37">
        <f>+$AB$2</f>
        <v>67.227356</v>
      </c>
      <c r="AC21" s="37">
        <f t="shared" si="4"/>
        <v>1584</v>
      </c>
      <c r="AD21" s="37">
        <f>+AC21*$Q$2+$AD$2</f>
        <v>260.35039999999998</v>
      </c>
      <c r="AE21" s="37">
        <f t="shared" si="5"/>
        <v>1844.3504</v>
      </c>
      <c r="AF21" s="37">
        <v>0</v>
      </c>
      <c r="AG21" s="37">
        <f>SUM(T21*10%)</f>
        <v>9474.6833346666681</v>
      </c>
      <c r="AH21" s="39"/>
      <c r="AI21" s="37"/>
      <c r="AJ21" s="37"/>
      <c r="AK21" s="37"/>
      <c r="AL21" s="37"/>
      <c r="AM21" s="37">
        <f>SUM(U21*$AM$2)</f>
        <v>1297.9018266666667</v>
      </c>
      <c r="AN21" s="40">
        <f>SUM(U21*$AN$2)</f>
        <v>3893.7054800000005</v>
      </c>
      <c r="AO21" s="40">
        <f>SUM(U21*$AO$2)</f>
        <v>12979.018266666668</v>
      </c>
      <c r="AP21" s="2"/>
      <c r="AQ21" s="2"/>
    </row>
    <row r="22" spans="1:43" x14ac:dyDescent="0.25">
      <c r="A22" s="1">
        <v>19</v>
      </c>
      <c r="B22" s="22" t="s">
        <v>108</v>
      </c>
      <c r="C22" s="23" t="s">
        <v>109</v>
      </c>
      <c r="D22" s="24" t="s">
        <v>110</v>
      </c>
      <c r="E22" s="23" t="s">
        <v>41</v>
      </c>
      <c r="F22" s="23" t="s">
        <v>81</v>
      </c>
      <c r="G22" s="23" t="s">
        <v>43</v>
      </c>
      <c r="H22" s="24">
        <v>1991</v>
      </c>
      <c r="I22" s="24">
        <v>2014</v>
      </c>
      <c r="J22" s="25">
        <f t="shared" si="0"/>
        <v>23</v>
      </c>
      <c r="K22" s="26">
        <v>6</v>
      </c>
      <c r="L22" s="23">
        <v>15</v>
      </c>
      <c r="M22" s="27">
        <v>4577.7</v>
      </c>
      <c r="N22" s="27">
        <f>VLOOKUP(C22,[1]Hoja1!B:L,11,FALSE)</f>
        <v>4577.7</v>
      </c>
      <c r="O22" s="27">
        <f t="shared" si="1"/>
        <v>0</v>
      </c>
      <c r="P22" s="28">
        <f t="shared" si="7"/>
        <v>305.18</v>
      </c>
      <c r="Q22" s="29">
        <v>12</v>
      </c>
      <c r="R22" s="28">
        <f>SUM(P22*$R$2)</f>
        <v>111390.7</v>
      </c>
      <c r="S22" s="28">
        <f>+R22*$Q$2</f>
        <v>4243.98567</v>
      </c>
      <c r="T22" s="28">
        <f t="shared" si="3"/>
        <v>115634.68566999999</v>
      </c>
      <c r="U22" s="28">
        <f>+P22*$Q$2+P22</f>
        <v>316.80735800000002</v>
      </c>
      <c r="V22" s="28">
        <f>SUM(T22*$V$2)</f>
        <v>13876.162280399998</v>
      </c>
      <c r="W22" s="28">
        <f>+T22*$W$2</f>
        <v>3469.0405700999995</v>
      </c>
      <c r="X22" s="28">
        <f>SUM(T22*$X$2)</f>
        <v>5781.7342834999999</v>
      </c>
      <c r="Y22" s="28">
        <f>SUM(T22*$Y$2)</f>
        <v>2890.86714175</v>
      </c>
      <c r="Z22" s="28">
        <f>+T22*$Z$2</f>
        <v>2312.6937134</v>
      </c>
      <c r="AA22" s="28">
        <v>987</v>
      </c>
      <c r="AB22" s="28">
        <f>+$AB$2</f>
        <v>67.227356</v>
      </c>
      <c r="AC22" s="28">
        <f t="shared" si="4"/>
        <v>1974</v>
      </c>
      <c r="AD22" s="28">
        <f>+AC22*$Q$2+$AD$2</f>
        <v>275.20940000000002</v>
      </c>
      <c r="AE22" s="28">
        <f t="shared" si="5"/>
        <v>2249.2094000000002</v>
      </c>
      <c r="AF22" s="28">
        <f>SUM(AB21*6)</f>
        <v>403.36413600000003</v>
      </c>
      <c r="AG22" s="28">
        <f>SUM(T22*10%)</f>
        <v>11563.468567</v>
      </c>
      <c r="AH22" s="30"/>
      <c r="AI22" s="28"/>
      <c r="AJ22" s="28"/>
      <c r="AK22" s="28"/>
      <c r="AL22" s="28"/>
      <c r="AM22" s="28">
        <f>SUM(U22*$AM$2)</f>
        <v>1584.0367900000001</v>
      </c>
      <c r="AN22" s="31">
        <f>SUM(U22*$AN$2)</f>
        <v>4752.1103700000003</v>
      </c>
      <c r="AO22" s="31">
        <f>SUM(U22*$AO$2)</f>
        <v>15840.367900000001</v>
      </c>
      <c r="AP22" s="2"/>
      <c r="AQ22" s="2"/>
    </row>
    <row r="23" spans="1:43" x14ac:dyDescent="0.25">
      <c r="A23" s="1">
        <v>20</v>
      </c>
      <c r="B23" s="22" t="s">
        <v>111</v>
      </c>
      <c r="C23" s="32" t="s">
        <v>112</v>
      </c>
      <c r="D23" s="33" t="s">
        <v>113</v>
      </c>
      <c r="E23" s="32" t="s">
        <v>41</v>
      </c>
      <c r="F23" s="32" t="s">
        <v>51</v>
      </c>
      <c r="G23" s="32" t="s">
        <v>43</v>
      </c>
      <c r="H23" s="33">
        <v>1989</v>
      </c>
      <c r="I23" s="33">
        <v>2014</v>
      </c>
      <c r="J23" s="34">
        <f t="shared" si="0"/>
        <v>25</v>
      </c>
      <c r="K23" s="35">
        <v>8</v>
      </c>
      <c r="L23" s="32">
        <v>15</v>
      </c>
      <c r="M23" s="36">
        <v>3117.8</v>
      </c>
      <c r="N23" s="36">
        <f>VLOOKUP(C23,[1]Hoja1!B:L,11,FALSE)</f>
        <v>3117.8</v>
      </c>
      <c r="O23" s="36">
        <f t="shared" si="1"/>
        <v>0</v>
      </c>
      <c r="P23" s="37">
        <f t="shared" si="7"/>
        <v>207.85333333333335</v>
      </c>
      <c r="Q23" s="38">
        <v>1</v>
      </c>
      <c r="R23" s="37">
        <f>SUM(P23*$R$2)</f>
        <v>75866.466666666674</v>
      </c>
      <c r="S23" s="37">
        <f>+R23*$Q$2</f>
        <v>2890.5123800000006</v>
      </c>
      <c r="T23" s="37">
        <f t="shared" si="3"/>
        <v>78756.979046666675</v>
      </c>
      <c r="U23" s="37">
        <f>+P23*$Q$2+P23</f>
        <v>215.77254533333334</v>
      </c>
      <c r="V23" s="37">
        <f>SUM(T23*$V$2)</f>
        <v>9450.8374856000009</v>
      </c>
      <c r="W23" s="37">
        <f>+T23*$W$2</f>
        <v>2362.7093714000002</v>
      </c>
      <c r="X23" s="37">
        <f>SUM(T23*$X$2)</f>
        <v>3937.8489523333337</v>
      </c>
      <c r="Y23" s="37">
        <f>SUM(T23*$Y$2)</f>
        <v>1968.9244761666669</v>
      </c>
      <c r="Z23" s="37">
        <f>+T23*$Z$2</f>
        <v>1575.1395809333335</v>
      </c>
      <c r="AA23" s="37">
        <v>878</v>
      </c>
      <c r="AB23" s="37">
        <f>+$AB$2</f>
        <v>67.227356</v>
      </c>
      <c r="AC23" s="37">
        <f t="shared" si="4"/>
        <v>1756</v>
      </c>
      <c r="AD23" s="37">
        <f>+AC23*$Q$2+$AD$2</f>
        <v>266.90359999999998</v>
      </c>
      <c r="AE23" s="37">
        <f t="shared" si="5"/>
        <v>2022.9036000000001</v>
      </c>
      <c r="AF23" s="37">
        <f>SUM(AB23*7)</f>
        <v>470.59149200000002</v>
      </c>
      <c r="AG23" s="37">
        <f>SUM(T23*10%)</f>
        <v>7875.6979046666675</v>
      </c>
      <c r="AH23" s="39">
        <v>5000</v>
      </c>
      <c r="AI23" s="37"/>
      <c r="AJ23" s="37"/>
      <c r="AK23" s="37"/>
      <c r="AL23" s="37"/>
      <c r="AM23" s="37">
        <f>SUM(U23*$AM$2)</f>
        <v>1078.8627266666667</v>
      </c>
      <c r="AN23" s="40">
        <f>SUM(U23*$AN$2)</f>
        <v>3236.5881800000002</v>
      </c>
      <c r="AO23" s="40">
        <f>SUM(U23*$AO$2)</f>
        <v>10788.627266666666</v>
      </c>
      <c r="AP23" s="2"/>
      <c r="AQ23" s="2"/>
    </row>
    <row r="24" spans="1:43" x14ac:dyDescent="0.25">
      <c r="A24" s="1">
        <v>21</v>
      </c>
      <c r="B24" s="22" t="s">
        <v>114</v>
      </c>
      <c r="C24" s="23" t="s">
        <v>115</v>
      </c>
      <c r="D24" s="24" t="s">
        <v>116</v>
      </c>
      <c r="E24" s="23" t="s">
        <v>41</v>
      </c>
      <c r="F24" s="23" t="s">
        <v>117</v>
      </c>
      <c r="G24" s="23" t="s">
        <v>43</v>
      </c>
      <c r="H24" s="24">
        <v>1988</v>
      </c>
      <c r="I24" s="24">
        <v>2014</v>
      </c>
      <c r="J24" s="25">
        <f t="shared" si="0"/>
        <v>26</v>
      </c>
      <c r="K24" s="26">
        <v>6</v>
      </c>
      <c r="L24" s="23">
        <v>15</v>
      </c>
      <c r="M24" s="27">
        <v>4093.8</v>
      </c>
      <c r="N24" s="27">
        <f>VLOOKUP(C24,[1]Hoja1!B:L,11,FALSE)</f>
        <v>4093.8</v>
      </c>
      <c r="O24" s="27">
        <f t="shared" si="1"/>
        <v>0</v>
      </c>
      <c r="P24" s="28">
        <f t="shared" si="7"/>
        <v>272.92</v>
      </c>
      <c r="Q24" s="29">
        <v>9</v>
      </c>
      <c r="R24" s="28">
        <f>SUM(P24*$R$2)</f>
        <v>99615.8</v>
      </c>
      <c r="S24" s="28">
        <f>+R24*$Q$2</f>
        <v>3795.3619800000001</v>
      </c>
      <c r="T24" s="28">
        <f t="shared" si="3"/>
        <v>103411.16198</v>
      </c>
      <c r="U24" s="28">
        <f>+P24*$Q$2+P24</f>
        <v>283.31825200000003</v>
      </c>
      <c r="V24" s="28">
        <f>SUM(T24*$V$2)</f>
        <v>12409.3394376</v>
      </c>
      <c r="W24" s="28">
        <f>+T24*$W$2</f>
        <v>3102.3348593999999</v>
      </c>
      <c r="X24" s="28">
        <f>SUM(T24*$X$2)</f>
        <v>5170.5580990000008</v>
      </c>
      <c r="Y24" s="28">
        <f>SUM(T24*$Y$2)</f>
        <v>2585.2790495000004</v>
      </c>
      <c r="Z24" s="28">
        <f>+T24*$Z$2</f>
        <v>2068.2232395999999</v>
      </c>
      <c r="AA24" s="28">
        <v>933</v>
      </c>
      <c r="AB24" s="28">
        <f>+$AB$2</f>
        <v>67.227356</v>
      </c>
      <c r="AC24" s="28">
        <f t="shared" si="4"/>
        <v>1866</v>
      </c>
      <c r="AD24" s="28">
        <f>+AC24*$Q$2+$AD$2</f>
        <v>271.09460000000001</v>
      </c>
      <c r="AE24" s="28">
        <f t="shared" si="5"/>
        <v>2137.0945999999999</v>
      </c>
      <c r="AF24" s="28">
        <f>SUM(AB24*7)</f>
        <v>470.59149200000002</v>
      </c>
      <c r="AG24" s="28">
        <v>0</v>
      </c>
      <c r="AH24" s="30"/>
      <c r="AI24" s="28"/>
      <c r="AJ24" s="28"/>
      <c r="AK24" s="28"/>
      <c r="AL24" s="28"/>
      <c r="AM24" s="28">
        <f>SUM(U24*$AM$2)</f>
        <v>1416.5912600000001</v>
      </c>
      <c r="AN24" s="31">
        <f>SUM(U24*$AN$2)</f>
        <v>4249.7737800000004</v>
      </c>
      <c r="AO24" s="31">
        <f>SUM(U24*$AO$2)</f>
        <v>14165.912600000001</v>
      </c>
      <c r="AP24" s="2"/>
      <c r="AQ24" s="2"/>
    </row>
    <row r="25" spans="1:43" x14ac:dyDescent="0.25">
      <c r="A25" s="1">
        <v>22</v>
      </c>
      <c r="B25" s="22" t="s">
        <v>118</v>
      </c>
      <c r="C25" s="32" t="s">
        <v>119</v>
      </c>
      <c r="D25" s="33" t="s">
        <v>120</v>
      </c>
      <c r="E25" s="32" t="s">
        <v>41</v>
      </c>
      <c r="F25" s="32" t="s">
        <v>121</v>
      </c>
      <c r="G25" s="32" t="s">
        <v>43</v>
      </c>
      <c r="H25" s="33">
        <v>2003</v>
      </c>
      <c r="I25" s="33">
        <v>2014</v>
      </c>
      <c r="J25" s="34">
        <f t="shared" si="0"/>
        <v>11</v>
      </c>
      <c r="K25" s="35">
        <v>6</v>
      </c>
      <c r="L25" s="32">
        <v>15</v>
      </c>
      <c r="M25" s="36">
        <v>4632.6000000000004</v>
      </c>
      <c r="N25" s="36">
        <f>VLOOKUP(C25,[1]Hoja1!B:L,11,FALSE)</f>
        <v>4632.6000000000004</v>
      </c>
      <c r="O25" s="36">
        <f t="shared" si="1"/>
        <v>0</v>
      </c>
      <c r="P25" s="37">
        <f t="shared" si="7"/>
        <v>308.84000000000003</v>
      </c>
      <c r="Q25" s="38">
        <v>12</v>
      </c>
      <c r="R25" s="37">
        <f>SUM(P25*$R$2)</f>
        <v>112726.6</v>
      </c>
      <c r="S25" s="37">
        <f>+R25*$Q$2</f>
        <v>4294.88346</v>
      </c>
      <c r="T25" s="37">
        <f t="shared" si="3"/>
        <v>117021.48346</v>
      </c>
      <c r="U25" s="37">
        <f>+P25*$Q$2+P25</f>
        <v>320.60680400000001</v>
      </c>
      <c r="V25" s="37">
        <f>SUM(T25*$V$2)</f>
        <v>14042.578015200001</v>
      </c>
      <c r="W25" s="37">
        <f>+T25*$W$2</f>
        <v>3510.6445038000002</v>
      </c>
      <c r="X25" s="37">
        <f>SUM(T25*$X$2)</f>
        <v>5851.0741730000009</v>
      </c>
      <c r="Y25" s="37">
        <f>SUM(T25*$Y$2)</f>
        <v>2925.5370865000004</v>
      </c>
      <c r="Z25" s="37">
        <f>+T25*$Z$2</f>
        <v>2340.4296692000003</v>
      </c>
      <c r="AA25" s="37">
        <v>987</v>
      </c>
      <c r="AB25" s="37">
        <f>+$AB$2</f>
        <v>67.227356</v>
      </c>
      <c r="AC25" s="37">
        <f t="shared" si="4"/>
        <v>1974</v>
      </c>
      <c r="AD25" s="37">
        <f>+AC25*$Q$2+$AD$2</f>
        <v>275.20940000000002</v>
      </c>
      <c r="AE25" s="37">
        <f t="shared" si="5"/>
        <v>2249.2094000000002</v>
      </c>
      <c r="AF25" s="37">
        <f>SUM(AB24*4)</f>
        <v>268.909424</v>
      </c>
      <c r="AG25" s="37">
        <v>0</v>
      </c>
      <c r="AH25" s="39"/>
      <c r="AI25" s="37"/>
      <c r="AJ25" s="37"/>
      <c r="AK25" s="37"/>
      <c r="AL25" s="37"/>
      <c r="AM25" s="37">
        <f>SUM(U25*$AM$2)</f>
        <v>1603.0340200000001</v>
      </c>
      <c r="AN25" s="40">
        <f>SUM(U25*$AN$2)</f>
        <v>4809.1020600000002</v>
      </c>
      <c r="AO25" s="40">
        <f>SUM(U25*$AO$2)</f>
        <v>16030.340200000001</v>
      </c>
      <c r="AP25" s="2"/>
      <c r="AQ25" s="2"/>
    </row>
    <row r="26" spans="1:43" x14ac:dyDescent="0.25">
      <c r="A26" s="1">
        <v>23</v>
      </c>
      <c r="B26" s="22" t="s">
        <v>122</v>
      </c>
      <c r="C26" s="23" t="s">
        <v>123</v>
      </c>
      <c r="D26" s="24" t="s">
        <v>124</v>
      </c>
      <c r="E26" s="23" t="s">
        <v>41</v>
      </c>
      <c r="F26" s="23" t="s">
        <v>100</v>
      </c>
      <c r="G26" s="23" t="s">
        <v>43</v>
      </c>
      <c r="H26" s="24">
        <v>1990</v>
      </c>
      <c r="I26" s="24">
        <v>2014</v>
      </c>
      <c r="J26" s="25">
        <f t="shared" si="0"/>
        <v>24</v>
      </c>
      <c r="K26" s="26">
        <v>6</v>
      </c>
      <c r="L26" s="23">
        <v>15</v>
      </c>
      <c r="M26" s="27">
        <v>4896.3999999999996</v>
      </c>
      <c r="N26" s="27">
        <f>VLOOKUP(C26,[1]Hoja1!B:L,11,FALSE)</f>
        <v>4896.3999999999996</v>
      </c>
      <c r="O26" s="27">
        <f t="shared" si="1"/>
        <v>0</v>
      </c>
      <c r="P26" s="28">
        <f t="shared" si="7"/>
        <v>326.42666666666662</v>
      </c>
      <c r="Q26" s="29">
        <v>13</v>
      </c>
      <c r="R26" s="28">
        <f>SUM(P26*$R$2)</f>
        <v>119145.73333333332</v>
      </c>
      <c r="S26" s="28">
        <f>+R26*$Q$2</f>
        <v>4539.45244</v>
      </c>
      <c r="T26" s="28">
        <f t="shared" si="3"/>
        <v>123685.18577333332</v>
      </c>
      <c r="U26" s="28">
        <f>+P26*$Q$2+P26</f>
        <v>338.8635226666666</v>
      </c>
      <c r="V26" s="28">
        <f>SUM(T26*$V$2)</f>
        <v>14842.222292799997</v>
      </c>
      <c r="W26" s="28">
        <f>+T26*$W$2</f>
        <v>3710.5555731999993</v>
      </c>
      <c r="X26" s="28">
        <f>SUM(T26*$X$2)</f>
        <v>6184.2592886666662</v>
      </c>
      <c r="Y26" s="28">
        <f>SUM(T26*$Y$2)</f>
        <v>3092.1296443333331</v>
      </c>
      <c r="Z26" s="28">
        <f>+T26*$Z$2</f>
        <v>2473.7037154666664</v>
      </c>
      <c r="AA26" s="28">
        <v>990</v>
      </c>
      <c r="AB26" s="28">
        <f>+$AB$2</f>
        <v>67.227356</v>
      </c>
      <c r="AC26" s="28">
        <f t="shared" si="4"/>
        <v>1980</v>
      </c>
      <c r="AD26" s="28">
        <f>+AC26*$Q$2+$AD$2</f>
        <v>275.43799999999999</v>
      </c>
      <c r="AE26" s="28">
        <f t="shared" si="5"/>
        <v>2255.4380000000001</v>
      </c>
      <c r="AF26" s="28">
        <f>SUM(AB25*6)</f>
        <v>403.36413600000003</v>
      </c>
      <c r="AG26" s="28">
        <f>SUM(T26*10%)</f>
        <v>12368.518577333332</v>
      </c>
      <c r="AH26" s="30"/>
      <c r="AI26" s="28"/>
      <c r="AJ26" s="28"/>
      <c r="AK26" s="28"/>
      <c r="AL26" s="28"/>
      <c r="AM26" s="28">
        <f>SUM(U26*$AM$2)</f>
        <v>1694.3176133333329</v>
      </c>
      <c r="AN26" s="31">
        <f>SUM(U26*$AN$2)</f>
        <v>5082.952839999999</v>
      </c>
      <c r="AO26" s="31">
        <f>SUM(U26*$AO$2)</f>
        <v>16943.176133333331</v>
      </c>
      <c r="AP26" s="2"/>
      <c r="AQ26" s="2"/>
    </row>
    <row r="27" spans="1:43" x14ac:dyDescent="0.25">
      <c r="A27" s="1">
        <v>24</v>
      </c>
      <c r="B27" s="22" t="s">
        <v>125</v>
      </c>
      <c r="C27" s="32" t="s">
        <v>126</v>
      </c>
      <c r="D27" s="33" t="s">
        <v>127</v>
      </c>
      <c r="E27" s="32" t="s">
        <v>41</v>
      </c>
      <c r="F27" s="32" t="s">
        <v>128</v>
      </c>
      <c r="G27" s="32" t="s">
        <v>129</v>
      </c>
      <c r="H27" s="33">
        <v>1983</v>
      </c>
      <c r="I27" s="33">
        <v>2014</v>
      </c>
      <c r="J27" s="34">
        <f t="shared" si="0"/>
        <v>31</v>
      </c>
      <c r="K27" s="35">
        <v>6</v>
      </c>
      <c r="L27" s="32">
        <v>15</v>
      </c>
      <c r="M27" s="36">
        <v>10071.450000000001</v>
      </c>
      <c r="N27" s="36">
        <f>VLOOKUP(C27,[1]Hoja1!B:L,11,FALSE)</f>
        <v>10071.450000000001</v>
      </c>
      <c r="O27" s="36">
        <f t="shared" si="1"/>
        <v>0</v>
      </c>
      <c r="P27" s="37">
        <f t="shared" si="7"/>
        <v>671.43000000000006</v>
      </c>
      <c r="Q27" s="38">
        <v>19</v>
      </c>
      <c r="R27" s="37">
        <f>SUM(P27*$R$2)</f>
        <v>245071.95</v>
      </c>
      <c r="S27" s="37">
        <f>+R27*$Q$2</f>
        <v>9337.2412950000016</v>
      </c>
      <c r="T27" s="37">
        <f t="shared" si="3"/>
        <v>254409.19129500003</v>
      </c>
      <c r="U27" s="37">
        <f>+P27*$Q$2+P27</f>
        <v>697.01148300000011</v>
      </c>
      <c r="V27" s="37">
        <f>SUM(T27*$V$2)</f>
        <v>30529.102955400002</v>
      </c>
      <c r="W27" s="37">
        <f>+T27*$W$2</f>
        <v>7632.2757388500004</v>
      </c>
      <c r="X27" s="37">
        <f>SUM(T27*$X$2)</f>
        <v>12720.459564750003</v>
      </c>
      <c r="Y27" s="37">
        <f>SUM(T27*$Y$2)</f>
        <v>6360.2297823750014</v>
      </c>
      <c r="Z27" s="37">
        <f>+T27*$Z$2</f>
        <v>5088.1838259000006</v>
      </c>
      <c r="AA27" s="37">
        <v>1162</v>
      </c>
      <c r="AB27" s="37">
        <f>+$AB$2</f>
        <v>67.227356</v>
      </c>
      <c r="AC27" s="37">
        <f t="shared" si="4"/>
        <v>2324</v>
      </c>
      <c r="AD27" s="37">
        <f>+AC27*$Q$2+$AD$2</f>
        <v>288.5444</v>
      </c>
      <c r="AE27" s="37">
        <f t="shared" si="5"/>
        <v>2612.5443999999998</v>
      </c>
      <c r="AF27" s="37">
        <f>SUM(AB25*8)</f>
        <v>537.818848</v>
      </c>
      <c r="AG27" s="37">
        <v>0</v>
      </c>
      <c r="AH27" s="39"/>
      <c r="AI27" s="37"/>
      <c r="AJ27" s="37"/>
      <c r="AK27" s="37"/>
      <c r="AL27" s="37"/>
      <c r="AM27" s="37">
        <f>SUM(U27*$AM$2)</f>
        <v>3485.0574150000007</v>
      </c>
      <c r="AN27" s="40">
        <f>SUM(U27*$AN$2)</f>
        <v>10455.172245000002</v>
      </c>
      <c r="AO27" s="40">
        <f>SUM(U27*$AO$2)</f>
        <v>34850.574150000008</v>
      </c>
      <c r="AP27" s="2"/>
      <c r="AQ27" s="2"/>
    </row>
    <row r="28" spans="1:43" x14ac:dyDescent="0.25">
      <c r="A28" s="1">
        <v>25</v>
      </c>
      <c r="B28" s="22" t="s">
        <v>130</v>
      </c>
      <c r="C28" s="23" t="s">
        <v>131</v>
      </c>
      <c r="D28" s="24" t="s">
        <v>132</v>
      </c>
      <c r="E28" s="23" t="s">
        <v>41</v>
      </c>
      <c r="F28" s="23" t="s">
        <v>42</v>
      </c>
      <c r="G28" s="23" t="s">
        <v>43</v>
      </c>
      <c r="H28" s="24">
        <v>1994</v>
      </c>
      <c r="I28" s="24">
        <v>2014</v>
      </c>
      <c r="J28" s="25">
        <f t="shared" si="0"/>
        <v>20</v>
      </c>
      <c r="K28" s="26">
        <v>8</v>
      </c>
      <c r="L28" s="23">
        <v>15</v>
      </c>
      <c r="M28" s="27">
        <v>3117.8</v>
      </c>
      <c r="N28" s="27">
        <f>VLOOKUP(C28,[1]Hoja1!B:L,11,FALSE)</f>
        <v>3117.8</v>
      </c>
      <c r="O28" s="27">
        <f t="shared" si="1"/>
        <v>0</v>
      </c>
      <c r="P28" s="28">
        <f t="shared" si="7"/>
        <v>207.85333333333335</v>
      </c>
      <c r="Q28" s="29">
        <v>1</v>
      </c>
      <c r="R28" s="28">
        <f>SUM(P28*$R$2)</f>
        <v>75866.466666666674</v>
      </c>
      <c r="S28" s="28">
        <f>+R28*$Q$2</f>
        <v>2890.5123800000006</v>
      </c>
      <c r="T28" s="28">
        <f t="shared" si="3"/>
        <v>78756.979046666675</v>
      </c>
      <c r="U28" s="28">
        <f>+P28*$Q$2+P28</f>
        <v>215.77254533333334</v>
      </c>
      <c r="V28" s="28">
        <f>SUM(T28*$V$2)</f>
        <v>9450.8374856000009</v>
      </c>
      <c r="W28" s="28">
        <f>+T28*$W$2</f>
        <v>2362.7093714000002</v>
      </c>
      <c r="X28" s="28">
        <f>SUM(T28*$X$2)</f>
        <v>3937.8489523333337</v>
      </c>
      <c r="Y28" s="28">
        <f>SUM(T28*$Y$2)</f>
        <v>1968.9244761666669</v>
      </c>
      <c r="Z28" s="28">
        <f>+T28*$Z$2</f>
        <v>1575.1395809333335</v>
      </c>
      <c r="AA28" s="28">
        <v>878</v>
      </c>
      <c r="AB28" s="28">
        <f>+$AB$2</f>
        <v>67.227356</v>
      </c>
      <c r="AC28" s="28">
        <f t="shared" si="4"/>
        <v>1756</v>
      </c>
      <c r="AD28" s="28">
        <f>+AC28*$Q$2+$AD$2</f>
        <v>266.90359999999998</v>
      </c>
      <c r="AE28" s="28">
        <f t="shared" si="5"/>
        <v>2022.9036000000001</v>
      </c>
      <c r="AF28" s="28">
        <f>SUM(AB27*6)</f>
        <v>403.36413600000003</v>
      </c>
      <c r="AG28" s="28">
        <f t="shared" ref="AG28:AG34" si="8">SUM(T28*10%)</f>
        <v>7875.6979046666675</v>
      </c>
      <c r="AH28" s="30">
        <v>5000</v>
      </c>
      <c r="AI28" s="28"/>
      <c r="AJ28" s="28"/>
      <c r="AK28" s="28"/>
      <c r="AL28" s="28"/>
      <c r="AM28" s="28">
        <f>SUM(U28*$AM$2)</f>
        <v>1078.8627266666667</v>
      </c>
      <c r="AN28" s="31">
        <f>SUM(U28*$AN$2)</f>
        <v>3236.5881800000002</v>
      </c>
      <c r="AO28" s="31">
        <f>SUM(U28*$AO$2)</f>
        <v>10788.627266666666</v>
      </c>
      <c r="AP28" s="2"/>
      <c r="AQ28" s="2"/>
    </row>
    <row r="29" spans="1:43" x14ac:dyDescent="0.25">
      <c r="A29" s="1">
        <v>26</v>
      </c>
      <c r="B29" s="22" t="s">
        <v>133</v>
      </c>
      <c r="C29" s="32" t="s">
        <v>134</v>
      </c>
      <c r="D29" s="33" t="s">
        <v>135</v>
      </c>
      <c r="E29" s="32" t="s">
        <v>41</v>
      </c>
      <c r="F29" s="32" t="s">
        <v>55</v>
      </c>
      <c r="G29" s="32" t="s">
        <v>43</v>
      </c>
      <c r="H29" s="33">
        <v>2003</v>
      </c>
      <c r="I29" s="33">
        <v>2014</v>
      </c>
      <c r="J29" s="34">
        <f t="shared" si="0"/>
        <v>11</v>
      </c>
      <c r="K29" s="35">
        <v>8</v>
      </c>
      <c r="L29" s="32">
        <v>15</v>
      </c>
      <c r="M29" s="36">
        <v>3750.5</v>
      </c>
      <c r="N29" s="36">
        <f>VLOOKUP(C29,[1]Hoja1!B:L,11,FALSE)</f>
        <v>3750.5</v>
      </c>
      <c r="O29" s="36">
        <f t="shared" si="1"/>
        <v>0</v>
      </c>
      <c r="P29" s="37">
        <f t="shared" si="7"/>
        <v>250.03333333333333</v>
      </c>
      <c r="Q29" s="38">
        <v>2</v>
      </c>
      <c r="R29" s="37">
        <f>SUM(P29*$R$2)</f>
        <v>91262.166666666672</v>
      </c>
      <c r="S29" s="37">
        <f>+R29*$Q$2</f>
        <v>3477.0885500000004</v>
      </c>
      <c r="T29" s="37">
        <f t="shared" si="3"/>
        <v>94739.255216666672</v>
      </c>
      <c r="U29" s="37">
        <f>+P29*$Q$2+P29</f>
        <v>259.55960333333331</v>
      </c>
      <c r="V29" s="37">
        <f>SUM(T29*$V$2)</f>
        <v>11368.710626</v>
      </c>
      <c r="W29" s="37">
        <f>+T29*$W$2</f>
        <v>2842.1776565</v>
      </c>
      <c r="X29" s="37">
        <f>SUM(T29*$X$2)</f>
        <v>4736.962760833334</v>
      </c>
      <c r="Y29" s="37">
        <f>SUM(T29*$Y$2)</f>
        <v>2368.481380416667</v>
      </c>
      <c r="Z29" s="37">
        <f>+T29*$Z$2</f>
        <v>1894.7851043333335</v>
      </c>
      <c r="AA29" s="37">
        <v>892</v>
      </c>
      <c r="AB29" s="37">
        <f>+$AB$2</f>
        <v>67.227356</v>
      </c>
      <c r="AC29" s="37">
        <f t="shared" si="4"/>
        <v>1784</v>
      </c>
      <c r="AD29" s="37">
        <f>+AC29*$Q$2+$AD$2</f>
        <v>267.97039999999998</v>
      </c>
      <c r="AE29" s="37">
        <f t="shared" si="5"/>
        <v>2051.9704000000002</v>
      </c>
      <c r="AF29" s="37">
        <f>SUM(AB28*4)</f>
        <v>268.909424</v>
      </c>
      <c r="AG29" s="37">
        <f t="shared" si="8"/>
        <v>9473.9255216666679</v>
      </c>
      <c r="AH29" s="39"/>
      <c r="AI29" s="37"/>
      <c r="AJ29" s="37"/>
      <c r="AK29" s="37"/>
      <c r="AL29" s="37"/>
      <c r="AM29" s="37">
        <f>SUM(U29*$AM$2)</f>
        <v>1297.7980166666666</v>
      </c>
      <c r="AN29" s="40">
        <f>SUM(U29*$AN$2)</f>
        <v>3893.3940499999999</v>
      </c>
      <c r="AO29" s="40">
        <f>SUM(U29*$AO$2)</f>
        <v>12977.980166666666</v>
      </c>
      <c r="AP29" s="2"/>
      <c r="AQ29" s="2"/>
    </row>
    <row r="30" spans="1:43" x14ac:dyDescent="0.25">
      <c r="A30" s="1">
        <v>27</v>
      </c>
      <c r="B30" s="22" t="s">
        <v>136</v>
      </c>
      <c r="C30" s="23" t="s">
        <v>137</v>
      </c>
      <c r="D30" s="24" t="s">
        <v>138</v>
      </c>
      <c r="E30" s="23" t="s">
        <v>41</v>
      </c>
      <c r="F30" s="23" t="s">
        <v>139</v>
      </c>
      <c r="G30" s="23" t="s">
        <v>43</v>
      </c>
      <c r="H30" s="24">
        <v>1987</v>
      </c>
      <c r="I30" s="24">
        <v>2014</v>
      </c>
      <c r="J30" s="25">
        <f t="shared" si="0"/>
        <v>27</v>
      </c>
      <c r="K30" s="26">
        <v>8</v>
      </c>
      <c r="L30" s="23">
        <v>15</v>
      </c>
      <c r="M30" s="27">
        <v>3117.8</v>
      </c>
      <c r="N30" s="27">
        <f>VLOOKUP(C30,[1]Hoja1!B:L,11,FALSE)</f>
        <v>3117.8</v>
      </c>
      <c r="O30" s="27">
        <f t="shared" si="1"/>
        <v>0</v>
      </c>
      <c r="P30" s="28">
        <f t="shared" si="7"/>
        <v>207.85333333333335</v>
      </c>
      <c r="Q30" s="29">
        <v>1</v>
      </c>
      <c r="R30" s="28">
        <f>SUM(P30*$R$2)</f>
        <v>75866.466666666674</v>
      </c>
      <c r="S30" s="28">
        <f>+R30*$Q$2</f>
        <v>2890.5123800000006</v>
      </c>
      <c r="T30" s="28">
        <f t="shared" si="3"/>
        <v>78756.979046666675</v>
      </c>
      <c r="U30" s="28">
        <f>+P30*$Q$2+P30</f>
        <v>215.77254533333334</v>
      </c>
      <c r="V30" s="28">
        <f>SUM(T30*$V$2)</f>
        <v>9450.8374856000009</v>
      </c>
      <c r="W30" s="28">
        <f>+T30*$W$2</f>
        <v>2362.7093714000002</v>
      </c>
      <c r="X30" s="28">
        <f>SUM(T30*$X$2)</f>
        <v>3937.8489523333337</v>
      </c>
      <c r="Y30" s="28">
        <f>SUM(T30*$Y$2)</f>
        <v>1968.9244761666669</v>
      </c>
      <c r="Z30" s="28">
        <f>+T30*$Z$2</f>
        <v>1575.1395809333335</v>
      </c>
      <c r="AA30" s="28">
        <v>878</v>
      </c>
      <c r="AB30" s="28">
        <f>+$AB$2</f>
        <v>67.227356</v>
      </c>
      <c r="AC30" s="28">
        <f t="shared" si="4"/>
        <v>1756</v>
      </c>
      <c r="AD30" s="28">
        <f>+AC30*$Q$2+$AD$2</f>
        <v>266.90359999999998</v>
      </c>
      <c r="AE30" s="28">
        <f t="shared" si="5"/>
        <v>2022.9036000000001</v>
      </c>
      <c r="AF30" s="28">
        <f>SUM(AB30*7)</f>
        <v>470.59149200000002</v>
      </c>
      <c r="AG30" s="28">
        <f t="shared" si="8"/>
        <v>7875.6979046666675</v>
      </c>
      <c r="AH30" s="30"/>
      <c r="AI30" s="28"/>
      <c r="AJ30" s="28"/>
      <c r="AK30" s="28"/>
      <c r="AL30" s="28"/>
      <c r="AM30" s="28">
        <f>SUM(U30*$AM$2)</f>
        <v>1078.8627266666667</v>
      </c>
      <c r="AN30" s="31">
        <f>SUM(U30*$AN$2)</f>
        <v>3236.5881800000002</v>
      </c>
      <c r="AO30" s="31">
        <f>SUM(U30*$AO$2)</f>
        <v>10788.627266666666</v>
      </c>
      <c r="AP30" s="2"/>
      <c r="AQ30" s="2"/>
    </row>
    <row r="31" spans="1:43" x14ac:dyDescent="0.25">
      <c r="A31" s="1">
        <v>28</v>
      </c>
      <c r="B31" s="22" t="s">
        <v>140</v>
      </c>
      <c r="C31" s="32" t="s">
        <v>141</v>
      </c>
      <c r="D31" s="33" t="s">
        <v>142</v>
      </c>
      <c r="E31" s="32" t="s">
        <v>41</v>
      </c>
      <c r="F31" s="32" t="s">
        <v>42</v>
      </c>
      <c r="G31" s="32" t="s">
        <v>43</v>
      </c>
      <c r="H31" s="33">
        <v>2006</v>
      </c>
      <c r="I31" s="33">
        <v>2014</v>
      </c>
      <c r="J31" s="34">
        <f t="shared" si="0"/>
        <v>8</v>
      </c>
      <c r="K31" s="35">
        <v>8</v>
      </c>
      <c r="L31" s="32">
        <v>15</v>
      </c>
      <c r="M31" s="36">
        <v>3117.8</v>
      </c>
      <c r="N31" s="36">
        <f>VLOOKUP(C31,[1]Hoja1!B:L,11,FALSE)</f>
        <v>3117.8</v>
      </c>
      <c r="O31" s="36">
        <f t="shared" si="1"/>
        <v>0</v>
      </c>
      <c r="P31" s="37">
        <f t="shared" si="7"/>
        <v>207.85333333333335</v>
      </c>
      <c r="Q31" s="38">
        <v>1</v>
      </c>
      <c r="R31" s="37">
        <f>SUM(P31*$R$2)</f>
        <v>75866.466666666674</v>
      </c>
      <c r="S31" s="37">
        <f>+R31*$Q$2</f>
        <v>2890.5123800000006</v>
      </c>
      <c r="T31" s="37">
        <f t="shared" si="3"/>
        <v>78756.979046666675</v>
      </c>
      <c r="U31" s="37">
        <f>+P31*$Q$2+P31</f>
        <v>215.77254533333334</v>
      </c>
      <c r="V31" s="37">
        <f>SUM(T31*$V$2)</f>
        <v>9450.8374856000009</v>
      </c>
      <c r="W31" s="37">
        <f>+T31*$W$2</f>
        <v>2362.7093714000002</v>
      </c>
      <c r="X31" s="37">
        <f>SUM(T31*$X$2)</f>
        <v>3937.8489523333337</v>
      </c>
      <c r="Y31" s="37">
        <f>SUM(T31*$Y$2)</f>
        <v>1968.9244761666669</v>
      </c>
      <c r="Z31" s="37">
        <f>+T31*$Z$2</f>
        <v>1575.1395809333335</v>
      </c>
      <c r="AA31" s="37">
        <v>878</v>
      </c>
      <c r="AB31" s="37">
        <f>+$AB$2</f>
        <v>67.227356</v>
      </c>
      <c r="AC31" s="37">
        <f t="shared" si="4"/>
        <v>1756</v>
      </c>
      <c r="AD31" s="37">
        <f>+AC31*$Q$2+$AD$2</f>
        <v>266.90359999999998</v>
      </c>
      <c r="AE31" s="37">
        <f t="shared" si="5"/>
        <v>2022.9036000000001</v>
      </c>
      <c r="AF31" s="37">
        <f>SUM(AB31*3)</f>
        <v>201.68206800000002</v>
      </c>
      <c r="AG31" s="37">
        <f t="shared" si="8"/>
        <v>7875.6979046666675</v>
      </c>
      <c r="AH31" s="39"/>
      <c r="AI31" s="37"/>
      <c r="AJ31" s="37"/>
      <c r="AK31" s="37"/>
      <c r="AL31" s="37"/>
      <c r="AM31" s="37">
        <f>SUM(U31*$AM$2)</f>
        <v>1078.8627266666667</v>
      </c>
      <c r="AN31" s="40">
        <f>SUM(U31*$AN$2)</f>
        <v>3236.5881800000002</v>
      </c>
      <c r="AO31" s="40">
        <f>SUM(U31*$AO$2)</f>
        <v>10788.627266666666</v>
      </c>
      <c r="AP31" s="2"/>
      <c r="AQ31" s="2"/>
    </row>
    <row r="32" spans="1:43" x14ac:dyDescent="0.25">
      <c r="A32" s="1">
        <v>29</v>
      </c>
      <c r="B32" s="22" t="s">
        <v>143</v>
      </c>
      <c r="C32" s="23" t="s">
        <v>144</v>
      </c>
      <c r="D32" s="24" t="s">
        <v>145</v>
      </c>
      <c r="E32" s="23" t="s">
        <v>41</v>
      </c>
      <c r="F32" s="23" t="s">
        <v>55</v>
      </c>
      <c r="G32" s="23" t="s">
        <v>43</v>
      </c>
      <c r="H32" s="24">
        <v>2008</v>
      </c>
      <c r="I32" s="24">
        <v>2014</v>
      </c>
      <c r="J32" s="25">
        <f t="shared" si="0"/>
        <v>6</v>
      </c>
      <c r="K32" s="26">
        <v>8</v>
      </c>
      <c r="L32" s="23">
        <v>15</v>
      </c>
      <c r="M32" s="27">
        <v>3750.5</v>
      </c>
      <c r="N32" s="27">
        <f>VLOOKUP(C32,[1]Hoja1!B:L,11,FALSE)</f>
        <v>3750.5</v>
      </c>
      <c r="O32" s="27">
        <f t="shared" si="1"/>
        <v>0</v>
      </c>
      <c r="P32" s="28">
        <f t="shared" si="7"/>
        <v>250.03333333333333</v>
      </c>
      <c r="Q32" s="29">
        <v>2</v>
      </c>
      <c r="R32" s="28">
        <f>SUM(P32*$R$2)</f>
        <v>91262.166666666672</v>
      </c>
      <c r="S32" s="28">
        <f>+R32*$Q$2</f>
        <v>3477.0885500000004</v>
      </c>
      <c r="T32" s="28">
        <f t="shared" si="3"/>
        <v>94739.255216666672</v>
      </c>
      <c r="U32" s="28">
        <f>+P32*$Q$2+P32</f>
        <v>259.55960333333331</v>
      </c>
      <c r="V32" s="28">
        <f>SUM(T32*$V$2)</f>
        <v>11368.710626</v>
      </c>
      <c r="W32" s="28">
        <f>+T32*$W$2</f>
        <v>2842.1776565</v>
      </c>
      <c r="X32" s="28">
        <f>SUM(T32*$X$2)</f>
        <v>4736.962760833334</v>
      </c>
      <c r="Y32" s="28">
        <f>SUM(T32*$Y$2)</f>
        <v>2368.481380416667</v>
      </c>
      <c r="Z32" s="28">
        <f>+T32*$Z$2</f>
        <v>1894.7851043333335</v>
      </c>
      <c r="AA32" s="28">
        <v>892</v>
      </c>
      <c r="AB32" s="28">
        <f>+$AB$2</f>
        <v>67.227356</v>
      </c>
      <c r="AC32" s="28">
        <f t="shared" si="4"/>
        <v>1784</v>
      </c>
      <c r="AD32" s="28">
        <f>+AC32*$Q$2+$AD$2</f>
        <v>267.97039999999998</v>
      </c>
      <c r="AE32" s="28">
        <f t="shared" si="5"/>
        <v>2051.9704000000002</v>
      </c>
      <c r="AF32" s="28">
        <f>SUM(AB32*3)</f>
        <v>201.68206800000002</v>
      </c>
      <c r="AG32" s="28">
        <f t="shared" si="8"/>
        <v>9473.9255216666679</v>
      </c>
      <c r="AH32" s="30"/>
      <c r="AI32" s="28"/>
      <c r="AJ32" s="28"/>
      <c r="AK32" s="28"/>
      <c r="AL32" s="28"/>
      <c r="AM32" s="28">
        <f>SUM(U32*$AM$2)</f>
        <v>1297.7980166666666</v>
      </c>
      <c r="AN32" s="31">
        <f>SUM(U32*$AN$2)</f>
        <v>3893.3940499999999</v>
      </c>
      <c r="AO32" s="31">
        <f>SUM(U32*$AO$2)</f>
        <v>12977.980166666666</v>
      </c>
      <c r="AP32" s="2"/>
      <c r="AQ32" s="2"/>
    </row>
    <row r="33" spans="1:43" x14ac:dyDescent="0.25">
      <c r="A33" s="1">
        <v>30</v>
      </c>
      <c r="B33" s="22" t="s">
        <v>146</v>
      </c>
      <c r="C33" s="32" t="s">
        <v>147</v>
      </c>
      <c r="D33" s="33" t="s">
        <v>148</v>
      </c>
      <c r="E33" s="32" t="s">
        <v>41</v>
      </c>
      <c r="F33" s="32" t="s">
        <v>51</v>
      </c>
      <c r="G33" s="32" t="s">
        <v>43</v>
      </c>
      <c r="H33" s="33">
        <v>2007</v>
      </c>
      <c r="I33" s="33">
        <v>2014</v>
      </c>
      <c r="J33" s="34">
        <f t="shared" si="0"/>
        <v>7</v>
      </c>
      <c r="K33" s="35">
        <v>8</v>
      </c>
      <c r="L33" s="32">
        <v>15</v>
      </c>
      <c r="M33" s="36">
        <v>3117.8</v>
      </c>
      <c r="N33" s="36">
        <f>VLOOKUP(C33,[1]Hoja1!B:L,11,FALSE)</f>
        <v>3117.8</v>
      </c>
      <c r="O33" s="36">
        <f t="shared" si="1"/>
        <v>0</v>
      </c>
      <c r="P33" s="37">
        <f t="shared" si="7"/>
        <v>207.85333333333335</v>
      </c>
      <c r="Q33" s="38">
        <v>1</v>
      </c>
      <c r="R33" s="37">
        <f>SUM(P33*$R$2)</f>
        <v>75866.466666666674</v>
      </c>
      <c r="S33" s="37">
        <f>+R33*$Q$2</f>
        <v>2890.5123800000006</v>
      </c>
      <c r="T33" s="37">
        <f t="shared" si="3"/>
        <v>78756.979046666675</v>
      </c>
      <c r="U33" s="37">
        <f>+P33*$Q$2+P33</f>
        <v>215.77254533333334</v>
      </c>
      <c r="V33" s="37">
        <f>SUM(T33*$V$2)</f>
        <v>9450.8374856000009</v>
      </c>
      <c r="W33" s="37">
        <f>+T33*$W$2</f>
        <v>2362.7093714000002</v>
      </c>
      <c r="X33" s="37">
        <f>SUM(T33*$X$2)</f>
        <v>3937.8489523333337</v>
      </c>
      <c r="Y33" s="37">
        <f>SUM(T33*$Y$2)</f>
        <v>1968.9244761666669</v>
      </c>
      <c r="Z33" s="37">
        <f>+T33*$Z$2</f>
        <v>1575.1395809333335</v>
      </c>
      <c r="AA33" s="37">
        <v>878</v>
      </c>
      <c r="AB33" s="37">
        <f>+$AB$2</f>
        <v>67.227356</v>
      </c>
      <c r="AC33" s="37">
        <f t="shared" si="4"/>
        <v>1756</v>
      </c>
      <c r="AD33" s="37">
        <f>+AC33*$Q$2+$AD$2</f>
        <v>266.90359999999998</v>
      </c>
      <c r="AE33" s="37">
        <f t="shared" si="5"/>
        <v>2022.9036000000001</v>
      </c>
      <c r="AF33" s="37">
        <f>SUM(AB33*3)</f>
        <v>201.68206800000002</v>
      </c>
      <c r="AG33" s="37">
        <f t="shared" si="8"/>
        <v>7875.6979046666675</v>
      </c>
      <c r="AH33" s="39"/>
      <c r="AI33" s="37"/>
      <c r="AJ33" s="37"/>
      <c r="AK33" s="37"/>
      <c r="AL33" s="37"/>
      <c r="AM33" s="37">
        <f>SUM(U33*$AM$2)</f>
        <v>1078.8627266666667</v>
      </c>
      <c r="AN33" s="40">
        <f>SUM(U33*$AN$2)</f>
        <v>3236.5881800000002</v>
      </c>
      <c r="AO33" s="40">
        <f>SUM(U33*$AO$2)</f>
        <v>10788.627266666666</v>
      </c>
      <c r="AP33" s="2"/>
      <c r="AQ33" s="2"/>
    </row>
    <row r="34" spans="1:43" x14ac:dyDescent="0.25">
      <c r="A34" s="1">
        <v>31</v>
      </c>
      <c r="B34" s="22" t="s">
        <v>149</v>
      </c>
      <c r="C34" s="23" t="s">
        <v>150</v>
      </c>
      <c r="D34" s="24" t="s">
        <v>151</v>
      </c>
      <c r="E34" s="23" t="s">
        <v>41</v>
      </c>
      <c r="F34" s="23" t="s">
        <v>42</v>
      </c>
      <c r="G34" s="23" t="s">
        <v>43</v>
      </c>
      <c r="H34" s="24">
        <v>2002</v>
      </c>
      <c r="I34" s="24">
        <v>2014</v>
      </c>
      <c r="J34" s="25">
        <f t="shared" si="0"/>
        <v>12</v>
      </c>
      <c r="K34" s="26">
        <v>8</v>
      </c>
      <c r="L34" s="23">
        <v>15</v>
      </c>
      <c r="M34" s="27">
        <v>3117.8</v>
      </c>
      <c r="N34" s="27">
        <f>VLOOKUP(C34,[1]Hoja1!B:L,11,FALSE)</f>
        <v>3117.8</v>
      </c>
      <c r="O34" s="27">
        <f t="shared" si="1"/>
        <v>0</v>
      </c>
      <c r="P34" s="28">
        <f t="shared" si="7"/>
        <v>207.85333333333335</v>
      </c>
      <c r="Q34" s="29">
        <v>1</v>
      </c>
      <c r="R34" s="28">
        <f>SUM(P34*$R$2)</f>
        <v>75866.466666666674</v>
      </c>
      <c r="S34" s="28">
        <f>+R34*$Q$2</f>
        <v>2890.5123800000006</v>
      </c>
      <c r="T34" s="28">
        <f t="shared" si="3"/>
        <v>78756.979046666675</v>
      </c>
      <c r="U34" s="28">
        <f>+P34*$Q$2+P34</f>
        <v>215.77254533333334</v>
      </c>
      <c r="V34" s="28">
        <f>SUM(T34*$V$2)</f>
        <v>9450.8374856000009</v>
      </c>
      <c r="W34" s="28">
        <f>+T34*$W$2</f>
        <v>2362.7093714000002</v>
      </c>
      <c r="X34" s="28">
        <f>SUM(T34*$X$2)</f>
        <v>3937.8489523333337</v>
      </c>
      <c r="Y34" s="28">
        <f>SUM(T34*$Y$2)</f>
        <v>1968.9244761666669</v>
      </c>
      <c r="Z34" s="28">
        <f>+T34*$Z$2</f>
        <v>1575.1395809333335</v>
      </c>
      <c r="AA34" s="28">
        <v>878</v>
      </c>
      <c r="AB34" s="28">
        <f>+$AB$2</f>
        <v>67.227356</v>
      </c>
      <c r="AC34" s="28">
        <f t="shared" si="4"/>
        <v>1756</v>
      </c>
      <c r="AD34" s="28">
        <f>+AC34*$Q$2+$AD$2</f>
        <v>266.90359999999998</v>
      </c>
      <c r="AE34" s="28">
        <f t="shared" si="5"/>
        <v>2022.9036000000001</v>
      </c>
      <c r="AF34" s="28">
        <f>SUM(AB33*4)</f>
        <v>268.909424</v>
      </c>
      <c r="AG34" s="28">
        <f t="shared" si="8"/>
        <v>7875.6979046666675</v>
      </c>
      <c r="AH34" s="30"/>
      <c r="AI34" s="28"/>
      <c r="AJ34" s="28"/>
      <c r="AK34" s="28"/>
      <c r="AL34" s="28"/>
      <c r="AM34" s="28">
        <f>SUM(U34*$AM$2)</f>
        <v>1078.8627266666667</v>
      </c>
      <c r="AN34" s="31">
        <f>SUM(U34*$AN$2)</f>
        <v>3236.5881800000002</v>
      </c>
      <c r="AO34" s="31">
        <f>SUM(U34*$AO$2)</f>
        <v>10788.627266666666</v>
      </c>
      <c r="AP34" s="2"/>
      <c r="AQ34" s="2"/>
    </row>
    <row r="35" spans="1:43" x14ac:dyDescent="0.25">
      <c r="A35" s="1"/>
      <c r="B35" s="22"/>
      <c r="C35" s="2"/>
      <c r="D35" s="22"/>
      <c r="E35" s="2"/>
      <c r="F35" s="2"/>
      <c r="G35" s="2"/>
      <c r="H35" s="22"/>
      <c r="I35" s="22"/>
      <c r="J35" s="41"/>
      <c r="K35" s="4"/>
      <c r="L35" s="4"/>
      <c r="M35" s="4"/>
      <c r="N35" s="3"/>
      <c r="O35" s="3"/>
      <c r="P35" s="4">
        <f>SUM(P4:P34)</f>
        <v>8197.3033333333351</v>
      </c>
      <c r="Q35" s="5"/>
      <c r="R35" s="4">
        <f t="shared" ref="R35:AO35" si="9">SUM(R4:R34)</f>
        <v>2992015.7166666673</v>
      </c>
      <c r="S35" s="4">
        <f t="shared" si="9"/>
        <v>113995.798805</v>
      </c>
      <c r="T35" s="4">
        <f t="shared" si="9"/>
        <v>3106011.5154716666</v>
      </c>
      <c r="U35" s="4">
        <f t="shared" si="9"/>
        <v>8509.6205903333339</v>
      </c>
      <c r="V35" s="4">
        <f t="shared" si="9"/>
        <v>372721.38185660006</v>
      </c>
      <c r="W35" s="4">
        <f t="shared" si="9"/>
        <v>93180.345464150014</v>
      </c>
      <c r="X35" s="4">
        <f t="shared" si="9"/>
        <v>155300.57577358329</v>
      </c>
      <c r="Y35" s="4">
        <f t="shared" si="9"/>
        <v>77650.287886791644</v>
      </c>
      <c r="Z35" s="4">
        <f t="shared" si="9"/>
        <v>62120.23030943334</v>
      </c>
      <c r="AA35" s="4">
        <f t="shared" si="9"/>
        <v>28210</v>
      </c>
      <c r="AB35" s="4">
        <f t="shared" si="9"/>
        <v>2084.0480360000015</v>
      </c>
      <c r="AC35" s="4">
        <f t="shared" si="9"/>
        <v>56420</v>
      </c>
      <c r="AD35" s="4">
        <f t="shared" si="9"/>
        <v>8349.601999999999</v>
      </c>
      <c r="AE35" s="4">
        <f t="shared" si="9"/>
        <v>64769.601999999992</v>
      </c>
      <c r="AF35" s="4">
        <f t="shared" si="9"/>
        <v>9277.3751280000015</v>
      </c>
      <c r="AG35" s="4">
        <f t="shared" si="9"/>
        <v>255327.78695316671</v>
      </c>
      <c r="AH35" s="4">
        <f t="shared" si="9"/>
        <v>20000</v>
      </c>
      <c r="AI35" s="4">
        <f t="shared" si="9"/>
        <v>0</v>
      </c>
      <c r="AJ35" s="4">
        <f t="shared" si="9"/>
        <v>0</v>
      </c>
      <c r="AK35" s="4">
        <f t="shared" si="9"/>
        <v>0</v>
      </c>
      <c r="AL35" s="4">
        <f t="shared" si="9"/>
        <v>0</v>
      </c>
      <c r="AM35" s="4">
        <f t="shared" si="9"/>
        <v>42548.102951666675</v>
      </c>
      <c r="AN35" s="4">
        <f t="shared" si="9"/>
        <v>127644.30885500005</v>
      </c>
      <c r="AO35" s="4">
        <f t="shared" si="9"/>
        <v>425481.02951666678</v>
      </c>
      <c r="AP35" s="2"/>
      <c r="AQ35" s="2"/>
    </row>
    <row r="36" spans="1:43" x14ac:dyDescent="0.25">
      <c r="A36" s="14"/>
      <c r="B36" s="42"/>
      <c r="C36" s="43" t="s">
        <v>152</v>
      </c>
      <c r="D36" s="42"/>
      <c r="E36" s="44"/>
      <c r="F36" s="44"/>
      <c r="G36" s="44"/>
      <c r="H36" s="42"/>
      <c r="I36" s="42"/>
      <c r="J36" s="45"/>
      <c r="K36" s="14"/>
      <c r="L36" s="44"/>
      <c r="M36" s="46"/>
      <c r="N36" s="47"/>
      <c r="O36" s="47"/>
      <c r="P36" s="46"/>
      <c r="Q36" s="48" t="s">
        <v>153</v>
      </c>
      <c r="R36" s="46">
        <f t="shared" ref="R36:AN36" si="10">+R35</f>
        <v>2992015.7166666673</v>
      </c>
      <c r="S36" s="46">
        <f t="shared" si="10"/>
        <v>113995.798805</v>
      </c>
      <c r="T36" s="46">
        <f t="shared" si="10"/>
        <v>3106011.5154716666</v>
      </c>
      <c r="U36" s="46"/>
      <c r="V36" s="46">
        <f t="shared" si="10"/>
        <v>372721.38185660006</v>
      </c>
      <c r="W36" s="46">
        <f t="shared" si="10"/>
        <v>93180.345464150014</v>
      </c>
      <c r="X36" s="46">
        <f>+X35</f>
        <v>155300.57577358329</v>
      </c>
      <c r="Y36" s="46">
        <f t="shared" si="10"/>
        <v>77650.287886791644</v>
      </c>
      <c r="Z36" s="46">
        <f t="shared" si="10"/>
        <v>62120.23030943334</v>
      </c>
      <c r="AA36" s="46"/>
      <c r="AB36" s="46"/>
      <c r="AC36" s="46">
        <f>+AC35*12</f>
        <v>677040</v>
      </c>
      <c r="AD36" s="46">
        <f>+AD35*12</f>
        <v>100195.22399999999</v>
      </c>
      <c r="AE36" s="46">
        <f>+AE35*12</f>
        <v>777235.22399999993</v>
      </c>
      <c r="AF36" s="46">
        <f>+AF35*12</f>
        <v>111328.50153600003</v>
      </c>
      <c r="AG36" s="46">
        <f t="shared" si="10"/>
        <v>255327.78695316671</v>
      </c>
      <c r="AH36" s="46">
        <f t="shared" si="10"/>
        <v>20000</v>
      </c>
      <c r="AI36" s="46">
        <f t="shared" si="10"/>
        <v>0</v>
      </c>
      <c r="AJ36" s="46">
        <f t="shared" si="10"/>
        <v>0</v>
      </c>
      <c r="AK36" s="46">
        <f t="shared" si="10"/>
        <v>0</v>
      </c>
      <c r="AL36" s="46">
        <f t="shared" si="10"/>
        <v>0</v>
      </c>
      <c r="AM36" s="46">
        <f t="shared" si="10"/>
        <v>42548.102951666675</v>
      </c>
      <c r="AN36" s="46">
        <f t="shared" si="10"/>
        <v>127644.30885500005</v>
      </c>
      <c r="AO36" s="46">
        <f>+AO35</f>
        <v>425481.02951666678</v>
      </c>
      <c r="AP36" s="46">
        <f>+T36+V36+W36+Y36+X36+Z36+AE36+AF36+AG36+AH36+AI36+AJ36+AK36+AL36+AM36+AN36+AO36</f>
        <v>5626549.2905747248</v>
      </c>
      <c r="AQ36" s="44"/>
    </row>
    <row r="37" spans="1:43" x14ac:dyDescent="0.25">
      <c r="A37" s="1"/>
      <c r="B37" s="22"/>
      <c r="C37" s="2"/>
      <c r="D37" s="22"/>
      <c r="E37" s="2"/>
      <c r="F37" s="2"/>
      <c r="G37" s="2"/>
      <c r="H37" s="22"/>
      <c r="I37" s="22"/>
      <c r="J37" s="41"/>
      <c r="K37" s="1"/>
      <c r="L37" s="2"/>
      <c r="M37" s="3"/>
      <c r="N37" s="3"/>
      <c r="O37" s="3"/>
      <c r="P37" s="4" t="e">
        <f>+#REF!*365</f>
        <v>#REF!</v>
      </c>
      <c r="Q37" s="49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50"/>
      <c r="AI37" s="4"/>
      <c r="AJ37" s="4"/>
      <c r="AK37" s="4"/>
      <c r="AL37" s="4"/>
      <c r="AM37" s="4"/>
      <c r="AN37" s="51"/>
      <c r="AO37" s="51"/>
      <c r="AP37" s="2"/>
      <c r="AQ37" s="2"/>
    </row>
    <row r="38" spans="1:43" x14ac:dyDescent="0.25">
      <c r="A38" s="1"/>
      <c r="B38" s="22"/>
      <c r="C38" s="2"/>
      <c r="D38" s="22"/>
      <c r="E38" s="2"/>
      <c r="F38" s="2"/>
      <c r="G38" s="2"/>
      <c r="H38" s="22"/>
      <c r="I38" s="22"/>
      <c r="J38" s="41"/>
      <c r="K38" s="1"/>
      <c r="L38" s="2"/>
      <c r="M38" s="3"/>
      <c r="N38" s="3"/>
      <c r="O38" s="3"/>
      <c r="P38" s="4"/>
      <c r="Q38" s="49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50"/>
      <c r="AI38" s="4"/>
      <c r="AJ38" s="4"/>
      <c r="AK38" s="4"/>
      <c r="AL38" s="4"/>
      <c r="AM38" s="4"/>
      <c r="AN38" s="51"/>
      <c r="AO38" s="51"/>
      <c r="AP38" s="2"/>
      <c r="AQ38" s="2"/>
    </row>
    <row r="39" spans="1:43" x14ac:dyDescent="0.25">
      <c r="A39" s="1"/>
      <c r="B39" s="22"/>
      <c r="C39" s="2"/>
      <c r="D39" s="22"/>
      <c r="E39" s="2"/>
      <c r="F39" s="2"/>
      <c r="G39" s="2"/>
      <c r="H39" s="22"/>
      <c r="I39" s="22"/>
      <c r="J39" s="41"/>
      <c r="K39" s="1"/>
      <c r="L39" s="2"/>
      <c r="M39" s="3"/>
      <c r="N39" s="3"/>
      <c r="O39" s="3"/>
      <c r="P39" s="4"/>
      <c r="Q39" s="49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50"/>
      <c r="AI39" s="4"/>
      <c r="AJ39" s="4"/>
      <c r="AK39" s="4"/>
      <c r="AL39" s="4"/>
      <c r="AM39" s="4"/>
      <c r="AN39" s="51"/>
      <c r="AO39" s="51"/>
      <c r="AP39" s="2"/>
      <c r="AQ39" s="2"/>
    </row>
    <row r="40" spans="1:43" x14ac:dyDescent="0.25">
      <c r="A40" s="1">
        <v>32</v>
      </c>
      <c r="B40" s="22" t="s">
        <v>154</v>
      </c>
      <c r="C40" s="23" t="s">
        <v>155</v>
      </c>
      <c r="D40" s="24" t="s">
        <v>156</v>
      </c>
      <c r="E40" s="23" t="s">
        <v>157</v>
      </c>
      <c r="F40" s="23" t="s">
        <v>158</v>
      </c>
      <c r="G40" s="23" t="s">
        <v>129</v>
      </c>
      <c r="H40" s="24">
        <v>2003</v>
      </c>
      <c r="I40" s="24">
        <v>2014</v>
      </c>
      <c r="J40" s="25">
        <f t="shared" ref="J40:J51" si="11">SUM(I40-H40)</f>
        <v>11</v>
      </c>
      <c r="K40" s="26">
        <v>8</v>
      </c>
      <c r="L40" s="23">
        <v>15</v>
      </c>
      <c r="M40" s="27">
        <v>6155.1</v>
      </c>
      <c r="N40" s="27">
        <f>VLOOKUP(C40,[1]Hoja1!B:L,11,FALSE)</f>
        <v>6155.1</v>
      </c>
      <c r="O40" s="27">
        <f t="shared" ref="O40:O103" si="12">+M40-N40</f>
        <v>0</v>
      </c>
      <c r="P40" s="28">
        <f t="shared" ref="P40:P70" si="13">SUM(M40/L40)</f>
        <v>410.34000000000003</v>
      </c>
      <c r="Q40" s="29">
        <v>12</v>
      </c>
      <c r="R40" s="28">
        <f>SUM(P40*$R$2)</f>
        <v>149774.1</v>
      </c>
      <c r="S40" s="28">
        <f>+R40*$Q$2</f>
        <v>5706.3932100000002</v>
      </c>
      <c r="T40" s="28">
        <f t="shared" ref="T40:T70" si="14">+R40+S40</f>
        <v>155480.49321000002</v>
      </c>
      <c r="U40" s="28">
        <f>+P40*$Q$2+P40</f>
        <v>425.97395400000005</v>
      </c>
      <c r="V40" s="28">
        <f>SUM(T40*$V$2)</f>
        <v>18657.659185200002</v>
      </c>
      <c r="W40" s="28">
        <f>+T40*$W$2</f>
        <v>4664.4147963000005</v>
      </c>
      <c r="X40" s="28">
        <f>SUM(T40*$X$2)</f>
        <v>7774.0246605000011</v>
      </c>
      <c r="Y40" s="28">
        <f>SUM(T40*$Y$2)</f>
        <v>3887.0123302500006</v>
      </c>
      <c r="Z40" s="28">
        <f>+T40*$Z$2</f>
        <v>3109.6098642000002</v>
      </c>
      <c r="AA40" s="28">
        <v>1115.5</v>
      </c>
      <c r="AB40" s="28">
        <f>+$AB$2</f>
        <v>67.227356</v>
      </c>
      <c r="AC40" s="28">
        <f t="shared" ref="AC40:AC69" si="15">SUM(AA40*2)</f>
        <v>2231</v>
      </c>
      <c r="AD40" s="28">
        <f>+AC40*$Q$2+$AD$2</f>
        <v>285.00110000000001</v>
      </c>
      <c r="AE40" s="28">
        <f t="shared" ref="AE40:AE70" si="16">+AC40+AD40</f>
        <v>2516.0011</v>
      </c>
      <c r="AF40" s="28">
        <f>SUM(AB39*4)</f>
        <v>0</v>
      </c>
      <c r="AG40" s="28">
        <v>0</v>
      </c>
      <c r="AH40" s="30"/>
      <c r="AI40" s="28"/>
      <c r="AJ40" s="28"/>
      <c r="AK40" s="28"/>
      <c r="AL40" s="28"/>
      <c r="AM40" s="28">
        <f>SUM(U40*$AM$2)</f>
        <v>2129.8697700000002</v>
      </c>
      <c r="AN40" s="31">
        <f>SUM(U40*$AN$2)</f>
        <v>6389.6093100000007</v>
      </c>
      <c r="AO40" s="31">
        <f>SUM(U40*$AO$2)</f>
        <v>21298.697700000004</v>
      </c>
      <c r="AP40" s="2"/>
      <c r="AQ40" s="2"/>
    </row>
    <row r="41" spans="1:43" x14ac:dyDescent="0.25">
      <c r="A41" s="1">
        <v>33</v>
      </c>
      <c r="B41" s="22" t="s">
        <v>159</v>
      </c>
      <c r="C41" s="32" t="s">
        <v>160</v>
      </c>
      <c r="D41" s="33" t="s">
        <v>161</v>
      </c>
      <c r="E41" s="32" t="s">
        <v>157</v>
      </c>
      <c r="F41" s="32" t="s">
        <v>162</v>
      </c>
      <c r="G41" s="32" t="s">
        <v>43</v>
      </c>
      <c r="H41" s="33">
        <v>2004</v>
      </c>
      <c r="I41" s="33">
        <v>2014</v>
      </c>
      <c r="J41" s="34">
        <f t="shared" si="11"/>
        <v>10</v>
      </c>
      <c r="K41" s="35">
        <v>8</v>
      </c>
      <c r="L41" s="32">
        <v>15</v>
      </c>
      <c r="M41" s="36">
        <v>5739</v>
      </c>
      <c r="N41" s="36">
        <f>VLOOKUP(C41,[1]Hoja1!B:L,11,FALSE)</f>
        <v>5739</v>
      </c>
      <c r="O41" s="36">
        <f t="shared" si="12"/>
        <v>0</v>
      </c>
      <c r="P41" s="37">
        <f t="shared" si="13"/>
        <v>382.6</v>
      </c>
      <c r="Q41" s="38">
        <v>10</v>
      </c>
      <c r="R41" s="37">
        <f>SUM(P41*$R$2)</f>
        <v>139649</v>
      </c>
      <c r="S41" s="37">
        <f>+R41*$Q$2</f>
        <v>5320.6269000000002</v>
      </c>
      <c r="T41" s="37">
        <f t="shared" si="14"/>
        <v>144969.6269</v>
      </c>
      <c r="U41" s="37">
        <f>+P41*$Q$2+P41</f>
        <v>397.17706000000004</v>
      </c>
      <c r="V41" s="37">
        <f>SUM(T41*$V$2)</f>
        <v>17396.355228</v>
      </c>
      <c r="W41" s="37">
        <f>+T41*$W$2</f>
        <v>4349.0888070000001</v>
      </c>
      <c r="X41" s="37">
        <f>SUM(T41*$X$2)</f>
        <v>7248.4813450000001</v>
      </c>
      <c r="Y41" s="37">
        <f>SUM(T41*$Y$2)</f>
        <v>3624.2406725000001</v>
      </c>
      <c r="Z41" s="37">
        <f>+T41*$Z$2</f>
        <v>2899.3925380000001</v>
      </c>
      <c r="AA41" s="37">
        <v>1194</v>
      </c>
      <c r="AB41" s="37">
        <f>+$AB$2</f>
        <v>67.227356</v>
      </c>
      <c r="AC41" s="37">
        <f t="shared" si="15"/>
        <v>2388</v>
      </c>
      <c r="AD41" s="37">
        <f>+AC41*$Q$2+$AD$2</f>
        <v>290.9828</v>
      </c>
      <c r="AE41" s="37">
        <f t="shared" si="16"/>
        <v>2678.9827999999998</v>
      </c>
      <c r="AF41" s="37">
        <f>SUM(AB40*4)</f>
        <v>268.909424</v>
      </c>
      <c r="AG41" s="37">
        <v>0</v>
      </c>
      <c r="AH41" s="39"/>
      <c r="AI41" s="37"/>
      <c r="AJ41" s="37"/>
      <c r="AK41" s="37"/>
      <c r="AL41" s="37"/>
      <c r="AM41" s="37">
        <f>SUM(U41*$AM$2)</f>
        <v>1985.8853000000001</v>
      </c>
      <c r="AN41" s="40">
        <f>SUM(U41*$AN$2)</f>
        <v>5957.6559000000007</v>
      </c>
      <c r="AO41" s="40">
        <f>SUM(U41*$AO$2)</f>
        <v>19858.853000000003</v>
      </c>
      <c r="AP41" s="2"/>
      <c r="AQ41" s="2"/>
    </row>
    <row r="42" spans="1:43" x14ac:dyDescent="0.25">
      <c r="A42" s="1">
        <v>34</v>
      </c>
      <c r="B42" s="22" t="s">
        <v>163</v>
      </c>
      <c r="C42" s="23" t="s">
        <v>164</v>
      </c>
      <c r="D42" s="24" t="s">
        <v>165</v>
      </c>
      <c r="E42" s="23" t="s">
        <v>157</v>
      </c>
      <c r="F42" s="23" t="s">
        <v>166</v>
      </c>
      <c r="G42" s="23" t="s">
        <v>70</v>
      </c>
      <c r="H42" s="24">
        <v>2013</v>
      </c>
      <c r="I42" s="24">
        <v>2014</v>
      </c>
      <c r="J42" s="25">
        <f t="shared" si="11"/>
        <v>1</v>
      </c>
      <c r="K42" s="26">
        <v>8</v>
      </c>
      <c r="L42" s="23">
        <v>15</v>
      </c>
      <c r="M42" s="27">
        <v>3657.15</v>
      </c>
      <c r="N42" s="27">
        <f>VLOOKUP(C42,[1]Hoja1!B:L,11,FALSE)</f>
        <v>3657.15</v>
      </c>
      <c r="O42" s="27">
        <f t="shared" si="12"/>
        <v>0</v>
      </c>
      <c r="P42" s="28">
        <f t="shared" si="13"/>
        <v>243.81</v>
      </c>
      <c r="Q42" s="29">
        <v>1</v>
      </c>
      <c r="R42" s="28">
        <f>SUM(P42*$R$2)</f>
        <v>88990.65</v>
      </c>
      <c r="S42" s="28">
        <f>+R42*$Q$2</f>
        <v>3390.5437649999999</v>
      </c>
      <c r="T42" s="28">
        <f t="shared" si="14"/>
        <v>92381.193764999989</v>
      </c>
      <c r="U42" s="28">
        <f>+P42*$Q$2+P42</f>
        <v>253.09916100000001</v>
      </c>
      <c r="V42" s="28">
        <f>SUM(T42*$V$2)</f>
        <v>11085.743251799999</v>
      </c>
      <c r="W42" s="28">
        <f>+T42*$W$2</f>
        <v>2771.4358129499997</v>
      </c>
      <c r="X42" s="28">
        <f>SUM(T42*$X$2)</f>
        <v>4619.0596882499995</v>
      </c>
      <c r="Y42" s="28">
        <f>SUM(T42*$Y$2)</f>
        <v>2309.5298441249997</v>
      </c>
      <c r="Z42" s="28">
        <f>+T42*$Z$2</f>
        <v>1847.6238752999998</v>
      </c>
      <c r="AA42" s="28">
        <v>778</v>
      </c>
      <c r="AB42" s="28">
        <f>+$AB$2</f>
        <v>67.227356</v>
      </c>
      <c r="AC42" s="28">
        <f t="shared" si="15"/>
        <v>1556</v>
      </c>
      <c r="AD42" s="28">
        <f>+AC42*$Q$2+$AD$2</f>
        <v>259.28359999999998</v>
      </c>
      <c r="AE42" s="28">
        <f t="shared" si="16"/>
        <v>1815.2836</v>
      </c>
      <c r="AF42" s="28">
        <v>0</v>
      </c>
      <c r="AG42" s="28">
        <v>0</v>
      </c>
      <c r="AH42" s="30"/>
      <c r="AI42" s="28"/>
      <c r="AJ42" s="28"/>
      <c r="AK42" s="28"/>
      <c r="AL42" s="28"/>
      <c r="AM42" s="28">
        <f>SUM(U42*$AM$2)</f>
        <v>1265.495805</v>
      </c>
      <c r="AN42" s="31">
        <f>SUM(U42*$AN$2)</f>
        <v>3796.4874150000001</v>
      </c>
      <c r="AO42" s="31">
        <f>SUM(U42*$AO$2)</f>
        <v>12654.958050000001</v>
      </c>
      <c r="AP42" s="2"/>
      <c r="AQ42" s="2"/>
    </row>
    <row r="43" spans="1:43" x14ac:dyDescent="0.25">
      <c r="A43" s="1">
        <v>35</v>
      </c>
      <c r="B43" s="22" t="s">
        <v>167</v>
      </c>
      <c r="C43" s="32" t="s">
        <v>168</v>
      </c>
      <c r="D43" s="33" t="s">
        <v>169</v>
      </c>
      <c r="E43" s="32" t="s">
        <v>157</v>
      </c>
      <c r="F43" s="32" t="s">
        <v>170</v>
      </c>
      <c r="G43" s="32" t="s">
        <v>43</v>
      </c>
      <c r="H43" s="33">
        <v>2003</v>
      </c>
      <c r="I43" s="33">
        <v>2014</v>
      </c>
      <c r="J43" s="34">
        <f t="shared" si="11"/>
        <v>11</v>
      </c>
      <c r="K43" s="35">
        <v>8</v>
      </c>
      <c r="L43" s="32">
        <v>15</v>
      </c>
      <c r="M43" s="36">
        <v>3654.35</v>
      </c>
      <c r="N43" s="36">
        <f>VLOOKUP(C43,[1]Hoja1!B:L,11,FALSE)</f>
        <v>3654.35</v>
      </c>
      <c r="O43" s="36">
        <f t="shared" si="12"/>
        <v>0</v>
      </c>
      <c r="P43" s="37">
        <f t="shared" si="13"/>
        <v>243.62333333333333</v>
      </c>
      <c r="Q43" s="38">
        <v>1</v>
      </c>
      <c r="R43" s="37">
        <f>SUM(P43*$R$2)</f>
        <v>88922.516666666663</v>
      </c>
      <c r="S43" s="37">
        <f>+R43*$Q$2</f>
        <v>3387.947885</v>
      </c>
      <c r="T43" s="37">
        <f t="shared" si="14"/>
        <v>92310.464551666664</v>
      </c>
      <c r="U43" s="37">
        <f>+P43*$Q$2+P43</f>
        <v>252.90538233333334</v>
      </c>
      <c r="V43" s="37">
        <f>SUM(T43*$V$2)</f>
        <v>11077.255746199999</v>
      </c>
      <c r="W43" s="37">
        <f>+T43*$W$2</f>
        <v>2769.3139365499997</v>
      </c>
      <c r="X43" s="37">
        <f>SUM(T43*$X$2)</f>
        <v>4615.5232275833332</v>
      </c>
      <c r="Y43" s="37">
        <f>SUM(T43*$Y$2)</f>
        <v>2307.7616137916666</v>
      </c>
      <c r="Z43" s="37">
        <f>+T43*$Z$2</f>
        <v>1846.2092910333333</v>
      </c>
      <c r="AA43" s="37">
        <v>878</v>
      </c>
      <c r="AB43" s="37">
        <f>+$AB$2</f>
        <v>67.227356</v>
      </c>
      <c r="AC43" s="37">
        <f t="shared" si="15"/>
        <v>1756</v>
      </c>
      <c r="AD43" s="37">
        <f>+AC43*$Q$2+$AD$2</f>
        <v>266.90359999999998</v>
      </c>
      <c r="AE43" s="37">
        <f t="shared" si="16"/>
        <v>2022.9036000000001</v>
      </c>
      <c r="AF43" s="37">
        <f>SUM(AB42*4)</f>
        <v>268.909424</v>
      </c>
      <c r="AG43" s="37">
        <v>0</v>
      </c>
      <c r="AH43" s="39"/>
      <c r="AI43" s="37"/>
      <c r="AJ43" s="37"/>
      <c r="AK43" s="37"/>
      <c r="AL43" s="37"/>
      <c r="AM43" s="37">
        <f>SUM(U43*$AM$2)</f>
        <v>1264.5269116666666</v>
      </c>
      <c r="AN43" s="40">
        <f>SUM(U43*$AN$2)</f>
        <v>3793.580735</v>
      </c>
      <c r="AO43" s="40">
        <f>SUM(U43*$AO$2)</f>
        <v>12645.269116666666</v>
      </c>
      <c r="AP43" s="2"/>
      <c r="AQ43" s="2"/>
    </row>
    <row r="44" spans="1:43" x14ac:dyDescent="0.25">
      <c r="A44" s="1">
        <v>36</v>
      </c>
      <c r="B44" s="22" t="s">
        <v>171</v>
      </c>
      <c r="C44" s="23" t="s">
        <v>172</v>
      </c>
      <c r="D44" s="24" t="s">
        <v>173</v>
      </c>
      <c r="E44" s="23" t="s">
        <v>157</v>
      </c>
      <c r="F44" s="23" t="s">
        <v>162</v>
      </c>
      <c r="G44" s="23" t="s">
        <v>43</v>
      </c>
      <c r="H44" s="24">
        <v>1998</v>
      </c>
      <c r="I44" s="24">
        <v>2014</v>
      </c>
      <c r="J44" s="25">
        <f t="shared" si="11"/>
        <v>16</v>
      </c>
      <c r="K44" s="26">
        <v>8</v>
      </c>
      <c r="L44" s="23">
        <v>15</v>
      </c>
      <c r="M44" s="27">
        <v>6148.35</v>
      </c>
      <c r="N44" s="27">
        <f>VLOOKUP(C44,[1]Hoja1!B:L,11,FALSE)</f>
        <v>6148.35</v>
      </c>
      <c r="O44" s="27">
        <f t="shared" si="12"/>
        <v>0</v>
      </c>
      <c r="P44" s="28">
        <f t="shared" si="13"/>
        <v>409.89000000000004</v>
      </c>
      <c r="Q44" s="29">
        <v>12</v>
      </c>
      <c r="R44" s="28">
        <f>SUM(P44*$R$2)</f>
        <v>149609.85</v>
      </c>
      <c r="S44" s="28">
        <f>+R44*$Q$2</f>
        <v>5700.1352850000003</v>
      </c>
      <c r="T44" s="28">
        <f t="shared" si="14"/>
        <v>155309.985285</v>
      </c>
      <c r="U44" s="28">
        <f>+P44*$Q$2+P44</f>
        <v>425.50680900000003</v>
      </c>
      <c r="V44" s="28">
        <f>SUM(T44*$V$2)</f>
        <v>18637.198234200001</v>
      </c>
      <c r="W44" s="28">
        <f>+T44*$W$2</f>
        <v>4659.2995585500003</v>
      </c>
      <c r="X44" s="28">
        <f>SUM(T44*$X$2)</f>
        <v>7765.4992642500001</v>
      </c>
      <c r="Y44" s="28">
        <f>SUM(T44*$Y$2)</f>
        <v>3882.7496321250001</v>
      </c>
      <c r="Z44" s="28">
        <f>+T44*$Z$2</f>
        <v>3106.1997057000003</v>
      </c>
      <c r="AA44" s="28">
        <v>1215.5</v>
      </c>
      <c r="AB44" s="28">
        <f>+$AB$2</f>
        <v>67.227356</v>
      </c>
      <c r="AC44" s="28">
        <f t="shared" si="15"/>
        <v>2431</v>
      </c>
      <c r="AD44" s="28">
        <f>+AC44*$Q$2+$AD$2</f>
        <v>292.62110000000001</v>
      </c>
      <c r="AE44" s="28">
        <f t="shared" si="16"/>
        <v>2723.6210999999998</v>
      </c>
      <c r="AF44" s="28">
        <f>SUM(AB43*5)</f>
        <v>336.13677999999999</v>
      </c>
      <c r="AG44" s="28">
        <v>0</v>
      </c>
      <c r="AH44" s="30"/>
      <c r="AI44" s="28"/>
      <c r="AJ44" s="28"/>
      <c r="AK44" s="28"/>
      <c r="AL44" s="28"/>
      <c r="AM44" s="28">
        <f>SUM(U44*$AM$2)</f>
        <v>2127.5340450000003</v>
      </c>
      <c r="AN44" s="31">
        <f>SUM(U44*$AN$2)</f>
        <v>6382.6021350000001</v>
      </c>
      <c r="AO44" s="31">
        <f>SUM(U44*$AO$2)</f>
        <v>21275.340450000003</v>
      </c>
      <c r="AP44" s="2"/>
      <c r="AQ44" s="2"/>
    </row>
    <row r="45" spans="1:43" x14ac:dyDescent="0.25">
      <c r="A45" s="1">
        <v>37</v>
      </c>
      <c r="B45" s="22" t="s">
        <v>174</v>
      </c>
      <c r="C45" s="32" t="s">
        <v>175</v>
      </c>
      <c r="D45" s="33" t="s">
        <v>176</v>
      </c>
      <c r="E45" s="32" t="s">
        <v>157</v>
      </c>
      <c r="F45" s="32" t="s">
        <v>177</v>
      </c>
      <c r="G45" s="32" t="s">
        <v>43</v>
      </c>
      <c r="H45" s="33">
        <v>2001</v>
      </c>
      <c r="I45" s="33">
        <v>2014</v>
      </c>
      <c r="J45" s="34">
        <f t="shared" si="11"/>
        <v>13</v>
      </c>
      <c r="K45" s="35">
        <v>8</v>
      </c>
      <c r="L45" s="32">
        <v>15</v>
      </c>
      <c r="M45" s="36">
        <v>5466.3</v>
      </c>
      <c r="N45" s="36">
        <f>VLOOKUP(C45,[1]Hoja1!B:L,11,FALSE)</f>
        <v>5466.3</v>
      </c>
      <c r="O45" s="36">
        <f t="shared" si="12"/>
        <v>0</v>
      </c>
      <c r="P45" s="37">
        <f t="shared" si="13"/>
        <v>364.42</v>
      </c>
      <c r="Q45" s="38">
        <v>9</v>
      </c>
      <c r="R45" s="37">
        <f>SUM(P45*$R$2)</f>
        <v>133013.30000000002</v>
      </c>
      <c r="S45" s="37">
        <f>+R45*$Q$2</f>
        <v>5067.8067300000012</v>
      </c>
      <c r="T45" s="37">
        <f t="shared" si="14"/>
        <v>138081.10673000003</v>
      </c>
      <c r="U45" s="37">
        <f>+P45*$Q$2+P45</f>
        <v>378.30440200000004</v>
      </c>
      <c r="V45" s="37">
        <f>SUM(T45*$V$2)</f>
        <v>16569.732807600001</v>
      </c>
      <c r="W45" s="37">
        <f>+T45*$W$2</f>
        <v>4142.4332019000003</v>
      </c>
      <c r="X45" s="37">
        <f>SUM(T45*$X$2)</f>
        <v>6904.0553365000014</v>
      </c>
      <c r="Y45" s="37">
        <f>SUM(T45*$Y$2)</f>
        <v>3452.0276682500007</v>
      </c>
      <c r="Z45" s="37">
        <f>+T45*$Z$2</f>
        <v>2761.6221346000007</v>
      </c>
      <c r="AA45" s="37">
        <v>1143.5</v>
      </c>
      <c r="AB45" s="37">
        <f>+$AB$2</f>
        <v>67.227356</v>
      </c>
      <c r="AC45" s="37">
        <f t="shared" si="15"/>
        <v>2287</v>
      </c>
      <c r="AD45" s="37">
        <f>+AC45*$Q$2+$AD$2</f>
        <v>287.13470000000001</v>
      </c>
      <c r="AE45" s="37">
        <f t="shared" si="16"/>
        <v>2574.1347000000001</v>
      </c>
      <c r="AF45" s="37">
        <f>SUM(AB44*4)</f>
        <v>268.909424</v>
      </c>
      <c r="AG45" s="37">
        <v>0</v>
      </c>
      <c r="AH45" s="39"/>
      <c r="AI45" s="37"/>
      <c r="AJ45" s="37"/>
      <c r="AK45" s="37"/>
      <c r="AL45" s="37"/>
      <c r="AM45" s="37">
        <f>SUM(U45*$AM$2)</f>
        <v>1891.5220100000001</v>
      </c>
      <c r="AN45" s="40">
        <f>SUM(U45*$AN$2)</f>
        <v>5674.5660300000009</v>
      </c>
      <c r="AO45" s="40">
        <f>SUM(U45*$AO$2)</f>
        <v>18915.220100000002</v>
      </c>
      <c r="AP45" s="2"/>
      <c r="AQ45" s="2"/>
    </row>
    <row r="46" spans="1:43" x14ac:dyDescent="0.25">
      <c r="A46" s="1">
        <v>38</v>
      </c>
      <c r="B46" s="22" t="s">
        <v>178</v>
      </c>
      <c r="C46" s="23" t="s">
        <v>179</v>
      </c>
      <c r="D46" s="24" t="s">
        <v>180</v>
      </c>
      <c r="E46" s="23" t="s">
        <v>157</v>
      </c>
      <c r="F46" s="23" t="s">
        <v>166</v>
      </c>
      <c r="G46" s="23" t="s">
        <v>43</v>
      </c>
      <c r="H46" s="24">
        <v>2003</v>
      </c>
      <c r="I46" s="24">
        <v>2014</v>
      </c>
      <c r="J46" s="25">
        <f t="shared" si="11"/>
        <v>11</v>
      </c>
      <c r="K46" s="26">
        <v>8</v>
      </c>
      <c r="L46" s="23">
        <v>15</v>
      </c>
      <c r="M46" s="27">
        <v>6148.5</v>
      </c>
      <c r="N46" s="27">
        <f>VLOOKUP(C46,[1]Hoja1!B:L,11,FALSE)</f>
        <v>6148.5</v>
      </c>
      <c r="O46" s="27">
        <f t="shared" si="12"/>
        <v>0</v>
      </c>
      <c r="P46" s="28">
        <f t="shared" si="13"/>
        <v>409.9</v>
      </c>
      <c r="Q46" s="29">
        <v>12</v>
      </c>
      <c r="R46" s="28">
        <f>SUM(P46*$R$2)</f>
        <v>149613.5</v>
      </c>
      <c r="S46" s="28">
        <f>+R46*$Q$2</f>
        <v>5700.2743500000006</v>
      </c>
      <c r="T46" s="28">
        <f t="shared" si="14"/>
        <v>155313.77434999999</v>
      </c>
      <c r="U46" s="28">
        <f>+P46*$Q$2+P46</f>
        <v>425.51718999999997</v>
      </c>
      <c r="V46" s="28">
        <f>SUM(T46*$V$2)</f>
        <v>18637.652921999997</v>
      </c>
      <c r="W46" s="28">
        <f>+T46*$W$2</f>
        <v>4659.4132304999994</v>
      </c>
      <c r="X46" s="28">
        <f>SUM(T46*$X$2)</f>
        <v>7765.6887175000002</v>
      </c>
      <c r="Y46" s="28">
        <f>SUM(T46*$Y$2)</f>
        <v>3882.8443587500001</v>
      </c>
      <c r="Z46" s="28">
        <f>+T46*$Z$2</f>
        <v>3106.2754869999999</v>
      </c>
      <c r="AA46" s="28">
        <v>1215.5</v>
      </c>
      <c r="AB46" s="28">
        <f>+$AB$2</f>
        <v>67.227356</v>
      </c>
      <c r="AC46" s="28">
        <f t="shared" si="15"/>
        <v>2431</v>
      </c>
      <c r="AD46" s="28">
        <f>+AC46*$Q$2+$AD$2</f>
        <v>292.62110000000001</v>
      </c>
      <c r="AE46" s="28">
        <f t="shared" si="16"/>
        <v>2723.6210999999998</v>
      </c>
      <c r="AF46" s="28">
        <f>SUM(AB45*4)</f>
        <v>268.909424</v>
      </c>
      <c r="AG46" s="28">
        <v>0</v>
      </c>
      <c r="AH46" s="30"/>
      <c r="AI46" s="28"/>
      <c r="AJ46" s="28"/>
      <c r="AK46" s="28"/>
      <c r="AL46" s="28"/>
      <c r="AM46" s="28">
        <f>SUM(U46*$AM$2)</f>
        <v>2127.5859499999997</v>
      </c>
      <c r="AN46" s="31">
        <f>SUM(U46*$AN$2)</f>
        <v>6382.75785</v>
      </c>
      <c r="AO46" s="31">
        <f>SUM(U46*$AO$2)</f>
        <v>21275.859499999999</v>
      </c>
      <c r="AP46" s="2"/>
      <c r="AQ46" s="2"/>
    </row>
    <row r="47" spans="1:43" x14ac:dyDescent="0.25">
      <c r="A47" s="1">
        <v>39</v>
      </c>
      <c r="B47" s="22" t="s">
        <v>181</v>
      </c>
      <c r="C47" s="32" t="s">
        <v>182</v>
      </c>
      <c r="D47" s="33" t="s">
        <v>183</v>
      </c>
      <c r="E47" s="32" t="s">
        <v>157</v>
      </c>
      <c r="F47" s="32" t="s">
        <v>177</v>
      </c>
      <c r="G47" s="32" t="s">
        <v>43</v>
      </c>
      <c r="H47" s="33">
        <v>2004</v>
      </c>
      <c r="I47" s="33">
        <v>2014</v>
      </c>
      <c r="J47" s="34">
        <f t="shared" si="11"/>
        <v>10</v>
      </c>
      <c r="K47" s="35">
        <v>8</v>
      </c>
      <c r="L47" s="32">
        <v>15</v>
      </c>
      <c r="M47" s="36">
        <v>3657.2</v>
      </c>
      <c r="N47" s="36">
        <f>VLOOKUP(C47,[1]Hoja1!B:L,11,FALSE)</f>
        <v>3657.2</v>
      </c>
      <c r="O47" s="36">
        <f t="shared" si="12"/>
        <v>0</v>
      </c>
      <c r="P47" s="37">
        <f t="shared" si="13"/>
        <v>243.81333333333333</v>
      </c>
      <c r="Q47" s="38">
        <v>1</v>
      </c>
      <c r="R47" s="37">
        <f>SUM(P47*$R$2)</f>
        <v>88991.866666666669</v>
      </c>
      <c r="S47" s="37">
        <f>+R47*$Q$2</f>
        <v>3390.5901200000003</v>
      </c>
      <c r="T47" s="37">
        <f t="shared" si="14"/>
        <v>92382.456786666662</v>
      </c>
      <c r="U47" s="37">
        <f>+P47*$Q$2+P47</f>
        <v>253.10262133333333</v>
      </c>
      <c r="V47" s="37">
        <f>SUM(T47*$V$2)</f>
        <v>11085.894814399999</v>
      </c>
      <c r="W47" s="37">
        <f>+T47*$W$2</f>
        <v>2771.4737035999997</v>
      </c>
      <c r="X47" s="37">
        <f>SUM(T47*$X$2)</f>
        <v>4619.1228393333331</v>
      </c>
      <c r="Y47" s="37">
        <f>SUM(T47*$Y$2)</f>
        <v>2309.5614196666666</v>
      </c>
      <c r="Z47" s="37">
        <f>+T47*$Z$2</f>
        <v>1847.6491357333332</v>
      </c>
      <c r="AA47" s="37">
        <v>878</v>
      </c>
      <c r="AB47" s="37">
        <f>+$AB$2</f>
        <v>67.227356</v>
      </c>
      <c r="AC47" s="37">
        <f t="shared" si="15"/>
        <v>1756</v>
      </c>
      <c r="AD47" s="37">
        <f>+AC47*$Q$2+$AD$2</f>
        <v>266.90359999999998</v>
      </c>
      <c r="AE47" s="37">
        <f t="shared" si="16"/>
        <v>2022.9036000000001</v>
      </c>
      <c r="AF47" s="37">
        <f>SUM(AB46*4)</f>
        <v>268.909424</v>
      </c>
      <c r="AG47" s="37">
        <v>0</v>
      </c>
      <c r="AH47" s="39"/>
      <c r="AI47" s="37"/>
      <c r="AJ47" s="37"/>
      <c r="AK47" s="37"/>
      <c r="AL47" s="37"/>
      <c r="AM47" s="37">
        <f>SUM(U47*$AM$2)</f>
        <v>1265.5131066666668</v>
      </c>
      <c r="AN47" s="40">
        <f>SUM(U47*$AN$2)</f>
        <v>3796.5393199999999</v>
      </c>
      <c r="AO47" s="40">
        <f>SUM(U47*$AO$2)</f>
        <v>12655.131066666667</v>
      </c>
      <c r="AP47" s="2"/>
      <c r="AQ47" s="2"/>
    </row>
    <row r="48" spans="1:43" x14ac:dyDescent="0.25">
      <c r="A48" s="1">
        <v>40</v>
      </c>
      <c r="B48" s="22" t="s">
        <v>184</v>
      </c>
      <c r="C48" s="23" t="s">
        <v>185</v>
      </c>
      <c r="D48" s="24" t="s">
        <v>186</v>
      </c>
      <c r="E48" s="23" t="s">
        <v>157</v>
      </c>
      <c r="F48" s="23" t="s">
        <v>51</v>
      </c>
      <c r="G48" s="23" t="s">
        <v>43</v>
      </c>
      <c r="H48" s="24">
        <v>2007</v>
      </c>
      <c r="I48" s="24">
        <v>2014</v>
      </c>
      <c r="J48" s="25">
        <f t="shared" si="11"/>
        <v>7</v>
      </c>
      <c r="K48" s="26">
        <v>8</v>
      </c>
      <c r="L48" s="23">
        <v>15</v>
      </c>
      <c r="M48" s="27">
        <v>3117.8</v>
      </c>
      <c r="N48" s="27">
        <f>VLOOKUP(C48,[1]Hoja1!B:L,11,FALSE)</f>
        <v>3117.8</v>
      </c>
      <c r="O48" s="27">
        <f t="shared" si="12"/>
        <v>0</v>
      </c>
      <c r="P48" s="28">
        <f t="shared" si="13"/>
        <v>207.85333333333335</v>
      </c>
      <c r="Q48" s="29">
        <v>1</v>
      </c>
      <c r="R48" s="28">
        <f>SUM(P48*$R$2)</f>
        <v>75866.466666666674</v>
      </c>
      <c r="S48" s="28">
        <f>+R48*$Q$2</f>
        <v>2890.5123800000006</v>
      </c>
      <c r="T48" s="28">
        <f t="shared" si="14"/>
        <v>78756.979046666675</v>
      </c>
      <c r="U48" s="28">
        <f>+P48*$Q$2+P48</f>
        <v>215.77254533333334</v>
      </c>
      <c r="V48" s="28">
        <f>SUM(T48*$V$2)</f>
        <v>9450.8374856000009</v>
      </c>
      <c r="W48" s="28">
        <f>+T48*$W$2</f>
        <v>2362.7093714000002</v>
      </c>
      <c r="X48" s="28">
        <f>SUM(T48*$X$2)</f>
        <v>3937.8489523333337</v>
      </c>
      <c r="Y48" s="28">
        <f>SUM(T48*$Y$2)</f>
        <v>1968.9244761666669</v>
      </c>
      <c r="Z48" s="28">
        <f>+T48*$Z$2</f>
        <v>1575.1395809333335</v>
      </c>
      <c r="AA48" s="28">
        <v>878</v>
      </c>
      <c r="AB48" s="28">
        <f>+$AB$2</f>
        <v>67.227356</v>
      </c>
      <c r="AC48" s="28">
        <f t="shared" si="15"/>
        <v>1756</v>
      </c>
      <c r="AD48" s="28">
        <f>+AC48*$Q$2+$AD$2</f>
        <v>266.90359999999998</v>
      </c>
      <c r="AE48" s="28">
        <f t="shared" si="16"/>
        <v>2022.9036000000001</v>
      </c>
      <c r="AF48" s="28">
        <f>SUM(AB48*3)</f>
        <v>201.68206800000002</v>
      </c>
      <c r="AG48" s="28">
        <v>0</v>
      </c>
      <c r="AH48" s="30"/>
      <c r="AI48" s="28"/>
      <c r="AJ48" s="28"/>
      <c r="AK48" s="28"/>
      <c r="AL48" s="28"/>
      <c r="AM48" s="28">
        <f>SUM(U48*$AM$2)</f>
        <v>1078.8627266666667</v>
      </c>
      <c r="AN48" s="31">
        <f>SUM(U48*$AN$2)</f>
        <v>3236.5881800000002</v>
      </c>
      <c r="AO48" s="31">
        <f>SUM(U48*$AO$2)</f>
        <v>10788.627266666666</v>
      </c>
      <c r="AP48" s="2"/>
      <c r="AQ48" s="2"/>
    </row>
    <row r="49" spans="1:43" x14ac:dyDescent="0.25">
      <c r="A49" s="1">
        <v>41</v>
      </c>
      <c r="B49" s="22" t="s">
        <v>187</v>
      </c>
      <c r="C49" s="32" t="s">
        <v>188</v>
      </c>
      <c r="D49" s="33" t="s">
        <v>189</v>
      </c>
      <c r="E49" s="32" t="s">
        <v>157</v>
      </c>
      <c r="F49" s="32" t="s">
        <v>162</v>
      </c>
      <c r="G49" s="32" t="s">
        <v>43</v>
      </c>
      <c r="H49" s="33">
        <v>2004</v>
      </c>
      <c r="I49" s="33">
        <v>2014</v>
      </c>
      <c r="J49" s="34">
        <f t="shared" si="11"/>
        <v>10</v>
      </c>
      <c r="K49" s="35">
        <v>8</v>
      </c>
      <c r="L49" s="32">
        <v>15</v>
      </c>
      <c r="M49" s="36">
        <v>5462.85</v>
      </c>
      <c r="N49" s="36">
        <f>VLOOKUP(C49,[1]Hoja1!B:L,11,FALSE)</f>
        <v>5462.85</v>
      </c>
      <c r="O49" s="36">
        <f t="shared" si="12"/>
        <v>0</v>
      </c>
      <c r="P49" s="37">
        <f t="shared" si="13"/>
        <v>364.19</v>
      </c>
      <c r="Q49" s="38">
        <v>9</v>
      </c>
      <c r="R49" s="37">
        <f>SUM(P49*$R$2)</f>
        <v>132929.35</v>
      </c>
      <c r="S49" s="37">
        <f>+R49*$Q$2</f>
        <v>5064.6082350000006</v>
      </c>
      <c r="T49" s="37">
        <f t="shared" si="14"/>
        <v>137993.958235</v>
      </c>
      <c r="U49" s="37">
        <f>+P49*$Q$2+P49</f>
        <v>378.06563899999998</v>
      </c>
      <c r="V49" s="37">
        <f>SUM(T49*$V$2)</f>
        <v>16559.274988199999</v>
      </c>
      <c r="W49" s="37">
        <f>+T49*$W$2</f>
        <v>4139.8187470499997</v>
      </c>
      <c r="X49" s="37">
        <f>SUM(T49*$X$2)</f>
        <v>6899.6979117500005</v>
      </c>
      <c r="Y49" s="37">
        <f>SUM(T49*$Y$2)</f>
        <v>3449.8489558750002</v>
      </c>
      <c r="Z49" s="37">
        <f>+T49*$Z$2</f>
        <v>2759.8791646999998</v>
      </c>
      <c r="AA49" s="37">
        <v>1143.5</v>
      </c>
      <c r="AB49" s="37">
        <f>+$AB$2</f>
        <v>67.227356</v>
      </c>
      <c r="AC49" s="37">
        <f t="shared" si="15"/>
        <v>2287</v>
      </c>
      <c r="AD49" s="37">
        <f>+AC49*$Q$2+$AD$2</f>
        <v>287.13470000000001</v>
      </c>
      <c r="AE49" s="37">
        <f t="shared" si="16"/>
        <v>2574.1347000000001</v>
      </c>
      <c r="AF49" s="37">
        <f>SUM(AB48*4)</f>
        <v>268.909424</v>
      </c>
      <c r="AG49" s="37">
        <v>0</v>
      </c>
      <c r="AH49" s="39"/>
      <c r="AI49" s="37"/>
      <c r="AJ49" s="37"/>
      <c r="AK49" s="37"/>
      <c r="AL49" s="37"/>
      <c r="AM49" s="37">
        <f>SUM(U49*$AM$2)</f>
        <v>1890.3281949999998</v>
      </c>
      <c r="AN49" s="40">
        <f>SUM(U49*$AN$2)</f>
        <v>5670.9845849999992</v>
      </c>
      <c r="AO49" s="40">
        <f>SUM(U49*$AO$2)</f>
        <v>18903.281950000001</v>
      </c>
      <c r="AP49" s="2"/>
      <c r="AQ49" s="2"/>
    </row>
    <row r="50" spans="1:43" x14ac:dyDescent="0.25">
      <c r="A50" s="1">
        <v>42</v>
      </c>
      <c r="B50" s="22" t="s">
        <v>190</v>
      </c>
      <c r="C50" s="23" t="s">
        <v>191</v>
      </c>
      <c r="D50" s="24" t="s">
        <v>192</v>
      </c>
      <c r="E50" s="23" t="s">
        <v>157</v>
      </c>
      <c r="F50" s="23" t="s">
        <v>166</v>
      </c>
      <c r="G50" s="23" t="s">
        <v>43</v>
      </c>
      <c r="H50" s="24">
        <v>1997</v>
      </c>
      <c r="I50" s="24">
        <v>2014</v>
      </c>
      <c r="J50" s="25">
        <f t="shared" si="11"/>
        <v>17</v>
      </c>
      <c r="K50" s="26">
        <v>8</v>
      </c>
      <c r="L50" s="23">
        <v>15</v>
      </c>
      <c r="M50" s="27">
        <v>4044.1</v>
      </c>
      <c r="N50" s="27">
        <f>VLOOKUP(C50,[1]Hoja1!B:L,11,FALSE)</f>
        <v>4044.1</v>
      </c>
      <c r="O50" s="27">
        <f t="shared" si="12"/>
        <v>0</v>
      </c>
      <c r="P50" s="28">
        <f t="shared" si="13"/>
        <v>269.60666666666668</v>
      </c>
      <c r="Q50" s="29">
        <v>4</v>
      </c>
      <c r="R50" s="28">
        <f>SUM(P50*$R$2)</f>
        <v>98406.433333333334</v>
      </c>
      <c r="S50" s="28">
        <f>+R50*$Q$2</f>
        <v>3749.2851100000003</v>
      </c>
      <c r="T50" s="28">
        <f t="shared" si="14"/>
        <v>102155.71844333333</v>
      </c>
      <c r="U50" s="28">
        <f>+P50*$Q$2+P50</f>
        <v>279.8786806666667</v>
      </c>
      <c r="V50" s="28">
        <f>SUM(T50*$V$2)</f>
        <v>12258.686213199999</v>
      </c>
      <c r="W50" s="28">
        <f>+T50*$W$2</f>
        <v>3064.6715532999997</v>
      </c>
      <c r="X50" s="28">
        <f>SUM(T50*$X$2)</f>
        <v>5107.7859221666668</v>
      </c>
      <c r="Y50" s="28">
        <f>SUM(T50*$Y$2)</f>
        <v>2553.8929610833334</v>
      </c>
      <c r="Z50" s="28">
        <f>+T50*$Z$2</f>
        <v>2043.1143688666666</v>
      </c>
      <c r="AA50" s="28">
        <v>1015.5</v>
      </c>
      <c r="AB50" s="28">
        <f>+$AB$2</f>
        <v>67.227356</v>
      </c>
      <c r="AC50" s="28">
        <f t="shared" si="15"/>
        <v>2031</v>
      </c>
      <c r="AD50" s="28">
        <f>+AC50*$Q$2+$AD$2</f>
        <v>277.3811</v>
      </c>
      <c r="AE50" s="28">
        <f t="shared" si="16"/>
        <v>2308.3811000000001</v>
      </c>
      <c r="AF50" s="28">
        <f>SUM(AB49*5)</f>
        <v>336.13677999999999</v>
      </c>
      <c r="AG50" s="28">
        <v>0</v>
      </c>
      <c r="AH50" s="30"/>
      <c r="AI50" s="28"/>
      <c r="AJ50" s="28"/>
      <c r="AK50" s="28"/>
      <c r="AL50" s="28"/>
      <c r="AM50" s="28">
        <f>SUM(U50*$AM$2)</f>
        <v>1399.3934033333335</v>
      </c>
      <c r="AN50" s="31">
        <f>SUM(U50*$AN$2)</f>
        <v>4198.1802100000004</v>
      </c>
      <c r="AO50" s="31">
        <f>SUM(U50*$AO$2)</f>
        <v>13993.934033333335</v>
      </c>
      <c r="AP50" s="2"/>
      <c r="AQ50" s="2"/>
    </row>
    <row r="51" spans="1:43" x14ac:dyDescent="0.25">
      <c r="A51" s="1">
        <v>43</v>
      </c>
      <c r="B51" s="22" t="s">
        <v>193</v>
      </c>
      <c r="C51" s="32" t="s">
        <v>194</v>
      </c>
      <c r="D51" s="33" t="s">
        <v>195</v>
      </c>
      <c r="E51" s="32" t="s">
        <v>196</v>
      </c>
      <c r="F51" s="32" t="s">
        <v>197</v>
      </c>
      <c r="G51" s="32" t="s">
        <v>43</v>
      </c>
      <c r="H51" s="33">
        <v>2003</v>
      </c>
      <c r="I51" s="33">
        <v>2014</v>
      </c>
      <c r="J51" s="34">
        <f t="shared" si="11"/>
        <v>11</v>
      </c>
      <c r="K51" s="35">
        <v>8</v>
      </c>
      <c r="L51" s="32">
        <v>15</v>
      </c>
      <c r="M51" s="36">
        <v>4920</v>
      </c>
      <c r="N51" s="36">
        <f>VLOOKUP(C51,[1]Hoja1!B:L,11,FALSE)</f>
        <v>4920</v>
      </c>
      <c r="O51" s="36">
        <f t="shared" si="12"/>
        <v>0</v>
      </c>
      <c r="P51" s="37">
        <f t="shared" si="13"/>
        <v>328</v>
      </c>
      <c r="Q51" s="38">
        <v>7</v>
      </c>
      <c r="R51" s="37">
        <f>SUM(P51*$R$2)</f>
        <v>119720</v>
      </c>
      <c r="S51" s="37">
        <f>+R51*$Q$2</f>
        <v>4561.3320000000003</v>
      </c>
      <c r="T51" s="37">
        <f t="shared" si="14"/>
        <v>124281.33199999999</v>
      </c>
      <c r="U51" s="37">
        <f>+P51*$Q$2+P51</f>
        <v>340.49680000000001</v>
      </c>
      <c r="V51" s="37">
        <f>SUM(T51*$V$2)</f>
        <v>14913.759839999999</v>
      </c>
      <c r="W51" s="37">
        <f>+T51*$W$2</f>
        <v>3728.4399599999997</v>
      </c>
      <c r="X51" s="37">
        <f>SUM(T51*$X$2)</f>
        <v>6214.0666000000001</v>
      </c>
      <c r="Y51" s="37">
        <f>SUM(T51*$Y$2)</f>
        <v>3107.0333000000001</v>
      </c>
      <c r="Z51" s="37">
        <f>+T51*$Z$2</f>
        <v>2485.62664</v>
      </c>
      <c r="AA51" s="37">
        <v>1043</v>
      </c>
      <c r="AB51" s="37">
        <f>+$AB$2</f>
        <v>67.227356</v>
      </c>
      <c r="AC51" s="37">
        <f t="shared" si="15"/>
        <v>2086</v>
      </c>
      <c r="AD51" s="37">
        <f>+AC51*$Q$2+$AD$2</f>
        <v>279.47660000000002</v>
      </c>
      <c r="AE51" s="37">
        <f t="shared" si="16"/>
        <v>2365.4766</v>
      </c>
      <c r="AF51" s="37">
        <f>SUM(AB50*4)</f>
        <v>268.909424</v>
      </c>
      <c r="AG51" s="37">
        <v>0</v>
      </c>
      <c r="AH51" s="39"/>
      <c r="AI51" s="37"/>
      <c r="AJ51" s="37"/>
      <c r="AK51" s="37"/>
      <c r="AL51" s="37"/>
      <c r="AM51" s="37">
        <f>SUM(U51*$AM$2)</f>
        <v>1702.4839999999999</v>
      </c>
      <c r="AN51" s="40">
        <f>SUM(U51*$AN$2)</f>
        <v>5107.4520000000002</v>
      </c>
      <c r="AO51" s="40">
        <f>SUM(U51*$AO$2)</f>
        <v>17024.84</v>
      </c>
      <c r="AP51" s="2"/>
      <c r="AQ51" s="2"/>
    </row>
    <row r="52" spans="1:43" x14ac:dyDescent="0.25">
      <c r="A52" s="1">
        <v>44</v>
      </c>
      <c r="B52" s="22" t="s">
        <v>198</v>
      </c>
      <c r="C52" s="23" t="s">
        <v>199</v>
      </c>
      <c r="D52" s="24" t="s">
        <v>200</v>
      </c>
      <c r="E52" s="23" t="s">
        <v>196</v>
      </c>
      <c r="F52" s="23" t="s">
        <v>42</v>
      </c>
      <c r="G52" s="23" t="s">
        <v>43</v>
      </c>
      <c r="H52" s="24">
        <v>2002</v>
      </c>
      <c r="I52" s="24">
        <v>2014</v>
      </c>
      <c r="J52" s="25">
        <f t="shared" ref="J52:J69" si="17">SUM(I52-H52)</f>
        <v>12</v>
      </c>
      <c r="K52" s="26">
        <v>8</v>
      </c>
      <c r="L52" s="23">
        <v>15</v>
      </c>
      <c r="M52" s="27">
        <v>3117.8</v>
      </c>
      <c r="N52" s="27">
        <f>VLOOKUP(C52,[1]Hoja1!B:L,11,FALSE)</f>
        <v>3117.8</v>
      </c>
      <c r="O52" s="27">
        <f t="shared" si="12"/>
        <v>0</v>
      </c>
      <c r="P52" s="28">
        <f t="shared" si="13"/>
        <v>207.85333333333335</v>
      </c>
      <c r="Q52" s="29">
        <v>1</v>
      </c>
      <c r="R52" s="28">
        <f>SUM(P52*$R$2)</f>
        <v>75866.466666666674</v>
      </c>
      <c r="S52" s="28">
        <f>+R52*$Q$2</f>
        <v>2890.5123800000006</v>
      </c>
      <c r="T52" s="28">
        <f t="shared" si="14"/>
        <v>78756.979046666675</v>
      </c>
      <c r="U52" s="28">
        <f>+P52*$Q$2+P52</f>
        <v>215.77254533333334</v>
      </c>
      <c r="V52" s="28">
        <f>SUM(T52*$V$2)</f>
        <v>9450.8374856000009</v>
      </c>
      <c r="W52" s="28">
        <f>+T52*$W$2</f>
        <v>2362.7093714000002</v>
      </c>
      <c r="X52" s="28">
        <f>SUM(T52*$X$2)</f>
        <v>3937.8489523333337</v>
      </c>
      <c r="Y52" s="28">
        <f>SUM(T52*$Y$2)</f>
        <v>1968.9244761666669</v>
      </c>
      <c r="Z52" s="28">
        <f>+T52*$Z$2</f>
        <v>1575.1395809333335</v>
      </c>
      <c r="AA52" s="28">
        <v>878</v>
      </c>
      <c r="AB52" s="28">
        <f>+$AB$2</f>
        <v>67.227356</v>
      </c>
      <c r="AC52" s="28">
        <f t="shared" si="15"/>
        <v>1756</v>
      </c>
      <c r="AD52" s="28">
        <f>+AC52*$Q$2+$AD$2</f>
        <v>266.90359999999998</v>
      </c>
      <c r="AE52" s="28">
        <f t="shared" si="16"/>
        <v>2022.9036000000001</v>
      </c>
      <c r="AF52" s="28">
        <f>SUM(AB51*4)</f>
        <v>268.909424</v>
      </c>
      <c r="AG52" s="28">
        <v>0</v>
      </c>
      <c r="AH52" s="30"/>
      <c r="AI52" s="28"/>
      <c r="AJ52" s="28"/>
      <c r="AK52" s="28"/>
      <c r="AL52" s="28"/>
      <c r="AM52" s="28">
        <f>SUM(U52*$AM$2)</f>
        <v>1078.8627266666667</v>
      </c>
      <c r="AN52" s="31">
        <f>SUM(U52*$AN$2)</f>
        <v>3236.5881800000002</v>
      </c>
      <c r="AO52" s="31">
        <f>SUM(U52*$AO$2)</f>
        <v>10788.627266666666</v>
      </c>
      <c r="AP52" s="2"/>
      <c r="AQ52" s="2"/>
    </row>
    <row r="53" spans="1:43" x14ac:dyDescent="0.25">
      <c r="A53" s="1">
        <v>45</v>
      </c>
      <c r="B53" s="22" t="s">
        <v>201</v>
      </c>
      <c r="C53" s="32" t="s">
        <v>202</v>
      </c>
      <c r="D53" s="33" t="s">
        <v>203</v>
      </c>
      <c r="E53" s="32" t="s">
        <v>196</v>
      </c>
      <c r="F53" s="32" t="s">
        <v>177</v>
      </c>
      <c r="G53" s="32" t="s">
        <v>70</v>
      </c>
      <c r="H53" s="33">
        <v>2013</v>
      </c>
      <c r="I53" s="33">
        <v>2014</v>
      </c>
      <c r="J53" s="34">
        <f t="shared" si="17"/>
        <v>1</v>
      </c>
      <c r="K53" s="35">
        <v>8</v>
      </c>
      <c r="L53" s="32">
        <v>15</v>
      </c>
      <c r="M53" s="36">
        <v>1616.85</v>
      </c>
      <c r="N53" s="36">
        <f>VLOOKUP(C53,[1]Hoja1!B:L,11,FALSE)</f>
        <v>1616.85</v>
      </c>
      <c r="O53" s="36">
        <f t="shared" si="12"/>
        <v>0</v>
      </c>
      <c r="P53" s="37">
        <f t="shared" si="13"/>
        <v>107.78999999999999</v>
      </c>
      <c r="Q53" s="38">
        <v>1</v>
      </c>
      <c r="R53" s="37">
        <f>SUM(P53*$R$2)</f>
        <v>39343.35</v>
      </c>
      <c r="S53" s="37">
        <f>+R53*$Q$2</f>
        <v>1498.9816350000001</v>
      </c>
      <c r="T53" s="37">
        <f t="shared" si="14"/>
        <v>40842.331634999995</v>
      </c>
      <c r="U53" s="37">
        <f>+P53*$Q$2+P53</f>
        <v>111.89679899999999</v>
      </c>
      <c r="V53" s="37">
        <f>SUM(T53*$V$2)</f>
        <v>4901.0797961999988</v>
      </c>
      <c r="W53" s="37">
        <f>+T53*$W$2</f>
        <v>1225.2699490499997</v>
      </c>
      <c r="X53" s="37">
        <f>SUM(T53*$X$2)</f>
        <v>2042.1165817499998</v>
      </c>
      <c r="Y53" s="37">
        <f>SUM(T53*$Y$2)</f>
        <v>1021.0582908749999</v>
      </c>
      <c r="Z53" s="37">
        <f>+T53*$Z$2</f>
        <v>816.84663269999987</v>
      </c>
      <c r="AA53" s="37">
        <v>778</v>
      </c>
      <c r="AB53" s="37">
        <f>+$AB$2</f>
        <v>67.227356</v>
      </c>
      <c r="AC53" s="37">
        <f t="shared" si="15"/>
        <v>1556</v>
      </c>
      <c r="AD53" s="37">
        <f>+AC53*$Q$2+$AD$2</f>
        <v>259.28359999999998</v>
      </c>
      <c r="AE53" s="37">
        <f t="shared" si="16"/>
        <v>1815.2836</v>
      </c>
      <c r="AF53" s="37">
        <v>0</v>
      </c>
      <c r="AG53" s="37">
        <v>0</v>
      </c>
      <c r="AH53" s="39"/>
      <c r="AI53" s="37"/>
      <c r="AJ53" s="37"/>
      <c r="AK53" s="37"/>
      <c r="AL53" s="37"/>
      <c r="AM53" s="37">
        <f>SUM(U53*$AM$2)</f>
        <v>559.48399499999994</v>
      </c>
      <c r="AN53" s="40">
        <f>SUM(U53*$AN$2)</f>
        <v>1678.4519849999997</v>
      </c>
      <c r="AO53" s="40">
        <f>SUM(U53*$AO$2)</f>
        <v>5594.8399499999996</v>
      </c>
      <c r="AP53" s="2"/>
      <c r="AQ53" s="2"/>
    </row>
    <row r="54" spans="1:43" x14ac:dyDescent="0.25">
      <c r="A54" s="1">
        <v>46</v>
      </c>
      <c r="B54" s="22" t="s">
        <v>204</v>
      </c>
      <c r="C54" s="23" t="s">
        <v>205</v>
      </c>
      <c r="D54" s="24" t="s">
        <v>206</v>
      </c>
      <c r="E54" s="23" t="s">
        <v>196</v>
      </c>
      <c r="F54" s="23" t="s">
        <v>170</v>
      </c>
      <c r="G54" s="23" t="s">
        <v>43</v>
      </c>
      <c r="H54" s="24">
        <v>1994</v>
      </c>
      <c r="I54" s="24">
        <v>2014</v>
      </c>
      <c r="J54" s="25">
        <f t="shared" si="17"/>
        <v>20</v>
      </c>
      <c r="K54" s="26">
        <v>6</v>
      </c>
      <c r="L54" s="23">
        <v>15</v>
      </c>
      <c r="M54" s="27">
        <v>4499.55</v>
      </c>
      <c r="N54" s="27">
        <f>VLOOKUP(C54,[1]Hoja1!B:L,11,FALSE)</f>
        <v>4499.55</v>
      </c>
      <c r="O54" s="27">
        <f t="shared" si="12"/>
        <v>0</v>
      </c>
      <c r="P54" s="28">
        <f t="shared" si="13"/>
        <v>299.97000000000003</v>
      </c>
      <c r="Q54" s="29">
        <v>10</v>
      </c>
      <c r="R54" s="28">
        <f>SUM(P54*$R$2)</f>
        <v>109489.05</v>
      </c>
      <c r="S54" s="28">
        <f>+R54*$Q$2</f>
        <v>4171.5328050000007</v>
      </c>
      <c r="T54" s="28">
        <f t="shared" si="14"/>
        <v>113660.582805</v>
      </c>
      <c r="U54" s="28">
        <f>+P54*$Q$2+P54</f>
        <v>311.39885700000002</v>
      </c>
      <c r="V54" s="28">
        <f>SUM(T54*$V$2)</f>
        <v>13639.2699366</v>
      </c>
      <c r="W54" s="28">
        <f>+T54*$W$2</f>
        <v>3409.8174841499999</v>
      </c>
      <c r="X54" s="28">
        <f>SUM(T54*$X$2)</f>
        <v>5683.0291402500006</v>
      </c>
      <c r="Y54" s="28">
        <f>SUM(T54*$Y$2)</f>
        <v>2841.5145701250003</v>
      </c>
      <c r="Z54" s="28">
        <f>+T54*$Z$2</f>
        <v>2273.2116560999998</v>
      </c>
      <c r="AA54" s="28">
        <v>971</v>
      </c>
      <c r="AB54" s="28">
        <f>+$AB$2</f>
        <v>67.227356</v>
      </c>
      <c r="AC54" s="28">
        <f t="shared" si="15"/>
        <v>1942</v>
      </c>
      <c r="AD54" s="28">
        <f>+AC54*$Q$2+$AD$2</f>
        <v>273.99020000000002</v>
      </c>
      <c r="AE54" s="28">
        <f t="shared" si="16"/>
        <v>2215.9902000000002</v>
      </c>
      <c r="AF54" s="28">
        <f>SUM(AB53*6)</f>
        <v>403.36413600000003</v>
      </c>
      <c r="AG54" s="28">
        <v>0</v>
      </c>
      <c r="AH54" s="30">
        <v>5000</v>
      </c>
      <c r="AI54" s="28"/>
      <c r="AJ54" s="28"/>
      <c r="AK54" s="28"/>
      <c r="AL54" s="28"/>
      <c r="AM54" s="28">
        <f>SUM(U54*$AM$2)</f>
        <v>1556.9942850000002</v>
      </c>
      <c r="AN54" s="31">
        <f>SUM(U54*$AN$2)</f>
        <v>4670.9828550000002</v>
      </c>
      <c r="AO54" s="31">
        <f>SUM(U54*$AO$2)</f>
        <v>15569.942850000001</v>
      </c>
      <c r="AP54" s="2"/>
      <c r="AQ54" s="2"/>
    </row>
    <row r="55" spans="1:43" x14ac:dyDescent="0.25">
      <c r="A55" s="1">
        <v>47</v>
      </c>
      <c r="B55" s="22" t="s">
        <v>207</v>
      </c>
      <c r="C55" s="32" t="s">
        <v>208</v>
      </c>
      <c r="D55" s="33" t="s">
        <v>209</v>
      </c>
      <c r="E55" s="32" t="s">
        <v>89</v>
      </c>
      <c r="F55" s="32" t="s">
        <v>210</v>
      </c>
      <c r="G55" s="32" t="s">
        <v>43</v>
      </c>
      <c r="H55" s="33">
        <v>1991</v>
      </c>
      <c r="I55" s="33">
        <v>2014</v>
      </c>
      <c r="J55" s="34">
        <f t="shared" si="17"/>
        <v>23</v>
      </c>
      <c r="K55" s="35">
        <v>6</v>
      </c>
      <c r="L55" s="32">
        <v>15</v>
      </c>
      <c r="M55" s="36">
        <v>3972.9</v>
      </c>
      <c r="N55" s="36">
        <f>VLOOKUP(C55,[1]Hoja1!B:L,11,FALSE)</f>
        <v>3972.9</v>
      </c>
      <c r="O55" s="36">
        <f t="shared" si="12"/>
        <v>0</v>
      </c>
      <c r="P55" s="37">
        <f t="shared" si="13"/>
        <v>264.86</v>
      </c>
      <c r="Q55" s="38">
        <v>8</v>
      </c>
      <c r="R55" s="37">
        <f>SUM(P55*$R$2)</f>
        <v>96673.900000000009</v>
      </c>
      <c r="S55" s="37">
        <f>+R55*$Q$2</f>
        <v>3683.2755900000006</v>
      </c>
      <c r="T55" s="37">
        <f t="shared" si="14"/>
        <v>100357.17559000001</v>
      </c>
      <c r="U55" s="37">
        <f>+P55*$Q$2+P55</f>
        <v>274.951166</v>
      </c>
      <c r="V55" s="37">
        <f>SUM(T55*$V$2)</f>
        <v>12042.861070800001</v>
      </c>
      <c r="W55" s="37">
        <f>+T55*$W$2</f>
        <v>3010.7152677000004</v>
      </c>
      <c r="X55" s="37">
        <f>SUM(T55*$X$2)</f>
        <v>5017.8587795000012</v>
      </c>
      <c r="Y55" s="37">
        <f>SUM(T55*$Y$2)</f>
        <v>2508.9293897500006</v>
      </c>
      <c r="Z55" s="37">
        <f>+T55*$Z$2</f>
        <v>2007.1435118000004</v>
      </c>
      <c r="AA55" s="37">
        <v>870</v>
      </c>
      <c r="AB55" s="37">
        <f>+$AB$2</f>
        <v>67.227356</v>
      </c>
      <c r="AC55" s="37">
        <f t="shared" si="15"/>
        <v>1740</v>
      </c>
      <c r="AD55" s="37">
        <f>+AC55*$Q$2+$AD$2</f>
        <v>266.29399999999998</v>
      </c>
      <c r="AE55" s="37">
        <f t="shared" si="16"/>
        <v>2006.2939999999999</v>
      </c>
      <c r="AF55" s="37">
        <f>SUM(AB54*6)</f>
        <v>403.36413600000003</v>
      </c>
      <c r="AG55" s="37">
        <v>0</v>
      </c>
      <c r="AH55" s="39"/>
      <c r="AI55" s="37"/>
      <c r="AJ55" s="37"/>
      <c r="AK55" s="37"/>
      <c r="AL55" s="37"/>
      <c r="AM55" s="37">
        <f>SUM(U55*$AM$2)</f>
        <v>1374.7558300000001</v>
      </c>
      <c r="AN55" s="40">
        <f>SUM(U55*$AN$2)</f>
        <v>4124.2674900000002</v>
      </c>
      <c r="AO55" s="40">
        <f>SUM(U55*$AO$2)</f>
        <v>13747.558300000001</v>
      </c>
      <c r="AP55" s="2"/>
      <c r="AQ55" s="2"/>
    </row>
    <row r="56" spans="1:43" x14ac:dyDescent="0.25">
      <c r="A56" s="1">
        <v>48</v>
      </c>
      <c r="B56" s="22" t="s">
        <v>211</v>
      </c>
      <c r="C56" s="23" t="s">
        <v>212</v>
      </c>
      <c r="D56" s="24" t="s">
        <v>213</v>
      </c>
      <c r="E56" s="23" t="s">
        <v>196</v>
      </c>
      <c r="F56" s="23" t="s">
        <v>162</v>
      </c>
      <c r="G56" s="23" t="s">
        <v>43</v>
      </c>
      <c r="H56" s="24">
        <v>1997</v>
      </c>
      <c r="I56" s="24">
        <v>2014</v>
      </c>
      <c r="J56" s="25">
        <f t="shared" si="17"/>
        <v>17</v>
      </c>
      <c r="K56" s="26">
        <v>8</v>
      </c>
      <c r="L56" s="23">
        <v>15</v>
      </c>
      <c r="M56" s="27">
        <v>2173.5500000000002</v>
      </c>
      <c r="N56" s="27">
        <f>VLOOKUP(C56,[1]Hoja1!B:L,11,FALSE)</f>
        <v>2173.5500000000002</v>
      </c>
      <c r="O56" s="27">
        <f t="shared" si="12"/>
        <v>0</v>
      </c>
      <c r="P56" s="28">
        <f t="shared" si="13"/>
        <v>144.90333333333334</v>
      </c>
      <c r="Q56" s="29">
        <v>1</v>
      </c>
      <c r="R56" s="28">
        <f>SUM(P56*$R$2)</f>
        <v>52889.716666666667</v>
      </c>
      <c r="S56" s="28">
        <f>+R56*$Q$2</f>
        <v>2015.098205</v>
      </c>
      <c r="T56" s="28">
        <f t="shared" si="14"/>
        <v>54904.814871666669</v>
      </c>
      <c r="U56" s="28">
        <f>+P56*$Q$2+P56</f>
        <v>150.42415033333333</v>
      </c>
      <c r="V56" s="28">
        <f>SUM(T56*$V$2)</f>
        <v>6588.5777846000001</v>
      </c>
      <c r="W56" s="28">
        <f>+T56*$W$2</f>
        <v>1647.14444615</v>
      </c>
      <c r="X56" s="28">
        <f>SUM(T56*$X$2)</f>
        <v>2745.2407435833338</v>
      </c>
      <c r="Y56" s="28">
        <f>SUM(T56*$Y$2)</f>
        <v>1372.6203717916669</v>
      </c>
      <c r="Z56" s="28">
        <f>+T56*$Z$2</f>
        <v>1098.0962974333333</v>
      </c>
      <c r="AA56" s="28">
        <v>878</v>
      </c>
      <c r="AB56" s="28">
        <f>+$AB$2</f>
        <v>67.227356</v>
      </c>
      <c r="AC56" s="28">
        <f t="shared" si="15"/>
        <v>1756</v>
      </c>
      <c r="AD56" s="28">
        <f>+AC56*$Q$2+$AD$2</f>
        <v>266.90359999999998</v>
      </c>
      <c r="AE56" s="28">
        <f t="shared" si="16"/>
        <v>2022.9036000000001</v>
      </c>
      <c r="AF56" s="28">
        <f>SUM(AB56*5)</f>
        <v>336.13677999999999</v>
      </c>
      <c r="AG56" s="28">
        <v>0</v>
      </c>
      <c r="AH56" s="30"/>
      <c r="AI56" s="28"/>
      <c r="AJ56" s="28"/>
      <c r="AK56" s="28"/>
      <c r="AL56" s="28"/>
      <c r="AM56" s="28">
        <f>SUM(U56*$AM$2)</f>
        <v>752.12075166666659</v>
      </c>
      <c r="AN56" s="31">
        <f>SUM(U56*$AN$2)</f>
        <v>2256.362255</v>
      </c>
      <c r="AO56" s="31">
        <f>SUM(U56*$AO$2)</f>
        <v>7521.2075166666664</v>
      </c>
      <c r="AP56" s="2"/>
      <c r="AQ56" s="2"/>
    </row>
    <row r="57" spans="1:43" x14ac:dyDescent="0.25">
      <c r="A57" s="1">
        <v>49</v>
      </c>
      <c r="B57" s="22" t="s">
        <v>214</v>
      </c>
      <c r="C57" s="32" t="s">
        <v>215</v>
      </c>
      <c r="D57" s="33" t="s">
        <v>216</v>
      </c>
      <c r="E57" s="32" t="s">
        <v>196</v>
      </c>
      <c r="F57" s="32" t="s">
        <v>217</v>
      </c>
      <c r="G57" s="32" t="s">
        <v>43</v>
      </c>
      <c r="H57" s="33">
        <v>1996</v>
      </c>
      <c r="I57" s="33">
        <v>2014</v>
      </c>
      <c r="J57" s="34">
        <f t="shared" si="17"/>
        <v>18</v>
      </c>
      <c r="K57" s="35">
        <v>8</v>
      </c>
      <c r="L57" s="32">
        <v>15</v>
      </c>
      <c r="M57" s="36">
        <v>2471.9</v>
      </c>
      <c r="N57" s="36">
        <f>VLOOKUP(C57,[1]Hoja1!B:L,11,FALSE)</f>
        <v>2471.9</v>
      </c>
      <c r="O57" s="36">
        <f t="shared" si="12"/>
        <v>0</v>
      </c>
      <c r="P57" s="37">
        <f t="shared" si="13"/>
        <v>164.79333333333335</v>
      </c>
      <c r="Q57" s="38">
        <v>1</v>
      </c>
      <c r="R57" s="37">
        <f>SUM(P57*$R$2)</f>
        <v>60149.566666666673</v>
      </c>
      <c r="S57" s="37">
        <f>+R57*$Q$2</f>
        <v>2291.6984900000002</v>
      </c>
      <c r="T57" s="37">
        <f t="shared" si="14"/>
        <v>62441.265156666675</v>
      </c>
      <c r="U57" s="37">
        <f>+P57*$Q$2+P57</f>
        <v>171.07195933333335</v>
      </c>
      <c r="V57" s="37">
        <f>SUM(T57*$V$2)</f>
        <v>7492.9518188000011</v>
      </c>
      <c r="W57" s="37">
        <f>+T57*$W$2</f>
        <v>1873.2379547000003</v>
      </c>
      <c r="X57" s="37">
        <f>SUM(T57*$X$2)</f>
        <v>3122.0632578333339</v>
      </c>
      <c r="Y57" s="37">
        <f>SUM(T57*$Y$2)</f>
        <v>1561.0316289166669</v>
      </c>
      <c r="Z57" s="37">
        <f>+T57*$Z$2</f>
        <v>1248.8253031333336</v>
      </c>
      <c r="AA57" s="37">
        <v>878</v>
      </c>
      <c r="AB57" s="37">
        <f>+$AB$2</f>
        <v>67.227356</v>
      </c>
      <c r="AC57" s="37">
        <f t="shared" si="15"/>
        <v>1756</v>
      </c>
      <c r="AD57" s="37">
        <f>+AC57*$Q$2+$AD$2</f>
        <v>266.90359999999998</v>
      </c>
      <c r="AE57" s="37">
        <f t="shared" si="16"/>
        <v>2022.9036000000001</v>
      </c>
      <c r="AF57" s="37">
        <f>SUM(AB56*5)</f>
        <v>336.13677999999999</v>
      </c>
      <c r="AG57" s="37">
        <v>0</v>
      </c>
      <c r="AH57" s="39"/>
      <c r="AI57" s="37"/>
      <c r="AJ57" s="37"/>
      <c r="AK57" s="37"/>
      <c r="AL57" s="37"/>
      <c r="AM57" s="37">
        <f>SUM(U57*$AM$2)</f>
        <v>855.35979666666674</v>
      </c>
      <c r="AN57" s="40">
        <f>SUM(U57*$AN$2)</f>
        <v>2566.0793900000003</v>
      </c>
      <c r="AO57" s="40">
        <f>SUM(U57*$AO$2)</f>
        <v>8553.5979666666681</v>
      </c>
      <c r="AP57" s="2"/>
      <c r="AQ57" s="2"/>
    </row>
    <row r="58" spans="1:43" x14ac:dyDescent="0.25">
      <c r="A58" s="1">
        <v>50</v>
      </c>
      <c r="B58" s="22" t="s">
        <v>218</v>
      </c>
      <c r="C58" s="23" t="s">
        <v>219</v>
      </c>
      <c r="D58" s="24" t="s">
        <v>220</v>
      </c>
      <c r="E58" s="23" t="s">
        <v>196</v>
      </c>
      <c r="F58" s="23" t="s">
        <v>166</v>
      </c>
      <c r="G58" s="23" t="s">
        <v>43</v>
      </c>
      <c r="H58" s="24">
        <v>2005</v>
      </c>
      <c r="I58" s="24">
        <v>2014</v>
      </c>
      <c r="J58" s="25">
        <f t="shared" si="17"/>
        <v>9</v>
      </c>
      <c r="K58" s="26">
        <v>8</v>
      </c>
      <c r="L58" s="23">
        <v>15</v>
      </c>
      <c r="M58" s="27">
        <v>6148.5</v>
      </c>
      <c r="N58" s="27">
        <f>VLOOKUP(C58,[1]Hoja1!B:L,11,FALSE)</f>
        <v>6148.5</v>
      </c>
      <c r="O58" s="27">
        <f t="shared" si="12"/>
        <v>0</v>
      </c>
      <c r="P58" s="28">
        <f t="shared" si="13"/>
        <v>409.9</v>
      </c>
      <c r="Q58" s="29">
        <v>12</v>
      </c>
      <c r="R58" s="28">
        <f>SUM(P58*$R$2)</f>
        <v>149613.5</v>
      </c>
      <c r="S58" s="28">
        <f>+R58*$Q$2</f>
        <v>5700.2743500000006</v>
      </c>
      <c r="T58" s="28">
        <f t="shared" si="14"/>
        <v>155313.77434999999</v>
      </c>
      <c r="U58" s="28">
        <f>+P58*$Q$2+P58</f>
        <v>425.51718999999997</v>
      </c>
      <c r="V58" s="28">
        <f>SUM(T58*$V$2)</f>
        <v>18637.652921999997</v>
      </c>
      <c r="W58" s="28">
        <f>+T58*$W$2</f>
        <v>4659.4132304999994</v>
      </c>
      <c r="X58" s="28">
        <f>SUM(T58*$X$2)</f>
        <v>7765.6887175000002</v>
      </c>
      <c r="Y58" s="28">
        <f>SUM(T58*$Y$2)</f>
        <v>3882.8443587500001</v>
      </c>
      <c r="Z58" s="28">
        <f>+T58*$Z$2</f>
        <v>3106.2754869999999</v>
      </c>
      <c r="AA58" s="28">
        <v>1215.5</v>
      </c>
      <c r="AB58" s="28">
        <f>+$AB$2</f>
        <v>67.227356</v>
      </c>
      <c r="AC58" s="28">
        <f t="shared" si="15"/>
        <v>2431</v>
      </c>
      <c r="AD58" s="28">
        <f>+AC58*$Q$2+$AD$2</f>
        <v>292.62110000000001</v>
      </c>
      <c r="AE58" s="28">
        <f t="shared" si="16"/>
        <v>2723.6210999999998</v>
      </c>
      <c r="AF58" s="28">
        <f>SUM(AB58*3)</f>
        <v>201.68206800000002</v>
      </c>
      <c r="AG58" s="28">
        <v>0</v>
      </c>
      <c r="AH58" s="30"/>
      <c r="AI58" s="28"/>
      <c r="AJ58" s="28"/>
      <c r="AK58" s="28"/>
      <c r="AL58" s="28"/>
      <c r="AM58" s="28">
        <f>SUM(U58*$AM$2)</f>
        <v>2127.5859499999997</v>
      </c>
      <c r="AN58" s="31">
        <f>SUM(U58*$AN$2)</f>
        <v>6382.75785</v>
      </c>
      <c r="AO58" s="31">
        <f>SUM(U58*$AO$2)</f>
        <v>21275.859499999999</v>
      </c>
      <c r="AP58" s="2"/>
      <c r="AQ58" s="2"/>
    </row>
    <row r="59" spans="1:43" x14ac:dyDescent="0.25">
      <c r="A59" s="1">
        <v>51</v>
      </c>
      <c r="B59" s="22" t="s">
        <v>221</v>
      </c>
      <c r="C59" s="32" t="s">
        <v>222</v>
      </c>
      <c r="D59" s="33" t="s">
        <v>223</v>
      </c>
      <c r="E59" s="32" t="s">
        <v>224</v>
      </c>
      <c r="F59" s="32" t="s">
        <v>177</v>
      </c>
      <c r="G59" s="32" t="s">
        <v>43</v>
      </c>
      <c r="H59" s="33">
        <v>1995</v>
      </c>
      <c r="I59" s="33">
        <v>2014</v>
      </c>
      <c r="J59" s="34">
        <f t="shared" si="17"/>
        <v>19</v>
      </c>
      <c r="K59" s="35">
        <v>8</v>
      </c>
      <c r="L59" s="32">
        <v>15</v>
      </c>
      <c r="M59" s="36">
        <v>5201.55</v>
      </c>
      <c r="N59" s="36">
        <f>VLOOKUP(C59,[1]Hoja1!B:L,11,FALSE)</f>
        <v>5201.55</v>
      </c>
      <c r="O59" s="36">
        <f t="shared" si="12"/>
        <v>0</v>
      </c>
      <c r="P59" s="37">
        <f t="shared" si="13"/>
        <v>346.77000000000004</v>
      </c>
      <c r="Q59" s="38">
        <v>8</v>
      </c>
      <c r="R59" s="37">
        <f>SUM(P59*$R$2)</f>
        <v>126571.05000000002</v>
      </c>
      <c r="S59" s="37">
        <f>+R59*$Q$2</f>
        <v>4822.3570050000008</v>
      </c>
      <c r="T59" s="37">
        <f t="shared" si="14"/>
        <v>131393.40700500002</v>
      </c>
      <c r="U59" s="37">
        <f>+P59*$Q$2+P59</f>
        <v>359.98193700000002</v>
      </c>
      <c r="V59" s="37">
        <f>SUM(T59*$V$2)</f>
        <v>15767.208840600002</v>
      </c>
      <c r="W59" s="37">
        <f>+T59*$W$2</f>
        <v>3941.8022101500005</v>
      </c>
      <c r="X59" s="37">
        <f>SUM(T59*$X$2)</f>
        <v>6569.6703502500013</v>
      </c>
      <c r="Y59" s="37">
        <f>SUM(T59*$Y$2)</f>
        <v>3284.8351751250007</v>
      </c>
      <c r="Z59" s="37">
        <f>+T59*$Z$2</f>
        <v>2627.8681401000003</v>
      </c>
      <c r="AA59" s="37">
        <v>1059</v>
      </c>
      <c r="AB59" s="37">
        <f>+$AB$2</f>
        <v>67.227356</v>
      </c>
      <c r="AC59" s="37">
        <f t="shared" si="15"/>
        <v>2118</v>
      </c>
      <c r="AD59" s="37">
        <f>+AC59*$Q$2+$AD$2</f>
        <v>280.69580000000002</v>
      </c>
      <c r="AE59" s="37">
        <f t="shared" si="16"/>
        <v>2398.6958</v>
      </c>
      <c r="AF59" s="37">
        <f>SUM(AB58*5)</f>
        <v>336.13677999999999</v>
      </c>
      <c r="AG59" s="37">
        <v>0</v>
      </c>
      <c r="AH59" s="39"/>
      <c r="AI59" s="37"/>
      <c r="AJ59" s="37"/>
      <c r="AK59" s="37"/>
      <c r="AL59" s="37"/>
      <c r="AM59" s="37">
        <f>SUM(U59*$AM$2)</f>
        <v>1799.9096850000001</v>
      </c>
      <c r="AN59" s="40">
        <f>SUM(U59*$AN$2)</f>
        <v>5399.7290549999998</v>
      </c>
      <c r="AO59" s="40">
        <f>SUM(U59*$AO$2)</f>
        <v>17999.096850000002</v>
      </c>
      <c r="AP59" s="2"/>
      <c r="AQ59" s="2"/>
    </row>
    <row r="60" spans="1:43" x14ac:dyDescent="0.25">
      <c r="A60" s="1">
        <v>52</v>
      </c>
      <c r="B60" s="22" t="s">
        <v>225</v>
      </c>
      <c r="C60" s="23" t="s">
        <v>226</v>
      </c>
      <c r="D60" s="24" t="s">
        <v>227</v>
      </c>
      <c r="E60" s="23" t="s">
        <v>224</v>
      </c>
      <c r="F60" s="23" t="s">
        <v>162</v>
      </c>
      <c r="G60" s="23" t="s">
        <v>43</v>
      </c>
      <c r="H60" s="24">
        <v>1999</v>
      </c>
      <c r="I60" s="24">
        <v>2014</v>
      </c>
      <c r="J60" s="25">
        <f t="shared" si="17"/>
        <v>15</v>
      </c>
      <c r="K60" s="26">
        <v>8</v>
      </c>
      <c r="L60" s="23">
        <v>15</v>
      </c>
      <c r="M60" s="27">
        <v>3160.25</v>
      </c>
      <c r="N60" s="27">
        <f>VLOOKUP(C60,[1]Hoja1!B:L,11,FALSE)</f>
        <v>3160.25</v>
      </c>
      <c r="O60" s="27">
        <f t="shared" si="12"/>
        <v>0</v>
      </c>
      <c r="P60" s="28">
        <f t="shared" si="13"/>
        <v>210.68333333333334</v>
      </c>
      <c r="Q60" s="29">
        <v>1</v>
      </c>
      <c r="R60" s="28">
        <f>SUM(P60*$R$2)</f>
        <v>76899.416666666672</v>
      </c>
      <c r="S60" s="28">
        <f>+R60*$Q$2</f>
        <v>2929.8677750000002</v>
      </c>
      <c r="T60" s="28">
        <f t="shared" si="14"/>
        <v>79829.284441666678</v>
      </c>
      <c r="U60" s="28">
        <f>+P60*$Q$2+P60</f>
        <v>218.71036833333335</v>
      </c>
      <c r="V60" s="28">
        <f>SUM(T60*$V$2)</f>
        <v>9579.5141330000006</v>
      </c>
      <c r="W60" s="28">
        <f>+T60*$W$2</f>
        <v>2394.8785332500001</v>
      </c>
      <c r="X60" s="28">
        <f>SUM(T60*$X$2)</f>
        <v>3991.4642220833339</v>
      </c>
      <c r="Y60" s="28">
        <f>SUM(T60*$Y$2)</f>
        <v>1995.7321110416669</v>
      </c>
      <c r="Z60" s="28">
        <f>+T60*$Z$2</f>
        <v>1596.5856888333335</v>
      </c>
      <c r="AA60" s="28">
        <v>878</v>
      </c>
      <c r="AB60" s="28">
        <f>+$AB$2</f>
        <v>67.227356</v>
      </c>
      <c r="AC60" s="28">
        <f t="shared" si="15"/>
        <v>1756</v>
      </c>
      <c r="AD60" s="28">
        <f>+AC60*$Q$2+$AD$2</f>
        <v>266.90359999999998</v>
      </c>
      <c r="AE60" s="28">
        <f t="shared" si="16"/>
        <v>2022.9036000000001</v>
      </c>
      <c r="AF60" s="28">
        <f>SUM(AB59*5)</f>
        <v>336.13677999999999</v>
      </c>
      <c r="AG60" s="28">
        <v>0</v>
      </c>
      <c r="AH60" s="30"/>
      <c r="AI60" s="28"/>
      <c r="AJ60" s="28"/>
      <c r="AK60" s="28"/>
      <c r="AL60" s="28"/>
      <c r="AM60" s="28">
        <f>SUM(U60*$AM$2)</f>
        <v>1093.5518416666669</v>
      </c>
      <c r="AN60" s="31">
        <f>SUM(U60*$AN$2)</f>
        <v>3280.6555250000001</v>
      </c>
      <c r="AO60" s="31">
        <f>SUM(U60*$AO$2)</f>
        <v>10935.518416666668</v>
      </c>
      <c r="AP60" s="2"/>
      <c r="AQ60" s="2"/>
    </row>
    <row r="61" spans="1:43" x14ac:dyDescent="0.25">
      <c r="A61" s="1">
        <v>53</v>
      </c>
      <c r="B61" s="22" t="s">
        <v>228</v>
      </c>
      <c r="C61" s="32" t="s">
        <v>229</v>
      </c>
      <c r="D61" s="33" t="s">
        <v>230</v>
      </c>
      <c r="E61" s="32" t="s">
        <v>224</v>
      </c>
      <c r="F61" s="32" t="s">
        <v>177</v>
      </c>
      <c r="G61" s="32" t="s">
        <v>43</v>
      </c>
      <c r="H61" s="33">
        <v>2001</v>
      </c>
      <c r="I61" s="33">
        <v>2014</v>
      </c>
      <c r="J61" s="34">
        <f t="shared" si="17"/>
        <v>13</v>
      </c>
      <c r="K61" s="35">
        <v>8</v>
      </c>
      <c r="L61" s="32">
        <v>15</v>
      </c>
      <c r="M61" s="36">
        <v>5693.85</v>
      </c>
      <c r="N61" s="36">
        <f>VLOOKUP(C61,[1]Hoja1!B:L,11,FALSE)</f>
        <v>5693.85</v>
      </c>
      <c r="O61" s="36">
        <f t="shared" si="12"/>
        <v>0</v>
      </c>
      <c r="P61" s="37">
        <f t="shared" si="13"/>
        <v>379.59000000000003</v>
      </c>
      <c r="Q61" s="38">
        <v>10</v>
      </c>
      <c r="R61" s="37">
        <f>SUM(P61*$R$2)</f>
        <v>138550.35</v>
      </c>
      <c r="S61" s="37">
        <f>+R61*$Q$2</f>
        <v>5278.7683350000007</v>
      </c>
      <c r="T61" s="37">
        <f t="shared" si="14"/>
        <v>143829.11833500001</v>
      </c>
      <c r="U61" s="37">
        <f>+P61*$Q$2+P61</f>
        <v>394.05237900000003</v>
      </c>
      <c r="V61" s="37">
        <f>SUM(T61*$V$2)</f>
        <v>17259.494200199999</v>
      </c>
      <c r="W61" s="37">
        <f>+T61*$W$2</f>
        <v>4314.8735500499997</v>
      </c>
      <c r="X61" s="37">
        <f>SUM(T61*$X$2)</f>
        <v>7191.4559167500011</v>
      </c>
      <c r="Y61" s="37">
        <f>SUM(T61*$Y$2)</f>
        <v>3595.7279583750005</v>
      </c>
      <c r="Z61" s="37">
        <f>+T61*$Z$2</f>
        <v>2876.5823667</v>
      </c>
      <c r="AA61" s="37">
        <v>1194</v>
      </c>
      <c r="AB61" s="37">
        <f>+$AB$2</f>
        <v>67.227356</v>
      </c>
      <c r="AC61" s="37">
        <f t="shared" si="15"/>
        <v>2388</v>
      </c>
      <c r="AD61" s="37">
        <f>+AC61*$Q$2+$AD$2</f>
        <v>290.9828</v>
      </c>
      <c r="AE61" s="37">
        <f t="shared" si="16"/>
        <v>2678.9827999999998</v>
      </c>
      <c r="AF61" s="37">
        <f>SUM(AB60*4)</f>
        <v>268.909424</v>
      </c>
      <c r="AG61" s="37">
        <v>0</v>
      </c>
      <c r="AH61" s="39"/>
      <c r="AI61" s="37"/>
      <c r="AJ61" s="37"/>
      <c r="AK61" s="37"/>
      <c r="AL61" s="37"/>
      <c r="AM61" s="37">
        <f>SUM(U61*$AM$2)</f>
        <v>1970.2618950000001</v>
      </c>
      <c r="AN61" s="40">
        <f>SUM(U61*$AN$2)</f>
        <v>5910.7856850000007</v>
      </c>
      <c r="AO61" s="40">
        <f>SUM(U61*$AO$2)</f>
        <v>19702.61895</v>
      </c>
      <c r="AP61" s="2"/>
      <c r="AQ61" s="2"/>
    </row>
    <row r="62" spans="1:43" x14ac:dyDescent="0.25">
      <c r="A62" s="1">
        <v>54</v>
      </c>
      <c r="B62" s="22" t="s">
        <v>231</v>
      </c>
      <c r="C62" s="23" t="s">
        <v>232</v>
      </c>
      <c r="D62" s="24" t="s">
        <v>233</v>
      </c>
      <c r="E62" s="23" t="s">
        <v>224</v>
      </c>
      <c r="F62" s="23" t="s">
        <v>166</v>
      </c>
      <c r="G62" s="23" t="s">
        <v>43</v>
      </c>
      <c r="H62" s="24">
        <v>1997</v>
      </c>
      <c r="I62" s="24">
        <v>2014</v>
      </c>
      <c r="J62" s="25">
        <f t="shared" si="17"/>
        <v>17</v>
      </c>
      <c r="K62" s="26">
        <v>8</v>
      </c>
      <c r="L62" s="23">
        <v>15</v>
      </c>
      <c r="M62" s="27">
        <v>4920</v>
      </c>
      <c r="N62" s="27">
        <f>VLOOKUP(C62,[1]Hoja1!B:L,11,FALSE)</f>
        <v>4920</v>
      </c>
      <c r="O62" s="27">
        <f t="shared" si="12"/>
        <v>0</v>
      </c>
      <c r="P62" s="28">
        <f t="shared" si="13"/>
        <v>328</v>
      </c>
      <c r="Q62" s="29">
        <v>7</v>
      </c>
      <c r="R62" s="28">
        <f>SUM(P62*$R$2)</f>
        <v>119720</v>
      </c>
      <c r="S62" s="28">
        <f>+R62*$Q$2</f>
        <v>4561.3320000000003</v>
      </c>
      <c r="T62" s="28">
        <f t="shared" si="14"/>
        <v>124281.33199999999</v>
      </c>
      <c r="U62" s="28">
        <f>+P62*$Q$2+P62</f>
        <v>340.49680000000001</v>
      </c>
      <c r="V62" s="28">
        <f>SUM(T62*$V$2)</f>
        <v>14913.759839999999</v>
      </c>
      <c r="W62" s="28">
        <f>+T62*$W$2</f>
        <v>3728.4399599999997</v>
      </c>
      <c r="X62" s="28">
        <f>SUM(T62*$X$2)</f>
        <v>6214.0666000000001</v>
      </c>
      <c r="Y62" s="28">
        <f>SUM(T62*$Y$2)</f>
        <v>3107.0333000000001</v>
      </c>
      <c r="Z62" s="28">
        <f>+T62*$Z$2</f>
        <v>2485.62664</v>
      </c>
      <c r="AA62" s="28">
        <v>1043</v>
      </c>
      <c r="AB62" s="28">
        <f>+$AB$2</f>
        <v>67.227356</v>
      </c>
      <c r="AC62" s="28">
        <f t="shared" si="15"/>
        <v>2086</v>
      </c>
      <c r="AD62" s="28">
        <f>+AC62*$Q$2+$AD$2</f>
        <v>279.47660000000002</v>
      </c>
      <c r="AE62" s="28">
        <f t="shared" si="16"/>
        <v>2365.4766</v>
      </c>
      <c r="AF62" s="28">
        <f>SUM(AB61*5)</f>
        <v>336.13677999999999</v>
      </c>
      <c r="AG62" s="28">
        <v>0</v>
      </c>
      <c r="AH62" s="30"/>
      <c r="AI62" s="28"/>
      <c r="AJ62" s="28"/>
      <c r="AK62" s="28"/>
      <c r="AL62" s="28"/>
      <c r="AM62" s="28">
        <f>SUM(U62*$AM$2)</f>
        <v>1702.4839999999999</v>
      </c>
      <c r="AN62" s="31">
        <f>SUM(U62*$AN$2)</f>
        <v>5107.4520000000002</v>
      </c>
      <c r="AO62" s="31">
        <f>SUM(U62*$AO$2)</f>
        <v>17024.84</v>
      </c>
      <c r="AP62" s="2"/>
      <c r="AQ62" s="2"/>
    </row>
    <row r="63" spans="1:43" x14ac:dyDescent="0.25">
      <c r="A63" s="1">
        <v>55</v>
      </c>
      <c r="B63" s="22" t="s">
        <v>234</v>
      </c>
      <c r="C63" s="32" t="s">
        <v>235</v>
      </c>
      <c r="D63" s="33" t="s">
        <v>223</v>
      </c>
      <c r="E63" s="32" t="s">
        <v>224</v>
      </c>
      <c r="F63" s="32" t="s">
        <v>177</v>
      </c>
      <c r="G63" s="32" t="s">
        <v>43</v>
      </c>
      <c r="H63" s="33">
        <v>1995</v>
      </c>
      <c r="I63" s="33">
        <v>2014</v>
      </c>
      <c r="J63" s="34">
        <f t="shared" si="17"/>
        <v>19</v>
      </c>
      <c r="K63" s="35">
        <v>8</v>
      </c>
      <c r="L63" s="32">
        <v>15</v>
      </c>
      <c r="M63" s="36">
        <v>4920</v>
      </c>
      <c r="N63" s="36">
        <f>VLOOKUP(C63,[1]Hoja1!B:L,11,FALSE)</f>
        <v>4920</v>
      </c>
      <c r="O63" s="36">
        <f t="shared" si="12"/>
        <v>0</v>
      </c>
      <c r="P63" s="37">
        <f t="shared" si="13"/>
        <v>328</v>
      </c>
      <c r="Q63" s="38">
        <v>7</v>
      </c>
      <c r="R63" s="37">
        <f>SUM(P63*$R$2)</f>
        <v>119720</v>
      </c>
      <c r="S63" s="37">
        <f>+R63*$Q$2</f>
        <v>4561.3320000000003</v>
      </c>
      <c r="T63" s="37">
        <f t="shared" si="14"/>
        <v>124281.33199999999</v>
      </c>
      <c r="U63" s="37">
        <f>+P63*$Q$2+P63</f>
        <v>340.49680000000001</v>
      </c>
      <c r="V63" s="37">
        <f>SUM(T63*$V$2)</f>
        <v>14913.759839999999</v>
      </c>
      <c r="W63" s="37">
        <f>+T63*$W$2</f>
        <v>3728.4399599999997</v>
      </c>
      <c r="X63" s="37">
        <f>SUM(T63*$X$2)</f>
        <v>6214.0666000000001</v>
      </c>
      <c r="Y63" s="37">
        <f>SUM(T63*$Y$2)</f>
        <v>3107.0333000000001</v>
      </c>
      <c r="Z63" s="37">
        <f>+T63*$Z$2</f>
        <v>2485.62664</v>
      </c>
      <c r="AA63" s="37">
        <v>1043</v>
      </c>
      <c r="AB63" s="37">
        <f>+$AB$2</f>
        <v>67.227356</v>
      </c>
      <c r="AC63" s="37">
        <f t="shared" si="15"/>
        <v>2086</v>
      </c>
      <c r="AD63" s="37">
        <f>+AC63*$Q$2+$AD$2</f>
        <v>279.47660000000002</v>
      </c>
      <c r="AE63" s="37">
        <f t="shared" si="16"/>
        <v>2365.4766</v>
      </c>
      <c r="AF63" s="37">
        <f>SUM(AB62*5)</f>
        <v>336.13677999999999</v>
      </c>
      <c r="AG63" s="37">
        <v>0</v>
      </c>
      <c r="AH63" s="39"/>
      <c r="AI63" s="37"/>
      <c r="AJ63" s="37"/>
      <c r="AK63" s="37"/>
      <c r="AL63" s="37"/>
      <c r="AM63" s="37">
        <f>SUM(U63*$AM$2)</f>
        <v>1702.4839999999999</v>
      </c>
      <c r="AN63" s="40">
        <f>SUM(U63*$AN$2)</f>
        <v>5107.4520000000002</v>
      </c>
      <c r="AO63" s="40">
        <f>SUM(U63*$AO$2)</f>
        <v>17024.84</v>
      </c>
      <c r="AP63" s="2"/>
      <c r="AQ63" s="2"/>
    </row>
    <row r="64" spans="1:43" x14ac:dyDescent="0.25">
      <c r="A64" s="1">
        <v>56</v>
      </c>
      <c r="B64" s="22" t="s">
        <v>236</v>
      </c>
      <c r="C64" s="23" t="s">
        <v>237</v>
      </c>
      <c r="D64" s="24" t="s">
        <v>238</v>
      </c>
      <c r="E64" s="23" t="s">
        <v>224</v>
      </c>
      <c r="F64" s="23" t="s">
        <v>158</v>
      </c>
      <c r="G64" s="23" t="s">
        <v>129</v>
      </c>
      <c r="H64" s="24">
        <v>1998</v>
      </c>
      <c r="I64" s="24">
        <v>2014</v>
      </c>
      <c r="J64" s="25">
        <f t="shared" si="17"/>
        <v>16</v>
      </c>
      <c r="K64" s="26">
        <v>8</v>
      </c>
      <c r="L64" s="23">
        <v>15</v>
      </c>
      <c r="M64" s="27">
        <v>6154.2</v>
      </c>
      <c r="N64" s="27">
        <f>VLOOKUP(C64,[1]Hoja1!B:L,11,FALSE)</f>
        <v>6154.2</v>
      </c>
      <c r="O64" s="27">
        <f t="shared" si="12"/>
        <v>0</v>
      </c>
      <c r="P64" s="28">
        <f t="shared" si="13"/>
        <v>410.28</v>
      </c>
      <c r="Q64" s="29">
        <v>12</v>
      </c>
      <c r="R64" s="28">
        <f>SUM(P64*$R$2)</f>
        <v>149752.19999999998</v>
      </c>
      <c r="S64" s="28">
        <f>+R64*$Q$2</f>
        <v>5705.5588199999993</v>
      </c>
      <c r="T64" s="28">
        <f t="shared" si="14"/>
        <v>155457.75881999999</v>
      </c>
      <c r="U64" s="28">
        <f>+P64*$Q$2+P64</f>
        <v>425.91166799999996</v>
      </c>
      <c r="V64" s="28">
        <f>SUM(T64*$V$2)</f>
        <v>18654.931058399998</v>
      </c>
      <c r="W64" s="28">
        <f>+T64*$W$2</f>
        <v>4663.7327645999994</v>
      </c>
      <c r="X64" s="28">
        <f>SUM(T64*$X$2)</f>
        <v>7772.887941</v>
      </c>
      <c r="Y64" s="28">
        <f>SUM(T64*$Y$2)</f>
        <v>3886.4439705</v>
      </c>
      <c r="Z64" s="28">
        <f>+T64*$Z$2</f>
        <v>3109.1551763999996</v>
      </c>
      <c r="AA64" s="28">
        <v>1115.5</v>
      </c>
      <c r="AB64" s="28">
        <f>+$AB$2</f>
        <v>67.227356</v>
      </c>
      <c r="AC64" s="28">
        <f t="shared" si="15"/>
        <v>2231</v>
      </c>
      <c r="AD64" s="28">
        <f>+AC64*$Q$2+$AD$2</f>
        <v>285.00110000000001</v>
      </c>
      <c r="AE64" s="28">
        <f t="shared" si="16"/>
        <v>2516.0011</v>
      </c>
      <c r="AF64" s="28">
        <f>SUM(AB63*5)</f>
        <v>336.13677999999999</v>
      </c>
      <c r="AG64" s="28">
        <v>0</v>
      </c>
      <c r="AH64" s="30"/>
      <c r="AI64" s="28"/>
      <c r="AJ64" s="28"/>
      <c r="AK64" s="28"/>
      <c r="AL64" s="28"/>
      <c r="AM64" s="28">
        <f>SUM(U64*$AM$2)</f>
        <v>2129.5583399999996</v>
      </c>
      <c r="AN64" s="31">
        <f>SUM(U64*$AN$2)</f>
        <v>6388.6750199999997</v>
      </c>
      <c r="AO64" s="31">
        <f>SUM(U64*$AO$2)</f>
        <v>21295.5834</v>
      </c>
      <c r="AP64" s="2"/>
      <c r="AQ64" s="2"/>
    </row>
    <row r="65" spans="1:43" x14ac:dyDescent="0.25">
      <c r="A65" s="1">
        <v>57</v>
      </c>
      <c r="B65" s="22" t="s">
        <v>239</v>
      </c>
      <c r="C65" s="32" t="s">
        <v>240</v>
      </c>
      <c r="D65" s="33" t="s">
        <v>241</v>
      </c>
      <c r="E65" s="32" t="s">
        <v>224</v>
      </c>
      <c r="F65" s="32" t="s">
        <v>42</v>
      </c>
      <c r="G65" s="32" t="s">
        <v>43</v>
      </c>
      <c r="H65" s="33">
        <v>2002</v>
      </c>
      <c r="I65" s="33">
        <v>2014</v>
      </c>
      <c r="J65" s="34">
        <f t="shared" si="17"/>
        <v>12</v>
      </c>
      <c r="K65" s="35">
        <v>8</v>
      </c>
      <c r="L65" s="32">
        <v>15</v>
      </c>
      <c r="M65" s="36">
        <v>2839.25</v>
      </c>
      <c r="N65" s="36">
        <f>VLOOKUP(C65,[1]Hoja1!B:L,11,FALSE)</f>
        <v>2839.25</v>
      </c>
      <c r="O65" s="36">
        <f t="shared" si="12"/>
        <v>0</v>
      </c>
      <c r="P65" s="37">
        <f t="shared" si="13"/>
        <v>189.28333333333333</v>
      </c>
      <c r="Q65" s="38">
        <v>1</v>
      </c>
      <c r="R65" s="37">
        <f>SUM(P65*$R$2)</f>
        <v>69088.416666666672</v>
      </c>
      <c r="S65" s="37">
        <f>+R65*$Q$2</f>
        <v>2632.2686750000003</v>
      </c>
      <c r="T65" s="37">
        <f t="shared" si="14"/>
        <v>71720.685341666671</v>
      </c>
      <c r="U65" s="37">
        <f>+P65*$Q$2+P65</f>
        <v>196.49502833333332</v>
      </c>
      <c r="V65" s="37">
        <f>SUM(T65*$V$2)</f>
        <v>8606.4822409999997</v>
      </c>
      <c r="W65" s="37">
        <f>+T65*$W$2</f>
        <v>2151.6205602499999</v>
      </c>
      <c r="X65" s="37">
        <f>SUM(T65*$X$2)</f>
        <v>3586.0342670833338</v>
      </c>
      <c r="Y65" s="37">
        <f>SUM(T65*$Y$2)</f>
        <v>1793.0171335416669</v>
      </c>
      <c r="Z65" s="37">
        <f>+T65*$Z$2</f>
        <v>1434.4137068333334</v>
      </c>
      <c r="AA65" s="37">
        <v>878</v>
      </c>
      <c r="AB65" s="37">
        <f>+$AB$2</f>
        <v>67.227356</v>
      </c>
      <c r="AC65" s="37">
        <f t="shared" si="15"/>
        <v>1756</v>
      </c>
      <c r="AD65" s="37">
        <f>+AC65*$Q$2+$AD$2</f>
        <v>266.90359999999998</v>
      </c>
      <c r="AE65" s="37">
        <f t="shared" si="16"/>
        <v>2022.9036000000001</v>
      </c>
      <c r="AF65" s="37">
        <f>SUM(AB64*4)</f>
        <v>268.909424</v>
      </c>
      <c r="AG65" s="37">
        <v>0</v>
      </c>
      <c r="AH65" s="39"/>
      <c r="AI65" s="37"/>
      <c r="AJ65" s="37"/>
      <c r="AK65" s="37"/>
      <c r="AL65" s="37"/>
      <c r="AM65" s="37">
        <f>SUM(U65*$AM$2)</f>
        <v>982.47514166666656</v>
      </c>
      <c r="AN65" s="40">
        <f>SUM(U65*$AN$2)</f>
        <v>2947.4254249999999</v>
      </c>
      <c r="AO65" s="40">
        <f>SUM(U65*$AO$2)</f>
        <v>9824.751416666666</v>
      </c>
      <c r="AP65" s="2"/>
      <c r="AQ65" s="2"/>
    </row>
    <row r="66" spans="1:43" x14ac:dyDescent="0.25">
      <c r="A66" s="1">
        <v>58</v>
      </c>
      <c r="B66" s="22" t="s">
        <v>242</v>
      </c>
      <c r="C66" s="23" t="s">
        <v>243</v>
      </c>
      <c r="D66" s="24" t="s">
        <v>244</v>
      </c>
      <c r="E66" s="23" t="s">
        <v>224</v>
      </c>
      <c r="F66" s="23" t="s">
        <v>47</v>
      </c>
      <c r="G66" s="23" t="s">
        <v>43</v>
      </c>
      <c r="H66" s="24">
        <v>2003</v>
      </c>
      <c r="I66" s="24">
        <v>2014</v>
      </c>
      <c r="J66" s="25">
        <f t="shared" si="17"/>
        <v>11</v>
      </c>
      <c r="K66" s="26">
        <v>8</v>
      </c>
      <c r="L66" s="23">
        <v>15</v>
      </c>
      <c r="M66" s="27">
        <v>3911.15</v>
      </c>
      <c r="N66" s="27">
        <f>VLOOKUP(C66,[1]Hoja1!B:L,11,FALSE)</f>
        <v>3911.15</v>
      </c>
      <c r="O66" s="27">
        <f t="shared" si="12"/>
        <v>0</v>
      </c>
      <c r="P66" s="28">
        <f t="shared" si="13"/>
        <v>260.74333333333334</v>
      </c>
      <c r="Q66" s="29">
        <v>3</v>
      </c>
      <c r="R66" s="28">
        <f>SUM(P66*$R$2)</f>
        <v>95171.316666666666</v>
      </c>
      <c r="S66" s="28">
        <f>+R66*$Q$2</f>
        <v>3626.027165</v>
      </c>
      <c r="T66" s="28">
        <f t="shared" si="14"/>
        <v>98797.343831666672</v>
      </c>
      <c r="U66" s="28">
        <f>+P66*$Q$2+P66</f>
        <v>270.67765433333335</v>
      </c>
      <c r="V66" s="28">
        <f>SUM(T66*$V$2)</f>
        <v>11855.6812598</v>
      </c>
      <c r="W66" s="28">
        <f>+T66*$W$2</f>
        <v>2963.9203149499999</v>
      </c>
      <c r="X66" s="28">
        <f>SUM(T66*$X$2)</f>
        <v>4939.8671915833338</v>
      </c>
      <c r="Y66" s="28">
        <f>SUM(T66*$Y$2)</f>
        <v>2469.9335957916669</v>
      </c>
      <c r="Z66" s="28">
        <f>+T66*$Z$2</f>
        <v>1975.9468766333334</v>
      </c>
      <c r="AA66" s="28">
        <v>905.5</v>
      </c>
      <c r="AB66" s="28">
        <f>+$AB$2</f>
        <v>67.227356</v>
      </c>
      <c r="AC66" s="28">
        <f t="shared" si="15"/>
        <v>1811</v>
      </c>
      <c r="AD66" s="28">
        <f>+AC66*$Q$2+$AD$2</f>
        <v>268.9991</v>
      </c>
      <c r="AE66" s="28">
        <f t="shared" si="16"/>
        <v>2079.9991</v>
      </c>
      <c r="AF66" s="28">
        <f>SUM(AB65*4)</f>
        <v>268.909424</v>
      </c>
      <c r="AG66" s="28">
        <v>0</v>
      </c>
      <c r="AH66" s="30"/>
      <c r="AI66" s="28"/>
      <c r="AJ66" s="28"/>
      <c r="AK66" s="28"/>
      <c r="AL66" s="28"/>
      <c r="AM66" s="28">
        <f>SUM(U66*$AM$2)</f>
        <v>1353.3882716666667</v>
      </c>
      <c r="AN66" s="31">
        <f>SUM(U66*$AN$2)</f>
        <v>4060.1648150000001</v>
      </c>
      <c r="AO66" s="31">
        <f>SUM(U66*$AO$2)</f>
        <v>13533.882716666667</v>
      </c>
      <c r="AP66" s="2"/>
      <c r="AQ66" s="2"/>
    </row>
    <row r="67" spans="1:43" x14ac:dyDescent="0.25">
      <c r="A67" s="1">
        <v>59</v>
      </c>
      <c r="B67" s="22" t="s">
        <v>245</v>
      </c>
      <c r="C67" s="32" t="s">
        <v>246</v>
      </c>
      <c r="D67" s="33" t="s">
        <v>247</v>
      </c>
      <c r="E67" s="32" t="s">
        <v>224</v>
      </c>
      <c r="F67" s="32" t="s">
        <v>162</v>
      </c>
      <c r="G67" s="32" t="s">
        <v>43</v>
      </c>
      <c r="H67" s="33">
        <v>1999</v>
      </c>
      <c r="I67" s="33">
        <v>2014</v>
      </c>
      <c r="J67" s="34">
        <f t="shared" si="17"/>
        <v>15</v>
      </c>
      <c r="K67" s="35">
        <v>8</v>
      </c>
      <c r="L67" s="32">
        <v>15</v>
      </c>
      <c r="M67" s="36">
        <v>5739</v>
      </c>
      <c r="N67" s="36">
        <f>VLOOKUP(C67,[1]Hoja1!B:L,11,FALSE)</f>
        <v>5739</v>
      </c>
      <c r="O67" s="36">
        <f t="shared" si="12"/>
        <v>0</v>
      </c>
      <c r="P67" s="37">
        <f t="shared" si="13"/>
        <v>382.6</v>
      </c>
      <c r="Q67" s="38">
        <v>10</v>
      </c>
      <c r="R67" s="37">
        <f>SUM(P67*$R$2)</f>
        <v>139649</v>
      </c>
      <c r="S67" s="37">
        <f>+R67*$Q$2</f>
        <v>5320.6269000000002</v>
      </c>
      <c r="T67" s="37">
        <f t="shared" si="14"/>
        <v>144969.6269</v>
      </c>
      <c r="U67" s="37">
        <f>+P67*$Q$2+P67</f>
        <v>397.17706000000004</v>
      </c>
      <c r="V67" s="37">
        <f>SUM(T67*$V$2)</f>
        <v>17396.355228</v>
      </c>
      <c r="W67" s="37">
        <f>+T67*$W$2</f>
        <v>4349.0888070000001</v>
      </c>
      <c r="X67" s="37">
        <f>SUM(T67*$X$2)</f>
        <v>7248.4813450000001</v>
      </c>
      <c r="Y67" s="37">
        <f>SUM(T67*$Y$2)</f>
        <v>3624.2406725000001</v>
      </c>
      <c r="Z67" s="37">
        <f>+T67*$Z$2</f>
        <v>2899.3925380000001</v>
      </c>
      <c r="AA67" s="37">
        <v>1194</v>
      </c>
      <c r="AB67" s="37">
        <f>+$AB$2</f>
        <v>67.227356</v>
      </c>
      <c r="AC67" s="37">
        <f t="shared" si="15"/>
        <v>2388</v>
      </c>
      <c r="AD67" s="37">
        <f>+AC67*$Q$2+$AD$2</f>
        <v>290.9828</v>
      </c>
      <c r="AE67" s="37">
        <f t="shared" si="16"/>
        <v>2678.9827999999998</v>
      </c>
      <c r="AF67" s="37">
        <f>SUM(AB66*5)</f>
        <v>336.13677999999999</v>
      </c>
      <c r="AG67" s="37">
        <v>0</v>
      </c>
      <c r="AH67" s="39"/>
      <c r="AI67" s="37"/>
      <c r="AJ67" s="37"/>
      <c r="AK67" s="37"/>
      <c r="AL67" s="37"/>
      <c r="AM67" s="37">
        <f>SUM(U67*$AM$2)</f>
        <v>1985.8853000000001</v>
      </c>
      <c r="AN67" s="40">
        <f>SUM(U67*$AN$2)</f>
        <v>5957.6559000000007</v>
      </c>
      <c r="AO67" s="40">
        <f>SUM(U67*$AO$2)</f>
        <v>19858.853000000003</v>
      </c>
      <c r="AP67" s="2"/>
      <c r="AQ67" s="2"/>
    </row>
    <row r="68" spans="1:43" x14ac:dyDescent="0.25">
      <c r="A68" s="1">
        <v>60</v>
      </c>
      <c r="B68" s="22" t="s">
        <v>248</v>
      </c>
      <c r="C68" s="23" t="s">
        <v>249</v>
      </c>
      <c r="D68" s="24" t="s">
        <v>250</v>
      </c>
      <c r="E68" s="23" t="s">
        <v>224</v>
      </c>
      <c r="F68" s="23" t="s">
        <v>162</v>
      </c>
      <c r="G68" s="23" t="s">
        <v>43</v>
      </c>
      <c r="H68" s="24">
        <v>1994</v>
      </c>
      <c r="I68" s="24">
        <v>2014</v>
      </c>
      <c r="J68" s="25">
        <f t="shared" si="17"/>
        <v>20</v>
      </c>
      <c r="K68" s="26">
        <v>8</v>
      </c>
      <c r="L68" s="23">
        <v>15</v>
      </c>
      <c r="M68" s="27">
        <v>3443.45</v>
      </c>
      <c r="N68" s="27">
        <f>VLOOKUP(C68,[1]Hoja1!B:L,11,FALSE)</f>
        <v>3443.45</v>
      </c>
      <c r="O68" s="27">
        <f t="shared" si="12"/>
        <v>0</v>
      </c>
      <c r="P68" s="28">
        <f t="shared" si="13"/>
        <v>229.56333333333333</v>
      </c>
      <c r="Q68" s="29">
        <v>1</v>
      </c>
      <c r="R68" s="28">
        <f>SUM(P68*$R$2)</f>
        <v>83790.616666666669</v>
      </c>
      <c r="S68" s="28">
        <f>+R68*$Q$2</f>
        <v>3192.4224950000003</v>
      </c>
      <c r="T68" s="28">
        <f t="shared" si="14"/>
        <v>86983.039161666675</v>
      </c>
      <c r="U68" s="28">
        <f>+P68*$Q$2+P68</f>
        <v>238.30969633333333</v>
      </c>
      <c r="V68" s="28">
        <f>SUM(T68*$V$2)</f>
        <v>10437.964699400001</v>
      </c>
      <c r="W68" s="28">
        <f>+T68*$W$2</f>
        <v>2609.4911748500003</v>
      </c>
      <c r="X68" s="28">
        <f>SUM(T68*$X$2)</f>
        <v>4349.1519580833337</v>
      </c>
      <c r="Y68" s="28">
        <f>SUM(T68*$Y$2)</f>
        <v>2174.5759790416669</v>
      </c>
      <c r="Z68" s="28">
        <f>+T68*$Z$2</f>
        <v>1739.6607832333336</v>
      </c>
      <c r="AA68" s="28">
        <v>878</v>
      </c>
      <c r="AB68" s="28">
        <f>+$AB$2</f>
        <v>67.227356</v>
      </c>
      <c r="AC68" s="28">
        <f t="shared" si="15"/>
        <v>1756</v>
      </c>
      <c r="AD68" s="28">
        <f>+AC68*$Q$2+$AD$2</f>
        <v>266.90359999999998</v>
      </c>
      <c r="AE68" s="28">
        <f t="shared" si="16"/>
        <v>2022.9036000000001</v>
      </c>
      <c r="AF68" s="28">
        <f>SUM(AB67*6)</f>
        <v>403.36413600000003</v>
      </c>
      <c r="AG68" s="28">
        <v>0</v>
      </c>
      <c r="AH68" s="30">
        <v>5000</v>
      </c>
      <c r="AI68" s="28"/>
      <c r="AJ68" s="28"/>
      <c r="AK68" s="28"/>
      <c r="AL68" s="28"/>
      <c r="AM68" s="28">
        <f>SUM(U68*$AM$2)</f>
        <v>1191.5484816666667</v>
      </c>
      <c r="AN68" s="31">
        <f>SUM(U68*$AN$2)</f>
        <v>3574.6454450000001</v>
      </c>
      <c r="AO68" s="31">
        <f>SUM(U68*$AO$2)</f>
        <v>11915.484816666667</v>
      </c>
      <c r="AP68" s="2"/>
      <c r="AQ68" s="2"/>
    </row>
    <row r="69" spans="1:43" x14ac:dyDescent="0.25">
      <c r="A69" s="1">
        <v>61</v>
      </c>
      <c r="B69" s="22" t="s">
        <v>251</v>
      </c>
      <c r="C69" s="32" t="s">
        <v>252</v>
      </c>
      <c r="D69" s="33" t="s">
        <v>253</v>
      </c>
      <c r="E69" s="32" t="s">
        <v>254</v>
      </c>
      <c r="F69" s="32" t="s">
        <v>255</v>
      </c>
      <c r="G69" s="32" t="s">
        <v>129</v>
      </c>
      <c r="H69" s="33">
        <v>2013</v>
      </c>
      <c r="I69" s="33">
        <v>2014</v>
      </c>
      <c r="J69" s="34">
        <f t="shared" si="17"/>
        <v>1</v>
      </c>
      <c r="K69" s="35">
        <v>8</v>
      </c>
      <c r="L69" s="32">
        <v>15</v>
      </c>
      <c r="M69" s="36">
        <v>11055.6</v>
      </c>
      <c r="N69" s="36">
        <f>VLOOKUP(C69,[1]Hoja1!B:L,11,FALSE)</f>
        <v>11055.6</v>
      </c>
      <c r="O69" s="36">
        <f t="shared" si="12"/>
        <v>0</v>
      </c>
      <c r="P69" s="37">
        <f t="shared" si="13"/>
        <v>737.04000000000008</v>
      </c>
      <c r="Q69" s="38">
        <v>20</v>
      </c>
      <c r="R69" s="37">
        <f>SUM(P69*$R$2)</f>
        <v>269019.60000000003</v>
      </c>
      <c r="S69" s="37">
        <f>+R69*$Q$2</f>
        <v>10249.646760000001</v>
      </c>
      <c r="T69" s="37">
        <f t="shared" si="14"/>
        <v>279269.24676000001</v>
      </c>
      <c r="U69" s="37">
        <f>+P69*$Q$2+P69</f>
        <v>765.1212240000001</v>
      </c>
      <c r="V69" s="37">
        <f>SUM(T69*$V$2)</f>
        <v>33512.309611199998</v>
      </c>
      <c r="W69" s="37">
        <f>+T69*$W$2</f>
        <v>8378.0774027999996</v>
      </c>
      <c r="X69" s="37">
        <f>SUM(T69*$X$2)</f>
        <v>13963.462338000001</v>
      </c>
      <c r="Y69" s="37">
        <f>SUM(T69*$Y$2)</f>
        <v>6981.7311690000006</v>
      </c>
      <c r="Z69" s="37">
        <f>+T69*$Z$2</f>
        <v>5585.3849352000007</v>
      </c>
      <c r="AA69" s="37">
        <v>1244</v>
      </c>
      <c r="AB69" s="37">
        <f>+$AB$2</f>
        <v>67.227356</v>
      </c>
      <c r="AC69" s="37">
        <f t="shared" si="15"/>
        <v>2488</v>
      </c>
      <c r="AD69" s="37">
        <f>+AC69*$Q$2+$AD$2</f>
        <v>294.7928</v>
      </c>
      <c r="AE69" s="37">
        <f t="shared" si="16"/>
        <v>2782.7928000000002</v>
      </c>
      <c r="AF69" s="37">
        <v>0</v>
      </c>
      <c r="AG69" s="37">
        <v>0</v>
      </c>
      <c r="AH69" s="39"/>
      <c r="AI69" s="37"/>
      <c r="AJ69" s="37"/>
      <c r="AK69" s="37"/>
      <c r="AL69" s="37"/>
      <c r="AM69" s="37">
        <f>SUM(U69*$AM$2)</f>
        <v>3825.6061200000004</v>
      </c>
      <c r="AN69" s="40">
        <f>SUM(U69*$AN$2)</f>
        <v>11476.818360000001</v>
      </c>
      <c r="AO69" s="40">
        <f>SUM(U69*$AO$2)</f>
        <v>38256.061200000004</v>
      </c>
      <c r="AP69" s="2"/>
      <c r="AQ69" s="2"/>
    </row>
    <row r="70" spans="1:43" x14ac:dyDescent="0.25">
      <c r="A70" s="1">
        <v>62</v>
      </c>
      <c r="B70" s="22" t="s">
        <v>101</v>
      </c>
      <c r="C70" s="23" t="s">
        <v>256</v>
      </c>
      <c r="D70" s="24"/>
      <c r="E70" s="23"/>
      <c r="F70" s="23" t="s">
        <v>257</v>
      </c>
      <c r="G70" s="23" t="s">
        <v>258</v>
      </c>
      <c r="H70" s="24"/>
      <c r="I70" s="24"/>
      <c r="J70" s="25"/>
      <c r="K70" s="26">
        <v>8</v>
      </c>
      <c r="L70" s="23">
        <v>15</v>
      </c>
      <c r="M70" s="27">
        <v>7584.3</v>
      </c>
      <c r="N70" s="27" t="e">
        <f>VLOOKUP(C70,[1]Hoja1!B:L,11,FALSE)</f>
        <v>#N/A</v>
      </c>
      <c r="O70" s="27" t="e">
        <f>+M70-N70</f>
        <v>#N/A</v>
      </c>
      <c r="P70" s="28">
        <f t="shared" si="13"/>
        <v>505.62</v>
      </c>
      <c r="Q70" s="29"/>
      <c r="R70" s="28">
        <f>SUM(P70*$R$2)</f>
        <v>184551.3</v>
      </c>
      <c r="S70" s="28">
        <f>+R70*$Q$2</f>
        <v>7031.4045299999998</v>
      </c>
      <c r="T70" s="28">
        <f t="shared" si="14"/>
        <v>191582.70452999999</v>
      </c>
      <c r="U70" s="28">
        <f>+P70*$Q$2+P70</f>
        <v>524.88412200000005</v>
      </c>
      <c r="V70" s="28">
        <f>SUM(T70*$V$2)</f>
        <v>22989.924543599998</v>
      </c>
      <c r="W70" s="28">
        <f>+T70*$W$2</f>
        <v>5747.4811358999996</v>
      </c>
      <c r="X70" s="28">
        <f>SUM(T70*$X$2)</f>
        <v>9579.1352265000005</v>
      </c>
      <c r="Y70" s="28">
        <f>SUM(T70*$Y$2)</f>
        <v>4789.5676132500002</v>
      </c>
      <c r="Z70" s="28">
        <f>+T70*$Z$2</f>
        <v>3831.6540906</v>
      </c>
      <c r="AA70" s="28">
        <v>1120</v>
      </c>
      <c r="AB70" s="28">
        <f>+$AB$2</f>
        <v>67.227356</v>
      </c>
      <c r="AC70" s="28">
        <f>SUM(AA70*2)</f>
        <v>2240</v>
      </c>
      <c r="AD70" s="28">
        <f>+AC70*$Q$2+$AD$2</f>
        <v>285.34399999999999</v>
      </c>
      <c r="AE70" s="28">
        <f t="shared" si="16"/>
        <v>2525.3440000000001</v>
      </c>
      <c r="AF70" s="28">
        <v>0</v>
      </c>
      <c r="AG70" s="28"/>
      <c r="AH70" s="30"/>
      <c r="AI70" s="28"/>
      <c r="AJ70" s="28"/>
      <c r="AK70" s="28"/>
      <c r="AL70" s="28"/>
      <c r="AM70" s="28">
        <f>SUM(U70*$AM$2)</f>
        <v>2624.4206100000001</v>
      </c>
      <c r="AN70" s="31">
        <f>SUM(U70*$AN$2)</f>
        <v>7873.2618300000004</v>
      </c>
      <c r="AO70" s="31">
        <f>SUM(U70*$AO$2)</f>
        <v>26244.206100000003</v>
      </c>
      <c r="AP70" s="2"/>
      <c r="AQ70" s="2"/>
    </row>
    <row r="71" spans="1:43" x14ac:dyDescent="0.25">
      <c r="A71" s="1"/>
      <c r="B71" s="2"/>
      <c r="C71" s="2"/>
      <c r="D71" s="22"/>
      <c r="E71" s="2"/>
      <c r="F71" s="2"/>
      <c r="G71" s="2"/>
      <c r="H71" s="22"/>
      <c r="I71" s="22"/>
      <c r="J71" s="41"/>
      <c r="K71" s="4"/>
      <c r="L71" s="4"/>
      <c r="M71" s="4">
        <f>SUM(M40:M70)</f>
        <v>146794.34999999998</v>
      </c>
      <c r="N71" s="4">
        <f t="shared" ref="N71:AL71" si="18">SUM(N40:N69)</f>
        <v>139210.04999999999</v>
      </c>
      <c r="O71" s="4">
        <f t="shared" si="18"/>
        <v>0</v>
      </c>
      <c r="P71" s="4">
        <f>SUM(P40:P70)</f>
        <v>9786.2900000000027</v>
      </c>
      <c r="Q71" s="5">
        <f t="shared" si="18"/>
        <v>193</v>
      </c>
      <c r="R71" s="4">
        <f t="shared" ref="R71:AA71" si="19">SUM(R40:R70)</f>
        <v>3571995.85</v>
      </c>
      <c r="S71" s="4">
        <f t="shared" si="19"/>
        <v>136093.04188500001</v>
      </c>
      <c r="T71" s="4">
        <f t="shared" si="19"/>
        <v>3708088.8918850003</v>
      </c>
      <c r="U71" s="4">
        <f t="shared" si="19"/>
        <v>10159.147649</v>
      </c>
      <c r="V71" s="4">
        <f t="shared" si="19"/>
        <v>444970.66702620004</v>
      </c>
      <c r="W71" s="4">
        <f t="shared" si="19"/>
        <v>111242.66675655001</v>
      </c>
      <c r="X71" s="4">
        <f t="shared" si="19"/>
        <v>185404.44459425</v>
      </c>
      <c r="Y71" s="4">
        <f t="shared" si="19"/>
        <v>92702.222297125001</v>
      </c>
      <c r="Z71" s="4">
        <f t="shared" si="19"/>
        <v>74161.777837700007</v>
      </c>
      <c r="AA71" s="4">
        <f t="shared" si="19"/>
        <v>31518.5</v>
      </c>
      <c r="AB71" s="4">
        <f t="shared" si="18"/>
        <v>2016.8206800000014</v>
      </c>
      <c r="AC71" s="4">
        <f t="shared" si="18"/>
        <v>60797</v>
      </c>
      <c r="AD71" s="4">
        <f t="shared" si="18"/>
        <v>8316.3656999999985</v>
      </c>
      <c r="AE71" s="4">
        <f t="shared" si="18"/>
        <v>69113.365699999995</v>
      </c>
      <c r="AF71" s="4">
        <f t="shared" si="18"/>
        <v>7932.8280080000004</v>
      </c>
      <c r="AG71" s="4">
        <f t="shared" si="18"/>
        <v>0</v>
      </c>
      <c r="AH71" s="4">
        <f t="shared" si="18"/>
        <v>10000</v>
      </c>
      <c r="AI71" s="4">
        <f t="shared" si="18"/>
        <v>0</v>
      </c>
      <c r="AJ71" s="4">
        <f t="shared" si="18"/>
        <v>0</v>
      </c>
      <c r="AK71" s="4">
        <f t="shared" si="18"/>
        <v>0</v>
      </c>
      <c r="AL71" s="4">
        <f t="shared" si="18"/>
        <v>0</v>
      </c>
      <c r="AM71" s="4">
        <f>SUM(AM40:AM70)</f>
        <v>50795.738245</v>
      </c>
      <c r="AN71" s="4">
        <f>SUM(AN40:AN70)</f>
        <v>152387.21473499999</v>
      </c>
      <c r="AO71" s="4">
        <f>SUM(AO40:AO70)</f>
        <v>507957.38245000015</v>
      </c>
      <c r="AP71" s="2"/>
      <c r="AQ71" s="2"/>
    </row>
    <row r="72" spans="1:43" x14ac:dyDescent="0.25">
      <c r="A72" s="14"/>
      <c r="B72" s="42"/>
      <c r="C72" s="43" t="s">
        <v>152</v>
      </c>
      <c r="D72" s="42"/>
      <c r="E72" s="44"/>
      <c r="F72" s="44"/>
      <c r="G72" s="44"/>
      <c r="H72" s="42"/>
      <c r="I72" s="42"/>
      <c r="J72" s="45"/>
      <c r="K72" s="14"/>
      <c r="L72" s="44"/>
      <c r="M72" s="46"/>
      <c r="N72" s="47"/>
      <c r="O72" s="47"/>
      <c r="P72" s="46"/>
      <c r="Q72" s="48" t="s">
        <v>153</v>
      </c>
      <c r="R72" s="46">
        <f>+R71</f>
        <v>3571995.85</v>
      </c>
      <c r="S72" s="46">
        <f>+S71</f>
        <v>136093.04188500001</v>
      </c>
      <c r="T72" s="46">
        <f>+T71</f>
        <v>3708088.8918850003</v>
      </c>
      <c r="U72" s="46"/>
      <c r="V72" s="46">
        <f>+V71</f>
        <v>444970.66702620004</v>
      </c>
      <c r="W72" s="46">
        <f>+W71</f>
        <v>111242.66675655001</v>
      </c>
      <c r="X72" s="46">
        <f>+X71</f>
        <v>185404.44459425</v>
      </c>
      <c r="Y72" s="46">
        <f>+Y71</f>
        <v>92702.222297125001</v>
      </c>
      <c r="Z72" s="46">
        <f>+Z71</f>
        <v>74161.777837700007</v>
      </c>
      <c r="AA72" s="46"/>
      <c r="AB72" s="46"/>
      <c r="AC72" s="46">
        <f>+AC71*12</f>
        <v>729564</v>
      </c>
      <c r="AD72" s="46">
        <f>+AD71*12</f>
        <v>99796.388399999982</v>
      </c>
      <c r="AE72" s="46">
        <f>+AE71*12</f>
        <v>829360.38839999994</v>
      </c>
      <c r="AF72" s="46">
        <f>+AF71*12</f>
        <v>95193.936096000005</v>
      </c>
      <c r="AG72" s="46">
        <f t="shared" ref="AG72:AO72" si="20">+AG71</f>
        <v>0</v>
      </c>
      <c r="AH72" s="46">
        <f t="shared" si="20"/>
        <v>10000</v>
      </c>
      <c r="AI72" s="46">
        <f t="shared" si="20"/>
        <v>0</v>
      </c>
      <c r="AJ72" s="46">
        <f t="shared" si="20"/>
        <v>0</v>
      </c>
      <c r="AK72" s="46">
        <f t="shared" si="20"/>
        <v>0</v>
      </c>
      <c r="AL72" s="46">
        <f t="shared" si="20"/>
        <v>0</v>
      </c>
      <c r="AM72" s="46">
        <f t="shared" si="20"/>
        <v>50795.738245</v>
      </c>
      <c r="AN72" s="46">
        <f t="shared" si="20"/>
        <v>152387.21473499999</v>
      </c>
      <c r="AO72" s="46">
        <f t="shared" si="20"/>
        <v>507957.38245000015</v>
      </c>
      <c r="AP72" s="46">
        <f>+T72+V72+W72+Y72+X72+Z72+AE72+AF72+AG72+AH72+AI72+AJ72+AK72+AL72+AM72+AN72+AO72</f>
        <v>6262265.3303228253</v>
      </c>
      <c r="AQ72" s="44"/>
    </row>
    <row r="73" spans="1:43" x14ac:dyDescent="0.25">
      <c r="A73" s="1"/>
      <c r="B73" s="22"/>
      <c r="C73" s="2"/>
      <c r="D73" s="22"/>
      <c r="E73" s="2"/>
      <c r="F73" s="2"/>
      <c r="G73" s="2"/>
      <c r="H73" s="22"/>
      <c r="I73" s="22"/>
      <c r="J73" s="41"/>
      <c r="K73" s="1"/>
      <c r="L73" s="2"/>
      <c r="M73" s="3"/>
      <c r="N73" s="3"/>
      <c r="O73" s="3"/>
      <c r="P73" s="4"/>
      <c r="Q73" s="49"/>
      <c r="R73" s="4"/>
      <c r="S73" s="4"/>
      <c r="T73" s="4">
        <f>104538*24</f>
        <v>2508912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50"/>
      <c r="AI73" s="4"/>
      <c r="AJ73" s="4"/>
      <c r="AK73" s="4"/>
      <c r="AL73" s="4"/>
      <c r="AM73" s="4"/>
      <c r="AN73" s="51"/>
      <c r="AO73" s="51"/>
      <c r="AP73" s="2"/>
      <c r="AQ73" s="2"/>
    </row>
    <row r="74" spans="1:43" x14ac:dyDescent="0.25">
      <c r="A74" s="1"/>
      <c r="B74" s="22"/>
      <c r="C74" s="2"/>
      <c r="D74" s="22"/>
      <c r="E74" s="2"/>
      <c r="F74" s="2"/>
      <c r="G74" s="2"/>
      <c r="H74" s="22"/>
      <c r="I74" s="22"/>
      <c r="J74" s="41"/>
      <c r="K74" s="1"/>
      <c r="L74" s="2"/>
      <c r="M74" s="3"/>
      <c r="N74" s="3"/>
      <c r="O74" s="3"/>
      <c r="P74" s="4"/>
      <c r="Q74" s="49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50"/>
      <c r="AI74" s="4"/>
      <c r="AJ74" s="4"/>
      <c r="AK74" s="4"/>
      <c r="AL74" s="4"/>
      <c r="AM74" s="4"/>
      <c r="AN74" s="51"/>
      <c r="AO74" s="51"/>
      <c r="AP74" s="2"/>
      <c r="AQ74" s="2"/>
    </row>
    <row r="75" spans="1:43" x14ac:dyDescent="0.25">
      <c r="A75" s="1"/>
      <c r="B75" s="22"/>
      <c r="C75" s="2"/>
      <c r="D75" s="22"/>
      <c r="E75" s="2"/>
      <c r="F75" s="2"/>
      <c r="G75" s="2"/>
      <c r="H75" s="22"/>
      <c r="I75" s="22"/>
      <c r="J75" s="41"/>
      <c r="K75" s="1"/>
      <c r="L75" s="2"/>
      <c r="M75" s="3"/>
      <c r="N75" s="3"/>
      <c r="O75" s="3"/>
      <c r="P75" s="4"/>
      <c r="Q75" s="49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50"/>
      <c r="AI75" s="4"/>
      <c r="AJ75" s="4"/>
      <c r="AK75" s="4"/>
      <c r="AL75" s="4"/>
      <c r="AM75" s="4"/>
      <c r="AN75" s="51"/>
      <c r="AO75" s="51"/>
      <c r="AP75" s="2"/>
      <c r="AQ75" s="2"/>
    </row>
    <row r="76" spans="1:43" x14ac:dyDescent="0.25">
      <c r="A76" s="1">
        <v>63</v>
      </c>
      <c r="B76" s="22" t="s">
        <v>259</v>
      </c>
      <c r="C76" s="23" t="s">
        <v>260</v>
      </c>
      <c r="D76" s="24" t="s">
        <v>261</v>
      </c>
      <c r="E76" s="23" t="s">
        <v>262</v>
      </c>
      <c r="F76" s="23" t="s">
        <v>263</v>
      </c>
      <c r="G76" s="23" t="s">
        <v>43</v>
      </c>
      <c r="H76" s="24">
        <v>1999</v>
      </c>
      <c r="I76" s="24">
        <v>2014</v>
      </c>
      <c r="J76" s="25">
        <f t="shared" ref="J76:J107" si="21">SUM(I76-H76)</f>
        <v>15</v>
      </c>
      <c r="K76" s="26">
        <v>6</v>
      </c>
      <c r="L76" s="23">
        <v>15</v>
      </c>
      <c r="M76" s="27">
        <v>3973.2</v>
      </c>
      <c r="N76" s="27">
        <f>VLOOKUP(C76,[1]Hoja1!B:L,11,FALSE)</f>
        <v>3973.2</v>
      </c>
      <c r="O76" s="27">
        <f t="shared" si="12"/>
        <v>0</v>
      </c>
      <c r="P76" s="28">
        <f t="shared" ref="P76:P99" si="22">SUM(M76/L76)</f>
        <v>264.88</v>
      </c>
      <c r="Q76" s="29">
        <v>8</v>
      </c>
      <c r="R76" s="28">
        <f>SUM(P76*$R$2)</f>
        <v>96681.2</v>
      </c>
      <c r="S76" s="28">
        <f>+R76*$Q$2</f>
        <v>3683.5537199999999</v>
      </c>
      <c r="T76" s="28">
        <f t="shared" ref="T76:T139" si="23">+R76+S76</f>
        <v>100364.75371999999</v>
      </c>
      <c r="U76" s="28">
        <f>+P76*$Q$2+P76</f>
        <v>274.97192799999999</v>
      </c>
      <c r="V76" s="28">
        <f>SUM(T76*$V$2)</f>
        <v>12043.770446399998</v>
      </c>
      <c r="W76" s="28">
        <f>+T76*$W$2</f>
        <v>3010.9426115999995</v>
      </c>
      <c r="X76" s="28">
        <f>SUM(T76*$X$2)</f>
        <v>5018.2376860000004</v>
      </c>
      <c r="Y76" s="28">
        <f>SUM(T76*$Y$2)</f>
        <v>2509.1188430000002</v>
      </c>
      <c r="Z76" s="28">
        <f>+T76*$Z$2</f>
        <v>2007.2950744</v>
      </c>
      <c r="AA76" s="28">
        <v>870</v>
      </c>
      <c r="AB76" s="28">
        <f>+$AB$2</f>
        <v>67.227356</v>
      </c>
      <c r="AC76" s="28">
        <f t="shared" ref="AC76:AC139" si="24">SUM(AA76*2)</f>
        <v>1740</v>
      </c>
      <c r="AD76" s="28">
        <f>+AC76*$Q$2+$AD$2</f>
        <v>266.29399999999998</v>
      </c>
      <c r="AE76" s="28">
        <f t="shared" ref="AE76:AE139" si="25">+AC76+AD76</f>
        <v>2006.2939999999999</v>
      </c>
      <c r="AF76" s="28">
        <f>SUM(AB76*5)</f>
        <v>336.13677999999999</v>
      </c>
      <c r="AG76" s="28">
        <v>0</v>
      </c>
      <c r="AH76" s="30"/>
      <c r="AI76" s="28"/>
      <c r="AJ76" s="28"/>
      <c r="AK76" s="28"/>
      <c r="AL76" s="28"/>
      <c r="AM76" s="28">
        <f>SUM(U76*$AM$2)</f>
        <v>1374.8596399999999</v>
      </c>
      <c r="AN76" s="31">
        <f>SUM(U76*$AN$2)</f>
        <v>4124.5789199999999</v>
      </c>
      <c r="AO76" s="31">
        <f>SUM(U76*$AO$2)</f>
        <v>13748.5964</v>
      </c>
      <c r="AP76" s="2"/>
      <c r="AQ76" s="2"/>
    </row>
    <row r="77" spans="1:43" x14ac:dyDescent="0.25">
      <c r="A77" s="1">
        <v>64</v>
      </c>
      <c r="B77" s="22" t="s">
        <v>264</v>
      </c>
      <c r="C77" s="32" t="s">
        <v>265</v>
      </c>
      <c r="D77" s="33" t="s">
        <v>266</v>
      </c>
      <c r="E77" s="32" t="s">
        <v>262</v>
      </c>
      <c r="F77" s="32" t="s">
        <v>267</v>
      </c>
      <c r="G77" s="32" t="s">
        <v>43</v>
      </c>
      <c r="H77" s="33">
        <v>1989</v>
      </c>
      <c r="I77" s="33">
        <v>2014</v>
      </c>
      <c r="J77" s="34">
        <f t="shared" si="21"/>
        <v>25</v>
      </c>
      <c r="K77" s="35">
        <v>6</v>
      </c>
      <c r="L77" s="32">
        <v>15</v>
      </c>
      <c r="M77" s="36">
        <v>4499.55</v>
      </c>
      <c r="N77" s="36">
        <f>VLOOKUP(C77,[1]Hoja1!B:L,11,FALSE)</f>
        <v>4499.55</v>
      </c>
      <c r="O77" s="36">
        <f t="shared" si="12"/>
        <v>0</v>
      </c>
      <c r="P77" s="37">
        <f t="shared" si="22"/>
        <v>299.97000000000003</v>
      </c>
      <c r="Q77" s="38">
        <v>10</v>
      </c>
      <c r="R77" s="37">
        <f>SUM(P77*$R$2)</f>
        <v>109489.05</v>
      </c>
      <c r="S77" s="37">
        <f>+R77*$Q$2</f>
        <v>4171.5328050000007</v>
      </c>
      <c r="T77" s="37">
        <f t="shared" si="23"/>
        <v>113660.582805</v>
      </c>
      <c r="U77" s="37">
        <f>+P77*$Q$2+P77</f>
        <v>311.39885700000002</v>
      </c>
      <c r="V77" s="37">
        <f>SUM(T77*$V$2)</f>
        <v>13639.2699366</v>
      </c>
      <c r="W77" s="37">
        <f>+T77*$W$2</f>
        <v>3409.8174841499999</v>
      </c>
      <c r="X77" s="37">
        <f>SUM(T77*$X$2)</f>
        <v>5683.0291402500006</v>
      </c>
      <c r="Y77" s="37">
        <f>SUM(T77*$Y$2)</f>
        <v>2841.5145701250003</v>
      </c>
      <c r="Z77" s="37">
        <f>+T77*$Z$2</f>
        <v>2273.2116560999998</v>
      </c>
      <c r="AA77" s="37">
        <v>971</v>
      </c>
      <c r="AB77" s="37">
        <f>+$AB$2</f>
        <v>67.227356</v>
      </c>
      <c r="AC77" s="37">
        <f t="shared" si="24"/>
        <v>1942</v>
      </c>
      <c r="AD77" s="37">
        <f>+AC77*$Q$2+$AD$2</f>
        <v>273.99020000000002</v>
      </c>
      <c r="AE77" s="37">
        <f t="shared" si="25"/>
        <v>2215.9902000000002</v>
      </c>
      <c r="AF77" s="37">
        <f>SUM(AB77*7)</f>
        <v>470.59149200000002</v>
      </c>
      <c r="AG77" s="37">
        <v>0</v>
      </c>
      <c r="AH77" s="39">
        <v>5000</v>
      </c>
      <c r="AI77" s="37"/>
      <c r="AJ77" s="37"/>
      <c r="AK77" s="37"/>
      <c r="AL77" s="37"/>
      <c r="AM77" s="37">
        <f>SUM(U77*$AM$2)</f>
        <v>1556.9942850000002</v>
      </c>
      <c r="AN77" s="40">
        <f>SUM(U77*$AN$2)</f>
        <v>4670.9828550000002</v>
      </c>
      <c r="AO77" s="40">
        <f>SUM(U77*$AO$2)</f>
        <v>15569.942850000001</v>
      </c>
      <c r="AP77" s="2"/>
      <c r="AQ77" s="2"/>
    </row>
    <row r="78" spans="1:43" x14ac:dyDescent="0.25">
      <c r="A78" s="1">
        <v>65</v>
      </c>
      <c r="B78" s="22" t="s">
        <v>268</v>
      </c>
      <c r="C78" s="23" t="s">
        <v>269</v>
      </c>
      <c r="D78" s="24" t="s">
        <v>270</v>
      </c>
      <c r="E78" s="23" t="s">
        <v>262</v>
      </c>
      <c r="F78" s="23" t="s">
        <v>271</v>
      </c>
      <c r="G78" s="23" t="s">
        <v>43</v>
      </c>
      <c r="H78" s="24">
        <v>1997</v>
      </c>
      <c r="I78" s="24">
        <v>2014</v>
      </c>
      <c r="J78" s="25">
        <f t="shared" si="21"/>
        <v>17</v>
      </c>
      <c r="K78" s="26">
        <v>6</v>
      </c>
      <c r="L78" s="23">
        <v>15</v>
      </c>
      <c r="M78" s="27">
        <v>4499.55</v>
      </c>
      <c r="N78" s="27">
        <f>VLOOKUP(C78,[1]Hoja1!B:L,11,FALSE)</f>
        <v>4499.55</v>
      </c>
      <c r="O78" s="27">
        <f t="shared" si="12"/>
        <v>0</v>
      </c>
      <c r="P78" s="28">
        <f t="shared" si="22"/>
        <v>299.97000000000003</v>
      </c>
      <c r="Q78" s="29">
        <v>10</v>
      </c>
      <c r="R78" s="28">
        <f>SUM(P78*$R$2)</f>
        <v>109489.05</v>
      </c>
      <c r="S78" s="28">
        <f>+R78*$Q$2</f>
        <v>4171.5328050000007</v>
      </c>
      <c r="T78" s="28">
        <f t="shared" si="23"/>
        <v>113660.582805</v>
      </c>
      <c r="U78" s="28">
        <f>+P78*$Q$2+P78</f>
        <v>311.39885700000002</v>
      </c>
      <c r="V78" s="28">
        <f>SUM(T78*$V$2)</f>
        <v>13639.2699366</v>
      </c>
      <c r="W78" s="28">
        <f>+T78*$W$2</f>
        <v>3409.8174841499999</v>
      </c>
      <c r="X78" s="28">
        <f>SUM(T78*$X$2)</f>
        <v>5683.0291402500006</v>
      </c>
      <c r="Y78" s="28">
        <f>SUM(T78*$Y$2)</f>
        <v>2841.5145701250003</v>
      </c>
      <c r="Z78" s="28">
        <f>+T78*$Z$2</f>
        <v>2273.2116560999998</v>
      </c>
      <c r="AA78" s="28">
        <v>971</v>
      </c>
      <c r="AB78" s="28">
        <f>+$AB$2</f>
        <v>67.227356</v>
      </c>
      <c r="AC78" s="28">
        <f t="shared" si="24"/>
        <v>1942</v>
      </c>
      <c r="AD78" s="28">
        <f>+AC78*$Q$2+$AD$2</f>
        <v>273.99020000000002</v>
      </c>
      <c r="AE78" s="28">
        <f t="shared" si="25"/>
        <v>2215.9902000000002</v>
      </c>
      <c r="AF78" s="28">
        <f>SUM(AB77*5)</f>
        <v>336.13677999999999</v>
      </c>
      <c r="AG78" s="28">
        <v>0</v>
      </c>
      <c r="AH78" s="30"/>
      <c r="AI78" s="28"/>
      <c r="AJ78" s="28"/>
      <c r="AK78" s="28"/>
      <c r="AL78" s="28"/>
      <c r="AM78" s="28">
        <f>SUM(U78*$AM$2)</f>
        <v>1556.9942850000002</v>
      </c>
      <c r="AN78" s="31">
        <f>SUM(U78*$AN$2)</f>
        <v>4670.9828550000002</v>
      </c>
      <c r="AO78" s="31">
        <f>SUM(U78*$AO$2)</f>
        <v>15569.942850000001</v>
      </c>
      <c r="AP78" s="2"/>
      <c r="AQ78" s="2"/>
    </row>
    <row r="79" spans="1:43" x14ac:dyDescent="0.25">
      <c r="A79" s="1">
        <v>66</v>
      </c>
      <c r="B79" s="22" t="s">
        <v>272</v>
      </c>
      <c r="C79" s="32" t="s">
        <v>273</v>
      </c>
      <c r="D79" s="33" t="s">
        <v>253</v>
      </c>
      <c r="E79" s="32" t="s">
        <v>262</v>
      </c>
      <c r="F79" s="32" t="s">
        <v>274</v>
      </c>
      <c r="G79" s="32" t="s">
        <v>129</v>
      </c>
      <c r="H79" s="33">
        <v>2013</v>
      </c>
      <c r="I79" s="33">
        <v>2014</v>
      </c>
      <c r="J79" s="34">
        <f t="shared" si="21"/>
        <v>1</v>
      </c>
      <c r="K79" s="35">
        <v>6</v>
      </c>
      <c r="L79" s="32">
        <v>15</v>
      </c>
      <c r="M79" s="36">
        <v>14766</v>
      </c>
      <c r="N79" s="36">
        <f>VLOOKUP(C79,[1]Hoja1!B:L,11,FALSE)</f>
        <v>14766</v>
      </c>
      <c r="O79" s="36">
        <f t="shared" si="12"/>
        <v>0</v>
      </c>
      <c r="P79" s="37">
        <f t="shared" si="22"/>
        <v>984.4</v>
      </c>
      <c r="Q79" s="38">
        <v>23</v>
      </c>
      <c r="R79" s="37">
        <f>SUM(P79*$R$2)</f>
        <v>359306</v>
      </c>
      <c r="S79" s="37">
        <f>+R79*$Q$2</f>
        <v>13689.5586</v>
      </c>
      <c r="T79" s="37">
        <f t="shared" si="23"/>
        <v>372995.55859999999</v>
      </c>
      <c r="U79" s="37">
        <f>+P79*$Q$2+P79</f>
        <v>1021.9056399999999</v>
      </c>
      <c r="V79" s="37">
        <f>SUM(T79*$V$2)</f>
        <v>44759.467032</v>
      </c>
      <c r="W79" s="37">
        <f>+T79*$W$2</f>
        <v>11189.866758</v>
      </c>
      <c r="X79" s="37">
        <f>SUM(T79*$X$2)</f>
        <v>18649.77793</v>
      </c>
      <c r="Y79" s="37">
        <f>SUM(T79*$Y$2)</f>
        <v>9324.8889650000001</v>
      </c>
      <c r="Z79" s="37">
        <f>+T79*$Z$2</f>
        <v>7459.9111720000001</v>
      </c>
      <c r="AA79" s="37">
        <v>1365.5</v>
      </c>
      <c r="AB79" s="37">
        <f>+$AB$2</f>
        <v>67.227356</v>
      </c>
      <c r="AC79" s="37">
        <f t="shared" si="24"/>
        <v>2731</v>
      </c>
      <c r="AD79" s="37">
        <f>+AC79*$Q$2+$AD$2</f>
        <v>304.05110000000002</v>
      </c>
      <c r="AE79" s="37">
        <f t="shared" si="25"/>
        <v>3035.0511000000001</v>
      </c>
      <c r="AF79" s="37">
        <v>0</v>
      </c>
      <c r="AG79" s="37">
        <v>0</v>
      </c>
      <c r="AH79" s="39"/>
      <c r="AI79" s="37"/>
      <c r="AJ79" s="37"/>
      <c r="AK79" s="37"/>
      <c r="AL79" s="37"/>
      <c r="AM79" s="37">
        <f>SUM(U79*$AM$2)</f>
        <v>5109.5281999999997</v>
      </c>
      <c r="AN79" s="40">
        <f>SUM(U79*$AN$2)</f>
        <v>15328.584599999998</v>
      </c>
      <c r="AO79" s="40">
        <f>SUM(U79*$AO$2)</f>
        <v>51095.281999999999</v>
      </c>
      <c r="AP79" s="2"/>
      <c r="AQ79" s="2"/>
    </row>
    <row r="80" spans="1:43" x14ac:dyDescent="0.25">
      <c r="A80" s="1">
        <v>67</v>
      </c>
      <c r="B80" s="22" t="s">
        <v>275</v>
      </c>
      <c r="C80" s="23" t="s">
        <v>276</v>
      </c>
      <c r="D80" s="24" t="s">
        <v>277</v>
      </c>
      <c r="E80" s="23" t="s">
        <v>262</v>
      </c>
      <c r="F80" s="23" t="s">
        <v>278</v>
      </c>
      <c r="G80" s="23" t="s">
        <v>129</v>
      </c>
      <c r="H80" s="24">
        <v>1990</v>
      </c>
      <c r="I80" s="24">
        <v>2014</v>
      </c>
      <c r="J80" s="25">
        <f t="shared" si="21"/>
        <v>24</v>
      </c>
      <c r="K80" s="26">
        <v>8</v>
      </c>
      <c r="L80" s="23">
        <v>15</v>
      </c>
      <c r="M80" s="27">
        <v>11866.5</v>
      </c>
      <c r="N80" s="27">
        <f>VLOOKUP(C80,[1]Hoja1!B:L,11,FALSE)</f>
        <v>11866.5</v>
      </c>
      <c r="O80" s="27">
        <f t="shared" si="12"/>
        <v>0</v>
      </c>
      <c r="P80" s="28">
        <f t="shared" si="22"/>
        <v>791.1</v>
      </c>
      <c r="Q80" s="29">
        <v>21</v>
      </c>
      <c r="R80" s="28">
        <f>SUM(P80*$R$2)</f>
        <v>288751.5</v>
      </c>
      <c r="S80" s="28">
        <f>+R80*$Q$2</f>
        <v>11001.432150000001</v>
      </c>
      <c r="T80" s="28">
        <f t="shared" si="23"/>
        <v>299752.93215000001</v>
      </c>
      <c r="U80" s="28">
        <f>+P80*$Q$2+P80</f>
        <v>821.24090999999999</v>
      </c>
      <c r="V80" s="28">
        <f>SUM(T80*$V$2)</f>
        <v>35970.351858000002</v>
      </c>
      <c r="W80" s="28">
        <f>+T80*$W$2</f>
        <v>8992.5879645000005</v>
      </c>
      <c r="X80" s="28">
        <f>SUM(T80*$X$2)</f>
        <v>14987.646607500001</v>
      </c>
      <c r="Y80" s="28">
        <f>SUM(T80*$Y$2)</f>
        <v>7493.8233037500004</v>
      </c>
      <c r="Z80" s="28">
        <f>+T80*$Z$2</f>
        <v>5995.0586430000003</v>
      </c>
      <c r="AA80" s="28">
        <v>1252</v>
      </c>
      <c r="AB80" s="28">
        <f>+$AB$2</f>
        <v>67.227356</v>
      </c>
      <c r="AC80" s="28">
        <f t="shared" si="24"/>
        <v>2504</v>
      </c>
      <c r="AD80" s="28">
        <f>+AC80*$Q$2+$AD$2</f>
        <v>295.4024</v>
      </c>
      <c r="AE80" s="28">
        <f t="shared" si="25"/>
        <v>2799.4023999999999</v>
      </c>
      <c r="AF80" s="28">
        <f>SUM(AB79*6)</f>
        <v>403.36413600000003</v>
      </c>
      <c r="AG80" s="28">
        <v>0</v>
      </c>
      <c r="AH80" s="30"/>
      <c r="AI80" s="28"/>
      <c r="AJ80" s="28"/>
      <c r="AK80" s="28"/>
      <c r="AL80" s="28"/>
      <c r="AM80" s="28">
        <f>SUM(U80*$AM$2)</f>
        <v>4106.2045500000004</v>
      </c>
      <c r="AN80" s="31">
        <f>SUM(U80*$AN$2)</f>
        <v>12318.613649999999</v>
      </c>
      <c r="AO80" s="31">
        <f>SUM(U80*$AO$2)</f>
        <v>41062.0455</v>
      </c>
      <c r="AP80" s="2"/>
      <c r="AQ80" s="2"/>
    </row>
    <row r="81" spans="1:43" x14ac:dyDescent="0.25">
      <c r="A81" s="1">
        <v>68</v>
      </c>
      <c r="B81" s="22" t="s">
        <v>279</v>
      </c>
      <c r="C81" s="32" t="s">
        <v>280</v>
      </c>
      <c r="D81" s="33" t="s">
        <v>281</v>
      </c>
      <c r="E81" s="32" t="s">
        <v>262</v>
      </c>
      <c r="F81" s="32" t="s">
        <v>282</v>
      </c>
      <c r="G81" s="32" t="s">
        <v>283</v>
      </c>
      <c r="H81" s="33">
        <v>2003</v>
      </c>
      <c r="I81" s="33">
        <v>2014</v>
      </c>
      <c r="J81" s="34">
        <f t="shared" si="21"/>
        <v>11</v>
      </c>
      <c r="K81" s="35">
        <v>6</v>
      </c>
      <c r="L81" s="32">
        <v>15</v>
      </c>
      <c r="M81" s="36">
        <v>4896.3999999999996</v>
      </c>
      <c r="N81" s="36">
        <f>VLOOKUP(C81,[1]Hoja1!B:L,11,FALSE)</f>
        <v>4896.3999999999996</v>
      </c>
      <c r="O81" s="36">
        <f t="shared" si="12"/>
        <v>0</v>
      </c>
      <c r="P81" s="37">
        <f t="shared" si="22"/>
        <v>326.42666666666662</v>
      </c>
      <c r="Q81" s="38">
        <v>13</v>
      </c>
      <c r="R81" s="37">
        <f>SUM(P81*$R$2)</f>
        <v>119145.73333333332</v>
      </c>
      <c r="S81" s="37">
        <f>+R81*$Q$2</f>
        <v>4539.45244</v>
      </c>
      <c r="T81" s="37">
        <f t="shared" si="23"/>
        <v>123685.18577333332</v>
      </c>
      <c r="U81" s="37">
        <f>+P81*$Q$2+P81</f>
        <v>338.8635226666666</v>
      </c>
      <c r="V81" s="37">
        <f>SUM(T81*$V$2)</f>
        <v>14842.222292799997</v>
      </c>
      <c r="W81" s="37">
        <f>+T81*$W$2</f>
        <v>3710.5555731999993</v>
      </c>
      <c r="X81" s="37">
        <f>SUM(T81*$X$2)</f>
        <v>6184.2592886666662</v>
      </c>
      <c r="Y81" s="37">
        <f>SUM(T81*$Y$2)</f>
        <v>3092.1296443333331</v>
      </c>
      <c r="Z81" s="37">
        <f>+T81*$Z$2</f>
        <v>2473.7037154666664</v>
      </c>
      <c r="AA81" s="37">
        <v>890</v>
      </c>
      <c r="AB81" s="37">
        <f>+$AB$2</f>
        <v>67.227356</v>
      </c>
      <c r="AC81" s="37">
        <f t="shared" si="24"/>
        <v>1780</v>
      </c>
      <c r="AD81" s="37">
        <f>+AC81*$Q$2+$AD$2</f>
        <v>267.81799999999998</v>
      </c>
      <c r="AE81" s="37">
        <f t="shared" si="25"/>
        <v>2047.818</v>
      </c>
      <c r="AF81" s="37">
        <f>SUM(AB81*4)</f>
        <v>268.909424</v>
      </c>
      <c r="AG81" s="37">
        <v>0</v>
      </c>
      <c r="AH81" s="39"/>
      <c r="AI81" s="37"/>
      <c r="AJ81" s="37"/>
      <c r="AK81" s="37"/>
      <c r="AL81" s="37"/>
      <c r="AM81" s="37">
        <f>SUM(U81*$AM$2)</f>
        <v>1694.3176133333329</v>
      </c>
      <c r="AN81" s="40">
        <f>SUM(U81*$AN$2)</f>
        <v>5082.952839999999</v>
      </c>
      <c r="AO81" s="40">
        <f>SUM(U81*$AO$2)</f>
        <v>16943.176133333331</v>
      </c>
      <c r="AP81" s="2"/>
      <c r="AQ81" s="2"/>
    </row>
    <row r="82" spans="1:43" x14ac:dyDescent="0.25">
      <c r="A82" s="1">
        <v>69</v>
      </c>
      <c r="B82" s="22" t="s">
        <v>284</v>
      </c>
      <c r="C82" s="23" t="s">
        <v>285</v>
      </c>
      <c r="D82" s="24" t="s">
        <v>286</v>
      </c>
      <c r="E82" s="23" t="s">
        <v>262</v>
      </c>
      <c r="F82" s="23" t="s">
        <v>287</v>
      </c>
      <c r="G82" s="23" t="s">
        <v>129</v>
      </c>
      <c r="H82" s="24">
        <v>2001</v>
      </c>
      <c r="I82" s="24">
        <v>2014</v>
      </c>
      <c r="J82" s="25">
        <f t="shared" si="21"/>
        <v>13</v>
      </c>
      <c r="K82" s="26">
        <v>8</v>
      </c>
      <c r="L82" s="23">
        <v>15</v>
      </c>
      <c r="M82" s="27">
        <v>7115.85</v>
      </c>
      <c r="N82" s="27">
        <f>VLOOKUP(C82,[1]Hoja1!B:L,11,FALSE)</f>
        <v>7115.85</v>
      </c>
      <c r="O82" s="27">
        <f t="shared" si="12"/>
        <v>0</v>
      </c>
      <c r="P82" s="28">
        <f t="shared" si="22"/>
        <v>474.39000000000004</v>
      </c>
      <c r="Q82" s="29">
        <v>14</v>
      </c>
      <c r="R82" s="28">
        <f>SUM(P82*$R$2)</f>
        <v>173152.35</v>
      </c>
      <c r="S82" s="28">
        <f>+R82*$Q$2</f>
        <v>6597.1045350000004</v>
      </c>
      <c r="T82" s="28">
        <f t="shared" si="23"/>
        <v>179749.454535</v>
      </c>
      <c r="U82" s="28">
        <f>+P82*$Q$2+P82</f>
        <v>492.46425900000003</v>
      </c>
      <c r="V82" s="28">
        <f>SUM(T82*$V$2)</f>
        <v>21569.934544199998</v>
      </c>
      <c r="W82" s="28">
        <f>+T82*$W$2</f>
        <v>5392.4836360499994</v>
      </c>
      <c r="X82" s="28">
        <f>SUM(T82*$X$2)</f>
        <v>8987.4727267500002</v>
      </c>
      <c r="Y82" s="28">
        <f>SUM(T82*$Y$2)</f>
        <v>4493.7363633750001</v>
      </c>
      <c r="Z82" s="28">
        <f>+T82*$Z$2</f>
        <v>3594.9890906999999</v>
      </c>
      <c r="AA82" s="28">
        <v>1142.5</v>
      </c>
      <c r="AB82" s="28">
        <f>+$AB$2</f>
        <v>67.227356</v>
      </c>
      <c r="AC82" s="28">
        <f t="shared" si="24"/>
        <v>2285</v>
      </c>
      <c r="AD82" s="28">
        <f>+AC82*$Q$2+$AD$2</f>
        <v>287.05849999999998</v>
      </c>
      <c r="AE82" s="28">
        <f t="shared" si="25"/>
        <v>2572.0585000000001</v>
      </c>
      <c r="AF82" s="28">
        <f>SUM(AB82*4)</f>
        <v>268.909424</v>
      </c>
      <c r="AG82" s="28">
        <v>0</v>
      </c>
      <c r="AH82" s="30"/>
      <c r="AI82" s="28"/>
      <c r="AJ82" s="28"/>
      <c r="AK82" s="28"/>
      <c r="AL82" s="28"/>
      <c r="AM82" s="28">
        <f>SUM(U82*$AM$2)</f>
        <v>2462.3212950000002</v>
      </c>
      <c r="AN82" s="31">
        <f>SUM(U82*$AN$2)</f>
        <v>7386.9638850000001</v>
      </c>
      <c r="AO82" s="31">
        <f>SUM(U82*$AO$2)</f>
        <v>24623.212950000001</v>
      </c>
      <c r="AP82" s="2"/>
      <c r="AQ82" s="2"/>
    </row>
    <row r="83" spans="1:43" x14ac:dyDescent="0.25">
      <c r="A83" s="1">
        <v>70</v>
      </c>
      <c r="B83" s="22" t="s">
        <v>288</v>
      </c>
      <c r="C83" s="32" t="s">
        <v>289</v>
      </c>
      <c r="D83" s="33" t="s">
        <v>290</v>
      </c>
      <c r="E83" s="32" t="s">
        <v>291</v>
      </c>
      <c r="F83" s="32" t="s">
        <v>292</v>
      </c>
      <c r="G83" s="32" t="s">
        <v>43</v>
      </c>
      <c r="H83" s="33">
        <v>2013</v>
      </c>
      <c r="I83" s="33">
        <v>2014</v>
      </c>
      <c r="J83" s="34">
        <f t="shared" si="21"/>
        <v>1</v>
      </c>
      <c r="K83" s="35">
        <v>8</v>
      </c>
      <c r="L83" s="32">
        <v>15</v>
      </c>
      <c r="M83" s="36">
        <v>3546.2</v>
      </c>
      <c r="N83" s="36">
        <f>VLOOKUP(C83,[1]Hoja1!B:L,11,FALSE)</f>
        <v>3546.2</v>
      </c>
      <c r="O83" s="36">
        <f t="shared" si="12"/>
        <v>0</v>
      </c>
      <c r="P83" s="37">
        <f t="shared" si="22"/>
        <v>236.41333333333333</v>
      </c>
      <c r="Q83" s="38">
        <v>1</v>
      </c>
      <c r="R83" s="37">
        <f>SUM(P83*$R$2)</f>
        <v>86290.866666666669</v>
      </c>
      <c r="S83" s="37">
        <f>+R83*$Q$2</f>
        <v>3287.6820200000002</v>
      </c>
      <c r="T83" s="37">
        <f t="shared" si="23"/>
        <v>89578.548686666676</v>
      </c>
      <c r="U83" s="37">
        <f>+P83*$Q$2+P83</f>
        <v>245.42068133333333</v>
      </c>
      <c r="V83" s="37">
        <f>SUM(T83*$V$2)</f>
        <v>10749.4258424</v>
      </c>
      <c r="W83" s="37">
        <f>+T83*$W$2</f>
        <v>2687.3564606</v>
      </c>
      <c r="X83" s="37">
        <f>SUM(T83*$X$2)</f>
        <v>4478.9274343333336</v>
      </c>
      <c r="Y83" s="37">
        <f>SUM(T83*$Y$2)</f>
        <v>2239.4637171666668</v>
      </c>
      <c r="Z83" s="37">
        <f>+T83*$Z$2</f>
        <v>1791.5709737333336</v>
      </c>
      <c r="AA83" s="37">
        <v>878</v>
      </c>
      <c r="AB83" s="37">
        <f>+$AB$2</f>
        <v>67.227356</v>
      </c>
      <c r="AC83" s="37">
        <f t="shared" si="24"/>
        <v>1756</v>
      </c>
      <c r="AD83" s="37">
        <f>+AC83*$Q$2+$AD$2</f>
        <v>266.90359999999998</v>
      </c>
      <c r="AE83" s="37">
        <f t="shared" si="25"/>
        <v>2022.9036000000001</v>
      </c>
      <c r="AF83" s="37">
        <v>0</v>
      </c>
      <c r="AG83" s="37">
        <v>0</v>
      </c>
      <c r="AH83" s="39"/>
      <c r="AI83" s="37"/>
      <c r="AJ83" s="37"/>
      <c r="AK83" s="37"/>
      <c r="AL83" s="37"/>
      <c r="AM83" s="37">
        <f>SUM(U83*$AM$2)</f>
        <v>1227.1034066666666</v>
      </c>
      <c r="AN83" s="40">
        <f>SUM(U83*$AN$2)</f>
        <v>3681.3102199999998</v>
      </c>
      <c r="AO83" s="40">
        <f>SUM(U83*$AO$2)</f>
        <v>12271.034066666667</v>
      </c>
      <c r="AP83" s="2"/>
      <c r="AQ83" s="2"/>
    </row>
    <row r="84" spans="1:43" x14ac:dyDescent="0.25">
      <c r="A84" s="1">
        <v>71</v>
      </c>
      <c r="B84" s="22" t="s">
        <v>293</v>
      </c>
      <c r="C84" s="23" t="s">
        <v>294</v>
      </c>
      <c r="D84" s="24" t="s">
        <v>295</v>
      </c>
      <c r="E84" s="23" t="s">
        <v>291</v>
      </c>
      <c r="F84" s="23" t="s">
        <v>296</v>
      </c>
      <c r="G84" s="23" t="s">
        <v>43</v>
      </c>
      <c r="H84" s="24">
        <v>2000</v>
      </c>
      <c r="I84" s="24">
        <v>2014</v>
      </c>
      <c r="J84" s="25">
        <f t="shared" si="21"/>
        <v>14</v>
      </c>
      <c r="K84" s="26">
        <v>8</v>
      </c>
      <c r="L84" s="23">
        <v>15</v>
      </c>
      <c r="M84" s="27">
        <v>4882.5</v>
      </c>
      <c r="N84" s="27">
        <f>VLOOKUP(C84,[1]Hoja1!B:L,11,FALSE)</f>
        <v>4882.5</v>
      </c>
      <c r="O84" s="27">
        <f t="shared" si="12"/>
        <v>0</v>
      </c>
      <c r="P84" s="28">
        <f t="shared" si="22"/>
        <v>325.5</v>
      </c>
      <c r="Q84" s="29">
        <v>7</v>
      </c>
      <c r="R84" s="28">
        <f>SUM(P84*$R$2)</f>
        <v>118807.5</v>
      </c>
      <c r="S84" s="28">
        <f>+R84*$Q$2</f>
        <v>4526.5657500000007</v>
      </c>
      <c r="T84" s="28">
        <f t="shared" si="23"/>
        <v>123334.06574999999</v>
      </c>
      <c r="U84" s="28">
        <f>+P84*$Q$2+P84</f>
        <v>337.90154999999999</v>
      </c>
      <c r="V84" s="28">
        <f>SUM(T84*$V$2)</f>
        <v>14800.087889999999</v>
      </c>
      <c r="W84" s="28">
        <f>+T84*$W$2</f>
        <v>3700.0219724999997</v>
      </c>
      <c r="X84" s="28">
        <f>SUM(T84*$X$2)</f>
        <v>6166.7032875000004</v>
      </c>
      <c r="Y84" s="28">
        <f>SUM(T84*$Y$2)</f>
        <v>3083.3516437500002</v>
      </c>
      <c r="Z84" s="28">
        <f>+T84*$Z$2</f>
        <v>2466.6813149999998</v>
      </c>
      <c r="AA84" s="28">
        <v>1043</v>
      </c>
      <c r="AB84" s="28">
        <f>+$AB$2</f>
        <v>67.227356</v>
      </c>
      <c r="AC84" s="28">
        <f t="shared" si="24"/>
        <v>2086</v>
      </c>
      <c r="AD84" s="28">
        <f>+AC84*$Q$2+$AD$2</f>
        <v>279.47660000000002</v>
      </c>
      <c r="AE84" s="28">
        <f t="shared" si="25"/>
        <v>2365.4766</v>
      </c>
      <c r="AF84" s="28">
        <f>SUM(AB83*4)</f>
        <v>268.909424</v>
      </c>
      <c r="AG84" s="28">
        <v>0</v>
      </c>
      <c r="AH84" s="30"/>
      <c r="AI84" s="28"/>
      <c r="AJ84" s="28"/>
      <c r="AK84" s="28"/>
      <c r="AL84" s="28"/>
      <c r="AM84" s="28">
        <f>SUM(U84*$AM$2)</f>
        <v>1689.50775</v>
      </c>
      <c r="AN84" s="31">
        <f>SUM(U84*$AN$2)</f>
        <v>5068.5232500000002</v>
      </c>
      <c r="AO84" s="31">
        <f>SUM(U84*$AO$2)</f>
        <v>16895.077499999999</v>
      </c>
      <c r="AP84" s="2"/>
      <c r="AQ84" s="2"/>
    </row>
    <row r="85" spans="1:43" x14ac:dyDescent="0.25">
      <c r="A85" s="1">
        <v>72</v>
      </c>
      <c r="B85" s="22" t="s">
        <v>297</v>
      </c>
      <c r="C85" s="32" t="s">
        <v>298</v>
      </c>
      <c r="D85" s="33" t="s">
        <v>299</v>
      </c>
      <c r="E85" s="32" t="s">
        <v>291</v>
      </c>
      <c r="F85" s="32" t="s">
        <v>292</v>
      </c>
      <c r="G85" s="32" t="s">
        <v>43</v>
      </c>
      <c r="H85" s="33">
        <v>2004</v>
      </c>
      <c r="I85" s="33">
        <v>2014</v>
      </c>
      <c r="J85" s="34">
        <f t="shared" si="21"/>
        <v>10</v>
      </c>
      <c r="K85" s="35">
        <v>8</v>
      </c>
      <c r="L85" s="32">
        <v>15</v>
      </c>
      <c r="M85" s="36">
        <v>3546.2</v>
      </c>
      <c r="N85" s="36">
        <f>VLOOKUP(C85,[1]Hoja1!B:L,11,FALSE)</f>
        <v>3546.2</v>
      </c>
      <c r="O85" s="36">
        <f t="shared" si="12"/>
        <v>0</v>
      </c>
      <c r="P85" s="37">
        <f t="shared" si="22"/>
        <v>236.41333333333333</v>
      </c>
      <c r="Q85" s="38">
        <v>1</v>
      </c>
      <c r="R85" s="37">
        <f>SUM(P85*$R$2)</f>
        <v>86290.866666666669</v>
      </c>
      <c r="S85" s="37">
        <f>+R85*$Q$2</f>
        <v>3287.6820200000002</v>
      </c>
      <c r="T85" s="37">
        <f t="shared" si="23"/>
        <v>89578.548686666676</v>
      </c>
      <c r="U85" s="37">
        <f>+P85*$Q$2+P85</f>
        <v>245.42068133333333</v>
      </c>
      <c r="V85" s="37">
        <f>SUM(T85*$V$2)</f>
        <v>10749.4258424</v>
      </c>
      <c r="W85" s="37">
        <f>+T85*$W$2</f>
        <v>2687.3564606</v>
      </c>
      <c r="X85" s="37">
        <f>SUM(T85*$X$2)</f>
        <v>4478.9274343333336</v>
      </c>
      <c r="Y85" s="37">
        <f>SUM(T85*$Y$2)</f>
        <v>2239.4637171666668</v>
      </c>
      <c r="Z85" s="37">
        <f>+T85*$Z$2</f>
        <v>1791.5709737333336</v>
      </c>
      <c r="AA85" s="37">
        <v>878</v>
      </c>
      <c r="AB85" s="37">
        <f>+$AB$2</f>
        <v>67.227356</v>
      </c>
      <c r="AC85" s="37">
        <f t="shared" si="24"/>
        <v>1756</v>
      </c>
      <c r="AD85" s="37">
        <f>+AC85*$Q$2+$AD$2</f>
        <v>266.90359999999998</v>
      </c>
      <c r="AE85" s="37">
        <f t="shared" si="25"/>
        <v>2022.9036000000001</v>
      </c>
      <c r="AF85" s="37">
        <f>SUM(AB84*4)</f>
        <v>268.909424</v>
      </c>
      <c r="AG85" s="37">
        <v>0</v>
      </c>
      <c r="AH85" s="39"/>
      <c r="AI85" s="37"/>
      <c r="AJ85" s="37"/>
      <c r="AK85" s="37"/>
      <c r="AL85" s="37"/>
      <c r="AM85" s="37">
        <f>SUM(U85*$AM$2)</f>
        <v>1227.1034066666666</v>
      </c>
      <c r="AN85" s="40">
        <f>SUM(U85*$AN$2)</f>
        <v>3681.3102199999998</v>
      </c>
      <c r="AO85" s="40">
        <f>SUM(U85*$AO$2)</f>
        <v>12271.034066666667</v>
      </c>
      <c r="AP85" s="2"/>
      <c r="AQ85" s="2"/>
    </row>
    <row r="86" spans="1:43" x14ac:dyDescent="0.25">
      <c r="A86" s="1">
        <v>73</v>
      </c>
      <c r="B86" s="22" t="s">
        <v>300</v>
      </c>
      <c r="C86" s="23" t="s">
        <v>301</v>
      </c>
      <c r="D86" s="24" t="s">
        <v>302</v>
      </c>
      <c r="E86" s="23" t="s">
        <v>291</v>
      </c>
      <c r="F86" s="23" t="s">
        <v>292</v>
      </c>
      <c r="G86" s="23" t="s">
        <v>43</v>
      </c>
      <c r="H86" s="24">
        <v>2006</v>
      </c>
      <c r="I86" s="24">
        <v>2014</v>
      </c>
      <c r="J86" s="25">
        <f t="shared" si="21"/>
        <v>8</v>
      </c>
      <c r="K86" s="26">
        <v>8</v>
      </c>
      <c r="L86" s="23">
        <v>15</v>
      </c>
      <c r="M86" s="27">
        <v>3546.2</v>
      </c>
      <c r="N86" s="27">
        <f>VLOOKUP(C86,[1]Hoja1!B:L,11,FALSE)</f>
        <v>3546.2</v>
      </c>
      <c r="O86" s="27">
        <f t="shared" si="12"/>
        <v>0</v>
      </c>
      <c r="P86" s="28">
        <f t="shared" si="22"/>
        <v>236.41333333333333</v>
      </c>
      <c r="Q86" s="29">
        <v>1</v>
      </c>
      <c r="R86" s="28">
        <f>SUM(P86*$R$2)</f>
        <v>86290.866666666669</v>
      </c>
      <c r="S86" s="28">
        <f>+R86*$Q$2</f>
        <v>3287.6820200000002</v>
      </c>
      <c r="T86" s="28">
        <f t="shared" si="23"/>
        <v>89578.548686666676</v>
      </c>
      <c r="U86" s="28">
        <f>+P86*$Q$2+P86</f>
        <v>245.42068133333333</v>
      </c>
      <c r="V86" s="28">
        <f>SUM(T86*$V$2)</f>
        <v>10749.4258424</v>
      </c>
      <c r="W86" s="28">
        <f>+T86*$W$2</f>
        <v>2687.3564606</v>
      </c>
      <c r="X86" s="28">
        <f>SUM(T86*$X$2)</f>
        <v>4478.9274343333336</v>
      </c>
      <c r="Y86" s="28">
        <f>SUM(T86*$Y$2)</f>
        <v>2239.4637171666668</v>
      </c>
      <c r="Z86" s="28">
        <f>+T86*$Z$2</f>
        <v>1791.5709737333336</v>
      </c>
      <c r="AA86" s="28">
        <v>878</v>
      </c>
      <c r="AB86" s="28">
        <f>+$AB$2</f>
        <v>67.227356</v>
      </c>
      <c r="AC86" s="28">
        <f t="shared" si="24"/>
        <v>1756</v>
      </c>
      <c r="AD86" s="28">
        <f>+AC86*$Q$2+$AD$2</f>
        <v>266.90359999999998</v>
      </c>
      <c r="AE86" s="28">
        <f t="shared" si="25"/>
        <v>2022.9036000000001</v>
      </c>
      <c r="AF86" s="28">
        <f>SUM(AB86*3)</f>
        <v>201.68206800000002</v>
      </c>
      <c r="AG86" s="28">
        <v>0</v>
      </c>
      <c r="AH86" s="30"/>
      <c r="AI86" s="28"/>
      <c r="AJ86" s="28"/>
      <c r="AK86" s="28"/>
      <c r="AL86" s="28"/>
      <c r="AM86" s="28">
        <f>SUM(U86*$AM$2)</f>
        <v>1227.1034066666666</v>
      </c>
      <c r="AN86" s="31">
        <f>SUM(U86*$AN$2)</f>
        <v>3681.3102199999998</v>
      </c>
      <c r="AO86" s="31">
        <f>SUM(U86*$AO$2)</f>
        <v>12271.034066666667</v>
      </c>
      <c r="AP86" s="2"/>
      <c r="AQ86" s="2"/>
    </row>
    <row r="87" spans="1:43" x14ac:dyDescent="0.25">
      <c r="A87" s="1">
        <v>74</v>
      </c>
      <c r="B87" s="22" t="s">
        <v>303</v>
      </c>
      <c r="C87" s="32" t="s">
        <v>304</v>
      </c>
      <c r="D87" s="33" t="s">
        <v>305</v>
      </c>
      <c r="E87" s="32" t="s">
        <v>291</v>
      </c>
      <c r="F87" s="32" t="s">
        <v>292</v>
      </c>
      <c r="G87" s="32" t="s">
        <v>43</v>
      </c>
      <c r="H87" s="33">
        <v>2003</v>
      </c>
      <c r="I87" s="33">
        <v>2014</v>
      </c>
      <c r="J87" s="34">
        <f t="shared" si="21"/>
        <v>11</v>
      </c>
      <c r="K87" s="35">
        <v>8</v>
      </c>
      <c r="L87" s="32">
        <v>15</v>
      </c>
      <c r="M87" s="36">
        <v>3546.2</v>
      </c>
      <c r="N87" s="36">
        <f>VLOOKUP(C87,[1]Hoja1!B:L,11,FALSE)</f>
        <v>3546.2</v>
      </c>
      <c r="O87" s="36">
        <f t="shared" si="12"/>
        <v>0</v>
      </c>
      <c r="P87" s="37">
        <f t="shared" si="22"/>
        <v>236.41333333333333</v>
      </c>
      <c r="Q87" s="38">
        <v>1</v>
      </c>
      <c r="R87" s="37">
        <f>SUM(P87*$R$2)</f>
        <v>86290.866666666669</v>
      </c>
      <c r="S87" s="37">
        <f>+R87*$Q$2</f>
        <v>3287.6820200000002</v>
      </c>
      <c r="T87" s="37">
        <f t="shared" si="23"/>
        <v>89578.548686666676</v>
      </c>
      <c r="U87" s="37">
        <f>+P87*$Q$2+P87</f>
        <v>245.42068133333333</v>
      </c>
      <c r="V87" s="37">
        <f>SUM(T87*$V$2)</f>
        <v>10749.4258424</v>
      </c>
      <c r="W87" s="37">
        <f>+T87*$W$2</f>
        <v>2687.3564606</v>
      </c>
      <c r="X87" s="37">
        <f>SUM(T87*$X$2)</f>
        <v>4478.9274343333336</v>
      </c>
      <c r="Y87" s="37">
        <f>SUM(T87*$Y$2)</f>
        <v>2239.4637171666668</v>
      </c>
      <c r="Z87" s="37">
        <f>+T87*$Z$2</f>
        <v>1791.5709737333336</v>
      </c>
      <c r="AA87" s="37">
        <v>878</v>
      </c>
      <c r="AB87" s="37">
        <f>+$AB$2</f>
        <v>67.227356</v>
      </c>
      <c r="AC87" s="37">
        <f t="shared" si="24"/>
        <v>1756</v>
      </c>
      <c r="AD87" s="37">
        <f>+AC87*$Q$2+$AD$2</f>
        <v>266.90359999999998</v>
      </c>
      <c r="AE87" s="37">
        <f t="shared" si="25"/>
        <v>2022.9036000000001</v>
      </c>
      <c r="AF87" s="37">
        <f>SUM(AB86*4)</f>
        <v>268.909424</v>
      </c>
      <c r="AG87" s="37">
        <v>0</v>
      </c>
      <c r="AH87" s="39"/>
      <c r="AI87" s="37"/>
      <c r="AJ87" s="37"/>
      <c r="AK87" s="37"/>
      <c r="AL87" s="37"/>
      <c r="AM87" s="37">
        <f>SUM(U87*$AM$2)</f>
        <v>1227.1034066666666</v>
      </c>
      <c r="AN87" s="40">
        <f>SUM(U87*$AN$2)</f>
        <v>3681.3102199999998</v>
      </c>
      <c r="AO87" s="40">
        <f>SUM(U87*$AO$2)</f>
        <v>12271.034066666667</v>
      </c>
      <c r="AP87" s="2"/>
      <c r="AQ87" s="2"/>
    </row>
    <row r="88" spans="1:43" x14ac:dyDescent="0.25">
      <c r="A88" s="1">
        <v>75</v>
      </c>
      <c r="B88" s="22" t="s">
        <v>306</v>
      </c>
      <c r="C88" s="23" t="s">
        <v>307</v>
      </c>
      <c r="D88" s="24" t="s">
        <v>308</v>
      </c>
      <c r="E88" s="23" t="s">
        <v>291</v>
      </c>
      <c r="F88" s="23" t="s">
        <v>292</v>
      </c>
      <c r="G88" s="23" t="s">
        <v>43</v>
      </c>
      <c r="H88" s="24">
        <v>1987</v>
      </c>
      <c r="I88" s="24">
        <v>2014</v>
      </c>
      <c r="J88" s="25">
        <f t="shared" si="21"/>
        <v>27</v>
      </c>
      <c r="K88" s="26">
        <v>8</v>
      </c>
      <c r="L88" s="23">
        <v>15</v>
      </c>
      <c r="M88" s="27">
        <v>3546.2</v>
      </c>
      <c r="N88" s="27">
        <f>VLOOKUP(C88,[1]Hoja1!B:L,11,FALSE)</f>
        <v>3546.2</v>
      </c>
      <c r="O88" s="27">
        <f t="shared" si="12"/>
        <v>0</v>
      </c>
      <c r="P88" s="28">
        <f t="shared" si="22"/>
        <v>236.41333333333333</v>
      </c>
      <c r="Q88" s="29">
        <v>1</v>
      </c>
      <c r="R88" s="28">
        <f>SUM(P88*$R$2)</f>
        <v>86290.866666666669</v>
      </c>
      <c r="S88" s="28">
        <f>+R88*$Q$2</f>
        <v>3287.6820200000002</v>
      </c>
      <c r="T88" s="28">
        <f t="shared" si="23"/>
        <v>89578.548686666676</v>
      </c>
      <c r="U88" s="28">
        <f>+P88*$Q$2+P88</f>
        <v>245.42068133333333</v>
      </c>
      <c r="V88" s="28">
        <f>SUM(T88*$V$2)</f>
        <v>10749.4258424</v>
      </c>
      <c r="W88" s="28">
        <f>+T88*$W$2</f>
        <v>2687.3564606</v>
      </c>
      <c r="X88" s="28">
        <f>SUM(T88*$X$2)</f>
        <v>4478.9274343333336</v>
      </c>
      <c r="Y88" s="28">
        <f>SUM(T88*$Y$2)</f>
        <v>2239.4637171666668</v>
      </c>
      <c r="Z88" s="28">
        <f>+T88*$Z$2</f>
        <v>1791.5709737333336</v>
      </c>
      <c r="AA88" s="28">
        <v>878</v>
      </c>
      <c r="AB88" s="28">
        <f>+$AB$2</f>
        <v>67.227356</v>
      </c>
      <c r="AC88" s="28">
        <f t="shared" si="24"/>
        <v>1756</v>
      </c>
      <c r="AD88" s="28">
        <f>+AC88*$Q$2+$AD$2</f>
        <v>266.90359999999998</v>
      </c>
      <c r="AE88" s="28">
        <f t="shared" si="25"/>
        <v>2022.9036000000001</v>
      </c>
      <c r="AF88" s="28">
        <f>SUM(AB88*7)</f>
        <v>470.59149200000002</v>
      </c>
      <c r="AG88" s="28">
        <v>0</v>
      </c>
      <c r="AH88" s="30"/>
      <c r="AI88" s="28"/>
      <c r="AJ88" s="28"/>
      <c r="AK88" s="28"/>
      <c r="AL88" s="28"/>
      <c r="AM88" s="28">
        <f>SUM(U88*$AM$2)</f>
        <v>1227.1034066666666</v>
      </c>
      <c r="AN88" s="31">
        <f>SUM(U88*$AN$2)</f>
        <v>3681.3102199999998</v>
      </c>
      <c r="AO88" s="31">
        <f>SUM(U88*$AO$2)</f>
        <v>12271.034066666667</v>
      </c>
      <c r="AP88" s="2"/>
      <c r="AQ88" s="2"/>
    </row>
    <row r="89" spans="1:43" x14ac:dyDescent="0.25">
      <c r="A89" s="1">
        <v>76</v>
      </c>
      <c r="B89" s="22" t="s">
        <v>309</v>
      </c>
      <c r="C89" s="32" t="s">
        <v>310</v>
      </c>
      <c r="D89" s="33" t="s">
        <v>311</v>
      </c>
      <c r="E89" s="32" t="s">
        <v>291</v>
      </c>
      <c r="F89" s="32" t="s">
        <v>292</v>
      </c>
      <c r="G89" s="32" t="s">
        <v>43</v>
      </c>
      <c r="H89" s="33">
        <v>2000</v>
      </c>
      <c r="I89" s="33">
        <v>2014</v>
      </c>
      <c r="J89" s="34">
        <f t="shared" si="21"/>
        <v>14</v>
      </c>
      <c r="K89" s="35">
        <v>8</v>
      </c>
      <c r="L89" s="32">
        <v>15</v>
      </c>
      <c r="M89" s="36">
        <v>3546.2</v>
      </c>
      <c r="N89" s="36">
        <f>VLOOKUP(C89,[1]Hoja1!B:L,11,FALSE)</f>
        <v>3546.2</v>
      </c>
      <c r="O89" s="36">
        <f t="shared" si="12"/>
        <v>0</v>
      </c>
      <c r="P89" s="37">
        <f t="shared" si="22"/>
        <v>236.41333333333333</v>
      </c>
      <c r="Q89" s="38">
        <v>1</v>
      </c>
      <c r="R89" s="37">
        <f>SUM(P89*$R$2)</f>
        <v>86290.866666666669</v>
      </c>
      <c r="S89" s="37">
        <f>+R89*$Q$2</f>
        <v>3287.6820200000002</v>
      </c>
      <c r="T89" s="37">
        <f t="shared" si="23"/>
        <v>89578.548686666676</v>
      </c>
      <c r="U89" s="37">
        <f>+P89*$Q$2+P89</f>
        <v>245.42068133333333</v>
      </c>
      <c r="V89" s="37">
        <f>SUM(T89*$V$2)</f>
        <v>10749.4258424</v>
      </c>
      <c r="W89" s="37">
        <f>+T89*$W$2</f>
        <v>2687.3564606</v>
      </c>
      <c r="X89" s="37">
        <f>SUM(T89*$X$2)</f>
        <v>4478.9274343333336</v>
      </c>
      <c r="Y89" s="37">
        <f>SUM(T89*$Y$2)</f>
        <v>2239.4637171666668</v>
      </c>
      <c r="Z89" s="37">
        <f>+T89*$Z$2</f>
        <v>1791.5709737333336</v>
      </c>
      <c r="AA89" s="37">
        <v>878</v>
      </c>
      <c r="AB89" s="37">
        <f>+$AB$2</f>
        <v>67.227356</v>
      </c>
      <c r="AC89" s="37">
        <f t="shared" si="24"/>
        <v>1756</v>
      </c>
      <c r="AD89" s="37">
        <f>+AC89*$Q$2+$AD$2</f>
        <v>266.90359999999998</v>
      </c>
      <c r="AE89" s="37">
        <f t="shared" si="25"/>
        <v>2022.9036000000001</v>
      </c>
      <c r="AF89" s="37">
        <f>SUM(AB88*4)</f>
        <v>268.909424</v>
      </c>
      <c r="AG89" s="37">
        <v>0</v>
      </c>
      <c r="AH89" s="39"/>
      <c r="AI89" s="37"/>
      <c r="AJ89" s="37"/>
      <c r="AK89" s="37"/>
      <c r="AL89" s="37"/>
      <c r="AM89" s="37">
        <f>SUM(U89*$AM$2)</f>
        <v>1227.1034066666666</v>
      </c>
      <c r="AN89" s="40">
        <f>SUM(U89*$AN$2)</f>
        <v>3681.3102199999998</v>
      </c>
      <c r="AO89" s="40">
        <f>SUM(U89*$AO$2)</f>
        <v>12271.034066666667</v>
      </c>
      <c r="AP89" s="2"/>
      <c r="AQ89" s="2"/>
    </row>
    <row r="90" spans="1:43" x14ac:dyDescent="0.25">
      <c r="A90" s="1">
        <v>77</v>
      </c>
      <c r="B90" s="22" t="s">
        <v>312</v>
      </c>
      <c r="C90" s="23" t="s">
        <v>313</v>
      </c>
      <c r="D90" s="24" t="s">
        <v>314</v>
      </c>
      <c r="E90" s="23" t="s">
        <v>291</v>
      </c>
      <c r="F90" s="23" t="s">
        <v>315</v>
      </c>
      <c r="G90" s="23" t="s">
        <v>43</v>
      </c>
      <c r="H90" s="24">
        <v>1998</v>
      </c>
      <c r="I90" s="24">
        <v>2014</v>
      </c>
      <c r="J90" s="25">
        <f t="shared" si="21"/>
        <v>16</v>
      </c>
      <c r="K90" s="26">
        <v>8</v>
      </c>
      <c r="L90" s="23">
        <v>15</v>
      </c>
      <c r="M90" s="27">
        <v>3483.65</v>
      </c>
      <c r="N90" s="27">
        <f>VLOOKUP(C90,[1]Hoja1!B:L,11,FALSE)</f>
        <v>3483.65</v>
      </c>
      <c r="O90" s="27">
        <f t="shared" si="12"/>
        <v>0</v>
      </c>
      <c r="P90" s="28">
        <f t="shared" si="22"/>
        <v>232.24333333333334</v>
      </c>
      <c r="Q90" s="29">
        <v>1</v>
      </c>
      <c r="R90" s="28">
        <f>SUM(P90*$R$2)</f>
        <v>84768.816666666666</v>
      </c>
      <c r="S90" s="28">
        <f>+R90*$Q$2</f>
        <v>3229.6919150000003</v>
      </c>
      <c r="T90" s="28">
        <f t="shared" si="23"/>
        <v>87998.508581666669</v>
      </c>
      <c r="U90" s="28">
        <f>+P90*$Q$2+P90</f>
        <v>241.09180433333333</v>
      </c>
      <c r="V90" s="28">
        <f>SUM(T90*$V$2)</f>
        <v>10559.821029799999</v>
      </c>
      <c r="W90" s="28">
        <f>+T90*$W$2</f>
        <v>2639.9552574499999</v>
      </c>
      <c r="X90" s="28">
        <f>SUM(T90*$X$2)</f>
        <v>4399.9254290833333</v>
      </c>
      <c r="Y90" s="28">
        <f>SUM(T90*$Y$2)</f>
        <v>2199.9627145416666</v>
      </c>
      <c r="Z90" s="28">
        <f>+T90*$Z$2</f>
        <v>1759.9701716333334</v>
      </c>
      <c r="AA90" s="28">
        <v>878</v>
      </c>
      <c r="AB90" s="28">
        <f>+$AB$2</f>
        <v>67.227356</v>
      </c>
      <c r="AC90" s="28">
        <f t="shared" si="24"/>
        <v>1756</v>
      </c>
      <c r="AD90" s="28">
        <f>+AC90*$Q$2+$AD$2</f>
        <v>266.90359999999998</v>
      </c>
      <c r="AE90" s="28">
        <f t="shared" si="25"/>
        <v>2022.9036000000001</v>
      </c>
      <c r="AF90" s="28">
        <f>SUM(AB89*5)</f>
        <v>336.13677999999999</v>
      </c>
      <c r="AG90" s="28">
        <v>0</v>
      </c>
      <c r="AH90" s="30"/>
      <c r="AI90" s="28"/>
      <c r="AJ90" s="28"/>
      <c r="AK90" s="28"/>
      <c r="AL90" s="28"/>
      <c r="AM90" s="28">
        <f>SUM(U90*$AM$2)</f>
        <v>1205.4590216666666</v>
      </c>
      <c r="AN90" s="31">
        <f>SUM(U90*$AN$2)</f>
        <v>3616.3770650000001</v>
      </c>
      <c r="AO90" s="31">
        <f>SUM(U90*$AO$2)</f>
        <v>12054.590216666666</v>
      </c>
      <c r="AP90" s="2"/>
      <c r="AQ90" s="2"/>
    </row>
    <row r="91" spans="1:43" x14ac:dyDescent="0.25">
      <c r="A91" s="1">
        <v>78</v>
      </c>
      <c r="B91" s="22" t="s">
        <v>316</v>
      </c>
      <c r="C91" s="32" t="s">
        <v>317</v>
      </c>
      <c r="D91" s="33" t="s">
        <v>318</v>
      </c>
      <c r="E91" s="32" t="s">
        <v>291</v>
      </c>
      <c r="F91" s="32" t="s">
        <v>292</v>
      </c>
      <c r="G91" s="32" t="s">
        <v>43</v>
      </c>
      <c r="H91" s="33">
        <v>1996</v>
      </c>
      <c r="I91" s="33">
        <v>2014</v>
      </c>
      <c r="J91" s="34">
        <f t="shared" si="21"/>
        <v>18</v>
      </c>
      <c r="K91" s="35">
        <v>8</v>
      </c>
      <c r="L91" s="32">
        <v>15</v>
      </c>
      <c r="M91" s="36">
        <v>3546.2</v>
      </c>
      <c r="N91" s="36">
        <f>VLOOKUP(C91,[1]Hoja1!B:L,11,FALSE)</f>
        <v>3546.2</v>
      </c>
      <c r="O91" s="36">
        <f t="shared" si="12"/>
        <v>0</v>
      </c>
      <c r="P91" s="37">
        <f t="shared" si="22"/>
        <v>236.41333333333333</v>
      </c>
      <c r="Q91" s="38">
        <v>1</v>
      </c>
      <c r="R91" s="37">
        <f>SUM(P91*$R$2)</f>
        <v>86290.866666666669</v>
      </c>
      <c r="S91" s="37">
        <f>+R91*$Q$2</f>
        <v>3287.6820200000002</v>
      </c>
      <c r="T91" s="37">
        <f t="shared" si="23"/>
        <v>89578.548686666676</v>
      </c>
      <c r="U91" s="37">
        <f>+P91*$Q$2+P91</f>
        <v>245.42068133333333</v>
      </c>
      <c r="V91" s="37">
        <f>SUM(T91*$V$2)</f>
        <v>10749.4258424</v>
      </c>
      <c r="W91" s="37">
        <f>+T91*$W$2</f>
        <v>2687.3564606</v>
      </c>
      <c r="X91" s="37">
        <f>SUM(T91*$X$2)</f>
        <v>4478.9274343333336</v>
      </c>
      <c r="Y91" s="37">
        <f>SUM(T91*$Y$2)</f>
        <v>2239.4637171666668</v>
      </c>
      <c r="Z91" s="37">
        <f>+T91*$Z$2</f>
        <v>1791.5709737333336</v>
      </c>
      <c r="AA91" s="37">
        <v>878</v>
      </c>
      <c r="AB91" s="37">
        <f>+$AB$2</f>
        <v>67.227356</v>
      </c>
      <c r="AC91" s="37">
        <f t="shared" si="24"/>
        <v>1756</v>
      </c>
      <c r="AD91" s="37">
        <f>+AC91*$Q$2+$AD$2</f>
        <v>266.90359999999998</v>
      </c>
      <c r="AE91" s="37">
        <f t="shared" si="25"/>
        <v>2022.9036000000001</v>
      </c>
      <c r="AF91" s="37">
        <f>SUM(AB90*5)</f>
        <v>336.13677999999999</v>
      </c>
      <c r="AG91" s="37">
        <v>0</v>
      </c>
      <c r="AH91" s="39"/>
      <c r="AI91" s="37"/>
      <c r="AJ91" s="37"/>
      <c r="AK91" s="37"/>
      <c r="AL91" s="37"/>
      <c r="AM91" s="37">
        <f>SUM(U91*$AM$2)</f>
        <v>1227.1034066666666</v>
      </c>
      <c r="AN91" s="40">
        <f>SUM(U91*$AN$2)</f>
        <v>3681.3102199999998</v>
      </c>
      <c r="AO91" s="40">
        <f>SUM(U91*$AO$2)</f>
        <v>12271.034066666667</v>
      </c>
      <c r="AP91" s="2"/>
      <c r="AQ91" s="2"/>
    </row>
    <row r="92" spans="1:43" x14ac:dyDescent="0.25">
      <c r="A92" s="1">
        <v>79</v>
      </c>
      <c r="B92" s="22" t="s">
        <v>319</v>
      </c>
      <c r="C92" s="23" t="s">
        <v>320</v>
      </c>
      <c r="D92" s="24" t="s">
        <v>321</v>
      </c>
      <c r="E92" s="23" t="s">
        <v>291</v>
      </c>
      <c r="F92" s="23" t="s">
        <v>292</v>
      </c>
      <c r="G92" s="23" t="s">
        <v>43</v>
      </c>
      <c r="H92" s="24">
        <v>1997</v>
      </c>
      <c r="I92" s="24">
        <v>2014</v>
      </c>
      <c r="J92" s="25">
        <f t="shared" si="21"/>
        <v>17</v>
      </c>
      <c r="K92" s="26">
        <v>8</v>
      </c>
      <c r="L92" s="23">
        <v>15</v>
      </c>
      <c r="M92" s="27">
        <v>3546.2</v>
      </c>
      <c r="N92" s="27">
        <f>VLOOKUP(C92,[1]Hoja1!B:L,11,FALSE)</f>
        <v>3546.2</v>
      </c>
      <c r="O92" s="27">
        <f t="shared" si="12"/>
        <v>0</v>
      </c>
      <c r="P92" s="28">
        <f t="shared" si="22"/>
        <v>236.41333333333333</v>
      </c>
      <c r="Q92" s="29">
        <v>1</v>
      </c>
      <c r="R92" s="28">
        <f>SUM(P92*$R$2)</f>
        <v>86290.866666666669</v>
      </c>
      <c r="S92" s="28">
        <f>+R92*$Q$2</f>
        <v>3287.6820200000002</v>
      </c>
      <c r="T92" s="28">
        <f t="shared" si="23"/>
        <v>89578.548686666676</v>
      </c>
      <c r="U92" s="28">
        <f>+P92*$Q$2+P92</f>
        <v>245.42068133333333</v>
      </c>
      <c r="V92" s="28">
        <f>SUM(T92*$V$2)</f>
        <v>10749.4258424</v>
      </c>
      <c r="W92" s="28">
        <f>+T92*$W$2</f>
        <v>2687.3564606</v>
      </c>
      <c r="X92" s="28">
        <f>SUM(T92*$X$2)</f>
        <v>4478.9274343333336</v>
      </c>
      <c r="Y92" s="28">
        <f>SUM(T92*$Y$2)</f>
        <v>2239.4637171666668</v>
      </c>
      <c r="Z92" s="28">
        <f>+T92*$Z$2</f>
        <v>1791.5709737333336</v>
      </c>
      <c r="AA92" s="28">
        <v>878</v>
      </c>
      <c r="AB92" s="28">
        <f>+$AB$2</f>
        <v>67.227356</v>
      </c>
      <c r="AC92" s="28">
        <f t="shared" si="24"/>
        <v>1756</v>
      </c>
      <c r="AD92" s="28">
        <f>+AC92*$Q$2+$AD$2</f>
        <v>266.90359999999998</v>
      </c>
      <c r="AE92" s="28">
        <f t="shared" si="25"/>
        <v>2022.9036000000001</v>
      </c>
      <c r="AF92" s="28">
        <f>SUM(AB91*5)</f>
        <v>336.13677999999999</v>
      </c>
      <c r="AG92" s="28">
        <v>0</v>
      </c>
      <c r="AH92" s="30"/>
      <c r="AI92" s="28"/>
      <c r="AJ92" s="28"/>
      <c r="AK92" s="28"/>
      <c r="AL92" s="28"/>
      <c r="AM92" s="28">
        <f>SUM(U92*$AM$2)</f>
        <v>1227.1034066666666</v>
      </c>
      <c r="AN92" s="31">
        <f>SUM(U92*$AN$2)</f>
        <v>3681.3102199999998</v>
      </c>
      <c r="AO92" s="31">
        <f>SUM(U92*$AO$2)</f>
        <v>12271.034066666667</v>
      </c>
      <c r="AP92" s="2"/>
      <c r="AQ92" s="2"/>
    </row>
    <row r="93" spans="1:43" x14ac:dyDescent="0.25">
      <c r="A93" s="1">
        <v>80</v>
      </c>
      <c r="B93" s="22" t="s">
        <v>322</v>
      </c>
      <c r="C93" s="32" t="s">
        <v>323</v>
      </c>
      <c r="D93" s="33" t="s">
        <v>324</v>
      </c>
      <c r="E93" s="32" t="s">
        <v>291</v>
      </c>
      <c r="F93" s="32" t="s">
        <v>287</v>
      </c>
      <c r="G93" s="32" t="s">
        <v>129</v>
      </c>
      <c r="H93" s="33">
        <v>1989</v>
      </c>
      <c r="I93" s="33">
        <v>2014</v>
      </c>
      <c r="J93" s="34">
        <f t="shared" si="21"/>
        <v>25</v>
      </c>
      <c r="K93" s="35">
        <v>8</v>
      </c>
      <c r="L93" s="32">
        <v>15</v>
      </c>
      <c r="M93" s="36">
        <v>7115.85</v>
      </c>
      <c r="N93" s="36">
        <f>VLOOKUP(C93,[1]Hoja1!B:L,11,FALSE)</f>
        <v>7115.85</v>
      </c>
      <c r="O93" s="36">
        <f t="shared" si="12"/>
        <v>0</v>
      </c>
      <c r="P93" s="37">
        <f t="shared" si="22"/>
        <v>474.39000000000004</v>
      </c>
      <c r="Q93" s="38">
        <v>14</v>
      </c>
      <c r="R93" s="37">
        <f>SUM(P93*$R$2)</f>
        <v>173152.35</v>
      </c>
      <c r="S93" s="37">
        <f>+R93*$Q$2</f>
        <v>6597.1045350000004</v>
      </c>
      <c r="T93" s="37">
        <f t="shared" si="23"/>
        <v>179749.454535</v>
      </c>
      <c r="U93" s="37">
        <f>+P93*$Q$2+P93</f>
        <v>492.46425900000003</v>
      </c>
      <c r="V93" s="37">
        <f>SUM(T93*$V$2)</f>
        <v>21569.934544199998</v>
      </c>
      <c r="W93" s="37">
        <f>+T93*$W$2</f>
        <v>5392.4836360499994</v>
      </c>
      <c r="X93" s="37">
        <f>SUM(T93*$X$2)</f>
        <v>8987.4727267500002</v>
      </c>
      <c r="Y93" s="37">
        <f>SUM(T93*$Y$2)</f>
        <v>4493.7363633750001</v>
      </c>
      <c r="Z93" s="37">
        <f>+T93*$Z$2</f>
        <v>3594.9890906999999</v>
      </c>
      <c r="AA93" s="37">
        <v>1142.5</v>
      </c>
      <c r="AB93" s="37">
        <f>+$AB$2</f>
        <v>67.227356</v>
      </c>
      <c r="AC93" s="37">
        <f t="shared" si="24"/>
        <v>2285</v>
      </c>
      <c r="AD93" s="37">
        <f>+AC93*$Q$2+$AD$2</f>
        <v>287.05849999999998</v>
      </c>
      <c r="AE93" s="37">
        <f t="shared" si="25"/>
        <v>2572.0585000000001</v>
      </c>
      <c r="AF93" s="37">
        <f>SUM(AB93*7)</f>
        <v>470.59149200000002</v>
      </c>
      <c r="AG93" s="37">
        <v>0</v>
      </c>
      <c r="AH93" s="39">
        <v>5000</v>
      </c>
      <c r="AI93" s="37"/>
      <c r="AJ93" s="37"/>
      <c r="AK93" s="37"/>
      <c r="AL93" s="37"/>
      <c r="AM93" s="37">
        <f>SUM(U93*$AM$2)</f>
        <v>2462.3212950000002</v>
      </c>
      <c r="AN93" s="40">
        <f>SUM(U93*$AN$2)</f>
        <v>7386.9638850000001</v>
      </c>
      <c r="AO93" s="40">
        <f>SUM(U93*$AO$2)</f>
        <v>24623.212950000001</v>
      </c>
      <c r="AP93" s="2"/>
      <c r="AQ93" s="2"/>
    </row>
    <row r="94" spans="1:43" x14ac:dyDescent="0.25">
      <c r="A94" s="1">
        <v>81</v>
      </c>
      <c r="B94" s="22" t="s">
        <v>325</v>
      </c>
      <c r="C94" s="23" t="s">
        <v>326</v>
      </c>
      <c r="D94" s="24" t="s">
        <v>327</v>
      </c>
      <c r="E94" s="23" t="s">
        <v>291</v>
      </c>
      <c r="F94" s="23" t="s">
        <v>292</v>
      </c>
      <c r="G94" s="23" t="s">
        <v>43</v>
      </c>
      <c r="H94" s="24">
        <v>1997</v>
      </c>
      <c r="I94" s="24">
        <v>2014</v>
      </c>
      <c r="J94" s="25">
        <f t="shared" si="21"/>
        <v>17</v>
      </c>
      <c r="K94" s="26">
        <v>8</v>
      </c>
      <c r="L94" s="23">
        <v>15</v>
      </c>
      <c r="M94" s="27">
        <v>3546.2</v>
      </c>
      <c r="N94" s="27">
        <f>VLOOKUP(C94,[1]Hoja1!B:L,11,FALSE)</f>
        <v>3546.2</v>
      </c>
      <c r="O94" s="27">
        <f t="shared" si="12"/>
        <v>0</v>
      </c>
      <c r="P94" s="28">
        <f t="shared" si="22"/>
        <v>236.41333333333333</v>
      </c>
      <c r="Q94" s="29">
        <v>1</v>
      </c>
      <c r="R94" s="28">
        <f>SUM(P94*$R$2)</f>
        <v>86290.866666666669</v>
      </c>
      <c r="S94" s="28">
        <f>+R94*$Q$2</f>
        <v>3287.6820200000002</v>
      </c>
      <c r="T94" s="28">
        <f t="shared" si="23"/>
        <v>89578.548686666676</v>
      </c>
      <c r="U94" s="28">
        <f>+P94*$Q$2+P94</f>
        <v>245.42068133333333</v>
      </c>
      <c r="V94" s="28">
        <f>SUM(T94*$V$2)</f>
        <v>10749.4258424</v>
      </c>
      <c r="W94" s="28">
        <f>+T94*$W$2</f>
        <v>2687.3564606</v>
      </c>
      <c r="X94" s="28">
        <f>SUM(T94*$X$2)</f>
        <v>4478.9274343333336</v>
      </c>
      <c r="Y94" s="28">
        <f>SUM(T94*$Y$2)</f>
        <v>2239.4637171666668</v>
      </c>
      <c r="Z94" s="28">
        <f>+T94*$Z$2</f>
        <v>1791.5709737333336</v>
      </c>
      <c r="AA94" s="28">
        <v>878</v>
      </c>
      <c r="AB94" s="28">
        <f>+$AB$2</f>
        <v>67.227356</v>
      </c>
      <c r="AC94" s="28">
        <f t="shared" si="24"/>
        <v>1756</v>
      </c>
      <c r="AD94" s="28">
        <f>+AC94*$Q$2+$AD$2</f>
        <v>266.90359999999998</v>
      </c>
      <c r="AE94" s="28">
        <f t="shared" si="25"/>
        <v>2022.9036000000001</v>
      </c>
      <c r="AF94" s="28">
        <f>SUM(AB93*5)</f>
        <v>336.13677999999999</v>
      </c>
      <c r="AG94" s="28">
        <v>0</v>
      </c>
      <c r="AH94" s="30"/>
      <c r="AI94" s="28"/>
      <c r="AJ94" s="28"/>
      <c r="AK94" s="28"/>
      <c r="AL94" s="28"/>
      <c r="AM94" s="28">
        <f>SUM(U94*$AM$2)</f>
        <v>1227.1034066666666</v>
      </c>
      <c r="AN94" s="31">
        <f>SUM(U94*$AN$2)</f>
        <v>3681.3102199999998</v>
      </c>
      <c r="AO94" s="31">
        <f>SUM(U94*$AO$2)</f>
        <v>12271.034066666667</v>
      </c>
      <c r="AP94" s="2"/>
      <c r="AQ94" s="2"/>
    </row>
    <row r="95" spans="1:43" x14ac:dyDescent="0.25">
      <c r="A95" s="1">
        <v>82</v>
      </c>
      <c r="B95" s="22" t="s">
        <v>328</v>
      </c>
      <c r="C95" s="32" t="s">
        <v>329</v>
      </c>
      <c r="D95" s="33" t="s">
        <v>330</v>
      </c>
      <c r="E95" s="32" t="s">
        <v>291</v>
      </c>
      <c r="F95" s="32" t="s">
        <v>292</v>
      </c>
      <c r="G95" s="32" t="s">
        <v>43</v>
      </c>
      <c r="H95" s="33">
        <v>1993</v>
      </c>
      <c r="I95" s="33">
        <v>2014</v>
      </c>
      <c r="J95" s="34">
        <f t="shared" si="21"/>
        <v>21</v>
      </c>
      <c r="K95" s="35">
        <v>8</v>
      </c>
      <c r="L95" s="32">
        <v>15</v>
      </c>
      <c r="M95" s="36">
        <v>3546.2</v>
      </c>
      <c r="N95" s="36">
        <f>VLOOKUP(C95,[1]Hoja1!B:L,11,FALSE)</f>
        <v>3546.2</v>
      </c>
      <c r="O95" s="36">
        <f t="shared" si="12"/>
        <v>0</v>
      </c>
      <c r="P95" s="37">
        <f t="shared" si="22"/>
        <v>236.41333333333333</v>
      </c>
      <c r="Q95" s="38">
        <v>1</v>
      </c>
      <c r="R95" s="37">
        <f>SUM(P95*$R$2)</f>
        <v>86290.866666666669</v>
      </c>
      <c r="S95" s="37">
        <f>+R95*$Q$2</f>
        <v>3287.6820200000002</v>
      </c>
      <c r="T95" s="37">
        <f t="shared" si="23"/>
        <v>89578.548686666676</v>
      </c>
      <c r="U95" s="37">
        <f>+P95*$Q$2+P95</f>
        <v>245.42068133333333</v>
      </c>
      <c r="V95" s="37">
        <f>SUM(T95*$V$2)</f>
        <v>10749.4258424</v>
      </c>
      <c r="W95" s="37">
        <f>+T95*$W$2</f>
        <v>2687.3564606</v>
      </c>
      <c r="X95" s="37">
        <f>SUM(T95*$X$2)</f>
        <v>4478.9274343333336</v>
      </c>
      <c r="Y95" s="37">
        <f>SUM(T95*$Y$2)</f>
        <v>2239.4637171666668</v>
      </c>
      <c r="Z95" s="37">
        <f>+T95*$Z$2</f>
        <v>1791.5709737333336</v>
      </c>
      <c r="AA95" s="37">
        <v>878</v>
      </c>
      <c r="AB95" s="37">
        <f>+$AB$2</f>
        <v>67.227356</v>
      </c>
      <c r="AC95" s="37">
        <f t="shared" si="24"/>
        <v>1756</v>
      </c>
      <c r="AD95" s="37">
        <f>+AC95*$Q$2+$AD$2</f>
        <v>266.90359999999998</v>
      </c>
      <c r="AE95" s="37">
        <f t="shared" si="25"/>
        <v>2022.9036000000001</v>
      </c>
      <c r="AF95" s="37">
        <f>SUM(AB94*6)</f>
        <v>403.36413600000003</v>
      </c>
      <c r="AG95" s="37">
        <v>0</v>
      </c>
      <c r="AH95" s="39"/>
      <c r="AI95" s="37"/>
      <c r="AJ95" s="37"/>
      <c r="AK95" s="37"/>
      <c r="AL95" s="37"/>
      <c r="AM95" s="37">
        <f>SUM(U95*$AM$2)</f>
        <v>1227.1034066666666</v>
      </c>
      <c r="AN95" s="40">
        <f>SUM(U95*$AN$2)</f>
        <v>3681.3102199999998</v>
      </c>
      <c r="AO95" s="40">
        <f>SUM(U95*$AO$2)</f>
        <v>12271.034066666667</v>
      </c>
      <c r="AP95" s="2"/>
      <c r="AQ95" s="2"/>
    </row>
    <row r="96" spans="1:43" x14ac:dyDescent="0.25">
      <c r="A96" s="1">
        <v>83</v>
      </c>
      <c r="B96" s="22" t="s">
        <v>331</v>
      </c>
      <c r="C96" s="23" t="s">
        <v>332</v>
      </c>
      <c r="D96" s="24" t="s">
        <v>333</v>
      </c>
      <c r="E96" s="23" t="s">
        <v>291</v>
      </c>
      <c r="F96" s="23" t="s">
        <v>292</v>
      </c>
      <c r="G96" s="23" t="s">
        <v>43</v>
      </c>
      <c r="H96" s="24">
        <v>2005</v>
      </c>
      <c r="I96" s="24">
        <v>2014</v>
      </c>
      <c r="J96" s="25">
        <f t="shared" si="21"/>
        <v>9</v>
      </c>
      <c r="K96" s="26">
        <v>8</v>
      </c>
      <c r="L96" s="23">
        <v>15</v>
      </c>
      <c r="M96" s="27">
        <v>3546.05</v>
      </c>
      <c r="N96" s="27">
        <f>VLOOKUP(C96,[1]Hoja1!B:L,11,FALSE)</f>
        <v>3546.05</v>
      </c>
      <c r="O96" s="27">
        <f t="shared" si="12"/>
        <v>0</v>
      </c>
      <c r="P96" s="28">
        <f t="shared" si="22"/>
        <v>236.40333333333334</v>
      </c>
      <c r="Q96" s="29">
        <v>1</v>
      </c>
      <c r="R96" s="28">
        <f>SUM(P96*$R$2)</f>
        <v>86287.216666666674</v>
      </c>
      <c r="S96" s="28">
        <f>+R96*$Q$2</f>
        <v>3287.5429550000003</v>
      </c>
      <c r="T96" s="28">
        <f t="shared" si="23"/>
        <v>89574.759621666672</v>
      </c>
      <c r="U96" s="28">
        <f>+P96*$Q$2+P96</f>
        <v>245.41030033333334</v>
      </c>
      <c r="V96" s="28">
        <f>SUM(T96*$V$2)</f>
        <v>10748.9711546</v>
      </c>
      <c r="W96" s="28">
        <f>+T96*$W$2</f>
        <v>2687.24278865</v>
      </c>
      <c r="X96" s="28">
        <f>SUM(T96*$X$2)</f>
        <v>4478.7379810833336</v>
      </c>
      <c r="Y96" s="28">
        <f>SUM(T96*$Y$2)</f>
        <v>2239.3689905416668</v>
      </c>
      <c r="Z96" s="28">
        <f>+T96*$Z$2</f>
        <v>1791.4951924333334</v>
      </c>
      <c r="AA96" s="28">
        <v>878</v>
      </c>
      <c r="AB96" s="28">
        <f>+$AB$2</f>
        <v>67.227356</v>
      </c>
      <c r="AC96" s="28">
        <f t="shared" si="24"/>
        <v>1756</v>
      </c>
      <c r="AD96" s="28">
        <f>+AC96*$Q$2+$AD$2</f>
        <v>266.90359999999998</v>
      </c>
      <c r="AE96" s="28">
        <f t="shared" si="25"/>
        <v>2022.9036000000001</v>
      </c>
      <c r="AF96" s="28">
        <f>SUM(AB96*3)</f>
        <v>201.68206800000002</v>
      </c>
      <c r="AG96" s="28">
        <v>0</v>
      </c>
      <c r="AH96" s="30"/>
      <c r="AI96" s="28"/>
      <c r="AJ96" s="28"/>
      <c r="AK96" s="28"/>
      <c r="AL96" s="28"/>
      <c r="AM96" s="28">
        <f>SUM(U96*$AM$2)</f>
        <v>1227.0515016666668</v>
      </c>
      <c r="AN96" s="31">
        <f>SUM(U96*$AN$2)</f>
        <v>3681.154505</v>
      </c>
      <c r="AO96" s="31">
        <f>SUM(U96*$AO$2)</f>
        <v>12270.515016666666</v>
      </c>
      <c r="AP96" s="2"/>
      <c r="AQ96" s="2"/>
    </row>
    <row r="97" spans="1:43" x14ac:dyDescent="0.25">
      <c r="A97" s="1">
        <v>84</v>
      </c>
      <c r="B97" s="22" t="s">
        <v>334</v>
      </c>
      <c r="C97" s="32" t="s">
        <v>335</v>
      </c>
      <c r="D97" s="33" t="s">
        <v>295</v>
      </c>
      <c r="E97" s="32" t="s">
        <v>291</v>
      </c>
      <c r="F97" s="32" t="s">
        <v>336</v>
      </c>
      <c r="G97" s="32" t="s">
        <v>43</v>
      </c>
      <c r="H97" s="33">
        <v>2000</v>
      </c>
      <c r="I97" s="33">
        <v>2014</v>
      </c>
      <c r="J97" s="34">
        <f t="shared" si="21"/>
        <v>14</v>
      </c>
      <c r="K97" s="35">
        <v>8</v>
      </c>
      <c r="L97" s="32">
        <v>15</v>
      </c>
      <c r="M97" s="36">
        <v>4172.95</v>
      </c>
      <c r="N97" s="36">
        <f>VLOOKUP(C97,[1]Hoja1!B:L,11,FALSE)</f>
        <v>4172.95</v>
      </c>
      <c r="O97" s="36">
        <f t="shared" si="12"/>
        <v>0</v>
      </c>
      <c r="P97" s="37">
        <f t="shared" si="22"/>
        <v>278.19666666666666</v>
      </c>
      <c r="Q97" s="38">
        <v>4</v>
      </c>
      <c r="R97" s="37">
        <f>SUM(P97*$R$2)</f>
        <v>101541.78333333333</v>
      </c>
      <c r="S97" s="37">
        <f>+R97*$Q$2</f>
        <v>3868.7419449999998</v>
      </c>
      <c r="T97" s="37">
        <f t="shared" si="23"/>
        <v>105410.52527833333</v>
      </c>
      <c r="U97" s="37">
        <f>+P97*$Q$2+P97</f>
        <v>288.79595966666665</v>
      </c>
      <c r="V97" s="37">
        <f>SUM(T97*$V$2)</f>
        <v>12649.263033399999</v>
      </c>
      <c r="W97" s="37">
        <f>+T97*$W$2</f>
        <v>3162.3157583499997</v>
      </c>
      <c r="X97" s="37">
        <f>SUM(T97*$X$2)</f>
        <v>5270.5262639166667</v>
      </c>
      <c r="Y97" s="37">
        <f>SUM(T97*$Y$2)</f>
        <v>2635.2631319583334</v>
      </c>
      <c r="Z97" s="37">
        <f>+T97*$Z$2</f>
        <v>2108.2105055666666</v>
      </c>
      <c r="AA97" s="37">
        <v>1015.5</v>
      </c>
      <c r="AB97" s="37">
        <f>+$AB$2</f>
        <v>67.227356</v>
      </c>
      <c r="AC97" s="37">
        <f t="shared" si="24"/>
        <v>2031</v>
      </c>
      <c r="AD97" s="37">
        <f>+AC97*$Q$2+$AD$2</f>
        <v>277.3811</v>
      </c>
      <c r="AE97" s="37">
        <f t="shared" si="25"/>
        <v>2308.3811000000001</v>
      </c>
      <c r="AF97" s="37">
        <f>SUM(AB96*4)</f>
        <v>268.909424</v>
      </c>
      <c r="AG97" s="37">
        <v>0</v>
      </c>
      <c r="AH97" s="39"/>
      <c r="AI97" s="37"/>
      <c r="AJ97" s="37"/>
      <c r="AK97" s="37"/>
      <c r="AL97" s="37"/>
      <c r="AM97" s="37">
        <f>SUM(U97*$AM$2)</f>
        <v>1443.9797983333333</v>
      </c>
      <c r="AN97" s="40">
        <f>SUM(U97*$AN$2)</f>
        <v>4331.9393949999994</v>
      </c>
      <c r="AO97" s="40">
        <f>SUM(U97*$AO$2)</f>
        <v>14439.797983333332</v>
      </c>
      <c r="AP97" s="2"/>
      <c r="AQ97" s="2"/>
    </row>
    <row r="98" spans="1:43" x14ac:dyDescent="0.25">
      <c r="A98" s="1">
        <v>85</v>
      </c>
      <c r="B98" s="22" t="s">
        <v>337</v>
      </c>
      <c r="C98" s="23" t="s">
        <v>338</v>
      </c>
      <c r="D98" s="24" t="s">
        <v>339</v>
      </c>
      <c r="E98" s="23" t="s">
        <v>291</v>
      </c>
      <c r="F98" s="23" t="s">
        <v>292</v>
      </c>
      <c r="G98" s="23" t="s">
        <v>43</v>
      </c>
      <c r="H98" s="24">
        <v>2005</v>
      </c>
      <c r="I98" s="24">
        <v>2014</v>
      </c>
      <c r="J98" s="25">
        <f t="shared" si="21"/>
        <v>9</v>
      </c>
      <c r="K98" s="26">
        <v>8</v>
      </c>
      <c r="L98" s="23">
        <v>15</v>
      </c>
      <c r="M98" s="27">
        <v>3546.05</v>
      </c>
      <c r="N98" s="27">
        <f>VLOOKUP(C98,[1]Hoja1!B:L,11,FALSE)</f>
        <v>3546.05</v>
      </c>
      <c r="O98" s="27">
        <f t="shared" si="12"/>
        <v>0</v>
      </c>
      <c r="P98" s="28">
        <f t="shared" si="22"/>
        <v>236.40333333333334</v>
      </c>
      <c r="Q98" s="29">
        <v>1</v>
      </c>
      <c r="R98" s="28">
        <f>SUM(P98*$R$2)</f>
        <v>86287.216666666674</v>
      </c>
      <c r="S98" s="28">
        <f>+R98*$Q$2</f>
        <v>3287.5429550000003</v>
      </c>
      <c r="T98" s="28">
        <f t="shared" si="23"/>
        <v>89574.759621666672</v>
      </c>
      <c r="U98" s="28">
        <f>+P98*$Q$2+P98</f>
        <v>245.41030033333334</v>
      </c>
      <c r="V98" s="28">
        <f>SUM(T98*$V$2)</f>
        <v>10748.9711546</v>
      </c>
      <c r="W98" s="28">
        <f>+T98*$W$2</f>
        <v>2687.24278865</v>
      </c>
      <c r="X98" s="28">
        <f>SUM(T98*$X$2)</f>
        <v>4478.7379810833336</v>
      </c>
      <c r="Y98" s="28">
        <f>SUM(T98*$Y$2)</f>
        <v>2239.3689905416668</v>
      </c>
      <c r="Z98" s="28">
        <f>+T98*$Z$2</f>
        <v>1791.4951924333334</v>
      </c>
      <c r="AA98" s="28">
        <v>878</v>
      </c>
      <c r="AB98" s="28">
        <f>+$AB$2</f>
        <v>67.227356</v>
      </c>
      <c r="AC98" s="28">
        <f t="shared" si="24"/>
        <v>1756</v>
      </c>
      <c r="AD98" s="28">
        <f>+AC98*$Q$2+$AD$2</f>
        <v>266.90359999999998</v>
      </c>
      <c r="AE98" s="28">
        <f t="shared" si="25"/>
        <v>2022.9036000000001</v>
      </c>
      <c r="AF98" s="28">
        <f>SUM(AB98*3)</f>
        <v>201.68206800000002</v>
      </c>
      <c r="AG98" s="28">
        <v>0</v>
      </c>
      <c r="AH98" s="30"/>
      <c r="AI98" s="28"/>
      <c r="AJ98" s="28"/>
      <c r="AK98" s="28"/>
      <c r="AL98" s="28"/>
      <c r="AM98" s="28">
        <f>SUM(U98*$AM$2)</f>
        <v>1227.0515016666668</v>
      </c>
      <c r="AN98" s="31">
        <f>SUM(U98*$AN$2)</f>
        <v>3681.154505</v>
      </c>
      <c r="AO98" s="31">
        <f>SUM(U98*$AO$2)</f>
        <v>12270.515016666666</v>
      </c>
      <c r="AP98" s="2"/>
      <c r="AQ98" s="2"/>
    </row>
    <row r="99" spans="1:43" x14ac:dyDescent="0.25">
      <c r="A99" s="1">
        <v>86</v>
      </c>
      <c r="B99" s="22" t="s">
        <v>340</v>
      </c>
      <c r="C99" s="32" t="s">
        <v>341</v>
      </c>
      <c r="D99" s="33" t="s">
        <v>342</v>
      </c>
      <c r="E99" s="32" t="s">
        <v>291</v>
      </c>
      <c r="F99" s="32" t="s">
        <v>292</v>
      </c>
      <c r="G99" s="32" t="s">
        <v>43</v>
      </c>
      <c r="H99" s="33">
        <v>2000</v>
      </c>
      <c r="I99" s="33">
        <v>2014</v>
      </c>
      <c r="J99" s="34">
        <f t="shared" si="21"/>
        <v>14</v>
      </c>
      <c r="K99" s="35">
        <v>8</v>
      </c>
      <c r="L99" s="32">
        <v>15</v>
      </c>
      <c r="M99" s="36">
        <v>3546.2</v>
      </c>
      <c r="N99" s="36">
        <f>VLOOKUP(C99,[1]Hoja1!B:L,11,FALSE)</f>
        <v>3546.2</v>
      </c>
      <c r="O99" s="36">
        <f t="shared" si="12"/>
        <v>0</v>
      </c>
      <c r="P99" s="37">
        <f t="shared" si="22"/>
        <v>236.41333333333333</v>
      </c>
      <c r="Q99" s="38">
        <v>1</v>
      </c>
      <c r="R99" s="37">
        <f>SUM(P99*$R$2)</f>
        <v>86290.866666666669</v>
      </c>
      <c r="S99" s="37">
        <f>+R99*$Q$2</f>
        <v>3287.6820200000002</v>
      </c>
      <c r="T99" s="37">
        <f t="shared" si="23"/>
        <v>89578.548686666676</v>
      </c>
      <c r="U99" s="37">
        <f>+P99*$Q$2+P99</f>
        <v>245.42068133333333</v>
      </c>
      <c r="V99" s="37">
        <f>SUM(T99*$V$2)</f>
        <v>10749.4258424</v>
      </c>
      <c r="W99" s="37">
        <f>+T99*$W$2</f>
        <v>2687.3564606</v>
      </c>
      <c r="X99" s="37">
        <f>SUM(T99*$X$2)</f>
        <v>4478.9274343333336</v>
      </c>
      <c r="Y99" s="37">
        <f>SUM(T99*$Y$2)</f>
        <v>2239.4637171666668</v>
      </c>
      <c r="Z99" s="37">
        <f>+T99*$Z$2</f>
        <v>1791.5709737333336</v>
      </c>
      <c r="AA99" s="37">
        <v>878</v>
      </c>
      <c r="AB99" s="37">
        <f>+$AB$2</f>
        <v>67.227356</v>
      </c>
      <c r="AC99" s="37">
        <f t="shared" si="24"/>
        <v>1756</v>
      </c>
      <c r="AD99" s="37">
        <f>+AC99*$Q$2+$AD$2</f>
        <v>266.90359999999998</v>
      </c>
      <c r="AE99" s="37">
        <f t="shared" si="25"/>
        <v>2022.9036000000001</v>
      </c>
      <c r="AF99" s="37">
        <f>SUM(AB98*4)</f>
        <v>268.909424</v>
      </c>
      <c r="AG99" s="37">
        <v>0</v>
      </c>
      <c r="AH99" s="39"/>
      <c r="AI99" s="37"/>
      <c r="AJ99" s="37"/>
      <c r="AK99" s="37"/>
      <c r="AL99" s="37"/>
      <c r="AM99" s="37">
        <f>SUM(U99*$AM$2)</f>
        <v>1227.1034066666666</v>
      </c>
      <c r="AN99" s="40">
        <f>SUM(U99*$AN$2)</f>
        <v>3681.3102199999998</v>
      </c>
      <c r="AO99" s="40">
        <f>SUM(U99*$AO$2)</f>
        <v>12271.034066666667</v>
      </c>
      <c r="AP99" s="2"/>
      <c r="AQ99" s="2"/>
    </row>
    <row r="100" spans="1:43" x14ac:dyDescent="0.25">
      <c r="A100" s="1">
        <v>87</v>
      </c>
      <c r="B100" s="22" t="s">
        <v>343</v>
      </c>
      <c r="C100" s="23" t="s">
        <v>344</v>
      </c>
      <c r="D100" s="24" t="s">
        <v>165</v>
      </c>
      <c r="E100" s="23" t="s">
        <v>345</v>
      </c>
      <c r="F100" s="23" t="s">
        <v>292</v>
      </c>
      <c r="G100" s="23" t="s">
        <v>85</v>
      </c>
      <c r="H100" s="24">
        <v>2013</v>
      </c>
      <c r="I100" s="24">
        <v>2014</v>
      </c>
      <c r="J100" s="25">
        <f t="shared" si="21"/>
        <v>1</v>
      </c>
      <c r="K100" s="26">
        <v>8</v>
      </c>
      <c r="L100" s="23">
        <v>15</v>
      </c>
      <c r="M100" s="27">
        <v>3271.2</v>
      </c>
      <c r="N100" s="27">
        <f>VLOOKUP(C100,[1]Hoja1!B:L,11,FALSE)</f>
        <v>3271.2</v>
      </c>
      <c r="O100" s="27">
        <f t="shared" si="12"/>
        <v>0</v>
      </c>
      <c r="P100" s="28">
        <v>236.41</v>
      </c>
      <c r="Q100" s="29">
        <v>1</v>
      </c>
      <c r="R100" s="28">
        <f>SUM(P100*$R$2)</f>
        <v>86289.65</v>
      </c>
      <c r="S100" s="28">
        <f>+R100*$Q$2</f>
        <v>3287.6356649999998</v>
      </c>
      <c r="T100" s="28">
        <f t="shared" si="23"/>
        <v>89577.285664999989</v>
      </c>
      <c r="U100" s="28">
        <f>+P100*$Q$2+P100</f>
        <v>245.41722099999998</v>
      </c>
      <c r="V100" s="28">
        <f>SUM(T100*$V$2)</f>
        <v>10749.274279799998</v>
      </c>
      <c r="W100" s="28">
        <f>+T100*$W$2</f>
        <v>2687.3185699499995</v>
      </c>
      <c r="X100" s="28">
        <f>SUM(T100*$X$2)</f>
        <v>4478.86428325</v>
      </c>
      <c r="Y100" s="28">
        <f>SUM(T100*$Y$2)</f>
        <v>2239.432141625</v>
      </c>
      <c r="Z100" s="28">
        <f>+T100*$Z$2</f>
        <v>1791.5457132999998</v>
      </c>
      <c r="AA100" s="28">
        <v>778</v>
      </c>
      <c r="AB100" s="28">
        <f>+$AB$2</f>
        <v>67.227356</v>
      </c>
      <c r="AC100" s="28">
        <f t="shared" si="24"/>
        <v>1556</v>
      </c>
      <c r="AD100" s="28">
        <f>+AC100*$Q$2+$AD$2</f>
        <v>259.28359999999998</v>
      </c>
      <c r="AE100" s="28">
        <f t="shared" si="25"/>
        <v>1815.2836</v>
      </c>
      <c r="AF100" s="28">
        <v>0</v>
      </c>
      <c r="AG100" s="28">
        <v>0</v>
      </c>
      <c r="AH100" s="30"/>
      <c r="AI100" s="28"/>
      <c r="AJ100" s="28"/>
      <c r="AK100" s="28"/>
      <c r="AL100" s="28"/>
      <c r="AM100" s="28">
        <f>SUM(U100*$AM$2)</f>
        <v>1227.0861049999999</v>
      </c>
      <c r="AN100" s="31">
        <f>SUM(U100*$AN$2)</f>
        <v>3681.2583149999996</v>
      </c>
      <c r="AO100" s="31">
        <f>SUM(U100*$AO$2)</f>
        <v>12270.86105</v>
      </c>
      <c r="AP100" s="2"/>
      <c r="AQ100" s="2"/>
    </row>
    <row r="101" spans="1:43" x14ac:dyDescent="0.25">
      <c r="A101" s="1">
        <v>88</v>
      </c>
      <c r="B101" s="22" t="s">
        <v>346</v>
      </c>
      <c r="C101" s="32" t="s">
        <v>347</v>
      </c>
      <c r="D101" s="33" t="s">
        <v>348</v>
      </c>
      <c r="E101" s="32" t="s">
        <v>345</v>
      </c>
      <c r="F101" s="32" t="s">
        <v>292</v>
      </c>
      <c r="G101" s="32" t="s">
        <v>43</v>
      </c>
      <c r="H101" s="33">
        <v>1991</v>
      </c>
      <c r="I101" s="33">
        <v>2014</v>
      </c>
      <c r="J101" s="34">
        <f t="shared" si="21"/>
        <v>23</v>
      </c>
      <c r="K101" s="35">
        <v>8</v>
      </c>
      <c r="L101" s="32">
        <v>15</v>
      </c>
      <c r="M101" s="36">
        <v>3546.2</v>
      </c>
      <c r="N101" s="36">
        <f>VLOOKUP(C101,[1]Hoja1!B:L,11,FALSE)</f>
        <v>3546.2</v>
      </c>
      <c r="O101" s="36">
        <f t="shared" si="12"/>
        <v>0</v>
      </c>
      <c r="P101" s="37">
        <f>SUM(M101/L101)</f>
        <v>236.41333333333333</v>
      </c>
      <c r="Q101" s="38">
        <v>1</v>
      </c>
      <c r="R101" s="37">
        <f>SUM(P101*$R$2)</f>
        <v>86290.866666666669</v>
      </c>
      <c r="S101" s="37">
        <f>+R101*$Q$2</f>
        <v>3287.6820200000002</v>
      </c>
      <c r="T101" s="37">
        <f t="shared" si="23"/>
        <v>89578.548686666676</v>
      </c>
      <c r="U101" s="37">
        <f>+P101*$Q$2+P101</f>
        <v>245.42068133333333</v>
      </c>
      <c r="V101" s="37">
        <f>SUM(T101*$V$2)</f>
        <v>10749.4258424</v>
      </c>
      <c r="W101" s="37">
        <f>+T101*$W$2</f>
        <v>2687.3564606</v>
      </c>
      <c r="X101" s="37">
        <f>SUM(T101*$X$2)</f>
        <v>4478.9274343333336</v>
      </c>
      <c r="Y101" s="37">
        <f>SUM(T101*$Y$2)</f>
        <v>2239.4637171666668</v>
      </c>
      <c r="Z101" s="37">
        <f>+T101*$Z$2</f>
        <v>1791.5709737333336</v>
      </c>
      <c r="AA101" s="37">
        <v>878</v>
      </c>
      <c r="AB101" s="37">
        <f>+$AB$2</f>
        <v>67.227356</v>
      </c>
      <c r="AC101" s="37">
        <f t="shared" si="24"/>
        <v>1756</v>
      </c>
      <c r="AD101" s="37">
        <f>+AC101*$Q$2+$AD$2</f>
        <v>266.90359999999998</v>
      </c>
      <c r="AE101" s="37">
        <f t="shared" si="25"/>
        <v>2022.9036000000001</v>
      </c>
      <c r="AF101" s="37">
        <f>SUM(AB100*6)</f>
        <v>403.36413600000003</v>
      </c>
      <c r="AG101" s="37">
        <v>0</v>
      </c>
      <c r="AH101" s="39"/>
      <c r="AI101" s="37"/>
      <c r="AJ101" s="37"/>
      <c r="AK101" s="37"/>
      <c r="AL101" s="37"/>
      <c r="AM101" s="37">
        <f>SUM(U101*$AM$2)</f>
        <v>1227.1034066666666</v>
      </c>
      <c r="AN101" s="40">
        <f>SUM(U101*$AN$2)</f>
        <v>3681.3102199999998</v>
      </c>
      <c r="AO101" s="40">
        <f>SUM(U101*$AO$2)</f>
        <v>12271.034066666667</v>
      </c>
      <c r="AP101" s="2"/>
      <c r="AQ101" s="2"/>
    </row>
    <row r="102" spans="1:43" x14ac:dyDescent="0.25">
      <c r="A102" s="1">
        <v>89</v>
      </c>
      <c r="B102" s="22" t="s">
        <v>349</v>
      </c>
      <c r="C102" s="23" t="s">
        <v>350</v>
      </c>
      <c r="D102" s="24" t="s">
        <v>351</v>
      </c>
      <c r="E102" s="23" t="s">
        <v>345</v>
      </c>
      <c r="F102" s="23" t="s">
        <v>292</v>
      </c>
      <c r="G102" s="23" t="s">
        <v>70</v>
      </c>
      <c r="H102" s="24">
        <v>2013</v>
      </c>
      <c r="I102" s="24">
        <v>2014</v>
      </c>
      <c r="J102" s="25">
        <f t="shared" si="21"/>
        <v>1</v>
      </c>
      <c r="K102" s="26">
        <v>8</v>
      </c>
      <c r="L102" s="23">
        <v>15</v>
      </c>
      <c r="M102" s="27">
        <v>3546.15</v>
      </c>
      <c r="N102" s="27">
        <f>VLOOKUP(C102,[1]Hoja1!B:L,11,FALSE)</f>
        <v>3546.15</v>
      </c>
      <c r="O102" s="27">
        <f t="shared" si="12"/>
        <v>0</v>
      </c>
      <c r="P102" s="28">
        <f>SUM(M102/L102)</f>
        <v>236.41</v>
      </c>
      <c r="Q102" s="29">
        <v>1</v>
      </c>
      <c r="R102" s="28">
        <f>SUM(P102*$R$2)</f>
        <v>86289.65</v>
      </c>
      <c r="S102" s="28">
        <f>+R102*$Q$2</f>
        <v>3287.6356649999998</v>
      </c>
      <c r="T102" s="28">
        <f t="shared" si="23"/>
        <v>89577.285664999989</v>
      </c>
      <c r="U102" s="28">
        <f>+P102*$Q$2+P102</f>
        <v>245.41722099999998</v>
      </c>
      <c r="V102" s="28">
        <f>SUM(T102*$V$2)</f>
        <v>10749.274279799998</v>
      </c>
      <c r="W102" s="28">
        <f>+T102*$W$2</f>
        <v>2687.3185699499995</v>
      </c>
      <c r="X102" s="28">
        <f>SUM(T102*$X$2)</f>
        <v>4478.86428325</v>
      </c>
      <c r="Y102" s="28">
        <f>SUM(T102*$Y$2)</f>
        <v>2239.432141625</v>
      </c>
      <c r="Z102" s="28">
        <f>+T102*$Z$2</f>
        <v>1791.5457132999998</v>
      </c>
      <c r="AA102" s="28">
        <v>778</v>
      </c>
      <c r="AB102" s="28">
        <f>+$AB$2</f>
        <v>67.227356</v>
      </c>
      <c r="AC102" s="28">
        <f t="shared" si="24"/>
        <v>1556</v>
      </c>
      <c r="AD102" s="28">
        <f>+AC102*$Q$2+$AD$2</f>
        <v>259.28359999999998</v>
      </c>
      <c r="AE102" s="28">
        <f t="shared" si="25"/>
        <v>1815.2836</v>
      </c>
      <c r="AF102" s="28">
        <v>0</v>
      </c>
      <c r="AG102" s="28">
        <v>0</v>
      </c>
      <c r="AH102" s="30"/>
      <c r="AI102" s="28"/>
      <c r="AJ102" s="28"/>
      <c r="AK102" s="28"/>
      <c r="AL102" s="28"/>
      <c r="AM102" s="28">
        <f>SUM(U102*$AM$2)</f>
        <v>1227.0861049999999</v>
      </c>
      <c r="AN102" s="31">
        <f>SUM(U102*$AN$2)</f>
        <v>3681.2583149999996</v>
      </c>
      <c r="AO102" s="31">
        <f>SUM(U102*$AO$2)</f>
        <v>12270.86105</v>
      </c>
      <c r="AP102" s="2"/>
      <c r="AQ102" s="2"/>
    </row>
    <row r="103" spans="1:43" x14ac:dyDescent="0.25">
      <c r="A103" s="1">
        <v>90</v>
      </c>
      <c r="B103" s="22" t="s">
        <v>352</v>
      </c>
      <c r="C103" s="32" t="s">
        <v>353</v>
      </c>
      <c r="D103" s="33" t="s">
        <v>354</v>
      </c>
      <c r="E103" s="32" t="s">
        <v>345</v>
      </c>
      <c r="F103" s="32" t="s">
        <v>292</v>
      </c>
      <c r="G103" s="32" t="s">
        <v>70</v>
      </c>
      <c r="H103" s="33">
        <v>2011</v>
      </c>
      <c r="I103" s="33">
        <v>2014</v>
      </c>
      <c r="J103" s="34">
        <f t="shared" si="21"/>
        <v>3</v>
      </c>
      <c r="K103" s="35">
        <v>8</v>
      </c>
      <c r="L103" s="32">
        <v>15</v>
      </c>
      <c r="M103" s="36">
        <v>3546.2</v>
      </c>
      <c r="N103" s="36">
        <f>VLOOKUP(C103,[1]Hoja1!B:L,11,FALSE)</f>
        <v>3546.2</v>
      </c>
      <c r="O103" s="36">
        <f t="shared" si="12"/>
        <v>0</v>
      </c>
      <c r="P103" s="37">
        <f>SUM(M103/L103)</f>
        <v>236.41333333333333</v>
      </c>
      <c r="Q103" s="38">
        <v>1</v>
      </c>
      <c r="R103" s="37">
        <f>SUM(P103*$R$2)</f>
        <v>86290.866666666669</v>
      </c>
      <c r="S103" s="37">
        <f>+R103*$Q$2</f>
        <v>3287.6820200000002</v>
      </c>
      <c r="T103" s="37">
        <f t="shared" si="23"/>
        <v>89578.548686666676</v>
      </c>
      <c r="U103" s="37">
        <f>+P103*$Q$2+P103</f>
        <v>245.42068133333333</v>
      </c>
      <c r="V103" s="37">
        <f>SUM(T103*$V$2)</f>
        <v>10749.4258424</v>
      </c>
      <c r="W103" s="37">
        <f>+T103*$W$2</f>
        <v>2687.3564606</v>
      </c>
      <c r="X103" s="37">
        <f>SUM(T103*$X$2)</f>
        <v>4478.9274343333336</v>
      </c>
      <c r="Y103" s="37">
        <f>SUM(T103*$Y$2)</f>
        <v>2239.4637171666668</v>
      </c>
      <c r="Z103" s="37">
        <f>+T103*$Z$2</f>
        <v>1791.5709737333336</v>
      </c>
      <c r="AA103" s="37">
        <v>778</v>
      </c>
      <c r="AB103" s="37">
        <f>+$AB$2</f>
        <v>67.227356</v>
      </c>
      <c r="AC103" s="37">
        <f t="shared" si="24"/>
        <v>1556</v>
      </c>
      <c r="AD103" s="37">
        <f>+AC103*$Q$2+$AD$2</f>
        <v>259.28359999999998</v>
      </c>
      <c r="AE103" s="37">
        <f t="shared" si="25"/>
        <v>1815.2836</v>
      </c>
      <c r="AF103" s="37">
        <v>0</v>
      </c>
      <c r="AG103" s="37">
        <v>0</v>
      </c>
      <c r="AH103" s="39"/>
      <c r="AI103" s="37"/>
      <c r="AJ103" s="37"/>
      <c r="AK103" s="37"/>
      <c r="AL103" s="37"/>
      <c r="AM103" s="37">
        <f>SUM(U103*$AM$2)</f>
        <v>1227.1034066666666</v>
      </c>
      <c r="AN103" s="40">
        <f>SUM(U103*$AN$2)</f>
        <v>3681.3102199999998</v>
      </c>
      <c r="AO103" s="40">
        <f>SUM(U103*$AO$2)</f>
        <v>12271.034066666667</v>
      </c>
      <c r="AP103" s="2"/>
      <c r="AQ103" s="2"/>
    </row>
    <row r="104" spans="1:43" x14ac:dyDescent="0.25">
      <c r="A104" s="1">
        <v>91</v>
      </c>
      <c r="B104" s="22" t="s">
        <v>355</v>
      </c>
      <c r="C104" s="23" t="s">
        <v>356</v>
      </c>
      <c r="D104" s="24" t="s">
        <v>357</v>
      </c>
      <c r="E104" s="23" t="s">
        <v>345</v>
      </c>
      <c r="F104" s="23" t="s">
        <v>292</v>
      </c>
      <c r="G104" s="23" t="s">
        <v>70</v>
      </c>
      <c r="H104" s="24">
        <v>2013</v>
      </c>
      <c r="I104" s="24">
        <v>2014</v>
      </c>
      <c r="J104" s="25">
        <f t="shared" si="21"/>
        <v>1</v>
      </c>
      <c r="K104" s="26">
        <v>8</v>
      </c>
      <c r="L104" s="23">
        <v>15</v>
      </c>
      <c r="M104" s="27">
        <v>3271.2</v>
      </c>
      <c r="N104" s="27">
        <f>VLOOKUP(C104,[1]Hoja1!B:L,11,FALSE)</f>
        <v>3271.2</v>
      </c>
      <c r="O104" s="27">
        <f t="shared" ref="O104:O163" si="26">+M104-N104</f>
        <v>0</v>
      </c>
      <c r="P104" s="28">
        <v>236.41</v>
      </c>
      <c r="Q104" s="29">
        <v>1</v>
      </c>
      <c r="R104" s="28">
        <f>SUM(P104*$R$2)</f>
        <v>86289.65</v>
      </c>
      <c r="S104" s="28">
        <f>+R104*$Q$2</f>
        <v>3287.6356649999998</v>
      </c>
      <c r="T104" s="28">
        <f t="shared" si="23"/>
        <v>89577.285664999989</v>
      </c>
      <c r="U104" s="28">
        <f>+P104*$Q$2+P104</f>
        <v>245.41722099999998</v>
      </c>
      <c r="V104" s="28">
        <f>SUM(T104*$V$2)</f>
        <v>10749.274279799998</v>
      </c>
      <c r="W104" s="28">
        <f>+T104*$W$2</f>
        <v>2687.3185699499995</v>
      </c>
      <c r="X104" s="28">
        <f>SUM(T104*$X$2)</f>
        <v>4478.86428325</v>
      </c>
      <c r="Y104" s="28">
        <f>SUM(T104*$Y$2)</f>
        <v>2239.432141625</v>
      </c>
      <c r="Z104" s="28">
        <f>+T104*$Z$2</f>
        <v>1791.5457132999998</v>
      </c>
      <c r="AA104" s="28">
        <v>778</v>
      </c>
      <c r="AB104" s="28">
        <f>+$AB$2</f>
        <v>67.227356</v>
      </c>
      <c r="AC104" s="28">
        <f t="shared" si="24"/>
        <v>1556</v>
      </c>
      <c r="AD104" s="28">
        <f>+AC104*$Q$2+$AD$2</f>
        <v>259.28359999999998</v>
      </c>
      <c r="AE104" s="28">
        <f t="shared" si="25"/>
        <v>1815.2836</v>
      </c>
      <c r="AF104" s="28">
        <v>0</v>
      </c>
      <c r="AG104" s="28">
        <v>0</v>
      </c>
      <c r="AH104" s="30"/>
      <c r="AI104" s="28"/>
      <c r="AJ104" s="28"/>
      <c r="AK104" s="28"/>
      <c r="AL104" s="28"/>
      <c r="AM104" s="28">
        <f>SUM(U104*$AM$2)</f>
        <v>1227.0861049999999</v>
      </c>
      <c r="AN104" s="31">
        <f>SUM(U104*$AN$2)</f>
        <v>3681.2583149999996</v>
      </c>
      <c r="AO104" s="31">
        <f>SUM(U104*$AO$2)</f>
        <v>12270.86105</v>
      </c>
      <c r="AP104" s="2"/>
      <c r="AQ104" s="2"/>
    </row>
    <row r="105" spans="1:43" x14ac:dyDescent="0.25">
      <c r="A105" s="1">
        <v>92</v>
      </c>
      <c r="B105" s="22" t="s">
        <v>358</v>
      </c>
      <c r="C105" s="32" t="s">
        <v>359</v>
      </c>
      <c r="D105" s="33" t="s">
        <v>360</v>
      </c>
      <c r="E105" s="32" t="s">
        <v>345</v>
      </c>
      <c r="F105" s="32" t="s">
        <v>292</v>
      </c>
      <c r="G105" s="32" t="s">
        <v>70</v>
      </c>
      <c r="H105" s="33">
        <v>2013</v>
      </c>
      <c r="I105" s="33">
        <v>2014</v>
      </c>
      <c r="J105" s="34">
        <f t="shared" si="21"/>
        <v>1</v>
      </c>
      <c r="K105" s="35">
        <v>8</v>
      </c>
      <c r="L105" s="32">
        <v>15</v>
      </c>
      <c r="M105" s="36">
        <v>3546.05</v>
      </c>
      <c r="N105" s="36">
        <f>VLOOKUP(C105,[1]Hoja1!B:L,11,FALSE)</f>
        <v>3546.05</v>
      </c>
      <c r="O105" s="36">
        <f t="shared" si="26"/>
        <v>0</v>
      </c>
      <c r="P105" s="37">
        <f t="shared" ref="P105:P163" si="27">SUM(M105/L105)</f>
        <v>236.40333333333334</v>
      </c>
      <c r="Q105" s="38">
        <v>1</v>
      </c>
      <c r="R105" s="37">
        <f>SUM(P105*$R$2)</f>
        <v>86287.216666666674</v>
      </c>
      <c r="S105" s="37">
        <f>+R105*$Q$2</f>
        <v>3287.5429550000003</v>
      </c>
      <c r="T105" s="37">
        <f t="shared" si="23"/>
        <v>89574.759621666672</v>
      </c>
      <c r="U105" s="37">
        <f>+P105*$Q$2+P105</f>
        <v>245.41030033333334</v>
      </c>
      <c r="V105" s="37">
        <f>SUM(T105*$V$2)</f>
        <v>10748.9711546</v>
      </c>
      <c r="W105" s="37">
        <f>+T105*$W$2</f>
        <v>2687.24278865</v>
      </c>
      <c r="X105" s="37">
        <f>SUM(T105*$X$2)</f>
        <v>4478.7379810833336</v>
      </c>
      <c r="Y105" s="37">
        <f>SUM(T105*$Y$2)</f>
        <v>2239.3689905416668</v>
      </c>
      <c r="Z105" s="37">
        <f>+T105*$Z$2</f>
        <v>1791.4951924333334</v>
      </c>
      <c r="AA105" s="37">
        <v>778</v>
      </c>
      <c r="AB105" s="37">
        <f>+$AB$2</f>
        <v>67.227356</v>
      </c>
      <c r="AC105" s="37">
        <f t="shared" si="24"/>
        <v>1556</v>
      </c>
      <c r="AD105" s="37">
        <f>+AC105*$Q$2+$AD$2</f>
        <v>259.28359999999998</v>
      </c>
      <c r="AE105" s="37">
        <f t="shared" si="25"/>
        <v>1815.2836</v>
      </c>
      <c r="AF105" s="37">
        <v>0</v>
      </c>
      <c r="AG105" s="37">
        <v>0</v>
      </c>
      <c r="AH105" s="39"/>
      <c r="AI105" s="37"/>
      <c r="AJ105" s="37"/>
      <c r="AK105" s="37"/>
      <c r="AL105" s="37"/>
      <c r="AM105" s="37">
        <f>SUM(U105*$AM$2)</f>
        <v>1227.0515016666668</v>
      </c>
      <c r="AN105" s="40">
        <f>SUM(U105*$AN$2)</f>
        <v>3681.154505</v>
      </c>
      <c r="AO105" s="40">
        <f>SUM(U105*$AO$2)</f>
        <v>12270.515016666666</v>
      </c>
      <c r="AP105" s="2"/>
      <c r="AQ105" s="2"/>
    </row>
    <row r="106" spans="1:43" x14ac:dyDescent="0.25">
      <c r="A106" s="1">
        <v>93</v>
      </c>
      <c r="B106" s="22" t="s">
        <v>361</v>
      </c>
      <c r="C106" s="23" t="s">
        <v>362</v>
      </c>
      <c r="D106" s="24" t="s">
        <v>363</v>
      </c>
      <c r="E106" s="23" t="s">
        <v>345</v>
      </c>
      <c r="F106" s="23" t="s">
        <v>336</v>
      </c>
      <c r="G106" s="23" t="s">
        <v>43</v>
      </c>
      <c r="H106" s="24">
        <v>1996</v>
      </c>
      <c r="I106" s="24">
        <v>2014</v>
      </c>
      <c r="J106" s="25">
        <f t="shared" si="21"/>
        <v>18</v>
      </c>
      <c r="K106" s="26">
        <v>8</v>
      </c>
      <c r="L106" s="23">
        <v>15</v>
      </c>
      <c r="M106" s="27">
        <v>4172.95</v>
      </c>
      <c r="N106" s="27">
        <f>VLOOKUP(C106,[1]Hoja1!B:L,11,FALSE)</f>
        <v>4172.95</v>
      </c>
      <c r="O106" s="27">
        <f t="shared" si="26"/>
        <v>0</v>
      </c>
      <c r="P106" s="28">
        <f t="shared" si="27"/>
        <v>278.19666666666666</v>
      </c>
      <c r="Q106" s="29">
        <v>4</v>
      </c>
      <c r="R106" s="28">
        <f>SUM(P106*$R$2)</f>
        <v>101541.78333333333</v>
      </c>
      <c r="S106" s="28">
        <f>+R106*$Q$2</f>
        <v>3868.7419449999998</v>
      </c>
      <c r="T106" s="28">
        <f t="shared" si="23"/>
        <v>105410.52527833333</v>
      </c>
      <c r="U106" s="28">
        <f>+P106*$Q$2+P106</f>
        <v>288.79595966666665</v>
      </c>
      <c r="V106" s="28">
        <f>SUM(T106*$V$2)</f>
        <v>12649.263033399999</v>
      </c>
      <c r="W106" s="28">
        <f>+T106*$W$2</f>
        <v>3162.3157583499997</v>
      </c>
      <c r="X106" s="28">
        <f>SUM(T106*$X$2)</f>
        <v>5270.5262639166667</v>
      </c>
      <c r="Y106" s="28">
        <f>SUM(T106*$Y$2)</f>
        <v>2635.2631319583334</v>
      </c>
      <c r="Z106" s="28">
        <f>+T106*$Z$2</f>
        <v>2108.2105055666666</v>
      </c>
      <c r="AA106" s="28">
        <v>1015.5</v>
      </c>
      <c r="AB106" s="28">
        <f>+$AB$2</f>
        <v>67.227356</v>
      </c>
      <c r="AC106" s="28">
        <f t="shared" si="24"/>
        <v>2031</v>
      </c>
      <c r="AD106" s="28">
        <f>+AC106*$Q$2+$AD$2</f>
        <v>277.3811</v>
      </c>
      <c r="AE106" s="28">
        <f t="shared" si="25"/>
        <v>2308.3811000000001</v>
      </c>
      <c r="AF106" s="28">
        <f>SUM(AB105*5)</f>
        <v>336.13677999999999</v>
      </c>
      <c r="AG106" s="28">
        <v>0</v>
      </c>
      <c r="AH106" s="30"/>
      <c r="AI106" s="28"/>
      <c r="AJ106" s="28"/>
      <c r="AK106" s="28"/>
      <c r="AL106" s="28"/>
      <c r="AM106" s="28">
        <f>SUM(U106*$AM$2)</f>
        <v>1443.9797983333333</v>
      </c>
      <c r="AN106" s="31">
        <f>SUM(U106*$AN$2)</f>
        <v>4331.9393949999994</v>
      </c>
      <c r="AO106" s="31">
        <f>SUM(U106*$AO$2)</f>
        <v>14439.797983333332</v>
      </c>
      <c r="AP106" s="2"/>
      <c r="AQ106" s="2"/>
    </row>
    <row r="107" spans="1:43" x14ac:dyDescent="0.25">
      <c r="A107" s="1">
        <v>94</v>
      </c>
      <c r="B107" s="22" t="s">
        <v>364</v>
      </c>
      <c r="C107" s="32" t="s">
        <v>365</v>
      </c>
      <c r="D107" s="33" t="s">
        <v>366</v>
      </c>
      <c r="E107" s="32" t="s">
        <v>345</v>
      </c>
      <c r="F107" s="32" t="s">
        <v>296</v>
      </c>
      <c r="G107" s="32" t="s">
        <v>43</v>
      </c>
      <c r="H107" s="33">
        <v>1999</v>
      </c>
      <c r="I107" s="33">
        <v>2014</v>
      </c>
      <c r="J107" s="34">
        <f t="shared" si="21"/>
        <v>15</v>
      </c>
      <c r="K107" s="35">
        <v>8</v>
      </c>
      <c r="L107" s="32">
        <v>15</v>
      </c>
      <c r="M107" s="36">
        <v>4882.5</v>
      </c>
      <c r="N107" s="36">
        <f>VLOOKUP(C107,[1]Hoja1!B:L,11,FALSE)</f>
        <v>4882.5</v>
      </c>
      <c r="O107" s="36">
        <f t="shared" si="26"/>
        <v>0</v>
      </c>
      <c r="P107" s="37">
        <f t="shared" si="27"/>
        <v>325.5</v>
      </c>
      <c r="Q107" s="38">
        <v>7</v>
      </c>
      <c r="R107" s="37">
        <f>SUM(P107*$R$2)</f>
        <v>118807.5</v>
      </c>
      <c r="S107" s="37">
        <f>+R107*$Q$2</f>
        <v>4526.5657500000007</v>
      </c>
      <c r="T107" s="37">
        <f t="shared" si="23"/>
        <v>123334.06574999999</v>
      </c>
      <c r="U107" s="37">
        <f>+P107*$Q$2+P107</f>
        <v>337.90154999999999</v>
      </c>
      <c r="V107" s="37">
        <f>SUM(T107*$V$2)</f>
        <v>14800.087889999999</v>
      </c>
      <c r="W107" s="37">
        <f>+T107*$W$2</f>
        <v>3700.0219724999997</v>
      </c>
      <c r="X107" s="37">
        <f>SUM(T107*$X$2)</f>
        <v>6166.7032875000004</v>
      </c>
      <c r="Y107" s="37">
        <f>SUM(T107*$Y$2)</f>
        <v>3083.3516437500002</v>
      </c>
      <c r="Z107" s="37">
        <f>+T107*$Z$2</f>
        <v>2466.6813149999998</v>
      </c>
      <c r="AA107" s="37">
        <v>1043</v>
      </c>
      <c r="AB107" s="37">
        <f>+$AB$2</f>
        <v>67.227356</v>
      </c>
      <c r="AC107" s="37">
        <f t="shared" si="24"/>
        <v>2086</v>
      </c>
      <c r="AD107" s="37">
        <f>+AC107*$Q$2+$AD$2</f>
        <v>279.47660000000002</v>
      </c>
      <c r="AE107" s="37">
        <f t="shared" si="25"/>
        <v>2365.4766</v>
      </c>
      <c r="AF107" s="37">
        <f>SUM(AB106*5)</f>
        <v>336.13677999999999</v>
      </c>
      <c r="AG107" s="37">
        <v>0</v>
      </c>
      <c r="AH107" s="39"/>
      <c r="AI107" s="37"/>
      <c r="AJ107" s="37"/>
      <c r="AK107" s="37"/>
      <c r="AL107" s="37"/>
      <c r="AM107" s="37">
        <f>SUM(U107*$AM$2)</f>
        <v>1689.50775</v>
      </c>
      <c r="AN107" s="40">
        <f>SUM(U107*$AN$2)</f>
        <v>5068.5232500000002</v>
      </c>
      <c r="AO107" s="40">
        <f>SUM(U107*$AO$2)</f>
        <v>16895.077499999999</v>
      </c>
      <c r="AP107" s="2"/>
      <c r="AQ107" s="2"/>
    </row>
    <row r="108" spans="1:43" x14ac:dyDescent="0.25">
      <c r="A108" s="1">
        <v>95</v>
      </c>
      <c r="B108" s="22" t="s">
        <v>367</v>
      </c>
      <c r="C108" s="23" t="s">
        <v>368</v>
      </c>
      <c r="D108" s="24" t="s">
        <v>369</v>
      </c>
      <c r="E108" s="23" t="s">
        <v>345</v>
      </c>
      <c r="F108" s="23" t="s">
        <v>292</v>
      </c>
      <c r="G108" s="23" t="s">
        <v>43</v>
      </c>
      <c r="H108" s="24">
        <v>2005</v>
      </c>
      <c r="I108" s="24">
        <v>2014</v>
      </c>
      <c r="J108" s="25">
        <f t="shared" ref="J108:J139" si="28">SUM(I108-H108)</f>
        <v>9</v>
      </c>
      <c r="K108" s="26">
        <v>8</v>
      </c>
      <c r="L108" s="23">
        <v>15</v>
      </c>
      <c r="M108" s="27">
        <v>3546.05</v>
      </c>
      <c r="N108" s="27">
        <f>VLOOKUP(C108,[1]Hoja1!B:L,11,FALSE)</f>
        <v>3546.05</v>
      </c>
      <c r="O108" s="27">
        <f t="shared" si="26"/>
        <v>0</v>
      </c>
      <c r="P108" s="28">
        <f t="shared" si="27"/>
        <v>236.40333333333334</v>
      </c>
      <c r="Q108" s="29">
        <v>1</v>
      </c>
      <c r="R108" s="28">
        <f>SUM(P108*$R$2)</f>
        <v>86287.216666666674</v>
      </c>
      <c r="S108" s="28">
        <f>+R108*$Q$2</f>
        <v>3287.5429550000003</v>
      </c>
      <c r="T108" s="28">
        <f t="shared" si="23"/>
        <v>89574.759621666672</v>
      </c>
      <c r="U108" s="28">
        <f>+P108*$Q$2+P108</f>
        <v>245.41030033333334</v>
      </c>
      <c r="V108" s="28">
        <f>SUM(T108*$V$2)</f>
        <v>10748.9711546</v>
      </c>
      <c r="W108" s="28">
        <f>+T108*$W$2</f>
        <v>2687.24278865</v>
      </c>
      <c r="X108" s="28">
        <f>SUM(T108*$X$2)</f>
        <v>4478.7379810833336</v>
      </c>
      <c r="Y108" s="28">
        <f>SUM(T108*$Y$2)</f>
        <v>2239.3689905416668</v>
      </c>
      <c r="Z108" s="28">
        <f>+T108*$Z$2</f>
        <v>1791.4951924333334</v>
      </c>
      <c r="AA108" s="28">
        <v>878</v>
      </c>
      <c r="AB108" s="28">
        <f>+$AB$2</f>
        <v>67.227356</v>
      </c>
      <c r="AC108" s="28">
        <f t="shared" si="24"/>
        <v>1756</v>
      </c>
      <c r="AD108" s="28">
        <f>+AC108*$Q$2+$AD$2</f>
        <v>266.90359999999998</v>
      </c>
      <c r="AE108" s="28">
        <f t="shared" si="25"/>
        <v>2022.9036000000001</v>
      </c>
      <c r="AF108" s="28">
        <f>SUM(AB108*3)</f>
        <v>201.68206800000002</v>
      </c>
      <c r="AG108" s="28">
        <v>0</v>
      </c>
      <c r="AH108" s="30"/>
      <c r="AI108" s="28"/>
      <c r="AJ108" s="28"/>
      <c r="AK108" s="28"/>
      <c r="AL108" s="28"/>
      <c r="AM108" s="28">
        <f>SUM(U108*$AM$2)</f>
        <v>1227.0515016666668</v>
      </c>
      <c r="AN108" s="31">
        <f>SUM(U108*$AN$2)</f>
        <v>3681.154505</v>
      </c>
      <c r="AO108" s="31">
        <f>SUM(U108*$AO$2)</f>
        <v>12270.515016666666</v>
      </c>
      <c r="AP108" s="2"/>
      <c r="AQ108" s="2"/>
    </row>
    <row r="109" spans="1:43" x14ac:dyDescent="0.25">
      <c r="A109" s="1">
        <v>96</v>
      </c>
      <c r="B109" s="22" t="s">
        <v>370</v>
      </c>
      <c r="C109" s="32" t="s">
        <v>371</v>
      </c>
      <c r="D109" s="33" t="s">
        <v>372</v>
      </c>
      <c r="E109" s="32" t="s">
        <v>345</v>
      </c>
      <c r="F109" s="32" t="s">
        <v>292</v>
      </c>
      <c r="G109" s="32" t="s">
        <v>43</v>
      </c>
      <c r="H109" s="33">
        <v>2003</v>
      </c>
      <c r="I109" s="33">
        <v>2014</v>
      </c>
      <c r="J109" s="34">
        <f t="shared" si="28"/>
        <v>11</v>
      </c>
      <c r="K109" s="35">
        <v>8</v>
      </c>
      <c r="L109" s="32">
        <v>15</v>
      </c>
      <c r="M109" s="36">
        <v>3545.9</v>
      </c>
      <c r="N109" s="36">
        <f>VLOOKUP(C109,[1]Hoja1!B:L,11,FALSE)</f>
        <v>3545.9</v>
      </c>
      <c r="O109" s="36">
        <f t="shared" si="26"/>
        <v>0</v>
      </c>
      <c r="P109" s="37">
        <f t="shared" si="27"/>
        <v>236.39333333333335</v>
      </c>
      <c r="Q109" s="38">
        <v>1</v>
      </c>
      <c r="R109" s="37">
        <f>SUM(P109*$R$2)</f>
        <v>86283.566666666666</v>
      </c>
      <c r="S109" s="37">
        <f>+R109*$Q$2</f>
        <v>3287.40389</v>
      </c>
      <c r="T109" s="37">
        <f t="shared" si="23"/>
        <v>89570.970556666667</v>
      </c>
      <c r="U109" s="37">
        <f>+P109*$Q$2+P109</f>
        <v>245.39991933333334</v>
      </c>
      <c r="V109" s="37">
        <f>SUM(T109*$V$2)</f>
        <v>10748.5164668</v>
      </c>
      <c r="W109" s="37">
        <f>+T109*$W$2</f>
        <v>2687.1291166999999</v>
      </c>
      <c r="X109" s="37">
        <f>SUM(T109*$X$2)</f>
        <v>4478.5485278333335</v>
      </c>
      <c r="Y109" s="37">
        <f>SUM(T109*$Y$2)</f>
        <v>2239.2742639166668</v>
      </c>
      <c r="Z109" s="37">
        <f>+T109*$Z$2</f>
        <v>1791.4194111333334</v>
      </c>
      <c r="AA109" s="37">
        <v>878</v>
      </c>
      <c r="AB109" s="37">
        <f>+$AB$2</f>
        <v>67.227356</v>
      </c>
      <c r="AC109" s="37">
        <f t="shared" si="24"/>
        <v>1756</v>
      </c>
      <c r="AD109" s="37">
        <f>+AC109*$Q$2+$AD$2</f>
        <v>266.90359999999998</v>
      </c>
      <c r="AE109" s="37">
        <f t="shared" si="25"/>
        <v>2022.9036000000001</v>
      </c>
      <c r="AF109" s="37">
        <f>SUM(AB108*4)</f>
        <v>268.909424</v>
      </c>
      <c r="AG109" s="37">
        <v>0</v>
      </c>
      <c r="AH109" s="39"/>
      <c r="AI109" s="37"/>
      <c r="AJ109" s="37"/>
      <c r="AK109" s="37"/>
      <c r="AL109" s="37"/>
      <c r="AM109" s="37">
        <f>SUM(U109*$AM$2)</f>
        <v>1226.9995966666668</v>
      </c>
      <c r="AN109" s="40">
        <f>SUM(U109*$AN$2)</f>
        <v>3680.9987900000001</v>
      </c>
      <c r="AO109" s="40">
        <f>SUM(U109*$AO$2)</f>
        <v>12269.995966666667</v>
      </c>
      <c r="AP109" s="2"/>
      <c r="AQ109" s="2"/>
    </row>
    <row r="110" spans="1:43" x14ac:dyDescent="0.25">
      <c r="A110" s="1">
        <v>97</v>
      </c>
      <c r="B110" s="22" t="s">
        <v>373</v>
      </c>
      <c r="C110" s="23" t="s">
        <v>374</v>
      </c>
      <c r="D110" s="24" t="s">
        <v>375</v>
      </c>
      <c r="E110" s="23" t="s">
        <v>345</v>
      </c>
      <c r="F110" s="23" t="s">
        <v>271</v>
      </c>
      <c r="G110" s="23" t="s">
        <v>43</v>
      </c>
      <c r="H110" s="24">
        <v>1991</v>
      </c>
      <c r="I110" s="24">
        <v>2014</v>
      </c>
      <c r="J110" s="25">
        <f t="shared" si="28"/>
        <v>23</v>
      </c>
      <c r="K110" s="26">
        <v>6</v>
      </c>
      <c r="L110" s="23">
        <v>15</v>
      </c>
      <c r="M110" s="27">
        <v>4499.55</v>
      </c>
      <c r="N110" s="27">
        <f>VLOOKUP(C110,[1]Hoja1!B:L,11,FALSE)</f>
        <v>4499.55</v>
      </c>
      <c r="O110" s="27">
        <f t="shared" si="26"/>
        <v>0</v>
      </c>
      <c r="P110" s="28">
        <f t="shared" si="27"/>
        <v>299.97000000000003</v>
      </c>
      <c r="Q110" s="29">
        <v>10</v>
      </c>
      <c r="R110" s="28">
        <f>SUM(P110*$R$2)</f>
        <v>109489.05</v>
      </c>
      <c r="S110" s="28">
        <f>+R110*$Q$2</f>
        <v>4171.5328050000007</v>
      </c>
      <c r="T110" s="28">
        <f t="shared" si="23"/>
        <v>113660.582805</v>
      </c>
      <c r="U110" s="28">
        <f>+P110*$Q$2+P110</f>
        <v>311.39885700000002</v>
      </c>
      <c r="V110" s="28">
        <f>SUM(T110*$V$2)</f>
        <v>13639.2699366</v>
      </c>
      <c r="W110" s="28">
        <f>+T110*$W$2</f>
        <v>3409.8174841499999</v>
      </c>
      <c r="X110" s="28">
        <f>SUM(T110*$X$2)</f>
        <v>5683.0291402500006</v>
      </c>
      <c r="Y110" s="28">
        <f>SUM(T110*$Y$2)</f>
        <v>2841.5145701250003</v>
      </c>
      <c r="Z110" s="28">
        <f>+T110*$Z$2</f>
        <v>2273.2116560999998</v>
      </c>
      <c r="AA110" s="28">
        <v>971</v>
      </c>
      <c r="AB110" s="28">
        <f>+$AB$2</f>
        <v>67.227356</v>
      </c>
      <c r="AC110" s="28">
        <f t="shared" si="24"/>
        <v>1942</v>
      </c>
      <c r="AD110" s="28">
        <f>+AC110*$Q$2+$AD$2</f>
        <v>273.99020000000002</v>
      </c>
      <c r="AE110" s="28">
        <f t="shared" si="25"/>
        <v>2215.9902000000002</v>
      </c>
      <c r="AF110" s="28">
        <f>SUM(AB109*6)</f>
        <v>403.36413600000003</v>
      </c>
      <c r="AG110" s="28">
        <v>0</v>
      </c>
      <c r="AH110" s="30"/>
      <c r="AI110" s="28"/>
      <c r="AJ110" s="28"/>
      <c r="AK110" s="28"/>
      <c r="AL110" s="28"/>
      <c r="AM110" s="28">
        <f>SUM(U110*$AM$2)</f>
        <v>1556.9942850000002</v>
      </c>
      <c r="AN110" s="31">
        <f>SUM(U110*$AN$2)</f>
        <v>4670.9828550000002</v>
      </c>
      <c r="AO110" s="31">
        <f>SUM(U110*$AO$2)</f>
        <v>15569.942850000001</v>
      </c>
      <c r="AP110" s="2"/>
      <c r="AQ110" s="2"/>
    </row>
    <row r="111" spans="1:43" x14ac:dyDescent="0.25">
      <c r="A111" s="1">
        <v>98</v>
      </c>
      <c r="B111" s="22" t="s">
        <v>376</v>
      </c>
      <c r="C111" s="32" t="s">
        <v>377</v>
      </c>
      <c r="D111" s="33" t="s">
        <v>378</v>
      </c>
      <c r="E111" s="32" t="s">
        <v>345</v>
      </c>
      <c r="F111" s="32" t="s">
        <v>292</v>
      </c>
      <c r="G111" s="32" t="s">
        <v>43</v>
      </c>
      <c r="H111" s="33">
        <v>2003</v>
      </c>
      <c r="I111" s="33">
        <v>2014</v>
      </c>
      <c r="J111" s="34">
        <f t="shared" si="28"/>
        <v>11</v>
      </c>
      <c r="K111" s="35">
        <v>8</v>
      </c>
      <c r="L111" s="32">
        <v>15</v>
      </c>
      <c r="M111" s="36">
        <v>3545.9</v>
      </c>
      <c r="N111" s="36">
        <f>VLOOKUP(C111,[1]Hoja1!B:L,11,FALSE)</f>
        <v>3545.9</v>
      </c>
      <c r="O111" s="36">
        <f t="shared" si="26"/>
        <v>0</v>
      </c>
      <c r="P111" s="37">
        <f t="shared" si="27"/>
        <v>236.39333333333335</v>
      </c>
      <c r="Q111" s="38">
        <v>1</v>
      </c>
      <c r="R111" s="37">
        <f>SUM(P111*$R$2)</f>
        <v>86283.566666666666</v>
      </c>
      <c r="S111" s="37">
        <f>+R111*$Q$2</f>
        <v>3287.40389</v>
      </c>
      <c r="T111" s="37">
        <f t="shared" si="23"/>
        <v>89570.970556666667</v>
      </c>
      <c r="U111" s="37">
        <f>+P111*$Q$2+P111</f>
        <v>245.39991933333334</v>
      </c>
      <c r="V111" s="37">
        <f>SUM(T111*$V$2)</f>
        <v>10748.5164668</v>
      </c>
      <c r="W111" s="37">
        <f>+T111*$W$2</f>
        <v>2687.1291166999999</v>
      </c>
      <c r="X111" s="37">
        <f>SUM(T111*$X$2)</f>
        <v>4478.5485278333335</v>
      </c>
      <c r="Y111" s="37">
        <f>SUM(T111*$Y$2)</f>
        <v>2239.2742639166668</v>
      </c>
      <c r="Z111" s="37">
        <f>+T111*$Z$2</f>
        <v>1791.4194111333334</v>
      </c>
      <c r="AA111" s="37">
        <v>878</v>
      </c>
      <c r="AB111" s="37">
        <f>+$AB$2</f>
        <v>67.227356</v>
      </c>
      <c r="AC111" s="37">
        <f t="shared" si="24"/>
        <v>1756</v>
      </c>
      <c r="AD111" s="37">
        <f>+AC111*$Q$2+$AD$2</f>
        <v>266.90359999999998</v>
      </c>
      <c r="AE111" s="37">
        <f t="shared" si="25"/>
        <v>2022.9036000000001</v>
      </c>
      <c r="AF111" s="37">
        <f>SUM(AB110*4)</f>
        <v>268.909424</v>
      </c>
      <c r="AG111" s="37">
        <v>0</v>
      </c>
      <c r="AH111" s="39"/>
      <c r="AI111" s="37"/>
      <c r="AJ111" s="37"/>
      <c r="AK111" s="37"/>
      <c r="AL111" s="37"/>
      <c r="AM111" s="37">
        <f>SUM(U111*$AM$2)</f>
        <v>1226.9995966666668</v>
      </c>
      <c r="AN111" s="40">
        <f>SUM(U111*$AN$2)</f>
        <v>3680.9987900000001</v>
      </c>
      <c r="AO111" s="40">
        <f>SUM(U111*$AO$2)</f>
        <v>12269.995966666667</v>
      </c>
      <c r="AP111" s="2"/>
      <c r="AQ111" s="2"/>
    </row>
    <row r="112" spans="1:43" x14ac:dyDescent="0.25">
      <c r="A112" s="1">
        <v>99</v>
      </c>
      <c r="B112" s="22" t="s">
        <v>379</v>
      </c>
      <c r="C112" s="23" t="s">
        <v>380</v>
      </c>
      <c r="D112" s="24" t="s">
        <v>381</v>
      </c>
      <c r="E112" s="23" t="s">
        <v>345</v>
      </c>
      <c r="F112" s="23" t="s">
        <v>296</v>
      </c>
      <c r="G112" s="23" t="s">
        <v>43</v>
      </c>
      <c r="H112" s="24">
        <v>1992</v>
      </c>
      <c r="I112" s="24">
        <v>2014</v>
      </c>
      <c r="J112" s="25">
        <f t="shared" si="28"/>
        <v>22</v>
      </c>
      <c r="K112" s="26">
        <v>8</v>
      </c>
      <c r="L112" s="23">
        <v>15</v>
      </c>
      <c r="M112" s="27">
        <v>4882.5</v>
      </c>
      <c r="N112" s="27">
        <f>VLOOKUP(C112,[1]Hoja1!B:L,11,FALSE)</f>
        <v>4882.5</v>
      </c>
      <c r="O112" s="27">
        <f t="shared" si="26"/>
        <v>0</v>
      </c>
      <c r="P112" s="28">
        <f t="shared" si="27"/>
        <v>325.5</v>
      </c>
      <c r="Q112" s="29">
        <v>7</v>
      </c>
      <c r="R112" s="28">
        <f>SUM(P112*$R$2)</f>
        <v>118807.5</v>
      </c>
      <c r="S112" s="28">
        <f>+R112*$Q$2</f>
        <v>4526.5657500000007</v>
      </c>
      <c r="T112" s="28">
        <f t="shared" si="23"/>
        <v>123334.06574999999</v>
      </c>
      <c r="U112" s="28">
        <f>+P112*$Q$2+P112</f>
        <v>337.90154999999999</v>
      </c>
      <c r="V112" s="28">
        <f>SUM(T112*$V$2)</f>
        <v>14800.087889999999</v>
      </c>
      <c r="W112" s="28">
        <f>+T112*$W$2</f>
        <v>3700.0219724999997</v>
      </c>
      <c r="X112" s="28">
        <f>SUM(T112*$X$2)</f>
        <v>6166.7032875000004</v>
      </c>
      <c r="Y112" s="28">
        <f>SUM(T112*$Y$2)</f>
        <v>3083.3516437500002</v>
      </c>
      <c r="Z112" s="28">
        <f>+T112*$Z$2</f>
        <v>2466.6813149999998</v>
      </c>
      <c r="AA112" s="28">
        <v>1043</v>
      </c>
      <c r="AB112" s="28">
        <f>+$AB$2</f>
        <v>67.227356</v>
      </c>
      <c r="AC112" s="28">
        <f t="shared" si="24"/>
        <v>2086</v>
      </c>
      <c r="AD112" s="28">
        <f>+AC112*$Q$2+$AD$2</f>
        <v>279.47660000000002</v>
      </c>
      <c r="AE112" s="28">
        <f t="shared" si="25"/>
        <v>2365.4766</v>
      </c>
      <c r="AF112" s="28">
        <f>SUM(AB111*6)</f>
        <v>403.36413600000003</v>
      </c>
      <c r="AG112" s="28">
        <v>0</v>
      </c>
      <c r="AH112" s="30"/>
      <c r="AI112" s="28"/>
      <c r="AJ112" s="28"/>
      <c r="AK112" s="28"/>
      <c r="AL112" s="28"/>
      <c r="AM112" s="28">
        <f>SUM(U112*$AM$2)</f>
        <v>1689.50775</v>
      </c>
      <c r="AN112" s="31">
        <f>SUM(U112*$AN$2)</f>
        <v>5068.5232500000002</v>
      </c>
      <c r="AO112" s="31">
        <f>SUM(U112*$AO$2)</f>
        <v>16895.077499999999</v>
      </c>
      <c r="AP112" s="2"/>
      <c r="AQ112" s="2"/>
    </row>
    <row r="113" spans="1:43" x14ac:dyDescent="0.25">
      <c r="A113" s="1">
        <v>100</v>
      </c>
      <c r="B113" s="22" t="s">
        <v>382</v>
      </c>
      <c r="C113" s="32" t="s">
        <v>383</v>
      </c>
      <c r="D113" s="33" t="s">
        <v>384</v>
      </c>
      <c r="E113" s="32" t="s">
        <v>345</v>
      </c>
      <c r="F113" s="32" t="s">
        <v>385</v>
      </c>
      <c r="G113" s="32" t="s">
        <v>43</v>
      </c>
      <c r="H113" s="33">
        <v>2007</v>
      </c>
      <c r="I113" s="33">
        <v>2014</v>
      </c>
      <c r="J113" s="34">
        <f t="shared" si="28"/>
        <v>7</v>
      </c>
      <c r="K113" s="35">
        <v>6</v>
      </c>
      <c r="L113" s="32">
        <v>15</v>
      </c>
      <c r="M113" s="36">
        <v>4986.8500000000004</v>
      </c>
      <c r="N113" s="36">
        <f>VLOOKUP(C113,[1]Hoja1!B:L,11,FALSE)</f>
        <v>4986.8500000000004</v>
      </c>
      <c r="O113" s="36">
        <f t="shared" si="26"/>
        <v>0</v>
      </c>
      <c r="P113" s="37">
        <f t="shared" si="27"/>
        <v>332.45666666666671</v>
      </c>
      <c r="Q113" s="38">
        <v>13</v>
      </c>
      <c r="R113" s="37">
        <f>SUM(P113*$R$2)</f>
        <v>121346.68333333335</v>
      </c>
      <c r="S113" s="37">
        <f>+R113*$Q$2</f>
        <v>4623.3086350000012</v>
      </c>
      <c r="T113" s="37">
        <f t="shared" si="23"/>
        <v>125969.99196833334</v>
      </c>
      <c r="U113" s="37">
        <f>+P113*$Q$2+P113</f>
        <v>345.12326566666673</v>
      </c>
      <c r="V113" s="37">
        <f>SUM(T113*$V$2)</f>
        <v>15116.3990362</v>
      </c>
      <c r="W113" s="37">
        <f>+T113*$W$2</f>
        <v>3779.0997590500001</v>
      </c>
      <c r="X113" s="37">
        <f>SUM(T113*$X$2)</f>
        <v>6298.4995984166671</v>
      </c>
      <c r="Y113" s="37">
        <f>SUM(T113*$Y$2)</f>
        <v>3149.2497992083336</v>
      </c>
      <c r="Z113" s="37">
        <f>+T113*$Z$2</f>
        <v>2519.399839366667</v>
      </c>
      <c r="AA113" s="37">
        <v>990</v>
      </c>
      <c r="AB113" s="37">
        <f>+$AB$2</f>
        <v>67.227356</v>
      </c>
      <c r="AC113" s="37">
        <f t="shared" si="24"/>
        <v>1980</v>
      </c>
      <c r="AD113" s="37">
        <f>+AC113*$Q$2+$AD$2</f>
        <v>275.43799999999999</v>
      </c>
      <c r="AE113" s="37">
        <f t="shared" si="25"/>
        <v>2255.4380000000001</v>
      </c>
      <c r="AF113" s="37">
        <f>SUM(AB113*3)</f>
        <v>201.68206800000002</v>
      </c>
      <c r="AG113" s="37">
        <v>0</v>
      </c>
      <c r="AH113" s="39"/>
      <c r="AI113" s="37"/>
      <c r="AJ113" s="37"/>
      <c r="AK113" s="37"/>
      <c r="AL113" s="37"/>
      <c r="AM113" s="37">
        <f>SUM(U113*$AM$2)</f>
        <v>1725.6163283333335</v>
      </c>
      <c r="AN113" s="40">
        <f>SUM(U113*$AN$2)</f>
        <v>5176.8489850000005</v>
      </c>
      <c r="AO113" s="40">
        <f>SUM(U113*$AO$2)</f>
        <v>17256.163283333335</v>
      </c>
      <c r="AP113" s="2"/>
      <c r="AQ113" s="2"/>
    </row>
    <row r="114" spans="1:43" x14ac:dyDescent="0.25">
      <c r="A114" s="1">
        <v>101</v>
      </c>
      <c r="B114" s="22" t="s">
        <v>386</v>
      </c>
      <c r="C114" s="23" t="s">
        <v>387</v>
      </c>
      <c r="D114" s="24" t="s">
        <v>388</v>
      </c>
      <c r="E114" s="23" t="s">
        <v>345</v>
      </c>
      <c r="F114" s="23" t="s">
        <v>292</v>
      </c>
      <c r="G114" s="23" t="s">
        <v>70</v>
      </c>
      <c r="H114" s="24">
        <v>2013</v>
      </c>
      <c r="I114" s="24">
        <v>2014</v>
      </c>
      <c r="J114" s="25">
        <f t="shared" si="28"/>
        <v>1</v>
      </c>
      <c r="K114" s="26">
        <v>8</v>
      </c>
      <c r="L114" s="23">
        <v>15</v>
      </c>
      <c r="M114" s="27">
        <v>3546.2</v>
      </c>
      <c r="N114" s="27">
        <f>VLOOKUP(C114,[1]Hoja1!B:L,11,FALSE)</f>
        <v>3546.2</v>
      </c>
      <c r="O114" s="27">
        <f t="shared" si="26"/>
        <v>0</v>
      </c>
      <c r="P114" s="28">
        <f t="shared" si="27"/>
        <v>236.41333333333333</v>
      </c>
      <c r="Q114" s="29">
        <v>1</v>
      </c>
      <c r="R114" s="28">
        <f>SUM(P114*$R$2)</f>
        <v>86290.866666666669</v>
      </c>
      <c r="S114" s="28">
        <f>+R114*$Q$2</f>
        <v>3287.6820200000002</v>
      </c>
      <c r="T114" s="28">
        <f t="shared" si="23"/>
        <v>89578.548686666676</v>
      </c>
      <c r="U114" s="28">
        <f>+P114*$Q$2+P114</f>
        <v>245.42068133333333</v>
      </c>
      <c r="V114" s="28">
        <f>SUM(T114*$V$2)</f>
        <v>10749.4258424</v>
      </c>
      <c r="W114" s="28">
        <f>+T114*$W$2</f>
        <v>2687.3564606</v>
      </c>
      <c r="X114" s="28">
        <f>SUM(T114*$X$2)</f>
        <v>4478.9274343333336</v>
      </c>
      <c r="Y114" s="28">
        <f>SUM(T114*$Y$2)</f>
        <v>2239.4637171666668</v>
      </c>
      <c r="Z114" s="28">
        <f>+T114*$Z$2</f>
        <v>1791.5709737333336</v>
      </c>
      <c r="AA114" s="28">
        <v>778</v>
      </c>
      <c r="AB114" s="28">
        <f>+$AB$2</f>
        <v>67.227356</v>
      </c>
      <c r="AC114" s="28">
        <f t="shared" si="24"/>
        <v>1556</v>
      </c>
      <c r="AD114" s="28">
        <f>+AC114*$Q$2+$AD$2</f>
        <v>259.28359999999998</v>
      </c>
      <c r="AE114" s="28">
        <f t="shared" si="25"/>
        <v>1815.2836</v>
      </c>
      <c r="AF114" s="28">
        <v>0</v>
      </c>
      <c r="AG114" s="28">
        <v>0</v>
      </c>
      <c r="AH114" s="30"/>
      <c r="AI114" s="28"/>
      <c r="AJ114" s="28"/>
      <c r="AK114" s="28"/>
      <c r="AL114" s="28"/>
      <c r="AM114" s="28">
        <f>SUM(U114*$AM$2)</f>
        <v>1227.1034066666666</v>
      </c>
      <c r="AN114" s="31">
        <f>SUM(U114*$AN$2)</f>
        <v>3681.3102199999998</v>
      </c>
      <c r="AO114" s="31">
        <f>SUM(U114*$AO$2)</f>
        <v>12271.034066666667</v>
      </c>
      <c r="AP114" s="2"/>
      <c r="AQ114" s="2"/>
    </row>
    <row r="115" spans="1:43" x14ac:dyDescent="0.25">
      <c r="A115" s="1">
        <v>102</v>
      </c>
      <c r="B115" s="22" t="s">
        <v>389</v>
      </c>
      <c r="C115" s="32" t="s">
        <v>390</v>
      </c>
      <c r="D115" s="33" t="s">
        <v>391</v>
      </c>
      <c r="E115" s="32" t="s">
        <v>345</v>
      </c>
      <c r="F115" s="32" t="s">
        <v>255</v>
      </c>
      <c r="G115" s="32" t="s">
        <v>129</v>
      </c>
      <c r="H115" s="33">
        <v>1990</v>
      </c>
      <c r="I115" s="33">
        <v>2014</v>
      </c>
      <c r="J115" s="34">
        <f t="shared" si="28"/>
        <v>24</v>
      </c>
      <c r="K115" s="35">
        <v>8</v>
      </c>
      <c r="L115" s="32">
        <v>15</v>
      </c>
      <c r="M115" s="36">
        <v>7115.85</v>
      </c>
      <c r="N115" s="36">
        <f>VLOOKUP(C115,[1]Hoja1!B:L,11,FALSE)</f>
        <v>7115.85</v>
      </c>
      <c r="O115" s="36">
        <f t="shared" si="26"/>
        <v>0</v>
      </c>
      <c r="P115" s="37">
        <f t="shared" si="27"/>
        <v>474.39000000000004</v>
      </c>
      <c r="Q115" s="38">
        <v>16</v>
      </c>
      <c r="R115" s="37">
        <f>SUM(P115*$R$2)</f>
        <v>173152.35</v>
      </c>
      <c r="S115" s="37">
        <f>+R115*$Q$2</f>
        <v>6597.1045350000004</v>
      </c>
      <c r="T115" s="37">
        <f t="shared" si="23"/>
        <v>179749.454535</v>
      </c>
      <c r="U115" s="37">
        <f>+P115*$Q$2+P115</f>
        <v>492.46425900000003</v>
      </c>
      <c r="V115" s="37">
        <f>SUM(T115*$V$2)</f>
        <v>21569.934544199998</v>
      </c>
      <c r="W115" s="37">
        <f>+T115*$W$2</f>
        <v>5392.4836360499994</v>
      </c>
      <c r="X115" s="37">
        <f>SUM(T115*$X$2)</f>
        <v>8987.4727267500002</v>
      </c>
      <c r="Y115" s="37">
        <f>SUM(T115*$Y$2)</f>
        <v>4493.7363633750001</v>
      </c>
      <c r="Z115" s="37">
        <f>+T115*$Z$2</f>
        <v>3594.9890906999999</v>
      </c>
      <c r="AA115" s="37">
        <v>1004</v>
      </c>
      <c r="AB115" s="37">
        <f>+$AB$2</f>
        <v>67.227356</v>
      </c>
      <c r="AC115" s="37">
        <f t="shared" si="24"/>
        <v>2008</v>
      </c>
      <c r="AD115" s="37">
        <f>+AC115*$Q$2+$AD$2</f>
        <v>276.50479999999999</v>
      </c>
      <c r="AE115" s="37">
        <f t="shared" si="25"/>
        <v>2284.5048000000002</v>
      </c>
      <c r="AF115" s="37">
        <f>SUM(AB114*6)</f>
        <v>403.36413600000003</v>
      </c>
      <c r="AG115" s="37">
        <v>0</v>
      </c>
      <c r="AH115" s="39"/>
      <c r="AI115" s="37"/>
      <c r="AJ115" s="37"/>
      <c r="AK115" s="37"/>
      <c r="AL115" s="37"/>
      <c r="AM115" s="37">
        <f>SUM(U115*$AM$2)</f>
        <v>2462.3212950000002</v>
      </c>
      <c r="AN115" s="40">
        <f>SUM(U115*$AN$2)</f>
        <v>7386.9638850000001</v>
      </c>
      <c r="AO115" s="40">
        <f>SUM(U115*$AO$2)</f>
        <v>24623.212950000001</v>
      </c>
      <c r="AP115" s="2"/>
      <c r="AQ115" s="2"/>
    </row>
    <row r="116" spans="1:43" x14ac:dyDescent="0.25">
      <c r="A116" s="1">
        <v>103</v>
      </c>
      <c r="B116" s="22" t="s">
        <v>392</v>
      </c>
      <c r="C116" s="23" t="s">
        <v>393</v>
      </c>
      <c r="D116" s="24" t="s">
        <v>394</v>
      </c>
      <c r="E116" s="23" t="s">
        <v>345</v>
      </c>
      <c r="F116" s="23" t="s">
        <v>292</v>
      </c>
      <c r="G116" s="23" t="s">
        <v>43</v>
      </c>
      <c r="H116" s="24">
        <v>2003</v>
      </c>
      <c r="I116" s="24">
        <v>2014</v>
      </c>
      <c r="J116" s="25">
        <f t="shared" si="28"/>
        <v>11</v>
      </c>
      <c r="K116" s="26">
        <v>8</v>
      </c>
      <c r="L116" s="23">
        <v>15</v>
      </c>
      <c r="M116" s="27">
        <v>3546.2</v>
      </c>
      <c r="N116" s="27">
        <f>VLOOKUP(C116,[1]Hoja1!B:L,11,FALSE)</f>
        <v>3546.2</v>
      </c>
      <c r="O116" s="27">
        <f t="shared" si="26"/>
        <v>0</v>
      </c>
      <c r="P116" s="28">
        <f t="shared" si="27"/>
        <v>236.41333333333333</v>
      </c>
      <c r="Q116" s="29">
        <v>1</v>
      </c>
      <c r="R116" s="28">
        <f>SUM(P116*$R$2)</f>
        <v>86290.866666666669</v>
      </c>
      <c r="S116" s="28">
        <f>+R116*$Q$2</f>
        <v>3287.6820200000002</v>
      </c>
      <c r="T116" s="28">
        <f t="shared" si="23"/>
        <v>89578.548686666676</v>
      </c>
      <c r="U116" s="28">
        <f>+P116*$Q$2+P116</f>
        <v>245.42068133333333</v>
      </c>
      <c r="V116" s="28">
        <f>SUM(T116*$V$2)</f>
        <v>10749.4258424</v>
      </c>
      <c r="W116" s="28">
        <f>+T116*$W$2</f>
        <v>2687.3564606</v>
      </c>
      <c r="X116" s="28">
        <f>SUM(T116*$X$2)</f>
        <v>4478.9274343333336</v>
      </c>
      <c r="Y116" s="28">
        <f>SUM(T116*$Y$2)</f>
        <v>2239.4637171666668</v>
      </c>
      <c r="Z116" s="28">
        <f>+T116*$Z$2</f>
        <v>1791.5709737333336</v>
      </c>
      <c r="AA116" s="28">
        <v>878</v>
      </c>
      <c r="AB116" s="28">
        <f>+$AB$2</f>
        <v>67.227356</v>
      </c>
      <c r="AC116" s="28">
        <f t="shared" si="24"/>
        <v>1756</v>
      </c>
      <c r="AD116" s="28">
        <f>+AC116*$Q$2+$AD$2</f>
        <v>266.90359999999998</v>
      </c>
      <c r="AE116" s="28">
        <f t="shared" si="25"/>
        <v>2022.9036000000001</v>
      </c>
      <c r="AF116" s="28">
        <f>SUM(AB115*4)</f>
        <v>268.909424</v>
      </c>
      <c r="AG116" s="28">
        <v>0</v>
      </c>
      <c r="AH116" s="30"/>
      <c r="AI116" s="28"/>
      <c r="AJ116" s="28"/>
      <c r="AK116" s="28"/>
      <c r="AL116" s="28"/>
      <c r="AM116" s="28">
        <f>SUM(U116*$AM$2)</f>
        <v>1227.1034066666666</v>
      </c>
      <c r="AN116" s="31">
        <f>SUM(U116*$AN$2)</f>
        <v>3681.3102199999998</v>
      </c>
      <c r="AO116" s="31">
        <f>SUM(U116*$AO$2)</f>
        <v>12271.034066666667</v>
      </c>
      <c r="AP116" s="2"/>
      <c r="AQ116" s="2"/>
    </row>
    <row r="117" spans="1:43" x14ac:dyDescent="0.25">
      <c r="A117" s="1">
        <v>104</v>
      </c>
      <c r="B117" s="22" t="s">
        <v>395</v>
      </c>
      <c r="C117" s="32" t="s">
        <v>396</v>
      </c>
      <c r="D117" s="33" t="s">
        <v>397</v>
      </c>
      <c r="E117" s="32" t="s">
        <v>345</v>
      </c>
      <c r="F117" s="32" t="s">
        <v>398</v>
      </c>
      <c r="G117" s="32" t="s">
        <v>43</v>
      </c>
      <c r="H117" s="33">
        <v>1998</v>
      </c>
      <c r="I117" s="33">
        <v>2014</v>
      </c>
      <c r="J117" s="34">
        <f t="shared" si="28"/>
        <v>16</v>
      </c>
      <c r="K117" s="35">
        <v>6</v>
      </c>
      <c r="L117" s="32">
        <v>15</v>
      </c>
      <c r="M117" s="36">
        <v>2801.7</v>
      </c>
      <c r="N117" s="36">
        <f>VLOOKUP(C117,[1]Hoja1!B:L,11,FALSE)</f>
        <v>2801.7</v>
      </c>
      <c r="O117" s="36">
        <f t="shared" si="26"/>
        <v>0</v>
      </c>
      <c r="P117" s="37">
        <f t="shared" si="27"/>
        <v>186.78</v>
      </c>
      <c r="Q117" s="38">
        <v>2</v>
      </c>
      <c r="R117" s="37">
        <f>SUM(P117*$R$2)</f>
        <v>68174.7</v>
      </c>
      <c r="S117" s="37">
        <f>+R117*$Q$2</f>
        <v>2597.4560700000002</v>
      </c>
      <c r="T117" s="37">
        <f t="shared" si="23"/>
        <v>70772.156069999997</v>
      </c>
      <c r="U117" s="37">
        <f>+P117*$Q$2+P117</f>
        <v>193.89631800000001</v>
      </c>
      <c r="V117" s="37">
        <f>SUM(T117*$V$2)</f>
        <v>8492.6587283999997</v>
      </c>
      <c r="W117" s="37">
        <f>+T117*$W$2</f>
        <v>2123.1646820999999</v>
      </c>
      <c r="X117" s="37">
        <f>SUM(T117*$X$2)</f>
        <v>3538.6078035</v>
      </c>
      <c r="Y117" s="37">
        <f>SUM(T117*$Y$2)</f>
        <v>1769.30390175</v>
      </c>
      <c r="Z117" s="37">
        <f>+T117*$Z$2</f>
        <v>1415.4431213999999</v>
      </c>
      <c r="AA117" s="37">
        <v>744</v>
      </c>
      <c r="AB117" s="37">
        <f>+$AB$2</f>
        <v>67.227356</v>
      </c>
      <c r="AC117" s="37">
        <f t="shared" si="24"/>
        <v>1488</v>
      </c>
      <c r="AD117" s="37">
        <f>+AC117*$Q$2+$AD$2</f>
        <v>256.69280000000003</v>
      </c>
      <c r="AE117" s="37">
        <f t="shared" si="25"/>
        <v>1744.6928</v>
      </c>
      <c r="AF117" s="37">
        <f>SUM(AB116*5)</f>
        <v>336.13677999999999</v>
      </c>
      <c r="AG117" s="37">
        <v>0</v>
      </c>
      <c r="AH117" s="39"/>
      <c r="AI117" s="37"/>
      <c r="AJ117" s="37"/>
      <c r="AK117" s="37"/>
      <c r="AL117" s="37"/>
      <c r="AM117" s="37">
        <f>SUM(U117*$AM$2)</f>
        <v>969.4815900000001</v>
      </c>
      <c r="AN117" s="40">
        <f>SUM(U117*$AN$2)</f>
        <v>2908.4447700000001</v>
      </c>
      <c r="AO117" s="40">
        <f>SUM(U117*$AO$2)</f>
        <v>9694.8158999999996</v>
      </c>
      <c r="AP117" s="2"/>
      <c r="AQ117" s="2"/>
    </row>
    <row r="118" spans="1:43" x14ac:dyDescent="0.25">
      <c r="A118" s="1">
        <v>105</v>
      </c>
      <c r="B118" s="22" t="s">
        <v>399</v>
      </c>
      <c r="C118" s="23" t="s">
        <v>400</v>
      </c>
      <c r="D118" s="24" t="s">
        <v>401</v>
      </c>
      <c r="E118" s="23" t="s">
        <v>345</v>
      </c>
      <c r="F118" s="23" t="s">
        <v>170</v>
      </c>
      <c r="G118" s="23" t="s">
        <v>43</v>
      </c>
      <c r="H118" s="24">
        <v>1993</v>
      </c>
      <c r="I118" s="24">
        <v>2014</v>
      </c>
      <c r="J118" s="25">
        <f t="shared" si="28"/>
        <v>21</v>
      </c>
      <c r="K118" s="26">
        <v>6</v>
      </c>
      <c r="L118" s="23">
        <v>15</v>
      </c>
      <c r="M118" s="27">
        <v>3289.65</v>
      </c>
      <c r="N118" s="27">
        <f>VLOOKUP(C118,[1]Hoja1!B:L,11,FALSE)</f>
        <v>3289.65</v>
      </c>
      <c r="O118" s="27">
        <f t="shared" si="26"/>
        <v>0</v>
      </c>
      <c r="P118" s="28">
        <f t="shared" si="27"/>
        <v>219.31</v>
      </c>
      <c r="Q118" s="29">
        <v>5</v>
      </c>
      <c r="R118" s="28">
        <f>SUM(P118*$R$2)</f>
        <v>80048.149999999994</v>
      </c>
      <c r="S118" s="28">
        <f>+R118*$Q$2</f>
        <v>3049.834515</v>
      </c>
      <c r="T118" s="28">
        <f t="shared" si="23"/>
        <v>83097.984514999989</v>
      </c>
      <c r="U118" s="28">
        <f>+P118*$Q$2+P118</f>
        <v>227.66571100000002</v>
      </c>
      <c r="V118" s="28">
        <f>SUM(T118*$V$2)</f>
        <v>9971.7581417999991</v>
      </c>
      <c r="W118" s="28">
        <f>+T118*$W$2</f>
        <v>2492.9395354499998</v>
      </c>
      <c r="X118" s="28">
        <f>SUM(T118*$X$2)</f>
        <v>4154.8992257499995</v>
      </c>
      <c r="Y118" s="28">
        <f>SUM(T118*$Y$2)</f>
        <v>2077.4496128749997</v>
      </c>
      <c r="Z118" s="28">
        <f>+T118*$Z$2</f>
        <v>1661.9596902999999</v>
      </c>
      <c r="AA118" s="28">
        <v>846</v>
      </c>
      <c r="AB118" s="28">
        <f>+$AB$2</f>
        <v>67.227356</v>
      </c>
      <c r="AC118" s="28">
        <f t="shared" si="24"/>
        <v>1692</v>
      </c>
      <c r="AD118" s="28">
        <f>+AC118*$Q$2+$AD$2</f>
        <v>264.46519999999998</v>
      </c>
      <c r="AE118" s="28">
        <f t="shared" si="25"/>
        <v>1956.4652000000001</v>
      </c>
      <c r="AF118" s="28">
        <f>SUM(AB117*6)</f>
        <v>403.36413600000003</v>
      </c>
      <c r="AG118" s="28">
        <v>0</v>
      </c>
      <c r="AH118" s="30"/>
      <c r="AI118" s="28"/>
      <c r="AJ118" s="28"/>
      <c r="AK118" s="28"/>
      <c r="AL118" s="28"/>
      <c r="AM118" s="28">
        <f>SUM(U118*$AM$2)</f>
        <v>1138.3285550000001</v>
      </c>
      <c r="AN118" s="31">
        <f>SUM(U118*$AN$2)</f>
        <v>3414.9856650000002</v>
      </c>
      <c r="AO118" s="31">
        <f>SUM(U118*$AO$2)</f>
        <v>11383.285550000001</v>
      </c>
      <c r="AP118" s="2"/>
      <c r="AQ118" s="2"/>
    </row>
    <row r="119" spans="1:43" x14ac:dyDescent="0.25">
      <c r="A119" s="1">
        <v>106</v>
      </c>
      <c r="B119" s="22" t="s">
        <v>402</v>
      </c>
      <c r="C119" s="32" t="s">
        <v>403</v>
      </c>
      <c r="D119" s="33" t="s">
        <v>404</v>
      </c>
      <c r="E119" s="32" t="s">
        <v>345</v>
      </c>
      <c r="F119" s="32" t="s">
        <v>292</v>
      </c>
      <c r="G119" s="32" t="s">
        <v>43</v>
      </c>
      <c r="H119" s="33">
        <v>2005</v>
      </c>
      <c r="I119" s="33">
        <v>2014</v>
      </c>
      <c r="J119" s="34">
        <f t="shared" si="28"/>
        <v>9</v>
      </c>
      <c r="K119" s="35">
        <v>8</v>
      </c>
      <c r="L119" s="32">
        <v>15</v>
      </c>
      <c r="M119" s="36">
        <v>3546.05</v>
      </c>
      <c r="N119" s="36">
        <f>VLOOKUP(C119,[1]Hoja1!B:L,11,FALSE)</f>
        <v>3546.05</v>
      </c>
      <c r="O119" s="36">
        <f t="shared" si="26"/>
        <v>0</v>
      </c>
      <c r="P119" s="37">
        <f t="shared" si="27"/>
        <v>236.40333333333334</v>
      </c>
      <c r="Q119" s="38">
        <v>1</v>
      </c>
      <c r="R119" s="37">
        <f>SUM(P119*$R$2)</f>
        <v>86287.216666666674</v>
      </c>
      <c r="S119" s="37">
        <f>+R119*$Q$2</f>
        <v>3287.5429550000003</v>
      </c>
      <c r="T119" s="37">
        <f t="shared" si="23"/>
        <v>89574.759621666672</v>
      </c>
      <c r="U119" s="37">
        <f>+P119*$Q$2+P119</f>
        <v>245.41030033333334</v>
      </c>
      <c r="V119" s="37">
        <f>SUM(T119*$V$2)</f>
        <v>10748.9711546</v>
      </c>
      <c r="W119" s="37">
        <f>+T119*$W$2</f>
        <v>2687.24278865</v>
      </c>
      <c r="X119" s="37">
        <f>SUM(T119*$X$2)</f>
        <v>4478.7379810833336</v>
      </c>
      <c r="Y119" s="37">
        <f>SUM(T119*$Y$2)</f>
        <v>2239.3689905416668</v>
      </c>
      <c r="Z119" s="37">
        <f>+T119*$Z$2</f>
        <v>1791.4951924333334</v>
      </c>
      <c r="AA119" s="37">
        <v>878</v>
      </c>
      <c r="AB119" s="37">
        <f>+$AB$2</f>
        <v>67.227356</v>
      </c>
      <c r="AC119" s="37">
        <f t="shared" si="24"/>
        <v>1756</v>
      </c>
      <c r="AD119" s="37">
        <f>+AC119*$Q$2+$AD$2</f>
        <v>266.90359999999998</v>
      </c>
      <c r="AE119" s="37">
        <f t="shared" si="25"/>
        <v>2022.9036000000001</v>
      </c>
      <c r="AF119" s="37">
        <f>SUM(AB119*3)</f>
        <v>201.68206800000002</v>
      </c>
      <c r="AG119" s="37">
        <v>0</v>
      </c>
      <c r="AH119" s="39"/>
      <c r="AI119" s="37"/>
      <c r="AJ119" s="37"/>
      <c r="AK119" s="37"/>
      <c r="AL119" s="37"/>
      <c r="AM119" s="37">
        <f>SUM(U119*$AM$2)</f>
        <v>1227.0515016666668</v>
      </c>
      <c r="AN119" s="40">
        <f>SUM(U119*$AN$2)</f>
        <v>3681.154505</v>
      </c>
      <c r="AO119" s="40">
        <f>SUM(U119*$AO$2)</f>
        <v>12270.515016666666</v>
      </c>
      <c r="AP119" s="2"/>
      <c r="AQ119" s="2"/>
    </row>
    <row r="120" spans="1:43" x14ac:dyDescent="0.25">
      <c r="A120" s="1">
        <v>107</v>
      </c>
      <c r="B120" s="22" t="s">
        <v>405</v>
      </c>
      <c r="C120" s="23" t="s">
        <v>406</v>
      </c>
      <c r="D120" s="24" t="s">
        <v>407</v>
      </c>
      <c r="E120" s="23" t="s">
        <v>345</v>
      </c>
      <c r="F120" s="23" t="s">
        <v>292</v>
      </c>
      <c r="G120" s="23" t="s">
        <v>43</v>
      </c>
      <c r="H120" s="24">
        <v>2003</v>
      </c>
      <c r="I120" s="24">
        <v>2014</v>
      </c>
      <c r="J120" s="25">
        <f t="shared" si="28"/>
        <v>11</v>
      </c>
      <c r="K120" s="26">
        <v>8</v>
      </c>
      <c r="L120" s="23">
        <v>15</v>
      </c>
      <c r="M120" s="27">
        <v>3546.2</v>
      </c>
      <c r="N120" s="27">
        <f>VLOOKUP(C120,[1]Hoja1!B:L,11,FALSE)</f>
        <v>3546.2</v>
      </c>
      <c r="O120" s="27">
        <f t="shared" si="26"/>
        <v>0</v>
      </c>
      <c r="P120" s="28">
        <f t="shared" si="27"/>
        <v>236.41333333333333</v>
      </c>
      <c r="Q120" s="29">
        <v>1</v>
      </c>
      <c r="R120" s="28">
        <f>SUM(P120*$R$2)</f>
        <v>86290.866666666669</v>
      </c>
      <c r="S120" s="28">
        <f>+R120*$Q$2</f>
        <v>3287.6820200000002</v>
      </c>
      <c r="T120" s="28">
        <f t="shared" si="23"/>
        <v>89578.548686666676</v>
      </c>
      <c r="U120" s="28">
        <f>+P120*$Q$2+P120</f>
        <v>245.42068133333333</v>
      </c>
      <c r="V120" s="28">
        <f>SUM(T120*$V$2)</f>
        <v>10749.4258424</v>
      </c>
      <c r="W120" s="28">
        <f>+T120*$W$2</f>
        <v>2687.3564606</v>
      </c>
      <c r="X120" s="28">
        <f>SUM(T120*$X$2)</f>
        <v>4478.9274343333336</v>
      </c>
      <c r="Y120" s="28">
        <f>SUM(T120*$Y$2)</f>
        <v>2239.4637171666668</v>
      </c>
      <c r="Z120" s="28">
        <f>+T120*$Z$2</f>
        <v>1791.5709737333336</v>
      </c>
      <c r="AA120" s="28">
        <v>878</v>
      </c>
      <c r="AB120" s="28">
        <f>+$AB$2</f>
        <v>67.227356</v>
      </c>
      <c r="AC120" s="28">
        <f t="shared" si="24"/>
        <v>1756</v>
      </c>
      <c r="AD120" s="28">
        <f>+AC120*$Q$2+$AD$2</f>
        <v>266.90359999999998</v>
      </c>
      <c r="AE120" s="28">
        <f t="shared" si="25"/>
        <v>2022.9036000000001</v>
      </c>
      <c r="AF120" s="28">
        <f>SUM(AB119*4)</f>
        <v>268.909424</v>
      </c>
      <c r="AG120" s="28">
        <v>0</v>
      </c>
      <c r="AH120" s="30"/>
      <c r="AI120" s="28"/>
      <c r="AJ120" s="28"/>
      <c r="AK120" s="28"/>
      <c r="AL120" s="28"/>
      <c r="AM120" s="28">
        <f>SUM(U120*$AM$2)</f>
        <v>1227.1034066666666</v>
      </c>
      <c r="AN120" s="31">
        <f>SUM(U120*$AN$2)</f>
        <v>3681.3102199999998</v>
      </c>
      <c r="AO120" s="31">
        <f>SUM(U120*$AO$2)</f>
        <v>12271.034066666667</v>
      </c>
      <c r="AP120" s="2"/>
      <c r="AQ120" s="2"/>
    </row>
    <row r="121" spans="1:43" x14ac:dyDescent="0.25">
      <c r="A121" s="1">
        <v>108</v>
      </c>
      <c r="B121" s="22" t="s">
        <v>408</v>
      </c>
      <c r="C121" s="32" t="s">
        <v>409</v>
      </c>
      <c r="D121" s="33" t="s">
        <v>410</v>
      </c>
      <c r="E121" s="32" t="s">
        <v>345</v>
      </c>
      <c r="F121" s="32" t="s">
        <v>292</v>
      </c>
      <c r="G121" s="32" t="s">
        <v>43</v>
      </c>
      <c r="H121" s="33">
        <v>1995</v>
      </c>
      <c r="I121" s="33">
        <v>2014</v>
      </c>
      <c r="J121" s="34">
        <f t="shared" si="28"/>
        <v>19</v>
      </c>
      <c r="K121" s="35">
        <v>8</v>
      </c>
      <c r="L121" s="32">
        <v>15</v>
      </c>
      <c r="M121" s="36">
        <v>3546.2</v>
      </c>
      <c r="N121" s="36">
        <f>VLOOKUP(C121,[1]Hoja1!B:L,11,FALSE)</f>
        <v>3546.2</v>
      </c>
      <c r="O121" s="36">
        <f t="shared" si="26"/>
        <v>0</v>
      </c>
      <c r="P121" s="37">
        <f t="shared" si="27"/>
        <v>236.41333333333333</v>
      </c>
      <c r="Q121" s="38">
        <v>1</v>
      </c>
      <c r="R121" s="37">
        <f>SUM(P121*$R$2)</f>
        <v>86290.866666666669</v>
      </c>
      <c r="S121" s="37">
        <f>+R121*$Q$2</f>
        <v>3287.6820200000002</v>
      </c>
      <c r="T121" s="37">
        <f t="shared" si="23"/>
        <v>89578.548686666676</v>
      </c>
      <c r="U121" s="37">
        <f>+P121*$Q$2+P121</f>
        <v>245.42068133333333</v>
      </c>
      <c r="V121" s="37">
        <f>SUM(T121*$V$2)</f>
        <v>10749.4258424</v>
      </c>
      <c r="W121" s="37">
        <f>+T121*$W$2</f>
        <v>2687.3564606</v>
      </c>
      <c r="X121" s="37">
        <f>SUM(T121*$X$2)</f>
        <v>4478.9274343333336</v>
      </c>
      <c r="Y121" s="37">
        <f>SUM(T121*$Y$2)</f>
        <v>2239.4637171666668</v>
      </c>
      <c r="Z121" s="37">
        <f>+T121*$Z$2</f>
        <v>1791.5709737333336</v>
      </c>
      <c r="AA121" s="37">
        <v>878</v>
      </c>
      <c r="AB121" s="37">
        <f>+$AB$2</f>
        <v>67.227356</v>
      </c>
      <c r="AC121" s="37">
        <f t="shared" si="24"/>
        <v>1756</v>
      </c>
      <c r="AD121" s="37">
        <f>+AC121*$Q$2+$AD$2</f>
        <v>266.90359999999998</v>
      </c>
      <c r="AE121" s="37">
        <f t="shared" si="25"/>
        <v>2022.9036000000001</v>
      </c>
      <c r="AF121" s="37">
        <f>SUM(AB120*5)</f>
        <v>336.13677999999999</v>
      </c>
      <c r="AG121" s="37">
        <v>0</v>
      </c>
      <c r="AH121" s="39"/>
      <c r="AI121" s="37"/>
      <c r="AJ121" s="37"/>
      <c r="AK121" s="37"/>
      <c r="AL121" s="37"/>
      <c r="AM121" s="37">
        <f>SUM(U121*$AM$2)</f>
        <v>1227.1034066666666</v>
      </c>
      <c r="AN121" s="40">
        <f>SUM(U121*$AN$2)</f>
        <v>3681.3102199999998</v>
      </c>
      <c r="AO121" s="40">
        <f>SUM(U121*$AO$2)</f>
        <v>12271.034066666667</v>
      </c>
      <c r="AP121" s="2"/>
      <c r="AQ121" s="2"/>
    </row>
    <row r="122" spans="1:43" x14ac:dyDescent="0.25">
      <c r="A122" s="1">
        <v>109</v>
      </c>
      <c r="B122" s="22" t="s">
        <v>411</v>
      </c>
      <c r="C122" s="23" t="s">
        <v>412</v>
      </c>
      <c r="D122" s="24" t="s">
        <v>413</v>
      </c>
      <c r="E122" s="23" t="s">
        <v>345</v>
      </c>
      <c r="F122" s="23" t="s">
        <v>292</v>
      </c>
      <c r="G122" s="23" t="s">
        <v>70</v>
      </c>
      <c r="H122" s="24">
        <v>2012</v>
      </c>
      <c r="I122" s="24">
        <v>2014</v>
      </c>
      <c r="J122" s="25">
        <f t="shared" si="28"/>
        <v>2</v>
      </c>
      <c r="K122" s="26">
        <v>8</v>
      </c>
      <c r="L122" s="23">
        <v>15</v>
      </c>
      <c r="M122" s="27">
        <v>3546.05</v>
      </c>
      <c r="N122" s="27">
        <f>VLOOKUP(C122,[1]Hoja1!B:L,11,FALSE)</f>
        <v>3546.05</v>
      </c>
      <c r="O122" s="27">
        <f t="shared" si="26"/>
        <v>0</v>
      </c>
      <c r="P122" s="28">
        <f t="shared" si="27"/>
        <v>236.40333333333334</v>
      </c>
      <c r="Q122" s="29">
        <v>1</v>
      </c>
      <c r="R122" s="28">
        <f>SUM(P122*$R$2)</f>
        <v>86287.216666666674</v>
      </c>
      <c r="S122" s="28">
        <f>+R122*$Q$2</f>
        <v>3287.5429550000003</v>
      </c>
      <c r="T122" s="28">
        <f t="shared" si="23"/>
        <v>89574.759621666672</v>
      </c>
      <c r="U122" s="28">
        <f>+P122*$Q$2+P122</f>
        <v>245.41030033333334</v>
      </c>
      <c r="V122" s="28">
        <f>SUM(T122*$V$2)</f>
        <v>10748.9711546</v>
      </c>
      <c r="W122" s="28">
        <f>+T122*$W$2</f>
        <v>2687.24278865</v>
      </c>
      <c r="X122" s="28">
        <f>SUM(T122*$X$2)</f>
        <v>4478.7379810833336</v>
      </c>
      <c r="Y122" s="28">
        <f>SUM(T122*$Y$2)</f>
        <v>2239.3689905416668</v>
      </c>
      <c r="Z122" s="28">
        <f>+T122*$Z$2</f>
        <v>1791.4951924333334</v>
      </c>
      <c r="AA122" s="28">
        <v>778</v>
      </c>
      <c r="AB122" s="28">
        <f>+$AB$2</f>
        <v>67.227356</v>
      </c>
      <c r="AC122" s="28">
        <f t="shared" si="24"/>
        <v>1556</v>
      </c>
      <c r="AD122" s="28">
        <f>+AC122*$Q$2+$AD$2</f>
        <v>259.28359999999998</v>
      </c>
      <c r="AE122" s="28">
        <f t="shared" si="25"/>
        <v>1815.2836</v>
      </c>
      <c r="AF122" s="28">
        <v>0</v>
      </c>
      <c r="AG122" s="28">
        <v>0</v>
      </c>
      <c r="AH122" s="30"/>
      <c r="AI122" s="28"/>
      <c r="AJ122" s="28"/>
      <c r="AK122" s="28"/>
      <c r="AL122" s="28"/>
      <c r="AM122" s="28">
        <f>SUM(U122*$AM$2)</f>
        <v>1227.0515016666668</v>
      </c>
      <c r="AN122" s="31">
        <f>SUM(U122*$AN$2)</f>
        <v>3681.154505</v>
      </c>
      <c r="AO122" s="31">
        <f>SUM(U122*$AO$2)</f>
        <v>12270.515016666666</v>
      </c>
      <c r="AP122" s="2"/>
      <c r="AQ122" s="2"/>
    </row>
    <row r="123" spans="1:43" x14ac:dyDescent="0.25">
      <c r="A123" s="1">
        <v>110</v>
      </c>
      <c r="B123" s="22" t="s">
        <v>414</v>
      </c>
      <c r="C123" s="32" t="s">
        <v>415</v>
      </c>
      <c r="D123" s="33" t="s">
        <v>416</v>
      </c>
      <c r="E123" s="32" t="s">
        <v>345</v>
      </c>
      <c r="F123" s="32" t="s">
        <v>292</v>
      </c>
      <c r="G123" s="32" t="s">
        <v>43</v>
      </c>
      <c r="H123" s="33">
        <v>1990</v>
      </c>
      <c r="I123" s="33">
        <v>2014</v>
      </c>
      <c r="J123" s="34">
        <f t="shared" si="28"/>
        <v>24</v>
      </c>
      <c r="K123" s="35">
        <v>8</v>
      </c>
      <c r="L123" s="32">
        <v>15</v>
      </c>
      <c r="M123" s="36">
        <v>3545.9</v>
      </c>
      <c r="N123" s="36">
        <f>VLOOKUP(C123,[1]Hoja1!B:L,11,FALSE)</f>
        <v>3545.9</v>
      </c>
      <c r="O123" s="36">
        <f t="shared" si="26"/>
        <v>0</v>
      </c>
      <c r="P123" s="37">
        <f t="shared" si="27"/>
        <v>236.39333333333335</v>
      </c>
      <c r="Q123" s="38">
        <v>1</v>
      </c>
      <c r="R123" s="37">
        <f>SUM(P123*$R$2)</f>
        <v>86283.566666666666</v>
      </c>
      <c r="S123" s="37">
        <f>+R123*$Q$2</f>
        <v>3287.40389</v>
      </c>
      <c r="T123" s="37">
        <f t="shared" si="23"/>
        <v>89570.970556666667</v>
      </c>
      <c r="U123" s="37">
        <f>+P123*$Q$2+P123</f>
        <v>245.39991933333334</v>
      </c>
      <c r="V123" s="37">
        <f>SUM(T123*$V$2)</f>
        <v>10748.5164668</v>
      </c>
      <c r="W123" s="37">
        <f>+T123*$W$2</f>
        <v>2687.1291166999999</v>
      </c>
      <c r="X123" s="37">
        <f>SUM(T123*$X$2)</f>
        <v>4478.5485278333335</v>
      </c>
      <c r="Y123" s="37">
        <f>SUM(T123*$Y$2)</f>
        <v>2239.2742639166668</v>
      </c>
      <c r="Z123" s="37">
        <f>+T123*$Z$2</f>
        <v>1791.4194111333334</v>
      </c>
      <c r="AA123" s="37">
        <v>878</v>
      </c>
      <c r="AB123" s="37">
        <f>+$AB$2</f>
        <v>67.227356</v>
      </c>
      <c r="AC123" s="37">
        <f t="shared" si="24"/>
        <v>1756</v>
      </c>
      <c r="AD123" s="37">
        <f>+AC123*$Q$2+$AD$2</f>
        <v>266.90359999999998</v>
      </c>
      <c r="AE123" s="37">
        <f t="shared" si="25"/>
        <v>2022.9036000000001</v>
      </c>
      <c r="AF123" s="37">
        <f>SUM(AB122*6)</f>
        <v>403.36413600000003</v>
      </c>
      <c r="AG123" s="37">
        <v>0</v>
      </c>
      <c r="AH123" s="39"/>
      <c r="AI123" s="37"/>
      <c r="AJ123" s="37"/>
      <c r="AK123" s="37"/>
      <c r="AL123" s="37"/>
      <c r="AM123" s="37">
        <f>SUM(U123*$AM$2)</f>
        <v>1226.9995966666668</v>
      </c>
      <c r="AN123" s="40">
        <f>SUM(U123*$AN$2)</f>
        <v>3680.9987900000001</v>
      </c>
      <c r="AO123" s="40">
        <f>SUM(U123*$AO$2)</f>
        <v>12269.995966666667</v>
      </c>
      <c r="AP123" s="2"/>
      <c r="AQ123" s="2"/>
    </row>
    <row r="124" spans="1:43" x14ac:dyDescent="0.25">
      <c r="A124" s="1">
        <v>111</v>
      </c>
      <c r="B124" s="22" t="s">
        <v>417</v>
      </c>
      <c r="C124" s="23" t="s">
        <v>418</v>
      </c>
      <c r="D124" s="24" t="s">
        <v>148</v>
      </c>
      <c r="E124" s="23" t="s">
        <v>345</v>
      </c>
      <c r="F124" s="23" t="s">
        <v>419</v>
      </c>
      <c r="G124" s="23" t="s">
        <v>129</v>
      </c>
      <c r="H124" s="24">
        <v>2007</v>
      </c>
      <c r="I124" s="24">
        <v>2014</v>
      </c>
      <c r="J124" s="25">
        <f t="shared" si="28"/>
        <v>7</v>
      </c>
      <c r="K124" s="26">
        <v>8</v>
      </c>
      <c r="L124" s="23">
        <v>15</v>
      </c>
      <c r="M124" s="27">
        <v>10729.2</v>
      </c>
      <c r="N124" s="27">
        <f>VLOOKUP(C124,[1]Hoja1!B:L,11,FALSE)</f>
        <v>10729.2</v>
      </c>
      <c r="O124" s="27">
        <f t="shared" si="26"/>
        <v>0</v>
      </c>
      <c r="P124" s="28">
        <f t="shared" si="27"/>
        <v>715.28000000000009</v>
      </c>
      <c r="Q124" s="29">
        <v>20</v>
      </c>
      <c r="R124" s="28">
        <f>SUM(P124*$R$2)</f>
        <v>261077.20000000004</v>
      </c>
      <c r="S124" s="28">
        <f>+R124*$Q$2</f>
        <v>9947.0413200000021</v>
      </c>
      <c r="T124" s="28">
        <f t="shared" si="23"/>
        <v>271024.24132000003</v>
      </c>
      <c r="U124" s="28">
        <f>+P124*$Q$2+P124</f>
        <v>742.53216800000007</v>
      </c>
      <c r="V124" s="28">
        <f>SUM(T124*$V$2)</f>
        <v>32522.908958400003</v>
      </c>
      <c r="W124" s="28">
        <f>+T124*$W$2</f>
        <v>8130.7272396000008</v>
      </c>
      <c r="X124" s="28">
        <f>SUM(T124*$X$2)</f>
        <v>13551.212066000002</v>
      </c>
      <c r="Y124" s="28">
        <f>SUM(T124*$Y$2)</f>
        <v>6775.6060330000009</v>
      </c>
      <c r="Z124" s="28">
        <f>+T124*$Z$2</f>
        <v>5420.4848264000011</v>
      </c>
      <c r="AA124" s="28">
        <v>1244</v>
      </c>
      <c r="AB124" s="28">
        <f>+$AB$2</f>
        <v>67.227356</v>
      </c>
      <c r="AC124" s="28">
        <f t="shared" si="24"/>
        <v>2488</v>
      </c>
      <c r="AD124" s="28">
        <f>+AC124*$Q$2+$AD$2</f>
        <v>294.7928</v>
      </c>
      <c r="AE124" s="28">
        <f t="shared" si="25"/>
        <v>2782.7928000000002</v>
      </c>
      <c r="AF124" s="28">
        <f>SUM(AB124*3)</f>
        <v>201.68206800000002</v>
      </c>
      <c r="AG124" s="28">
        <v>0</v>
      </c>
      <c r="AH124" s="30"/>
      <c r="AI124" s="28"/>
      <c r="AJ124" s="28"/>
      <c r="AK124" s="28"/>
      <c r="AL124" s="28"/>
      <c r="AM124" s="28">
        <f>SUM(U124*$AM$2)</f>
        <v>3712.6608400000005</v>
      </c>
      <c r="AN124" s="31">
        <f>SUM(U124*$AN$2)</f>
        <v>11137.982520000001</v>
      </c>
      <c r="AO124" s="31">
        <f>SUM(U124*$AO$2)</f>
        <v>37126.608400000005</v>
      </c>
      <c r="AP124" s="2"/>
      <c r="AQ124" s="2"/>
    </row>
    <row r="125" spans="1:43" x14ac:dyDescent="0.25">
      <c r="A125" s="1">
        <v>112</v>
      </c>
      <c r="B125" s="22" t="s">
        <v>420</v>
      </c>
      <c r="C125" s="32" t="s">
        <v>421</v>
      </c>
      <c r="D125" s="33" t="s">
        <v>286</v>
      </c>
      <c r="E125" s="32" t="s">
        <v>345</v>
      </c>
      <c r="F125" s="32" t="s">
        <v>292</v>
      </c>
      <c r="G125" s="32" t="s">
        <v>43</v>
      </c>
      <c r="H125" s="33">
        <v>2001</v>
      </c>
      <c r="I125" s="33">
        <v>2014</v>
      </c>
      <c r="J125" s="34">
        <f t="shared" si="28"/>
        <v>13</v>
      </c>
      <c r="K125" s="35">
        <v>8</v>
      </c>
      <c r="L125" s="32">
        <v>15</v>
      </c>
      <c r="M125" s="36">
        <v>3550.4</v>
      </c>
      <c r="N125" s="36">
        <f>VLOOKUP(C125,[1]Hoja1!B:L,11,FALSE)</f>
        <v>3550.4</v>
      </c>
      <c r="O125" s="36">
        <f t="shared" si="26"/>
        <v>0</v>
      </c>
      <c r="P125" s="37">
        <f t="shared" si="27"/>
        <v>236.69333333333333</v>
      </c>
      <c r="Q125" s="38">
        <v>1</v>
      </c>
      <c r="R125" s="37">
        <f>SUM(P125*$R$2)</f>
        <v>86393.066666666666</v>
      </c>
      <c r="S125" s="37">
        <f>+R125*$Q$2</f>
        <v>3291.57584</v>
      </c>
      <c r="T125" s="37">
        <f t="shared" si="23"/>
        <v>89684.642506666671</v>
      </c>
      <c r="U125" s="37">
        <f>+P125*$Q$2+P125</f>
        <v>245.71134933333332</v>
      </c>
      <c r="V125" s="37">
        <f>SUM(T125*$V$2)</f>
        <v>10762.157100800001</v>
      </c>
      <c r="W125" s="37">
        <f>+T125*$W$2</f>
        <v>2690.5392752000002</v>
      </c>
      <c r="X125" s="37">
        <f>SUM(T125*$X$2)</f>
        <v>4484.2321253333339</v>
      </c>
      <c r="Y125" s="37">
        <f>SUM(T125*$Y$2)</f>
        <v>2242.1160626666669</v>
      </c>
      <c r="Z125" s="37">
        <f>+T125*$Z$2</f>
        <v>1793.6928501333334</v>
      </c>
      <c r="AA125" s="37">
        <v>878</v>
      </c>
      <c r="AB125" s="37">
        <f>+$AB$2</f>
        <v>67.227356</v>
      </c>
      <c r="AC125" s="37">
        <f t="shared" si="24"/>
        <v>1756</v>
      </c>
      <c r="AD125" s="37">
        <f>+AC125*$Q$2+$AD$2</f>
        <v>266.90359999999998</v>
      </c>
      <c r="AE125" s="37">
        <f t="shared" si="25"/>
        <v>2022.9036000000001</v>
      </c>
      <c r="AF125" s="37">
        <f>SUM(AB124*4)</f>
        <v>268.909424</v>
      </c>
      <c r="AG125" s="37">
        <v>0</v>
      </c>
      <c r="AH125" s="39"/>
      <c r="AI125" s="37"/>
      <c r="AJ125" s="37"/>
      <c r="AK125" s="37"/>
      <c r="AL125" s="37"/>
      <c r="AM125" s="37">
        <f>SUM(U125*$AM$2)</f>
        <v>1228.5567466666666</v>
      </c>
      <c r="AN125" s="40">
        <f>SUM(U125*$AN$2)</f>
        <v>3685.6702399999999</v>
      </c>
      <c r="AO125" s="40">
        <f>SUM(U125*$AO$2)</f>
        <v>12285.567466666665</v>
      </c>
      <c r="AP125" s="2"/>
      <c r="AQ125" s="2"/>
    </row>
    <row r="126" spans="1:43" x14ac:dyDescent="0.25">
      <c r="A126" s="1">
        <v>113</v>
      </c>
      <c r="B126" s="22" t="s">
        <v>422</v>
      </c>
      <c r="C126" s="23" t="s">
        <v>423</v>
      </c>
      <c r="D126" s="24" t="s">
        <v>424</v>
      </c>
      <c r="E126" s="23" t="s">
        <v>345</v>
      </c>
      <c r="F126" s="23" t="s">
        <v>292</v>
      </c>
      <c r="G126" s="23" t="s">
        <v>43</v>
      </c>
      <c r="H126" s="24">
        <v>1999</v>
      </c>
      <c r="I126" s="24">
        <v>2014</v>
      </c>
      <c r="J126" s="25">
        <f t="shared" si="28"/>
        <v>15</v>
      </c>
      <c r="K126" s="26">
        <v>8</v>
      </c>
      <c r="L126" s="23">
        <v>15</v>
      </c>
      <c r="M126" s="27">
        <v>3546.2</v>
      </c>
      <c r="N126" s="27">
        <f>VLOOKUP(C126,[1]Hoja1!B:L,11,FALSE)</f>
        <v>3546.2</v>
      </c>
      <c r="O126" s="27">
        <f t="shared" si="26"/>
        <v>0</v>
      </c>
      <c r="P126" s="28">
        <f t="shared" si="27"/>
        <v>236.41333333333333</v>
      </c>
      <c r="Q126" s="29">
        <v>1</v>
      </c>
      <c r="R126" s="28">
        <f>SUM(P126*$R$2)</f>
        <v>86290.866666666669</v>
      </c>
      <c r="S126" s="28">
        <f>+R126*$Q$2</f>
        <v>3287.6820200000002</v>
      </c>
      <c r="T126" s="28">
        <f t="shared" si="23"/>
        <v>89578.548686666676</v>
      </c>
      <c r="U126" s="28">
        <f>+P126*$Q$2+P126</f>
        <v>245.42068133333333</v>
      </c>
      <c r="V126" s="28">
        <f>SUM(T126*$V$2)</f>
        <v>10749.4258424</v>
      </c>
      <c r="W126" s="28">
        <f>+T126*$W$2</f>
        <v>2687.3564606</v>
      </c>
      <c r="X126" s="28">
        <f>SUM(T126*$X$2)</f>
        <v>4478.9274343333336</v>
      </c>
      <c r="Y126" s="28">
        <f>SUM(T126*$Y$2)</f>
        <v>2239.4637171666668</v>
      </c>
      <c r="Z126" s="28">
        <f>+T126*$Z$2</f>
        <v>1791.5709737333336</v>
      </c>
      <c r="AA126" s="28">
        <v>878</v>
      </c>
      <c r="AB126" s="28">
        <f>+$AB$2</f>
        <v>67.227356</v>
      </c>
      <c r="AC126" s="28">
        <f t="shared" si="24"/>
        <v>1756</v>
      </c>
      <c r="AD126" s="28">
        <f>+AC126*$Q$2+$AD$2</f>
        <v>266.90359999999998</v>
      </c>
      <c r="AE126" s="28">
        <f t="shared" si="25"/>
        <v>2022.9036000000001</v>
      </c>
      <c r="AF126" s="28">
        <f>SUM(AB125*5)</f>
        <v>336.13677999999999</v>
      </c>
      <c r="AG126" s="28">
        <v>0</v>
      </c>
      <c r="AH126" s="30"/>
      <c r="AI126" s="28"/>
      <c r="AJ126" s="28"/>
      <c r="AK126" s="28"/>
      <c r="AL126" s="28"/>
      <c r="AM126" s="28">
        <f>SUM(U126*$AM$2)</f>
        <v>1227.1034066666666</v>
      </c>
      <c r="AN126" s="31">
        <f>SUM(U126*$AN$2)</f>
        <v>3681.3102199999998</v>
      </c>
      <c r="AO126" s="31">
        <f>SUM(U126*$AO$2)</f>
        <v>12271.034066666667</v>
      </c>
      <c r="AP126" s="2"/>
      <c r="AQ126" s="2"/>
    </row>
    <row r="127" spans="1:43" x14ac:dyDescent="0.25">
      <c r="A127" s="1">
        <v>114</v>
      </c>
      <c r="B127" s="22" t="s">
        <v>425</v>
      </c>
      <c r="C127" s="32" t="s">
        <v>426</v>
      </c>
      <c r="D127" s="33" t="s">
        <v>427</v>
      </c>
      <c r="E127" s="32" t="s">
        <v>345</v>
      </c>
      <c r="F127" s="32" t="s">
        <v>287</v>
      </c>
      <c r="G127" s="32" t="s">
        <v>129</v>
      </c>
      <c r="H127" s="33">
        <v>1991</v>
      </c>
      <c r="I127" s="33">
        <v>2014</v>
      </c>
      <c r="J127" s="34">
        <f t="shared" si="28"/>
        <v>23</v>
      </c>
      <c r="K127" s="35">
        <v>8</v>
      </c>
      <c r="L127" s="32">
        <v>15</v>
      </c>
      <c r="M127" s="36">
        <v>7115.85</v>
      </c>
      <c r="N127" s="36">
        <f>VLOOKUP(C127,[1]Hoja1!B:L,11,FALSE)</f>
        <v>7115.85</v>
      </c>
      <c r="O127" s="36">
        <f t="shared" si="26"/>
        <v>0</v>
      </c>
      <c r="P127" s="37">
        <f t="shared" si="27"/>
        <v>474.39000000000004</v>
      </c>
      <c r="Q127" s="38">
        <v>14</v>
      </c>
      <c r="R127" s="37">
        <f>SUM(P127*$R$2)</f>
        <v>173152.35</v>
      </c>
      <c r="S127" s="37">
        <f>+R127*$Q$2</f>
        <v>6597.1045350000004</v>
      </c>
      <c r="T127" s="37">
        <f t="shared" si="23"/>
        <v>179749.454535</v>
      </c>
      <c r="U127" s="37">
        <f>+P127*$Q$2+P127</f>
        <v>492.46425900000003</v>
      </c>
      <c r="V127" s="37">
        <f>SUM(T127*$V$2)</f>
        <v>21569.934544199998</v>
      </c>
      <c r="W127" s="37">
        <f>+T127*$W$2</f>
        <v>5392.4836360499994</v>
      </c>
      <c r="X127" s="37">
        <f>SUM(T127*$X$2)</f>
        <v>8987.4727267500002</v>
      </c>
      <c r="Y127" s="37">
        <f>SUM(T127*$Y$2)</f>
        <v>4493.7363633750001</v>
      </c>
      <c r="Z127" s="37">
        <f>+T127*$Z$2</f>
        <v>3594.9890906999999</v>
      </c>
      <c r="AA127" s="37">
        <v>1142.5</v>
      </c>
      <c r="AB127" s="37">
        <f>+$AB$2</f>
        <v>67.227356</v>
      </c>
      <c r="AC127" s="37">
        <f t="shared" si="24"/>
        <v>2285</v>
      </c>
      <c r="AD127" s="37">
        <f>+AC127*$Q$2+$AD$2</f>
        <v>287.05849999999998</v>
      </c>
      <c r="AE127" s="37">
        <f t="shared" si="25"/>
        <v>2572.0585000000001</v>
      </c>
      <c r="AF127" s="37">
        <f>SUM(AB126*6)</f>
        <v>403.36413600000003</v>
      </c>
      <c r="AG127" s="37">
        <v>0</v>
      </c>
      <c r="AH127" s="39"/>
      <c r="AI127" s="37"/>
      <c r="AJ127" s="37"/>
      <c r="AK127" s="37"/>
      <c r="AL127" s="37"/>
      <c r="AM127" s="37">
        <f>SUM(U127*$AM$2)</f>
        <v>2462.3212950000002</v>
      </c>
      <c r="AN127" s="40">
        <f>SUM(U127*$AN$2)</f>
        <v>7386.9638850000001</v>
      </c>
      <c r="AO127" s="40">
        <f>SUM(U127*$AO$2)</f>
        <v>24623.212950000001</v>
      </c>
      <c r="AP127" s="2"/>
      <c r="AQ127" s="2"/>
    </row>
    <row r="128" spans="1:43" x14ac:dyDescent="0.25">
      <c r="A128" s="1">
        <v>115</v>
      </c>
      <c r="B128" s="22" t="s">
        <v>428</v>
      </c>
      <c r="C128" s="23" t="s">
        <v>429</v>
      </c>
      <c r="D128" s="24" t="s">
        <v>203</v>
      </c>
      <c r="E128" s="23" t="s">
        <v>345</v>
      </c>
      <c r="F128" s="23" t="s">
        <v>292</v>
      </c>
      <c r="G128" s="23" t="s">
        <v>70</v>
      </c>
      <c r="H128" s="24">
        <v>2013</v>
      </c>
      <c r="I128" s="24">
        <v>2014</v>
      </c>
      <c r="J128" s="25">
        <f t="shared" si="28"/>
        <v>1</v>
      </c>
      <c r="K128" s="26">
        <v>8</v>
      </c>
      <c r="L128" s="23">
        <v>15</v>
      </c>
      <c r="M128" s="27">
        <v>3546</v>
      </c>
      <c r="N128" s="27">
        <f>VLOOKUP(C128,[1]Hoja1!B:L,11,FALSE)</f>
        <v>3546</v>
      </c>
      <c r="O128" s="27">
        <f t="shared" si="26"/>
        <v>0</v>
      </c>
      <c r="P128" s="28">
        <f t="shared" si="27"/>
        <v>236.4</v>
      </c>
      <c r="Q128" s="29">
        <v>1</v>
      </c>
      <c r="R128" s="28">
        <f>SUM(P128*$R$2)</f>
        <v>86286</v>
      </c>
      <c r="S128" s="28">
        <f>+R128*$Q$2</f>
        <v>3287.4965999999999</v>
      </c>
      <c r="T128" s="28">
        <f t="shared" si="23"/>
        <v>89573.496599999999</v>
      </c>
      <c r="U128" s="28">
        <f>+P128*$Q$2+P128</f>
        <v>245.40684000000002</v>
      </c>
      <c r="V128" s="28">
        <f>SUM(T128*$V$2)</f>
        <v>10748.819592</v>
      </c>
      <c r="W128" s="28">
        <f>+T128*$W$2</f>
        <v>2687.204898</v>
      </c>
      <c r="X128" s="28">
        <f>SUM(T128*$X$2)</f>
        <v>4478.6748299999999</v>
      </c>
      <c r="Y128" s="28">
        <f>SUM(T128*$Y$2)</f>
        <v>2239.337415</v>
      </c>
      <c r="Z128" s="28">
        <f>+T128*$Z$2</f>
        <v>1791.469932</v>
      </c>
      <c r="AA128" s="28">
        <v>778</v>
      </c>
      <c r="AB128" s="28">
        <f>+$AB$2</f>
        <v>67.227356</v>
      </c>
      <c r="AC128" s="28">
        <f t="shared" si="24"/>
        <v>1556</v>
      </c>
      <c r="AD128" s="28">
        <f>+AC128*$Q$2+$AD$2</f>
        <v>259.28359999999998</v>
      </c>
      <c r="AE128" s="28">
        <f t="shared" si="25"/>
        <v>1815.2836</v>
      </c>
      <c r="AF128" s="28">
        <v>0</v>
      </c>
      <c r="AG128" s="28">
        <v>0</v>
      </c>
      <c r="AH128" s="30"/>
      <c r="AI128" s="28"/>
      <c r="AJ128" s="28"/>
      <c r="AK128" s="28"/>
      <c r="AL128" s="28"/>
      <c r="AM128" s="28">
        <f>SUM(U128*$AM$2)</f>
        <v>1227.0342000000001</v>
      </c>
      <c r="AN128" s="31">
        <f>SUM(U128*$AN$2)</f>
        <v>3681.1026000000002</v>
      </c>
      <c r="AO128" s="31">
        <f>SUM(U128*$AO$2)</f>
        <v>12270.342000000001</v>
      </c>
      <c r="AP128" s="2"/>
      <c r="AQ128" s="2"/>
    </row>
    <row r="129" spans="1:43" x14ac:dyDescent="0.25">
      <c r="A129" s="1">
        <v>116</v>
      </c>
      <c r="B129" s="22" t="s">
        <v>430</v>
      </c>
      <c r="C129" s="32" t="s">
        <v>431</v>
      </c>
      <c r="D129" s="33" t="s">
        <v>432</v>
      </c>
      <c r="E129" s="32" t="s">
        <v>345</v>
      </c>
      <c r="F129" s="32" t="s">
        <v>292</v>
      </c>
      <c r="G129" s="32" t="s">
        <v>43</v>
      </c>
      <c r="H129" s="33">
        <v>2003</v>
      </c>
      <c r="I129" s="33">
        <v>2014</v>
      </c>
      <c r="J129" s="34">
        <f t="shared" si="28"/>
        <v>11</v>
      </c>
      <c r="K129" s="35">
        <v>8</v>
      </c>
      <c r="L129" s="32">
        <v>15</v>
      </c>
      <c r="M129" s="36">
        <v>3546.2</v>
      </c>
      <c r="N129" s="36">
        <f>VLOOKUP(C129,[1]Hoja1!B:L,11,FALSE)</f>
        <v>3546.2</v>
      </c>
      <c r="O129" s="36">
        <f t="shared" si="26"/>
        <v>0</v>
      </c>
      <c r="P129" s="37">
        <f t="shared" si="27"/>
        <v>236.41333333333333</v>
      </c>
      <c r="Q129" s="38">
        <v>1</v>
      </c>
      <c r="R129" s="37">
        <f>SUM(P129*$R$2)</f>
        <v>86290.866666666669</v>
      </c>
      <c r="S129" s="37">
        <f>+R129*$Q$2</f>
        <v>3287.6820200000002</v>
      </c>
      <c r="T129" s="37">
        <f t="shared" si="23"/>
        <v>89578.548686666676</v>
      </c>
      <c r="U129" s="37">
        <f>+P129*$Q$2+P129</f>
        <v>245.42068133333333</v>
      </c>
      <c r="V129" s="37">
        <f>SUM(T129*$V$2)</f>
        <v>10749.4258424</v>
      </c>
      <c r="W129" s="37">
        <f>+T129*$W$2</f>
        <v>2687.3564606</v>
      </c>
      <c r="X129" s="37">
        <f>SUM(T129*$X$2)</f>
        <v>4478.9274343333336</v>
      </c>
      <c r="Y129" s="37">
        <f>SUM(T129*$Y$2)</f>
        <v>2239.4637171666668</v>
      </c>
      <c r="Z129" s="37">
        <f>+T129*$Z$2</f>
        <v>1791.5709737333336</v>
      </c>
      <c r="AA129" s="37">
        <v>878</v>
      </c>
      <c r="AB129" s="37">
        <f>+$AB$2</f>
        <v>67.227356</v>
      </c>
      <c r="AC129" s="37">
        <f t="shared" si="24"/>
        <v>1756</v>
      </c>
      <c r="AD129" s="37">
        <f>+AC129*$Q$2+$AD$2</f>
        <v>266.90359999999998</v>
      </c>
      <c r="AE129" s="37">
        <f t="shared" si="25"/>
        <v>2022.9036000000001</v>
      </c>
      <c r="AF129" s="37">
        <f>SUM(AB128*4)</f>
        <v>268.909424</v>
      </c>
      <c r="AG129" s="37">
        <v>0</v>
      </c>
      <c r="AH129" s="39"/>
      <c r="AI129" s="37"/>
      <c r="AJ129" s="37"/>
      <c r="AK129" s="37"/>
      <c r="AL129" s="37"/>
      <c r="AM129" s="37">
        <f>SUM(U129*$AM$2)</f>
        <v>1227.1034066666666</v>
      </c>
      <c r="AN129" s="40">
        <f>SUM(U129*$AN$2)</f>
        <v>3681.3102199999998</v>
      </c>
      <c r="AO129" s="40">
        <f>SUM(U129*$AO$2)</f>
        <v>12271.034066666667</v>
      </c>
      <c r="AP129" s="2"/>
      <c r="AQ129" s="2"/>
    </row>
    <row r="130" spans="1:43" x14ac:dyDescent="0.25">
      <c r="A130" s="1">
        <v>117</v>
      </c>
      <c r="B130" s="22" t="s">
        <v>433</v>
      </c>
      <c r="C130" s="23" t="s">
        <v>434</v>
      </c>
      <c r="D130" s="24" t="s">
        <v>435</v>
      </c>
      <c r="E130" s="23" t="s">
        <v>345</v>
      </c>
      <c r="F130" s="23" t="s">
        <v>296</v>
      </c>
      <c r="G130" s="23" t="s">
        <v>43</v>
      </c>
      <c r="H130" s="24">
        <v>1996</v>
      </c>
      <c r="I130" s="24">
        <v>2014</v>
      </c>
      <c r="J130" s="25">
        <f t="shared" si="28"/>
        <v>18</v>
      </c>
      <c r="K130" s="26">
        <v>8</v>
      </c>
      <c r="L130" s="23">
        <v>15</v>
      </c>
      <c r="M130" s="27">
        <v>4882.5</v>
      </c>
      <c r="N130" s="27">
        <f>VLOOKUP(C130,[1]Hoja1!B:L,11,FALSE)</f>
        <v>4882.5</v>
      </c>
      <c r="O130" s="27">
        <f t="shared" si="26"/>
        <v>0</v>
      </c>
      <c r="P130" s="28">
        <f t="shared" si="27"/>
        <v>325.5</v>
      </c>
      <c r="Q130" s="29">
        <v>7</v>
      </c>
      <c r="R130" s="28">
        <f>SUM(P130*$R$2)</f>
        <v>118807.5</v>
      </c>
      <c r="S130" s="28">
        <f>+R130*$Q$2</f>
        <v>4526.5657500000007</v>
      </c>
      <c r="T130" s="28">
        <f t="shared" si="23"/>
        <v>123334.06574999999</v>
      </c>
      <c r="U130" s="28">
        <f>+P130*$Q$2+P130</f>
        <v>337.90154999999999</v>
      </c>
      <c r="V130" s="28">
        <f>SUM(T130*$V$2)</f>
        <v>14800.087889999999</v>
      </c>
      <c r="W130" s="28">
        <f>+T130*$W$2</f>
        <v>3700.0219724999997</v>
      </c>
      <c r="X130" s="28">
        <f>SUM(T130*$X$2)</f>
        <v>6166.7032875000004</v>
      </c>
      <c r="Y130" s="28">
        <f>SUM(T130*$Y$2)</f>
        <v>3083.3516437500002</v>
      </c>
      <c r="Z130" s="28">
        <f>+T130*$Z$2</f>
        <v>2466.6813149999998</v>
      </c>
      <c r="AA130" s="28">
        <v>1043</v>
      </c>
      <c r="AB130" s="28">
        <f>+$AB$2</f>
        <v>67.227356</v>
      </c>
      <c r="AC130" s="28">
        <f t="shared" si="24"/>
        <v>2086</v>
      </c>
      <c r="AD130" s="28">
        <f>+AC130*$Q$2+$AD$2</f>
        <v>279.47660000000002</v>
      </c>
      <c r="AE130" s="28">
        <f t="shared" si="25"/>
        <v>2365.4766</v>
      </c>
      <c r="AF130" s="28">
        <f>SUM(AB129*5)</f>
        <v>336.13677999999999</v>
      </c>
      <c r="AG130" s="28">
        <v>0</v>
      </c>
      <c r="AH130" s="30"/>
      <c r="AI130" s="28"/>
      <c r="AJ130" s="28"/>
      <c r="AK130" s="28"/>
      <c r="AL130" s="28"/>
      <c r="AM130" s="28">
        <f>SUM(U130*$AM$2)</f>
        <v>1689.50775</v>
      </c>
      <c r="AN130" s="31">
        <f>SUM(U130*$AN$2)</f>
        <v>5068.5232500000002</v>
      </c>
      <c r="AO130" s="31">
        <f>SUM(U130*$AO$2)</f>
        <v>16895.077499999999</v>
      </c>
      <c r="AP130" s="2"/>
      <c r="AQ130" s="2"/>
    </row>
    <row r="131" spans="1:43" x14ac:dyDescent="0.25">
      <c r="A131" s="1">
        <v>118</v>
      </c>
      <c r="B131" s="22" t="s">
        <v>436</v>
      </c>
      <c r="C131" s="32" t="s">
        <v>437</v>
      </c>
      <c r="D131" s="33" t="s">
        <v>438</v>
      </c>
      <c r="E131" s="32" t="s">
        <v>345</v>
      </c>
      <c r="F131" s="32" t="s">
        <v>439</v>
      </c>
      <c r="G131" s="32" t="s">
        <v>43</v>
      </c>
      <c r="H131" s="33">
        <v>2000</v>
      </c>
      <c r="I131" s="33">
        <v>2014</v>
      </c>
      <c r="J131" s="34">
        <f t="shared" si="28"/>
        <v>14</v>
      </c>
      <c r="K131" s="35">
        <v>6</v>
      </c>
      <c r="L131" s="32">
        <v>15</v>
      </c>
      <c r="M131" s="36">
        <v>3289.95</v>
      </c>
      <c r="N131" s="36">
        <f>VLOOKUP(C131,[1]Hoja1!B:L,11,FALSE)</f>
        <v>3289.95</v>
      </c>
      <c r="O131" s="36">
        <f t="shared" si="26"/>
        <v>0</v>
      </c>
      <c r="P131" s="37">
        <f t="shared" si="27"/>
        <v>219.32999999999998</v>
      </c>
      <c r="Q131" s="38">
        <v>5</v>
      </c>
      <c r="R131" s="37">
        <f>SUM(P131*$R$2)</f>
        <v>80055.45</v>
      </c>
      <c r="S131" s="37">
        <f>+R131*$Q$2</f>
        <v>3050.1126450000002</v>
      </c>
      <c r="T131" s="37">
        <f t="shared" si="23"/>
        <v>83105.562644999998</v>
      </c>
      <c r="U131" s="37">
        <f>+P131*$Q$2+P131</f>
        <v>227.68647299999998</v>
      </c>
      <c r="V131" s="37">
        <f>SUM(T131*$V$2)</f>
        <v>9972.6675173999993</v>
      </c>
      <c r="W131" s="37">
        <f>+T131*$W$2</f>
        <v>2493.1668793499998</v>
      </c>
      <c r="X131" s="37">
        <f>SUM(T131*$X$2)</f>
        <v>4155.2781322500005</v>
      </c>
      <c r="Y131" s="37">
        <f>SUM(T131*$Y$2)</f>
        <v>2077.6390661250002</v>
      </c>
      <c r="Z131" s="37">
        <f>+T131*$Z$2</f>
        <v>1662.1112529</v>
      </c>
      <c r="AA131" s="37">
        <v>846</v>
      </c>
      <c r="AB131" s="37">
        <f>+$AB$2</f>
        <v>67.227356</v>
      </c>
      <c r="AC131" s="37">
        <f t="shared" si="24"/>
        <v>1692</v>
      </c>
      <c r="AD131" s="37">
        <f>+AC131*$Q$2+$AD$2</f>
        <v>264.46519999999998</v>
      </c>
      <c r="AE131" s="37">
        <f t="shared" si="25"/>
        <v>1956.4652000000001</v>
      </c>
      <c r="AF131" s="37">
        <f>SUM(AB130*4)</f>
        <v>268.909424</v>
      </c>
      <c r="AG131" s="37">
        <v>0</v>
      </c>
      <c r="AH131" s="39"/>
      <c r="AI131" s="37"/>
      <c r="AJ131" s="37"/>
      <c r="AK131" s="37"/>
      <c r="AL131" s="37"/>
      <c r="AM131" s="37">
        <f>SUM(U131*$AM$2)</f>
        <v>1138.4323649999999</v>
      </c>
      <c r="AN131" s="40">
        <f>SUM(U131*$AN$2)</f>
        <v>3415.2970949999999</v>
      </c>
      <c r="AO131" s="40">
        <f>SUM(U131*$AO$2)</f>
        <v>11384.323649999998</v>
      </c>
      <c r="AP131" s="2"/>
      <c r="AQ131" s="2"/>
    </row>
    <row r="132" spans="1:43" x14ac:dyDescent="0.25">
      <c r="A132" s="1">
        <v>119</v>
      </c>
      <c r="B132" s="22" t="s">
        <v>440</v>
      </c>
      <c r="C132" s="23" t="s">
        <v>441</v>
      </c>
      <c r="D132" s="24" t="s">
        <v>442</v>
      </c>
      <c r="E132" s="23" t="s">
        <v>345</v>
      </c>
      <c r="F132" s="23" t="s">
        <v>296</v>
      </c>
      <c r="G132" s="23" t="s">
        <v>43</v>
      </c>
      <c r="H132" s="24">
        <v>1991</v>
      </c>
      <c r="I132" s="24">
        <v>2014</v>
      </c>
      <c r="J132" s="25">
        <f t="shared" si="28"/>
        <v>23</v>
      </c>
      <c r="K132" s="26">
        <v>8</v>
      </c>
      <c r="L132" s="23">
        <v>15</v>
      </c>
      <c r="M132" s="27">
        <v>4882.5</v>
      </c>
      <c r="N132" s="27">
        <f>VLOOKUP(C132,[1]Hoja1!B:L,11,FALSE)</f>
        <v>4882.5</v>
      </c>
      <c r="O132" s="27">
        <f t="shared" si="26"/>
        <v>0</v>
      </c>
      <c r="P132" s="28">
        <f t="shared" si="27"/>
        <v>325.5</v>
      </c>
      <c r="Q132" s="29">
        <v>7</v>
      </c>
      <c r="R132" s="28">
        <f>SUM(P132*$R$2)</f>
        <v>118807.5</v>
      </c>
      <c r="S132" s="28">
        <f>+R132*$Q$2</f>
        <v>4526.5657500000007</v>
      </c>
      <c r="T132" s="28">
        <f t="shared" si="23"/>
        <v>123334.06574999999</v>
      </c>
      <c r="U132" s="28">
        <f>+P132*$Q$2+P132</f>
        <v>337.90154999999999</v>
      </c>
      <c r="V132" s="28">
        <f>SUM(T132*$V$2)</f>
        <v>14800.087889999999</v>
      </c>
      <c r="W132" s="28">
        <f>+T132*$W$2</f>
        <v>3700.0219724999997</v>
      </c>
      <c r="X132" s="28">
        <f>SUM(T132*$X$2)</f>
        <v>6166.7032875000004</v>
      </c>
      <c r="Y132" s="28">
        <f>SUM(T132*$Y$2)</f>
        <v>3083.3516437500002</v>
      </c>
      <c r="Z132" s="28">
        <f>+T132*$Z$2</f>
        <v>2466.6813149999998</v>
      </c>
      <c r="AA132" s="28">
        <v>1043</v>
      </c>
      <c r="AB132" s="28">
        <f>+$AB$2</f>
        <v>67.227356</v>
      </c>
      <c r="AC132" s="28">
        <f t="shared" si="24"/>
        <v>2086</v>
      </c>
      <c r="AD132" s="28">
        <f>+AC132*$Q$2+$AD$2</f>
        <v>279.47660000000002</v>
      </c>
      <c r="AE132" s="28">
        <f t="shared" si="25"/>
        <v>2365.4766</v>
      </c>
      <c r="AF132" s="28">
        <f>SUM(AB131*6)</f>
        <v>403.36413600000003</v>
      </c>
      <c r="AG132" s="28">
        <v>0</v>
      </c>
      <c r="AH132" s="30"/>
      <c r="AI132" s="28"/>
      <c r="AJ132" s="28"/>
      <c r="AK132" s="28"/>
      <c r="AL132" s="28"/>
      <c r="AM132" s="28">
        <f>SUM(U132*$AM$2)</f>
        <v>1689.50775</v>
      </c>
      <c r="AN132" s="31">
        <f>SUM(U132*$AN$2)</f>
        <v>5068.5232500000002</v>
      </c>
      <c r="AO132" s="31">
        <f>SUM(U132*$AO$2)</f>
        <v>16895.077499999999</v>
      </c>
      <c r="AP132" s="2"/>
      <c r="AQ132" s="2"/>
    </row>
    <row r="133" spans="1:43" x14ac:dyDescent="0.25">
      <c r="A133" s="1">
        <v>120</v>
      </c>
      <c r="B133" s="22" t="s">
        <v>443</v>
      </c>
      <c r="C133" s="32" t="s">
        <v>444</v>
      </c>
      <c r="D133" s="33" t="s">
        <v>445</v>
      </c>
      <c r="E133" s="32" t="s">
        <v>345</v>
      </c>
      <c r="F133" s="32" t="s">
        <v>292</v>
      </c>
      <c r="G133" s="32" t="s">
        <v>70</v>
      </c>
      <c r="H133" s="33">
        <v>2007</v>
      </c>
      <c r="I133" s="33">
        <v>2014</v>
      </c>
      <c r="J133" s="34">
        <f t="shared" si="28"/>
        <v>7</v>
      </c>
      <c r="K133" s="35">
        <v>8</v>
      </c>
      <c r="L133" s="32">
        <v>15</v>
      </c>
      <c r="M133" s="36">
        <v>3546.2</v>
      </c>
      <c r="N133" s="36">
        <f>VLOOKUP(C133,[1]Hoja1!B:L,11,FALSE)</f>
        <v>3546.2</v>
      </c>
      <c r="O133" s="36">
        <f t="shared" si="26"/>
        <v>0</v>
      </c>
      <c r="P133" s="37">
        <f t="shared" si="27"/>
        <v>236.41333333333333</v>
      </c>
      <c r="Q133" s="38">
        <v>1</v>
      </c>
      <c r="R133" s="37">
        <f>SUM(P133*$R$2)</f>
        <v>86290.866666666669</v>
      </c>
      <c r="S133" s="37">
        <f>+R133*$Q$2</f>
        <v>3287.6820200000002</v>
      </c>
      <c r="T133" s="37">
        <f t="shared" si="23"/>
        <v>89578.548686666676</v>
      </c>
      <c r="U133" s="37">
        <f>+P133*$Q$2+P133</f>
        <v>245.42068133333333</v>
      </c>
      <c r="V133" s="37">
        <f>SUM(T133*$V$2)</f>
        <v>10749.4258424</v>
      </c>
      <c r="W133" s="37">
        <f>+T133*$W$2</f>
        <v>2687.3564606</v>
      </c>
      <c r="X133" s="37">
        <f>SUM(T133*$X$2)</f>
        <v>4478.9274343333336</v>
      </c>
      <c r="Y133" s="37">
        <f>SUM(T133*$Y$2)</f>
        <v>2239.4637171666668</v>
      </c>
      <c r="Z133" s="37">
        <f>+T133*$Z$2</f>
        <v>1791.5709737333336</v>
      </c>
      <c r="AA133" s="37">
        <v>778</v>
      </c>
      <c r="AB133" s="37">
        <f>+$AB$2</f>
        <v>67.227356</v>
      </c>
      <c r="AC133" s="37">
        <f t="shared" si="24"/>
        <v>1556</v>
      </c>
      <c r="AD133" s="37">
        <f>+AC133*$Q$2+$AD$2</f>
        <v>259.28359999999998</v>
      </c>
      <c r="AE133" s="37">
        <f t="shared" si="25"/>
        <v>1815.2836</v>
      </c>
      <c r="AF133" s="37">
        <f>SUM(AB133*3)</f>
        <v>201.68206800000002</v>
      </c>
      <c r="AG133" s="37">
        <v>0</v>
      </c>
      <c r="AH133" s="39"/>
      <c r="AI133" s="37"/>
      <c r="AJ133" s="37"/>
      <c r="AK133" s="37"/>
      <c r="AL133" s="37"/>
      <c r="AM133" s="37">
        <f>SUM(U133*$AM$2)</f>
        <v>1227.1034066666666</v>
      </c>
      <c r="AN133" s="40">
        <f>SUM(U133*$AN$2)</f>
        <v>3681.3102199999998</v>
      </c>
      <c r="AO133" s="40">
        <f>SUM(U133*$AO$2)</f>
        <v>12271.034066666667</v>
      </c>
      <c r="AP133" s="2"/>
      <c r="AQ133" s="2"/>
    </row>
    <row r="134" spans="1:43" x14ac:dyDescent="0.25">
      <c r="A134" s="1">
        <v>121</v>
      </c>
      <c r="B134" s="22" t="s">
        <v>446</v>
      </c>
      <c r="C134" s="23" t="s">
        <v>447</v>
      </c>
      <c r="D134" s="24" t="s">
        <v>448</v>
      </c>
      <c r="E134" s="23" t="s">
        <v>345</v>
      </c>
      <c r="F134" s="23" t="s">
        <v>292</v>
      </c>
      <c r="G134" s="23" t="s">
        <v>43</v>
      </c>
      <c r="H134" s="24">
        <v>1996</v>
      </c>
      <c r="I134" s="24">
        <v>2014</v>
      </c>
      <c r="J134" s="25">
        <f t="shared" si="28"/>
        <v>18</v>
      </c>
      <c r="K134" s="26">
        <v>8</v>
      </c>
      <c r="L134" s="23">
        <v>15</v>
      </c>
      <c r="M134" s="27">
        <v>3546.2</v>
      </c>
      <c r="N134" s="27">
        <f>VLOOKUP(C134,[1]Hoja1!B:L,11,FALSE)</f>
        <v>3546.2</v>
      </c>
      <c r="O134" s="27">
        <f t="shared" si="26"/>
        <v>0</v>
      </c>
      <c r="P134" s="28">
        <f t="shared" si="27"/>
        <v>236.41333333333333</v>
      </c>
      <c r="Q134" s="29">
        <v>1</v>
      </c>
      <c r="R134" s="28">
        <f>SUM(P134*$R$2)</f>
        <v>86290.866666666669</v>
      </c>
      <c r="S134" s="28">
        <f>+R134*$Q$2</f>
        <v>3287.6820200000002</v>
      </c>
      <c r="T134" s="28">
        <f t="shared" si="23"/>
        <v>89578.548686666676</v>
      </c>
      <c r="U134" s="28">
        <f>+P134*$Q$2+P134</f>
        <v>245.42068133333333</v>
      </c>
      <c r="V134" s="28">
        <f>SUM(T134*$V$2)</f>
        <v>10749.4258424</v>
      </c>
      <c r="W134" s="28">
        <f>+T134*$W$2</f>
        <v>2687.3564606</v>
      </c>
      <c r="X134" s="28">
        <f>SUM(T134*$X$2)</f>
        <v>4478.9274343333336</v>
      </c>
      <c r="Y134" s="28">
        <f>SUM(T134*$Y$2)</f>
        <v>2239.4637171666668</v>
      </c>
      <c r="Z134" s="28">
        <f>+T134*$Z$2</f>
        <v>1791.5709737333336</v>
      </c>
      <c r="AA134" s="28">
        <v>878</v>
      </c>
      <c r="AB134" s="28">
        <f>+$AB$2</f>
        <v>67.227356</v>
      </c>
      <c r="AC134" s="28">
        <f t="shared" si="24"/>
        <v>1756</v>
      </c>
      <c r="AD134" s="28">
        <f>+AC134*$Q$2+$AD$2</f>
        <v>266.90359999999998</v>
      </c>
      <c r="AE134" s="28">
        <f t="shared" si="25"/>
        <v>2022.9036000000001</v>
      </c>
      <c r="AF134" s="28">
        <f>SUM(AB133*5)</f>
        <v>336.13677999999999</v>
      </c>
      <c r="AG134" s="28">
        <v>0</v>
      </c>
      <c r="AH134" s="30"/>
      <c r="AI134" s="28"/>
      <c r="AJ134" s="28"/>
      <c r="AK134" s="28"/>
      <c r="AL134" s="28"/>
      <c r="AM134" s="28">
        <f>SUM(U134*$AM$2)</f>
        <v>1227.1034066666666</v>
      </c>
      <c r="AN134" s="31">
        <f>SUM(U134*$AN$2)</f>
        <v>3681.3102199999998</v>
      </c>
      <c r="AO134" s="31">
        <f>SUM(U134*$AO$2)</f>
        <v>12271.034066666667</v>
      </c>
      <c r="AP134" s="2"/>
      <c r="AQ134" s="2"/>
    </row>
    <row r="135" spans="1:43" x14ac:dyDescent="0.25">
      <c r="A135" s="1">
        <v>122</v>
      </c>
      <c r="B135" s="22" t="s">
        <v>449</v>
      </c>
      <c r="C135" s="32" t="s">
        <v>450</v>
      </c>
      <c r="D135" s="33" t="s">
        <v>451</v>
      </c>
      <c r="E135" s="32" t="s">
        <v>345</v>
      </c>
      <c r="F135" s="32" t="s">
        <v>452</v>
      </c>
      <c r="G135" s="32" t="s">
        <v>43</v>
      </c>
      <c r="H135" s="33">
        <v>1993</v>
      </c>
      <c r="I135" s="33">
        <v>2014</v>
      </c>
      <c r="J135" s="34">
        <f t="shared" si="28"/>
        <v>21</v>
      </c>
      <c r="K135" s="35">
        <v>8</v>
      </c>
      <c r="L135" s="32">
        <v>15</v>
      </c>
      <c r="M135" s="36">
        <v>6570.2</v>
      </c>
      <c r="N135" s="36">
        <f>VLOOKUP(C135,[1]Hoja1!B:L,11,FALSE)</f>
        <v>6570.2</v>
      </c>
      <c r="O135" s="36">
        <f t="shared" si="26"/>
        <v>0</v>
      </c>
      <c r="P135" s="37">
        <f t="shared" si="27"/>
        <v>438.01333333333332</v>
      </c>
      <c r="Q135" s="38">
        <v>13</v>
      </c>
      <c r="R135" s="37">
        <f>SUM(P135*$R$2)</f>
        <v>159874.86666666667</v>
      </c>
      <c r="S135" s="37">
        <f>+R135*$Q$2</f>
        <v>6091.2324200000003</v>
      </c>
      <c r="T135" s="37">
        <f t="shared" si="23"/>
        <v>165966.09908666665</v>
      </c>
      <c r="U135" s="37">
        <f>+P135*$Q$2+P135</f>
        <v>454.70164133333333</v>
      </c>
      <c r="V135" s="37">
        <f>SUM(T135*$V$2)</f>
        <v>19915.931890399999</v>
      </c>
      <c r="W135" s="37">
        <f>+T135*$W$2</f>
        <v>4978.9829725999998</v>
      </c>
      <c r="X135" s="37">
        <f>SUM(T135*$X$2)</f>
        <v>8298.3049543333327</v>
      </c>
      <c r="Y135" s="37">
        <f>SUM(T135*$Y$2)</f>
        <v>4149.1524771666664</v>
      </c>
      <c r="Z135" s="37">
        <f>+T135*$Z$2</f>
        <v>3319.3219817333334</v>
      </c>
      <c r="AA135" s="37">
        <v>1225</v>
      </c>
      <c r="AB135" s="37">
        <f>+$AB$2</f>
        <v>67.227356</v>
      </c>
      <c r="AC135" s="37">
        <f t="shared" si="24"/>
        <v>2450</v>
      </c>
      <c r="AD135" s="37">
        <f>+AC135*$Q$2+$AD$2</f>
        <v>293.34500000000003</v>
      </c>
      <c r="AE135" s="37">
        <f t="shared" si="25"/>
        <v>2743.3450000000003</v>
      </c>
      <c r="AF135" s="37">
        <f>SUM(AB134*6)</f>
        <v>403.36413600000003</v>
      </c>
      <c r="AG135" s="37">
        <v>0</v>
      </c>
      <c r="AH135" s="39"/>
      <c r="AI135" s="37"/>
      <c r="AJ135" s="37"/>
      <c r="AK135" s="37"/>
      <c r="AL135" s="37"/>
      <c r="AM135" s="37">
        <f>SUM(U135*$AM$2)</f>
        <v>2273.5082066666664</v>
      </c>
      <c r="AN135" s="40">
        <f>SUM(U135*$AN$2)</f>
        <v>6820.5246200000001</v>
      </c>
      <c r="AO135" s="40">
        <f>SUM(U135*$AO$2)</f>
        <v>22735.082066666666</v>
      </c>
      <c r="AP135" s="2"/>
      <c r="AQ135" s="2"/>
    </row>
    <row r="136" spans="1:43" x14ac:dyDescent="0.25">
      <c r="A136" s="1">
        <v>123</v>
      </c>
      <c r="B136" s="22" t="s">
        <v>453</v>
      </c>
      <c r="C136" s="23" t="s">
        <v>454</v>
      </c>
      <c r="D136" s="24" t="s">
        <v>68</v>
      </c>
      <c r="E136" s="23" t="s">
        <v>345</v>
      </c>
      <c r="F136" s="23" t="s">
        <v>292</v>
      </c>
      <c r="G136" s="23" t="s">
        <v>85</v>
      </c>
      <c r="H136" s="24">
        <v>2013</v>
      </c>
      <c r="I136" s="24">
        <v>2014</v>
      </c>
      <c r="J136" s="25">
        <f t="shared" si="28"/>
        <v>1</v>
      </c>
      <c r="K136" s="26">
        <v>8</v>
      </c>
      <c r="L136" s="23">
        <v>15</v>
      </c>
      <c r="M136" s="27">
        <v>3545.9</v>
      </c>
      <c r="N136" s="27">
        <f>VLOOKUP(C136,[1]Hoja1!B:L,11,FALSE)</f>
        <v>3545.9</v>
      </c>
      <c r="O136" s="27">
        <f t="shared" si="26"/>
        <v>0</v>
      </c>
      <c r="P136" s="28">
        <f t="shared" si="27"/>
        <v>236.39333333333335</v>
      </c>
      <c r="Q136" s="29">
        <v>1</v>
      </c>
      <c r="R136" s="28">
        <f>SUM(P136*$R$2)</f>
        <v>86283.566666666666</v>
      </c>
      <c r="S136" s="28">
        <f>+R136*$Q$2</f>
        <v>3287.40389</v>
      </c>
      <c r="T136" s="28">
        <f t="shared" si="23"/>
        <v>89570.970556666667</v>
      </c>
      <c r="U136" s="28">
        <f>+P136*$Q$2+P136</f>
        <v>245.39991933333334</v>
      </c>
      <c r="V136" s="28">
        <f>SUM(T136*$V$2)</f>
        <v>10748.5164668</v>
      </c>
      <c r="W136" s="28">
        <f>+T136*$W$2</f>
        <v>2687.1291166999999</v>
      </c>
      <c r="X136" s="28">
        <f>SUM(T136*$X$2)</f>
        <v>4478.5485278333335</v>
      </c>
      <c r="Y136" s="28">
        <f>SUM(T136*$Y$2)</f>
        <v>2239.2742639166668</v>
      </c>
      <c r="Z136" s="28">
        <f>+T136*$Z$2</f>
        <v>1791.4194111333334</v>
      </c>
      <c r="AA136" s="28">
        <v>778</v>
      </c>
      <c r="AB136" s="28">
        <f>+$AB$2</f>
        <v>67.227356</v>
      </c>
      <c r="AC136" s="28">
        <f t="shared" si="24"/>
        <v>1556</v>
      </c>
      <c r="AD136" s="28">
        <f>+AC136*$Q$2+$AD$2</f>
        <v>259.28359999999998</v>
      </c>
      <c r="AE136" s="28">
        <f t="shared" si="25"/>
        <v>1815.2836</v>
      </c>
      <c r="AF136" s="28">
        <v>0</v>
      </c>
      <c r="AG136" s="28">
        <v>0</v>
      </c>
      <c r="AH136" s="30"/>
      <c r="AI136" s="28"/>
      <c r="AJ136" s="28"/>
      <c r="AK136" s="28"/>
      <c r="AL136" s="28"/>
      <c r="AM136" s="28">
        <f>SUM(U136*$AM$2)</f>
        <v>1226.9995966666668</v>
      </c>
      <c r="AN136" s="31">
        <f>SUM(U136*$AN$2)</f>
        <v>3680.9987900000001</v>
      </c>
      <c r="AO136" s="31">
        <f>SUM(U136*$AO$2)</f>
        <v>12269.995966666667</v>
      </c>
      <c r="AP136" s="2"/>
      <c r="AQ136" s="2"/>
    </row>
    <row r="137" spans="1:43" x14ac:dyDescent="0.25">
      <c r="A137" s="1">
        <v>124</v>
      </c>
      <c r="B137" s="22" t="s">
        <v>455</v>
      </c>
      <c r="C137" s="32" t="s">
        <v>456</v>
      </c>
      <c r="D137" s="33" t="s">
        <v>457</v>
      </c>
      <c r="E137" s="32" t="s">
        <v>345</v>
      </c>
      <c r="F137" s="32" t="s">
        <v>292</v>
      </c>
      <c r="G137" s="32" t="s">
        <v>43</v>
      </c>
      <c r="H137" s="33">
        <v>1999</v>
      </c>
      <c r="I137" s="33">
        <v>2014</v>
      </c>
      <c r="J137" s="34">
        <f t="shared" si="28"/>
        <v>15</v>
      </c>
      <c r="K137" s="35">
        <v>8</v>
      </c>
      <c r="L137" s="32">
        <v>15</v>
      </c>
      <c r="M137" s="36">
        <v>3546.2</v>
      </c>
      <c r="N137" s="36">
        <f>VLOOKUP(C137,[1]Hoja1!B:L,11,FALSE)</f>
        <v>3546.2</v>
      </c>
      <c r="O137" s="36">
        <f t="shared" si="26"/>
        <v>0</v>
      </c>
      <c r="P137" s="37">
        <f t="shared" si="27"/>
        <v>236.41333333333333</v>
      </c>
      <c r="Q137" s="38">
        <v>1</v>
      </c>
      <c r="R137" s="37">
        <f>SUM(P137*$R$2)</f>
        <v>86290.866666666669</v>
      </c>
      <c r="S137" s="37">
        <f>+R137*$Q$2</f>
        <v>3287.6820200000002</v>
      </c>
      <c r="T137" s="37">
        <f t="shared" si="23"/>
        <v>89578.548686666676</v>
      </c>
      <c r="U137" s="37">
        <f>+P137*$Q$2+P137</f>
        <v>245.42068133333333</v>
      </c>
      <c r="V137" s="37">
        <f>SUM(T137*$V$2)</f>
        <v>10749.4258424</v>
      </c>
      <c r="W137" s="37">
        <f>+T137*$W$2</f>
        <v>2687.3564606</v>
      </c>
      <c r="X137" s="37">
        <f>SUM(T137*$X$2)</f>
        <v>4478.9274343333336</v>
      </c>
      <c r="Y137" s="37">
        <f>SUM(T137*$Y$2)</f>
        <v>2239.4637171666668</v>
      </c>
      <c r="Z137" s="37">
        <f>+T137*$Z$2</f>
        <v>1791.5709737333336</v>
      </c>
      <c r="AA137" s="37">
        <v>878</v>
      </c>
      <c r="AB137" s="37">
        <f>+$AB$2</f>
        <v>67.227356</v>
      </c>
      <c r="AC137" s="37">
        <f t="shared" si="24"/>
        <v>1756</v>
      </c>
      <c r="AD137" s="37">
        <f>+AC137*$Q$2+$AD$2</f>
        <v>266.90359999999998</v>
      </c>
      <c r="AE137" s="37">
        <f t="shared" si="25"/>
        <v>2022.9036000000001</v>
      </c>
      <c r="AF137" s="37">
        <f>SUM(AB136*5)</f>
        <v>336.13677999999999</v>
      </c>
      <c r="AG137" s="37">
        <v>0</v>
      </c>
      <c r="AH137" s="39"/>
      <c r="AI137" s="37"/>
      <c r="AJ137" s="37"/>
      <c r="AK137" s="37"/>
      <c r="AL137" s="37"/>
      <c r="AM137" s="37">
        <f>SUM(U137*$AM$2)</f>
        <v>1227.1034066666666</v>
      </c>
      <c r="AN137" s="40">
        <f>SUM(U137*$AN$2)</f>
        <v>3681.3102199999998</v>
      </c>
      <c r="AO137" s="40">
        <f>SUM(U137*$AO$2)</f>
        <v>12271.034066666667</v>
      </c>
      <c r="AP137" s="2"/>
      <c r="AQ137" s="2"/>
    </row>
    <row r="138" spans="1:43" x14ac:dyDescent="0.25">
      <c r="A138" s="1">
        <v>125</v>
      </c>
      <c r="B138" s="22" t="s">
        <v>458</v>
      </c>
      <c r="C138" s="23" t="s">
        <v>459</v>
      </c>
      <c r="D138" s="24" t="s">
        <v>460</v>
      </c>
      <c r="E138" s="23" t="s">
        <v>345</v>
      </c>
      <c r="F138" s="23" t="s">
        <v>292</v>
      </c>
      <c r="G138" s="23" t="s">
        <v>43</v>
      </c>
      <c r="H138" s="24">
        <v>2005</v>
      </c>
      <c r="I138" s="24">
        <v>2014</v>
      </c>
      <c r="J138" s="25">
        <f t="shared" si="28"/>
        <v>9</v>
      </c>
      <c r="K138" s="26">
        <v>8</v>
      </c>
      <c r="L138" s="23">
        <v>15</v>
      </c>
      <c r="M138" s="27">
        <v>3546.05</v>
      </c>
      <c r="N138" s="27">
        <f>VLOOKUP(C138,[1]Hoja1!B:L,11,FALSE)</f>
        <v>3546.05</v>
      </c>
      <c r="O138" s="27">
        <f t="shared" si="26"/>
        <v>0</v>
      </c>
      <c r="P138" s="28">
        <f t="shared" si="27"/>
        <v>236.40333333333334</v>
      </c>
      <c r="Q138" s="29">
        <v>1</v>
      </c>
      <c r="R138" s="28">
        <f>SUM(P138*$R$2)</f>
        <v>86287.216666666674</v>
      </c>
      <c r="S138" s="28">
        <f>+R138*$Q$2</f>
        <v>3287.5429550000003</v>
      </c>
      <c r="T138" s="28">
        <f t="shared" si="23"/>
        <v>89574.759621666672</v>
      </c>
      <c r="U138" s="28">
        <f>+P138*$Q$2+P138</f>
        <v>245.41030033333334</v>
      </c>
      <c r="V138" s="28">
        <f>SUM(T138*$V$2)</f>
        <v>10748.9711546</v>
      </c>
      <c r="W138" s="28">
        <f>+T138*$W$2</f>
        <v>2687.24278865</v>
      </c>
      <c r="X138" s="28">
        <f>SUM(T138*$X$2)</f>
        <v>4478.7379810833336</v>
      </c>
      <c r="Y138" s="28">
        <f>SUM(T138*$Y$2)</f>
        <v>2239.3689905416668</v>
      </c>
      <c r="Z138" s="28">
        <f>+T138*$Z$2</f>
        <v>1791.4951924333334</v>
      </c>
      <c r="AA138" s="28">
        <v>878</v>
      </c>
      <c r="AB138" s="28">
        <f>+$AB$2</f>
        <v>67.227356</v>
      </c>
      <c r="AC138" s="28">
        <f t="shared" si="24"/>
        <v>1756</v>
      </c>
      <c r="AD138" s="28">
        <f>+AC138*$Q$2+$AD$2</f>
        <v>266.90359999999998</v>
      </c>
      <c r="AE138" s="28">
        <f t="shared" si="25"/>
        <v>2022.9036000000001</v>
      </c>
      <c r="AF138" s="28">
        <f>SUM(AB138*3)</f>
        <v>201.68206800000002</v>
      </c>
      <c r="AG138" s="28">
        <v>0</v>
      </c>
      <c r="AH138" s="30"/>
      <c r="AI138" s="28"/>
      <c r="AJ138" s="28"/>
      <c r="AK138" s="28"/>
      <c r="AL138" s="28"/>
      <c r="AM138" s="28">
        <f>SUM(U138*$AM$2)</f>
        <v>1227.0515016666668</v>
      </c>
      <c r="AN138" s="31">
        <f>SUM(U138*$AN$2)</f>
        <v>3681.154505</v>
      </c>
      <c r="AO138" s="31">
        <f>SUM(U138*$AO$2)</f>
        <v>12270.515016666666</v>
      </c>
      <c r="AP138" s="2"/>
      <c r="AQ138" s="2"/>
    </row>
    <row r="139" spans="1:43" x14ac:dyDescent="0.25">
      <c r="A139" s="1">
        <v>126</v>
      </c>
      <c r="B139" s="22" t="s">
        <v>461</v>
      </c>
      <c r="C139" s="32" t="s">
        <v>462</v>
      </c>
      <c r="D139" s="33" t="s">
        <v>463</v>
      </c>
      <c r="E139" s="32" t="s">
        <v>345</v>
      </c>
      <c r="F139" s="32" t="s">
        <v>292</v>
      </c>
      <c r="G139" s="32" t="s">
        <v>43</v>
      </c>
      <c r="H139" s="33">
        <v>2003</v>
      </c>
      <c r="I139" s="33">
        <v>2014</v>
      </c>
      <c r="J139" s="34">
        <f t="shared" si="28"/>
        <v>11</v>
      </c>
      <c r="K139" s="35">
        <v>8</v>
      </c>
      <c r="L139" s="32">
        <v>15</v>
      </c>
      <c r="M139" s="36">
        <v>3546.2</v>
      </c>
      <c r="N139" s="36">
        <f>VLOOKUP(C139,[1]Hoja1!B:L,11,FALSE)</f>
        <v>3546.2</v>
      </c>
      <c r="O139" s="36">
        <f t="shared" si="26"/>
        <v>0</v>
      </c>
      <c r="P139" s="37">
        <f t="shared" si="27"/>
        <v>236.41333333333333</v>
      </c>
      <c r="Q139" s="38">
        <v>1</v>
      </c>
      <c r="R139" s="37">
        <f>SUM(P139*$R$2)</f>
        <v>86290.866666666669</v>
      </c>
      <c r="S139" s="37">
        <f>+R139*$Q$2</f>
        <v>3287.6820200000002</v>
      </c>
      <c r="T139" s="37">
        <f t="shared" si="23"/>
        <v>89578.548686666676</v>
      </c>
      <c r="U139" s="37">
        <f>+P139*$Q$2+P139</f>
        <v>245.42068133333333</v>
      </c>
      <c r="V139" s="37">
        <f>SUM(T139*$V$2)</f>
        <v>10749.4258424</v>
      </c>
      <c r="W139" s="37">
        <f>+T139*$W$2</f>
        <v>2687.3564606</v>
      </c>
      <c r="X139" s="37">
        <f>SUM(T139*$X$2)</f>
        <v>4478.9274343333336</v>
      </c>
      <c r="Y139" s="37">
        <f>SUM(T139*$Y$2)</f>
        <v>2239.4637171666668</v>
      </c>
      <c r="Z139" s="37">
        <f>+T139*$Z$2</f>
        <v>1791.5709737333336</v>
      </c>
      <c r="AA139" s="37">
        <v>878</v>
      </c>
      <c r="AB139" s="37">
        <f>+$AB$2</f>
        <v>67.227356</v>
      </c>
      <c r="AC139" s="37">
        <f t="shared" si="24"/>
        <v>1756</v>
      </c>
      <c r="AD139" s="37">
        <f>+AC139*$Q$2+$AD$2</f>
        <v>266.90359999999998</v>
      </c>
      <c r="AE139" s="37">
        <f t="shared" si="25"/>
        <v>2022.9036000000001</v>
      </c>
      <c r="AF139" s="37">
        <f>SUM(AB138*4)</f>
        <v>268.909424</v>
      </c>
      <c r="AG139" s="37">
        <v>0</v>
      </c>
      <c r="AH139" s="39"/>
      <c r="AI139" s="37"/>
      <c r="AJ139" s="37"/>
      <c r="AK139" s="37"/>
      <c r="AL139" s="37"/>
      <c r="AM139" s="37">
        <f>SUM(U139*$AM$2)</f>
        <v>1227.1034066666666</v>
      </c>
      <c r="AN139" s="40">
        <f>SUM(U139*$AN$2)</f>
        <v>3681.3102199999998</v>
      </c>
      <c r="AO139" s="40">
        <f>SUM(U139*$AO$2)</f>
        <v>12271.034066666667</v>
      </c>
      <c r="AP139" s="2"/>
      <c r="AQ139" s="2"/>
    </row>
    <row r="140" spans="1:43" x14ac:dyDescent="0.25">
      <c r="A140" s="1">
        <v>127</v>
      </c>
      <c r="B140" s="22" t="s">
        <v>464</v>
      </c>
      <c r="C140" s="23" t="s">
        <v>465</v>
      </c>
      <c r="D140" s="24" t="s">
        <v>466</v>
      </c>
      <c r="E140" s="23" t="s">
        <v>345</v>
      </c>
      <c r="F140" s="23" t="s">
        <v>292</v>
      </c>
      <c r="G140" s="23" t="s">
        <v>43</v>
      </c>
      <c r="H140" s="24">
        <v>2002</v>
      </c>
      <c r="I140" s="24">
        <v>2014</v>
      </c>
      <c r="J140" s="25">
        <f>SUM(I76-H76)</f>
        <v>15</v>
      </c>
      <c r="K140" s="26">
        <v>8</v>
      </c>
      <c r="L140" s="23">
        <v>15</v>
      </c>
      <c r="M140" s="27">
        <v>3546.2</v>
      </c>
      <c r="N140" s="27">
        <f>VLOOKUP(C140,[1]Hoja1!B:L,11,FALSE)</f>
        <v>3546.2</v>
      </c>
      <c r="O140" s="27">
        <f t="shared" si="26"/>
        <v>0</v>
      </c>
      <c r="P140" s="28">
        <f t="shared" si="27"/>
        <v>236.41333333333333</v>
      </c>
      <c r="Q140" s="29">
        <v>1</v>
      </c>
      <c r="R140" s="28">
        <f>SUM(P140*$R$2)</f>
        <v>86290.866666666669</v>
      </c>
      <c r="S140" s="28">
        <f>+R140*$Q$2</f>
        <v>3287.6820200000002</v>
      </c>
      <c r="T140" s="28">
        <f t="shared" ref="T140:T163" si="29">+R140+S140</f>
        <v>89578.548686666676</v>
      </c>
      <c r="U140" s="28">
        <f>+P140*$Q$2+P140</f>
        <v>245.42068133333333</v>
      </c>
      <c r="V140" s="28">
        <f>SUM(T140*$V$2)</f>
        <v>10749.4258424</v>
      </c>
      <c r="W140" s="28">
        <f>+T140*$W$2</f>
        <v>2687.3564606</v>
      </c>
      <c r="X140" s="28">
        <f>SUM(T140*$X$2)</f>
        <v>4478.9274343333336</v>
      </c>
      <c r="Y140" s="28">
        <f>SUM(T140*$Y$2)</f>
        <v>2239.4637171666668</v>
      </c>
      <c r="Z140" s="28">
        <f>+T140*$Z$2</f>
        <v>1791.5709737333336</v>
      </c>
      <c r="AA140" s="28">
        <v>878</v>
      </c>
      <c r="AB140" s="28">
        <f>+$AB$2</f>
        <v>67.227356</v>
      </c>
      <c r="AC140" s="28">
        <f t="shared" ref="AC140:AC163" si="30">SUM(AA140*2)</f>
        <v>1756</v>
      </c>
      <c r="AD140" s="28">
        <f>+AC140*$Q$2+$AD$2</f>
        <v>266.90359999999998</v>
      </c>
      <c r="AE140" s="28">
        <f>+AC140+AD140</f>
        <v>2022.9036000000001</v>
      </c>
      <c r="AF140" s="28">
        <f>SUM(AB138*4)</f>
        <v>268.909424</v>
      </c>
      <c r="AG140" s="28">
        <v>0</v>
      </c>
      <c r="AH140" s="30"/>
      <c r="AI140" s="28"/>
      <c r="AJ140" s="28"/>
      <c r="AK140" s="28"/>
      <c r="AL140" s="28"/>
      <c r="AM140" s="28">
        <f>SUM(U140*$AM$2)</f>
        <v>1227.1034066666666</v>
      </c>
      <c r="AN140" s="31">
        <f>SUM(U140*$AN$2)</f>
        <v>3681.3102199999998</v>
      </c>
      <c r="AO140" s="31">
        <f>SUM(U140*$AO$2)</f>
        <v>12271.034066666667</v>
      </c>
      <c r="AP140" s="2"/>
      <c r="AQ140" s="2"/>
    </row>
    <row r="141" spans="1:43" x14ac:dyDescent="0.25">
      <c r="A141" s="1">
        <v>128</v>
      </c>
      <c r="B141" s="22" t="s">
        <v>467</v>
      </c>
      <c r="C141" s="32" t="s">
        <v>468</v>
      </c>
      <c r="D141" s="33" t="s">
        <v>469</v>
      </c>
      <c r="E141" s="32" t="s">
        <v>345</v>
      </c>
      <c r="F141" s="32" t="s">
        <v>292</v>
      </c>
      <c r="G141" s="32" t="s">
        <v>43</v>
      </c>
      <c r="H141" s="33">
        <v>2012</v>
      </c>
      <c r="I141" s="33">
        <v>2014</v>
      </c>
      <c r="J141" s="34">
        <f t="shared" ref="J141:J163" si="31">SUM(I141-H141)</f>
        <v>2</v>
      </c>
      <c r="K141" s="35">
        <v>8</v>
      </c>
      <c r="L141" s="32">
        <v>15</v>
      </c>
      <c r="M141" s="36">
        <v>3545.9</v>
      </c>
      <c r="N141" s="36">
        <f>VLOOKUP(C141,[1]Hoja1!B:L,11,FALSE)</f>
        <v>3545.9</v>
      </c>
      <c r="O141" s="36">
        <f t="shared" si="26"/>
        <v>0</v>
      </c>
      <c r="P141" s="37">
        <f t="shared" si="27"/>
        <v>236.39333333333335</v>
      </c>
      <c r="Q141" s="38">
        <v>1</v>
      </c>
      <c r="R141" s="37">
        <f>SUM(P141*$R$2)</f>
        <v>86283.566666666666</v>
      </c>
      <c r="S141" s="37">
        <f>+R141*$Q$2</f>
        <v>3287.40389</v>
      </c>
      <c r="T141" s="37">
        <f t="shared" si="29"/>
        <v>89570.970556666667</v>
      </c>
      <c r="U141" s="37">
        <f>+P141*$Q$2+P141</f>
        <v>245.39991933333334</v>
      </c>
      <c r="V141" s="37">
        <f>SUM(T141*$V$2)</f>
        <v>10748.5164668</v>
      </c>
      <c r="W141" s="37">
        <f>+T141*$W$2</f>
        <v>2687.1291166999999</v>
      </c>
      <c r="X141" s="37">
        <f>SUM(T141*$X$2)</f>
        <v>4478.5485278333335</v>
      </c>
      <c r="Y141" s="37">
        <f>SUM(T141*$Y$2)</f>
        <v>2239.2742639166668</v>
      </c>
      <c r="Z141" s="37">
        <f>+T141*$Z$2</f>
        <v>1791.4194111333334</v>
      </c>
      <c r="AA141" s="37">
        <v>878</v>
      </c>
      <c r="AB141" s="37">
        <f>+$AB$2</f>
        <v>67.227356</v>
      </c>
      <c r="AC141" s="37">
        <f t="shared" si="30"/>
        <v>1756</v>
      </c>
      <c r="AD141" s="37">
        <f>+AC141*$Q$2+$AD$2</f>
        <v>266.90359999999998</v>
      </c>
      <c r="AE141" s="37">
        <f t="shared" ref="AE141:AE166" si="32">+AC141+AD141</f>
        <v>2022.9036000000001</v>
      </c>
      <c r="AF141" s="37">
        <v>0</v>
      </c>
      <c r="AG141" s="37">
        <v>0</v>
      </c>
      <c r="AH141" s="39"/>
      <c r="AI141" s="37"/>
      <c r="AJ141" s="37"/>
      <c r="AK141" s="37"/>
      <c r="AL141" s="37"/>
      <c r="AM141" s="37">
        <f>SUM(U141*$AM$2)</f>
        <v>1226.9995966666668</v>
      </c>
      <c r="AN141" s="40">
        <f>SUM(U141*$AN$2)</f>
        <v>3680.9987900000001</v>
      </c>
      <c r="AO141" s="40">
        <f>SUM(U141*$AO$2)</f>
        <v>12269.995966666667</v>
      </c>
      <c r="AP141" s="2"/>
      <c r="AQ141" s="2"/>
    </row>
    <row r="142" spans="1:43" x14ac:dyDescent="0.25">
      <c r="A142" s="1">
        <v>129</v>
      </c>
      <c r="B142" s="22" t="s">
        <v>470</v>
      </c>
      <c r="C142" s="23" t="s">
        <v>471</v>
      </c>
      <c r="D142" s="24" t="s">
        <v>472</v>
      </c>
      <c r="E142" s="23" t="s">
        <v>345</v>
      </c>
      <c r="F142" s="23" t="s">
        <v>473</v>
      </c>
      <c r="G142" s="23" t="s">
        <v>43</v>
      </c>
      <c r="H142" s="24">
        <v>1988</v>
      </c>
      <c r="I142" s="24">
        <v>2014</v>
      </c>
      <c r="J142" s="25">
        <f t="shared" si="31"/>
        <v>26</v>
      </c>
      <c r="K142" s="26">
        <v>6</v>
      </c>
      <c r="L142" s="23">
        <v>15</v>
      </c>
      <c r="M142" s="27">
        <v>3972.9</v>
      </c>
      <c r="N142" s="27">
        <f>VLOOKUP(C142,[1]Hoja1!B:L,11,FALSE)</f>
        <v>3972.9</v>
      </c>
      <c r="O142" s="27">
        <f t="shared" si="26"/>
        <v>0</v>
      </c>
      <c r="P142" s="28">
        <f t="shared" si="27"/>
        <v>264.86</v>
      </c>
      <c r="Q142" s="29">
        <v>8</v>
      </c>
      <c r="R142" s="28">
        <f>SUM(P142*$R$2)</f>
        <v>96673.900000000009</v>
      </c>
      <c r="S142" s="28">
        <f>+R142*$Q$2</f>
        <v>3683.2755900000006</v>
      </c>
      <c r="T142" s="28">
        <f t="shared" si="29"/>
        <v>100357.17559000001</v>
      </c>
      <c r="U142" s="28">
        <f>+P142*$Q$2+P142</f>
        <v>274.951166</v>
      </c>
      <c r="V142" s="28">
        <f>SUM(T142*$V$2)</f>
        <v>12042.861070800001</v>
      </c>
      <c r="W142" s="28">
        <f>+T142*$W$2</f>
        <v>3010.7152677000004</v>
      </c>
      <c r="X142" s="28">
        <f>SUM(T142*$X$2)</f>
        <v>5017.8587795000012</v>
      </c>
      <c r="Y142" s="28">
        <f>SUM(T142*$Y$2)</f>
        <v>2508.9293897500006</v>
      </c>
      <c r="Z142" s="28">
        <f>+T142*$Z$2</f>
        <v>2007.1435118000004</v>
      </c>
      <c r="AA142" s="28">
        <v>870</v>
      </c>
      <c r="AB142" s="28">
        <f>+$AB$2</f>
        <v>67.227356</v>
      </c>
      <c r="AC142" s="28">
        <f t="shared" si="30"/>
        <v>1740</v>
      </c>
      <c r="AD142" s="28">
        <f>+AC142*$Q$2+$AD$2</f>
        <v>266.29399999999998</v>
      </c>
      <c r="AE142" s="28">
        <f t="shared" si="32"/>
        <v>2006.2939999999999</v>
      </c>
      <c r="AF142" s="28">
        <f>SUM(AB142*7)</f>
        <v>470.59149200000002</v>
      </c>
      <c r="AG142" s="28">
        <v>0</v>
      </c>
      <c r="AH142" s="30"/>
      <c r="AI142" s="28"/>
      <c r="AJ142" s="28"/>
      <c r="AK142" s="28"/>
      <c r="AL142" s="28"/>
      <c r="AM142" s="28">
        <f>SUM(U142*$AM$2)</f>
        <v>1374.7558300000001</v>
      </c>
      <c r="AN142" s="31">
        <f>SUM(U142*$AN$2)</f>
        <v>4124.2674900000002</v>
      </c>
      <c r="AO142" s="31">
        <f>SUM(U142*$AO$2)</f>
        <v>13747.558300000001</v>
      </c>
      <c r="AP142" s="2"/>
      <c r="AQ142" s="2"/>
    </row>
    <row r="143" spans="1:43" x14ac:dyDescent="0.25">
      <c r="A143" s="1">
        <v>130</v>
      </c>
      <c r="B143" s="22" t="s">
        <v>474</v>
      </c>
      <c r="C143" s="32" t="s">
        <v>475</v>
      </c>
      <c r="D143" s="33" t="s">
        <v>476</v>
      </c>
      <c r="E143" s="32" t="s">
        <v>345</v>
      </c>
      <c r="F143" s="32" t="s">
        <v>292</v>
      </c>
      <c r="G143" s="32" t="s">
        <v>43</v>
      </c>
      <c r="H143" s="33">
        <v>2000</v>
      </c>
      <c r="I143" s="33">
        <v>2014</v>
      </c>
      <c r="J143" s="34">
        <f t="shared" si="31"/>
        <v>14</v>
      </c>
      <c r="K143" s="35">
        <v>8</v>
      </c>
      <c r="L143" s="32">
        <v>15</v>
      </c>
      <c r="M143" s="36">
        <v>3545.9</v>
      </c>
      <c r="N143" s="36">
        <f>VLOOKUP(C143,[1]Hoja1!B:L,11,FALSE)</f>
        <v>3545.9</v>
      </c>
      <c r="O143" s="36">
        <f t="shared" si="26"/>
        <v>0</v>
      </c>
      <c r="P143" s="37">
        <f t="shared" si="27"/>
        <v>236.39333333333335</v>
      </c>
      <c r="Q143" s="38">
        <v>1</v>
      </c>
      <c r="R143" s="37">
        <f>SUM(P143*$R$2)</f>
        <v>86283.566666666666</v>
      </c>
      <c r="S143" s="37">
        <f>+R143*$Q$2</f>
        <v>3287.40389</v>
      </c>
      <c r="T143" s="37">
        <f t="shared" si="29"/>
        <v>89570.970556666667</v>
      </c>
      <c r="U143" s="37">
        <f>+P143*$Q$2+P143</f>
        <v>245.39991933333334</v>
      </c>
      <c r="V143" s="37">
        <f>SUM(T143*$V$2)</f>
        <v>10748.5164668</v>
      </c>
      <c r="W143" s="37">
        <f>+T143*$W$2</f>
        <v>2687.1291166999999</v>
      </c>
      <c r="X143" s="37">
        <f>SUM(T143*$X$2)</f>
        <v>4478.5485278333335</v>
      </c>
      <c r="Y143" s="37">
        <f>SUM(T143*$Y$2)</f>
        <v>2239.2742639166668</v>
      </c>
      <c r="Z143" s="37">
        <f>+T143*$Z$2</f>
        <v>1791.4194111333334</v>
      </c>
      <c r="AA143" s="37">
        <v>878</v>
      </c>
      <c r="AB143" s="37">
        <f>+$AB$2</f>
        <v>67.227356</v>
      </c>
      <c r="AC143" s="37">
        <f t="shared" si="30"/>
        <v>1756</v>
      </c>
      <c r="AD143" s="37">
        <f>+AC143*$Q$2+$AD$2</f>
        <v>266.90359999999998</v>
      </c>
      <c r="AE143" s="37">
        <f t="shared" si="32"/>
        <v>2022.9036000000001</v>
      </c>
      <c r="AF143" s="37">
        <f>SUM(AB142*4)</f>
        <v>268.909424</v>
      </c>
      <c r="AG143" s="37">
        <v>0</v>
      </c>
      <c r="AH143" s="39"/>
      <c r="AI143" s="37"/>
      <c r="AJ143" s="37"/>
      <c r="AK143" s="37"/>
      <c r="AL143" s="37"/>
      <c r="AM143" s="37">
        <f>SUM(U143*$AM$2)</f>
        <v>1226.9995966666668</v>
      </c>
      <c r="AN143" s="40">
        <f>SUM(U143*$AN$2)</f>
        <v>3680.9987900000001</v>
      </c>
      <c r="AO143" s="40">
        <f>SUM(U143*$AO$2)</f>
        <v>12269.995966666667</v>
      </c>
      <c r="AP143" s="2"/>
      <c r="AQ143" s="2"/>
    </row>
    <row r="144" spans="1:43" x14ac:dyDescent="0.25">
      <c r="A144" s="1">
        <v>131</v>
      </c>
      <c r="B144" s="22" t="s">
        <v>477</v>
      </c>
      <c r="C144" s="23" t="s">
        <v>478</v>
      </c>
      <c r="D144" s="24" t="s">
        <v>479</v>
      </c>
      <c r="E144" s="23" t="s">
        <v>345</v>
      </c>
      <c r="F144" s="23" t="s">
        <v>292</v>
      </c>
      <c r="G144" s="23" t="s">
        <v>70</v>
      </c>
      <c r="H144" s="24">
        <v>2013</v>
      </c>
      <c r="I144" s="24">
        <v>2014</v>
      </c>
      <c r="J144" s="25">
        <f t="shared" si="31"/>
        <v>1</v>
      </c>
      <c r="K144" s="26">
        <v>8</v>
      </c>
      <c r="L144" s="23">
        <v>15</v>
      </c>
      <c r="M144" s="27">
        <v>3546.15</v>
      </c>
      <c r="N144" s="27">
        <f>VLOOKUP(C144,[1]Hoja1!B:L,11,FALSE)</f>
        <v>3546.15</v>
      </c>
      <c r="O144" s="27">
        <f t="shared" si="26"/>
        <v>0</v>
      </c>
      <c r="P144" s="28">
        <f t="shared" si="27"/>
        <v>236.41</v>
      </c>
      <c r="Q144" s="29">
        <v>1</v>
      </c>
      <c r="R144" s="28">
        <f>SUM(P144*$R$2)</f>
        <v>86289.65</v>
      </c>
      <c r="S144" s="28">
        <f>+R144*$Q$2</f>
        <v>3287.6356649999998</v>
      </c>
      <c r="T144" s="28">
        <f t="shared" si="29"/>
        <v>89577.285664999989</v>
      </c>
      <c r="U144" s="28">
        <f>+P144*$Q$2+P144</f>
        <v>245.41722099999998</v>
      </c>
      <c r="V144" s="28">
        <f>SUM(T144*$V$2)</f>
        <v>10749.274279799998</v>
      </c>
      <c r="W144" s="28">
        <f>+T144*$W$2</f>
        <v>2687.3185699499995</v>
      </c>
      <c r="X144" s="28">
        <f>SUM(T144*$X$2)</f>
        <v>4478.86428325</v>
      </c>
      <c r="Y144" s="28">
        <f>SUM(T144*$Y$2)</f>
        <v>2239.432141625</v>
      </c>
      <c r="Z144" s="28">
        <f>+T144*$Z$2</f>
        <v>1791.5457132999998</v>
      </c>
      <c r="AA144" s="28">
        <v>778</v>
      </c>
      <c r="AB144" s="28">
        <f>+$AB$2</f>
        <v>67.227356</v>
      </c>
      <c r="AC144" s="28">
        <f t="shared" si="30"/>
        <v>1556</v>
      </c>
      <c r="AD144" s="28">
        <f>+AC144*$Q$2+$AD$2</f>
        <v>259.28359999999998</v>
      </c>
      <c r="AE144" s="28">
        <f t="shared" si="32"/>
        <v>1815.2836</v>
      </c>
      <c r="AF144" s="28">
        <v>0</v>
      </c>
      <c r="AG144" s="28">
        <v>0</v>
      </c>
      <c r="AH144" s="30"/>
      <c r="AI144" s="28"/>
      <c r="AJ144" s="28"/>
      <c r="AK144" s="28"/>
      <c r="AL144" s="28"/>
      <c r="AM144" s="28">
        <f>SUM(U144*$AM$2)</f>
        <v>1227.0861049999999</v>
      </c>
      <c r="AN144" s="31">
        <f>SUM(U144*$AN$2)</f>
        <v>3681.2583149999996</v>
      </c>
      <c r="AO144" s="31">
        <f>SUM(U144*$AO$2)</f>
        <v>12270.86105</v>
      </c>
      <c r="AP144" s="2"/>
      <c r="AQ144" s="2"/>
    </row>
    <row r="145" spans="1:43" x14ac:dyDescent="0.25">
      <c r="A145" s="1">
        <v>132</v>
      </c>
      <c r="B145" s="22" t="s">
        <v>480</v>
      </c>
      <c r="C145" s="32" t="s">
        <v>481</v>
      </c>
      <c r="D145" s="33" t="s">
        <v>482</v>
      </c>
      <c r="E145" s="32" t="s">
        <v>345</v>
      </c>
      <c r="F145" s="32" t="s">
        <v>292</v>
      </c>
      <c r="G145" s="32" t="s">
        <v>43</v>
      </c>
      <c r="H145" s="33">
        <v>2004</v>
      </c>
      <c r="I145" s="33">
        <v>2014</v>
      </c>
      <c r="J145" s="34">
        <f t="shared" si="31"/>
        <v>10</v>
      </c>
      <c r="K145" s="35">
        <v>8</v>
      </c>
      <c r="L145" s="32">
        <v>15</v>
      </c>
      <c r="M145" s="36">
        <v>3546.2</v>
      </c>
      <c r="N145" s="36">
        <f>VLOOKUP(C145,[1]Hoja1!B:L,11,FALSE)</f>
        <v>3546.2</v>
      </c>
      <c r="O145" s="36">
        <f t="shared" si="26"/>
        <v>0</v>
      </c>
      <c r="P145" s="37">
        <f t="shared" si="27"/>
        <v>236.41333333333333</v>
      </c>
      <c r="Q145" s="38">
        <v>1</v>
      </c>
      <c r="R145" s="37">
        <f>SUM(P145*$R$2)</f>
        <v>86290.866666666669</v>
      </c>
      <c r="S145" s="37">
        <f>+R145*$Q$2</f>
        <v>3287.6820200000002</v>
      </c>
      <c r="T145" s="37">
        <f t="shared" si="29"/>
        <v>89578.548686666676</v>
      </c>
      <c r="U145" s="37">
        <f>+P145*$Q$2+P145</f>
        <v>245.42068133333333</v>
      </c>
      <c r="V145" s="37">
        <f>SUM(T145*$V$2)</f>
        <v>10749.4258424</v>
      </c>
      <c r="W145" s="37">
        <f>+T145*$W$2</f>
        <v>2687.3564606</v>
      </c>
      <c r="X145" s="37">
        <f>SUM(T145*$X$2)</f>
        <v>4478.9274343333336</v>
      </c>
      <c r="Y145" s="37">
        <f>SUM(T145*$Y$2)</f>
        <v>2239.4637171666668</v>
      </c>
      <c r="Z145" s="37">
        <f>+T145*$Z$2</f>
        <v>1791.5709737333336</v>
      </c>
      <c r="AA145" s="37">
        <v>878</v>
      </c>
      <c r="AB145" s="37">
        <f>+$AB$2</f>
        <v>67.227356</v>
      </c>
      <c r="AC145" s="37">
        <f t="shared" si="30"/>
        <v>1756</v>
      </c>
      <c r="AD145" s="37">
        <f>+AC145*$Q$2+$AD$2</f>
        <v>266.90359999999998</v>
      </c>
      <c r="AE145" s="37">
        <f t="shared" si="32"/>
        <v>2022.9036000000001</v>
      </c>
      <c r="AF145" s="37">
        <f>SUM(AB144*4)</f>
        <v>268.909424</v>
      </c>
      <c r="AG145" s="37">
        <v>0</v>
      </c>
      <c r="AH145" s="39"/>
      <c r="AI145" s="37"/>
      <c r="AJ145" s="37"/>
      <c r="AK145" s="37"/>
      <c r="AL145" s="37"/>
      <c r="AM145" s="37">
        <f>SUM(U145*$AM$2)</f>
        <v>1227.1034066666666</v>
      </c>
      <c r="AN145" s="40">
        <f>SUM(U145*$AN$2)</f>
        <v>3681.3102199999998</v>
      </c>
      <c r="AO145" s="40">
        <f>SUM(U145*$AO$2)</f>
        <v>12271.034066666667</v>
      </c>
      <c r="AP145" s="2"/>
      <c r="AQ145" s="2"/>
    </row>
    <row r="146" spans="1:43" x14ac:dyDescent="0.25">
      <c r="A146" s="1">
        <v>133</v>
      </c>
      <c r="B146" s="22" t="s">
        <v>483</v>
      </c>
      <c r="C146" s="23" t="s">
        <v>484</v>
      </c>
      <c r="D146" s="24" t="s">
        <v>485</v>
      </c>
      <c r="E146" s="23" t="s">
        <v>345</v>
      </c>
      <c r="F146" s="23" t="s">
        <v>296</v>
      </c>
      <c r="G146" s="23" t="s">
        <v>43</v>
      </c>
      <c r="H146" s="24">
        <v>1988</v>
      </c>
      <c r="I146" s="24">
        <v>2014</v>
      </c>
      <c r="J146" s="25">
        <f t="shared" si="31"/>
        <v>26</v>
      </c>
      <c r="K146" s="26">
        <v>8</v>
      </c>
      <c r="L146" s="23">
        <v>15</v>
      </c>
      <c r="M146" s="27">
        <v>4882.5</v>
      </c>
      <c r="N146" s="27">
        <f>VLOOKUP(C146,[1]Hoja1!B:L,11,FALSE)</f>
        <v>4882.5</v>
      </c>
      <c r="O146" s="27">
        <f t="shared" si="26"/>
        <v>0</v>
      </c>
      <c r="P146" s="28">
        <f t="shared" si="27"/>
        <v>325.5</v>
      </c>
      <c r="Q146" s="29">
        <v>7</v>
      </c>
      <c r="R146" s="28">
        <f>SUM(P146*$R$2)</f>
        <v>118807.5</v>
      </c>
      <c r="S146" s="28">
        <f>+R146*$Q$2</f>
        <v>4526.5657500000007</v>
      </c>
      <c r="T146" s="28">
        <f t="shared" si="29"/>
        <v>123334.06574999999</v>
      </c>
      <c r="U146" s="28">
        <f>+P146*$Q$2+P146</f>
        <v>337.90154999999999</v>
      </c>
      <c r="V146" s="28">
        <f>SUM(T146*$V$2)</f>
        <v>14800.087889999999</v>
      </c>
      <c r="W146" s="28">
        <f>+T146*$W$2</f>
        <v>3700.0219724999997</v>
      </c>
      <c r="X146" s="28">
        <f>SUM(T146*$X$2)</f>
        <v>6166.7032875000004</v>
      </c>
      <c r="Y146" s="28">
        <f>SUM(T146*$Y$2)</f>
        <v>3083.3516437500002</v>
      </c>
      <c r="Z146" s="28">
        <f>+T146*$Z$2</f>
        <v>2466.6813149999998</v>
      </c>
      <c r="AA146" s="28">
        <v>1043</v>
      </c>
      <c r="AB146" s="28">
        <f>+$AB$2</f>
        <v>67.227356</v>
      </c>
      <c r="AC146" s="28">
        <f t="shared" si="30"/>
        <v>2086</v>
      </c>
      <c r="AD146" s="28">
        <f>+AC146*$Q$2+$AD$2</f>
        <v>279.47660000000002</v>
      </c>
      <c r="AE146" s="28">
        <f t="shared" si="32"/>
        <v>2365.4766</v>
      </c>
      <c r="AF146" s="28">
        <f>SUM(AB146*7)</f>
        <v>470.59149200000002</v>
      </c>
      <c r="AG146" s="28">
        <v>0</v>
      </c>
      <c r="AH146" s="30"/>
      <c r="AI146" s="28"/>
      <c r="AJ146" s="28"/>
      <c r="AK146" s="28"/>
      <c r="AL146" s="28"/>
      <c r="AM146" s="28">
        <f>SUM(U146*$AM$2)</f>
        <v>1689.50775</v>
      </c>
      <c r="AN146" s="31">
        <f>SUM(U146*$AN$2)</f>
        <v>5068.5232500000002</v>
      </c>
      <c r="AO146" s="31">
        <f>SUM(U146*$AO$2)</f>
        <v>16895.077499999999</v>
      </c>
      <c r="AP146" s="2"/>
      <c r="AQ146" s="2"/>
    </row>
    <row r="147" spans="1:43" x14ac:dyDescent="0.25">
      <c r="A147" s="1">
        <v>134</v>
      </c>
      <c r="B147" s="22" t="s">
        <v>486</v>
      </c>
      <c r="C147" s="32" t="s">
        <v>487</v>
      </c>
      <c r="D147" s="33" t="s">
        <v>488</v>
      </c>
      <c r="E147" s="32" t="s">
        <v>345</v>
      </c>
      <c r="F147" s="32" t="s">
        <v>292</v>
      </c>
      <c r="G147" s="32" t="s">
        <v>85</v>
      </c>
      <c r="H147" s="33">
        <v>2013</v>
      </c>
      <c r="I147" s="33">
        <v>2014</v>
      </c>
      <c r="J147" s="34">
        <f t="shared" si="31"/>
        <v>1</v>
      </c>
      <c r="K147" s="35">
        <v>8</v>
      </c>
      <c r="L147" s="32">
        <v>15</v>
      </c>
      <c r="M147" s="36">
        <v>3545.9</v>
      </c>
      <c r="N147" s="36">
        <f>VLOOKUP(C147,[1]Hoja1!B:L,11,FALSE)</f>
        <v>3545.9</v>
      </c>
      <c r="O147" s="36">
        <f t="shared" si="26"/>
        <v>0</v>
      </c>
      <c r="P147" s="37">
        <f t="shared" si="27"/>
        <v>236.39333333333335</v>
      </c>
      <c r="Q147" s="38">
        <v>1</v>
      </c>
      <c r="R147" s="37">
        <f>SUM(P147*$R$2)</f>
        <v>86283.566666666666</v>
      </c>
      <c r="S147" s="37">
        <f>+R147*$Q$2</f>
        <v>3287.40389</v>
      </c>
      <c r="T147" s="37">
        <f t="shared" si="29"/>
        <v>89570.970556666667</v>
      </c>
      <c r="U147" s="37">
        <f>+P147*$Q$2+P147</f>
        <v>245.39991933333334</v>
      </c>
      <c r="V147" s="37">
        <f>SUM(T147*$V$2)</f>
        <v>10748.5164668</v>
      </c>
      <c r="W147" s="37">
        <f>+T147*$W$2</f>
        <v>2687.1291166999999</v>
      </c>
      <c r="X147" s="37">
        <f>SUM(T147*$X$2)</f>
        <v>4478.5485278333335</v>
      </c>
      <c r="Y147" s="37">
        <f>SUM(T147*$Y$2)</f>
        <v>2239.2742639166668</v>
      </c>
      <c r="Z147" s="37">
        <f>+T147*$Z$2</f>
        <v>1791.4194111333334</v>
      </c>
      <c r="AA147" s="37">
        <v>778</v>
      </c>
      <c r="AB147" s="37">
        <f>+$AB$2</f>
        <v>67.227356</v>
      </c>
      <c r="AC147" s="37">
        <f t="shared" si="30"/>
        <v>1556</v>
      </c>
      <c r="AD147" s="37">
        <f>+AC147*$Q$2+$AD$2</f>
        <v>259.28359999999998</v>
      </c>
      <c r="AE147" s="37">
        <f t="shared" si="32"/>
        <v>1815.2836</v>
      </c>
      <c r="AF147" s="37">
        <v>0</v>
      </c>
      <c r="AG147" s="37">
        <v>0</v>
      </c>
      <c r="AH147" s="39"/>
      <c r="AI147" s="37"/>
      <c r="AJ147" s="37"/>
      <c r="AK147" s="37"/>
      <c r="AL147" s="37"/>
      <c r="AM147" s="37">
        <f>SUM(U147*$AM$2)</f>
        <v>1226.9995966666668</v>
      </c>
      <c r="AN147" s="40">
        <f>SUM(U147*$AN$2)</f>
        <v>3680.9987900000001</v>
      </c>
      <c r="AO147" s="40">
        <f>SUM(U147*$AO$2)</f>
        <v>12269.995966666667</v>
      </c>
      <c r="AP147" s="2"/>
      <c r="AQ147" s="2"/>
    </row>
    <row r="148" spans="1:43" x14ac:dyDescent="0.25">
      <c r="A148" s="1">
        <v>135</v>
      </c>
      <c r="B148" s="22" t="s">
        <v>489</v>
      </c>
      <c r="C148" s="23" t="s">
        <v>490</v>
      </c>
      <c r="D148" s="24" t="s">
        <v>491</v>
      </c>
      <c r="E148" s="23" t="s">
        <v>345</v>
      </c>
      <c r="F148" s="23" t="s">
        <v>263</v>
      </c>
      <c r="G148" s="23" t="s">
        <v>43</v>
      </c>
      <c r="H148" s="24">
        <v>1990</v>
      </c>
      <c r="I148" s="24">
        <v>2014</v>
      </c>
      <c r="J148" s="25">
        <f t="shared" si="31"/>
        <v>24</v>
      </c>
      <c r="K148" s="26">
        <v>6</v>
      </c>
      <c r="L148" s="23">
        <v>15</v>
      </c>
      <c r="M148" s="27">
        <v>3972.9</v>
      </c>
      <c r="N148" s="27">
        <f>VLOOKUP(C148,[1]Hoja1!B:L,11,FALSE)</f>
        <v>3972.9</v>
      </c>
      <c r="O148" s="27">
        <f t="shared" si="26"/>
        <v>0</v>
      </c>
      <c r="P148" s="28">
        <f t="shared" si="27"/>
        <v>264.86</v>
      </c>
      <c r="Q148" s="29">
        <v>8</v>
      </c>
      <c r="R148" s="28">
        <f>SUM(P148*$R$2)</f>
        <v>96673.900000000009</v>
      </c>
      <c r="S148" s="28">
        <f>+R148*$Q$2</f>
        <v>3683.2755900000006</v>
      </c>
      <c r="T148" s="28">
        <f t="shared" si="29"/>
        <v>100357.17559000001</v>
      </c>
      <c r="U148" s="28">
        <f>+P148*$Q$2+P148</f>
        <v>274.951166</v>
      </c>
      <c r="V148" s="28">
        <f>SUM(T148*$V$2)</f>
        <v>12042.861070800001</v>
      </c>
      <c r="W148" s="28">
        <f>+T148*$W$2</f>
        <v>3010.7152677000004</v>
      </c>
      <c r="X148" s="28">
        <f>SUM(T148*$X$2)</f>
        <v>5017.8587795000012</v>
      </c>
      <c r="Y148" s="28">
        <f>SUM(T148*$Y$2)</f>
        <v>2508.9293897500006</v>
      </c>
      <c r="Z148" s="28">
        <f>+T148*$Z$2</f>
        <v>2007.1435118000004</v>
      </c>
      <c r="AA148" s="28">
        <v>870</v>
      </c>
      <c r="AB148" s="28">
        <f>+$AB$2</f>
        <v>67.227356</v>
      </c>
      <c r="AC148" s="28">
        <f t="shared" si="30"/>
        <v>1740</v>
      </c>
      <c r="AD148" s="28">
        <f>+AC148*$Q$2+$AD$2</f>
        <v>266.29399999999998</v>
      </c>
      <c r="AE148" s="28">
        <f t="shared" si="32"/>
        <v>2006.2939999999999</v>
      </c>
      <c r="AF148" s="28">
        <f>SUM(AB147*6)</f>
        <v>403.36413600000003</v>
      </c>
      <c r="AG148" s="28">
        <v>0</v>
      </c>
      <c r="AH148" s="30"/>
      <c r="AI148" s="28"/>
      <c r="AJ148" s="28"/>
      <c r="AK148" s="28"/>
      <c r="AL148" s="28"/>
      <c r="AM148" s="28">
        <f>SUM(U148*$AM$2)</f>
        <v>1374.7558300000001</v>
      </c>
      <c r="AN148" s="31">
        <f>SUM(U148*$AN$2)</f>
        <v>4124.2674900000002</v>
      </c>
      <c r="AO148" s="31">
        <f>SUM(U148*$AO$2)</f>
        <v>13747.558300000001</v>
      </c>
      <c r="AP148" s="2"/>
      <c r="AQ148" s="2"/>
    </row>
    <row r="149" spans="1:43" x14ac:dyDescent="0.25">
      <c r="A149" s="1">
        <v>136</v>
      </c>
      <c r="B149" s="22" t="s">
        <v>492</v>
      </c>
      <c r="C149" s="32" t="s">
        <v>493</v>
      </c>
      <c r="D149" s="33" t="s">
        <v>494</v>
      </c>
      <c r="E149" s="32" t="s">
        <v>345</v>
      </c>
      <c r="F149" s="32" t="s">
        <v>292</v>
      </c>
      <c r="G149" s="32" t="s">
        <v>70</v>
      </c>
      <c r="H149" s="33">
        <v>2013</v>
      </c>
      <c r="I149" s="33">
        <v>2014</v>
      </c>
      <c r="J149" s="34">
        <f t="shared" si="31"/>
        <v>1</v>
      </c>
      <c r="K149" s="35">
        <v>8</v>
      </c>
      <c r="L149" s="32">
        <v>15</v>
      </c>
      <c r="M149" s="36">
        <v>3546.2</v>
      </c>
      <c r="N149" s="36">
        <f>VLOOKUP(C149,[1]Hoja1!B:L,11,FALSE)</f>
        <v>3546.2</v>
      </c>
      <c r="O149" s="36">
        <f t="shared" si="26"/>
        <v>0</v>
      </c>
      <c r="P149" s="37">
        <f t="shared" si="27"/>
        <v>236.41333333333333</v>
      </c>
      <c r="Q149" s="38">
        <v>1</v>
      </c>
      <c r="R149" s="37">
        <f>SUM(P149*$R$2)</f>
        <v>86290.866666666669</v>
      </c>
      <c r="S149" s="37">
        <f>+R149*$Q$2</f>
        <v>3287.6820200000002</v>
      </c>
      <c r="T149" s="37">
        <f t="shared" si="29"/>
        <v>89578.548686666676</v>
      </c>
      <c r="U149" s="37">
        <f>+P149*$Q$2+P149</f>
        <v>245.42068133333333</v>
      </c>
      <c r="V149" s="37">
        <f>SUM(T149*$V$2)</f>
        <v>10749.4258424</v>
      </c>
      <c r="W149" s="37">
        <f>+T149*$W$2</f>
        <v>2687.3564606</v>
      </c>
      <c r="X149" s="37">
        <f>SUM(T149*$X$2)</f>
        <v>4478.9274343333336</v>
      </c>
      <c r="Y149" s="37">
        <f>SUM(T149*$Y$2)</f>
        <v>2239.4637171666668</v>
      </c>
      <c r="Z149" s="37">
        <f>+T149*$Z$2</f>
        <v>1791.5709737333336</v>
      </c>
      <c r="AA149" s="37">
        <v>778</v>
      </c>
      <c r="AB149" s="37">
        <f>+$AB$2</f>
        <v>67.227356</v>
      </c>
      <c r="AC149" s="37">
        <f t="shared" si="30"/>
        <v>1556</v>
      </c>
      <c r="AD149" s="37">
        <f>+AC149*$Q$2+$AD$2</f>
        <v>259.28359999999998</v>
      </c>
      <c r="AE149" s="37">
        <f t="shared" si="32"/>
        <v>1815.2836</v>
      </c>
      <c r="AF149" s="37">
        <v>0</v>
      </c>
      <c r="AG149" s="37">
        <v>0</v>
      </c>
      <c r="AH149" s="39"/>
      <c r="AI149" s="37"/>
      <c r="AJ149" s="37"/>
      <c r="AK149" s="37"/>
      <c r="AL149" s="37"/>
      <c r="AM149" s="37">
        <f>SUM(U149*$AM$2)</f>
        <v>1227.1034066666666</v>
      </c>
      <c r="AN149" s="40">
        <f>SUM(U149*$AN$2)</f>
        <v>3681.3102199999998</v>
      </c>
      <c r="AO149" s="40">
        <f>SUM(U149*$AO$2)</f>
        <v>12271.034066666667</v>
      </c>
      <c r="AP149" s="2"/>
      <c r="AQ149" s="2"/>
    </row>
    <row r="150" spans="1:43" x14ac:dyDescent="0.25">
      <c r="A150" s="1">
        <v>137</v>
      </c>
      <c r="B150" s="22" t="s">
        <v>495</v>
      </c>
      <c r="C150" s="23" t="s">
        <v>496</v>
      </c>
      <c r="D150" s="24" t="s">
        <v>497</v>
      </c>
      <c r="E150" s="23" t="s">
        <v>345</v>
      </c>
      <c r="F150" s="23" t="s">
        <v>336</v>
      </c>
      <c r="G150" s="23" t="s">
        <v>43</v>
      </c>
      <c r="H150" s="24">
        <v>1995</v>
      </c>
      <c r="I150" s="24">
        <v>2014</v>
      </c>
      <c r="J150" s="25">
        <f t="shared" si="31"/>
        <v>19</v>
      </c>
      <c r="K150" s="26">
        <v>8</v>
      </c>
      <c r="L150" s="23">
        <v>15</v>
      </c>
      <c r="M150" s="27">
        <v>4172.95</v>
      </c>
      <c r="N150" s="27">
        <f>VLOOKUP(C150,[1]Hoja1!B:L,11,FALSE)</f>
        <v>4172.95</v>
      </c>
      <c r="O150" s="27">
        <f t="shared" si="26"/>
        <v>0</v>
      </c>
      <c r="P150" s="28">
        <f t="shared" si="27"/>
        <v>278.19666666666666</v>
      </c>
      <c r="Q150" s="29">
        <v>4</v>
      </c>
      <c r="R150" s="28">
        <f>SUM(P150*$R$2)</f>
        <v>101541.78333333333</v>
      </c>
      <c r="S150" s="28">
        <f>+R150*$Q$2</f>
        <v>3868.7419449999998</v>
      </c>
      <c r="T150" s="28">
        <f t="shared" si="29"/>
        <v>105410.52527833333</v>
      </c>
      <c r="U150" s="28">
        <f>+P150*$Q$2+P150</f>
        <v>288.79595966666665</v>
      </c>
      <c r="V150" s="28">
        <f>SUM(T150*$V$2)</f>
        <v>12649.263033399999</v>
      </c>
      <c r="W150" s="28">
        <f>+T150*$W$2</f>
        <v>3162.3157583499997</v>
      </c>
      <c r="X150" s="28">
        <f>SUM(T150*$X$2)</f>
        <v>5270.5262639166667</v>
      </c>
      <c r="Y150" s="28">
        <f>SUM(T150*$Y$2)</f>
        <v>2635.2631319583334</v>
      </c>
      <c r="Z150" s="28">
        <f>+T150*$Z$2</f>
        <v>2108.2105055666666</v>
      </c>
      <c r="AA150" s="28">
        <v>1015.5</v>
      </c>
      <c r="AB150" s="28">
        <f>+$AB$2</f>
        <v>67.227356</v>
      </c>
      <c r="AC150" s="28">
        <f t="shared" si="30"/>
        <v>2031</v>
      </c>
      <c r="AD150" s="28">
        <f>+AC150*$Q$2+$AD$2</f>
        <v>277.3811</v>
      </c>
      <c r="AE150" s="28">
        <f t="shared" si="32"/>
        <v>2308.3811000000001</v>
      </c>
      <c r="AF150" s="28">
        <f>SUM(AB149*5)</f>
        <v>336.13677999999999</v>
      </c>
      <c r="AG150" s="28">
        <v>0</v>
      </c>
      <c r="AH150" s="30"/>
      <c r="AI150" s="28"/>
      <c r="AJ150" s="28"/>
      <c r="AK150" s="28"/>
      <c r="AL150" s="28"/>
      <c r="AM150" s="28">
        <f>SUM(U150*$AM$2)</f>
        <v>1443.9797983333333</v>
      </c>
      <c r="AN150" s="31">
        <f>SUM(U150*$AN$2)</f>
        <v>4331.9393949999994</v>
      </c>
      <c r="AO150" s="31">
        <f>SUM(U150*$AO$2)</f>
        <v>14439.797983333332</v>
      </c>
      <c r="AP150" s="2"/>
      <c r="AQ150" s="2"/>
    </row>
    <row r="151" spans="1:43" x14ac:dyDescent="0.25">
      <c r="A151" s="1">
        <v>138</v>
      </c>
      <c r="B151" s="22" t="s">
        <v>498</v>
      </c>
      <c r="C151" s="32" t="s">
        <v>499</v>
      </c>
      <c r="D151" s="33" t="s">
        <v>500</v>
      </c>
      <c r="E151" s="32" t="s">
        <v>345</v>
      </c>
      <c r="F151" s="32" t="s">
        <v>292</v>
      </c>
      <c r="G151" s="32" t="s">
        <v>43</v>
      </c>
      <c r="H151" s="33">
        <v>2003</v>
      </c>
      <c r="I151" s="33">
        <v>2014</v>
      </c>
      <c r="J151" s="34">
        <f t="shared" si="31"/>
        <v>11</v>
      </c>
      <c r="K151" s="35">
        <v>8</v>
      </c>
      <c r="L151" s="32">
        <v>15</v>
      </c>
      <c r="M151" s="36">
        <v>3545.6</v>
      </c>
      <c r="N151" s="36">
        <f>VLOOKUP(C151,[1]Hoja1!B:L,11,FALSE)</f>
        <v>3545.6</v>
      </c>
      <c r="O151" s="36">
        <f t="shared" si="26"/>
        <v>0</v>
      </c>
      <c r="P151" s="37">
        <f t="shared" si="27"/>
        <v>236.37333333333333</v>
      </c>
      <c r="Q151" s="38">
        <v>1</v>
      </c>
      <c r="R151" s="37">
        <f>SUM(P151*$R$2)</f>
        <v>86276.266666666663</v>
      </c>
      <c r="S151" s="37">
        <f>+R151*$Q$2</f>
        <v>3287.1257599999999</v>
      </c>
      <c r="T151" s="37">
        <f t="shared" si="29"/>
        <v>89563.392426666658</v>
      </c>
      <c r="U151" s="37">
        <f>+P151*$Q$2+P151</f>
        <v>245.37915733333332</v>
      </c>
      <c r="V151" s="37">
        <f>SUM(T151*$V$2)</f>
        <v>10747.607091199998</v>
      </c>
      <c r="W151" s="37">
        <f>+T151*$W$2</f>
        <v>2686.9017727999994</v>
      </c>
      <c r="X151" s="37">
        <f>SUM(T151*$X$2)</f>
        <v>4478.1696213333335</v>
      </c>
      <c r="Y151" s="37">
        <f>SUM(T151*$Y$2)</f>
        <v>2239.0848106666667</v>
      </c>
      <c r="Z151" s="37">
        <f>+T151*$Z$2</f>
        <v>1791.2678485333331</v>
      </c>
      <c r="AA151" s="37">
        <v>878</v>
      </c>
      <c r="AB151" s="37">
        <f>+$AB$2</f>
        <v>67.227356</v>
      </c>
      <c r="AC151" s="37">
        <f t="shared" si="30"/>
        <v>1756</v>
      </c>
      <c r="AD151" s="37">
        <f>+AC151*$Q$2+$AD$2</f>
        <v>266.90359999999998</v>
      </c>
      <c r="AE151" s="37">
        <f t="shared" si="32"/>
        <v>2022.9036000000001</v>
      </c>
      <c r="AF151" s="37">
        <f>SUM(AB150*4)</f>
        <v>268.909424</v>
      </c>
      <c r="AG151" s="37">
        <v>0</v>
      </c>
      <c r="AH151" s="39"/>
      <c r="AI151" s="37"/>
      <c r="AJ151" s="37"/>
      <c r="AK151" s="37"/>
      <c r="AL151" s="37"/>
      <c r="AM151" s="37">
        <f>SUM(U151*$AM$2)</f>
        <v>1226.8957866666667</v>
      </c>
      <c r="AN151" s="40">
        <f>SUM(U151*$AN$2)</f>
        <v>3680.6873599999999</v>
      </c>
      <c r="AO151" s="40">
        <f>SUM(U151*$AO$2)</f>
        <v>12268.957866666666</v>
      </c>
      <c r="AP151" s="2"/>
      <c r="AQ151" s="2"/>
    </row>
    <row r="152" spans="1:43" x14ac:dyDescent="0.25">
      <c r="A152" s="1">
        <v>139</v>
      </c>
      <c r="B152" s="22" t="s">
        <v>501</v>
      </c>
      <c r="C152" s="23" t="s">
        <v>502</v>
      </c>
      <c r="D152" s="24" t="s">
        <v>503</v>
      </c>
      <c r="E152" s="23" t="s">
        <v>345</v>
      </c>
      <c r="F152" s="23" t="s">
        <v>287</v>
      </c>
      <c r="G152" s="23" t="s">
        <v>129</v>
      </c>
      <c r="H152" s="24">
        <v>1989</v>
      </c>
      <c r="I152" s="24">
        <v>2014</v>
      </c>
      <c r="J152" s="25">
        <f t="shared" si="31"/>
        <v>25</v>
      </c>
      <c r="K152" s="26">
        <v>8</v>
      </c>
      <c r="L152" s="23">
        <v>15</v>
      </c>
      <c r="M152" s="27">
        <v>7115.85</v>
      </c>
      <c r="N152" s="27">
        <f>VLOOKUP(C152,[1]Hoja1!B:L,11,FALSE)</f>
        <v>7115.85</v>
      </c>
      <c r="O152" s="27">
        <f t="shared" si="26"/>
        <v>0</v>
      </c>
      <c r="P152" s="28">
        <f t="shared" si="27"/>
        <v>474.39000000000004</v>
      </c>
      <c r="Q152" s="29">
        <v>14</v>
      </c>
      <c r="R152" s="28">
        <f>SUM(P152*$R$2)</f>
        <v>173152.35</v>
      </c>
      <c r="S152" s="28">
        <f>+R152*$Q$2</f>
        <v>6597.1045350000004</v>
      </c>
      <c r="T152" s="28">
        <f t="shared" si="29"/>
        <v>179749.454535</v>
      </c>
      <c r="U152" s="28">
        <f>+P152*$Q$2+P152</f>
        <v>492.46425900000003</v>
      </c>
      <c r="V152" s="28">
        <f>SUM(T152*$V$2)</f>
        <v>21569.934544199998</v>
      </c>
      <c r="W152" s="28">
        <f>+T152*$W$2</f>
        <v>5392.4836360499994</v>
      </c>
      <c r="X152" s="28">
        <f>SUM(T152*$X$2)</f>
        <v>8987.4727267500002</v>
      </c>
      <c r="Y152" s="28">
        <f>SUM(T152*$Y$2)</f>
        <v>4493.7363633750001</v>
      </c>
      <c r="Z152" s="28">
        <f>+T152*$Z$2</f>
        <v>3594.9890906999999</v>
      </c>
      <c r="AA152" s="28">
        <v>1142.5</v>
      </c>
      <c r="AB152" s="28">
        <f>+$AB$2</f>
        <v>67.227356</v>
      </c>
      <c r="AC152" s="28">
        <f t="shared" si="30"/>
        <v>2285</v>
      </c>
      <c r="AD152" s="28">
        <f>+AC152*$Q$2+$AD$2</f>
        <v>287.05849999999998</v>
      </c>
      <c r="AE152" s="28">
        <f t="shared" si="32"/>
        <v>2572.0585000000001</v>
      </c>
      <c r="AF152" s="28">
        <f>SUM(AB152*7)</f>
        <v>470.59149200000002</v>
      </c>
      <c r="AG152" s="28">
        <v>0</v>
      </c>
      <c r="AH152" s="30">
        <v>5000</v>
      </c>
      <c r="AI152" s="28"/>
      <c r="AJ152" s="28"/>
      <c r="AK152" s="28"/>
      <c r="AL152" s="28"/>
      <c r="AM152" s="28">
        <f>SUM(U152*$AM$2)</f>
        <v>2462.3212950000002</v>
      </c>
      <c r="AN152" s="31">
        <f>SUM(U152*$AN$2)</f>
        <v>7386.9638850000001</v>
      </c>
      <c r="AO152" s="31">
        <f>SUM(U152*$AO$2)</f>
        <v>24623.212950000001</v>
      </c>
      <c r="AP152" s="2"/>
      <c r="AQ152" s="2"/>
    </row>
    <row r="153" spans="1:43" x14ac:dyDescent="0.25">
      <c r="A153" s="1">
        <v>140</v>
      </c>
      <c r="B153" s="22" t="s">
        <v>504</v>
      </c>
      <c r="C153" s="32" t="s">
        <v>505</v>
      </c>
      <c r="D153" s="33" t="s">
        <v>120</v>
      </c>
      <c r="E153" s="32" t="s">
        <v>345</v>
      </c>
      <c r="F153" s="32" t="s">
        <v>292</v>
      </c>
      <c r="G153" s="32" t="s">
        <v>43</v>
      </c>
      <c r="H153" s="33">
        <v>2003</v>
      </c>
      <c r="I153" s="33">
        <v>2014</v>
      </c>
      <c r="J153" s="34">
        <f t="shared" si="31"/>
        <v>11</v>
      </c>
      <c r="K153" s="35">
        <v>8</v>
      </c>
      <c r="L153" s="32">
        <v>15</v>
      </c>
      <c r="M153" s="36">
        <v>3545.9</v>
      </c>
      <c r="N153" s="36">
        <f>VLOOKUP(C153,[1]Hoja1!B:L,11,FALSE)</f>
        <v>3545.9</v>
      </c>
      <c r="O153" s="36">
        <f t="shared" si="26"/>
        <v>0</v>
      </c>
      <c r="P153" s="37">
        <f t="shared" si="27"/>
        <v>236.39333333333335</v>
      </c>
      <c r="Q153" s="38">
        <v>1</v>
      </c>
      <c r="R153" s="37">
        <f>SUM(P153*$R$2)</f>
        <v>86283.566666666666</v>
      </c>
      <c r="S153" s="37">
        <f>+R153*$Q$2</f>
        <v>3287.40389</v>
      </c>
      <c r="T153" s="37">
        <f t="shared" si="29"/>
        <v>89570.970556666667</v>
      </c>
      <c r="U153" s="37">
        <f>+P153*$Q$2+P153</f>
        <v>245.39991933333334</v>
      </c>
      <c r="V153" s="37">
        <f>SUM(T153*$V$2)</f>
        <v>10748.5164668</v>
      </c>
      <c r="W153" s="37">
        <f>+T153*$W$2</f>
        <v>2687.1291166999999</v>
      </c>
      <c r="X153" s="37">
        <f>SUM(T153*$X$2)</f>
        <v>4478.5485278333335</v>
      </c>
      <c r="Y153" s="37">
        <f>SUM(T153*$Y$2)</f>
        <v>2239.2742639166668</v>
      </c>
      <c r="Z153" s="37">
        <f>+T153*$Z$2</f>
        <v>1791.4194111333334</v>
      </c>
      <c r="AA153" s="37">
        <v>878</v>
      </c>
      <c r="AB153" s="37">
        <f>+$AB$2</f>
        <v>67.227356</v>
      </c>
      <c r="AC153" s="37">
        <f t="shared" si="30"/>
        <v>1756</v>
      </c>
      <c r="AD153" s="37">
        <f>+AC153*$Q$2+$AD$2</f>
        <v>266.90359999999998</v>
      </c>
      <c r="AE153" s="37">
        <f t="shared" si="32"/>
        <v>2022.9036000000001</v>
      </c>
      <c r="AF153" s="37">
        <f>SUM(AB152*4)</f>
        <v>268.909424</v>
      </c>
      <c r="AG153" s="37">
        <v>0</v>
      </c>
      <c r="AH153" s="39"/>
      <c r="AI153" s="37"/>
      <c r="AJ153" s="37"/>
      <c r="AK153" s="37"/>
      <c r="AL153" s="37"/>
      <c r="AM153" s="37">
        <f>SUM(U153*$AM$2)</f>
        <v>1226.9995966666668</v>
      </c>
      <c r="AN153" s="40">
        <f>SUM(U153*$AN$2)</f>
        <v>3680.9987900000001</v>
      </c>
      <c r="AO153" s="40">
        <f>SUM(U153*$AO$2)</f>
        <v>12269.995966666667</v>
      </c>
      <c r="AP153" s="2"/>
      <c r="AQ153" s="2"/>
    </row>
    <row r="154" spans="1:43" x14ac:dyDescent="0.25">
      <c r="A154" s="1">
        <v>141</v>
      </c>
      <c r="B154" s="22" t="s">
        <v>506</v>
      </c>
      <c r="C154" s="23" t="s">
        <v>507</v>
      </c>
      <c r="D154" s="24" t="s">
        <v>508</v>
      </c>
      <c r="E154" s="23" t="s">
        <v>345</v>
      </c>
      <c r="F154" s="23" t="s">
        <v>509</v>
      </c>
      <c r="G154" s="23" t="s">
        <v>283</v>
      </c>
      <c r="H154" s="24">
        <v>1995</v>
      </c>
      <c r="I154" s="24">
        <v>2014</v>
      </c>
      <c r="J154" s="25">
        <f t="shared" si="31"/>
        <v>19</v>
      </c>
      <c r="K154" s="26">
        <v>6</v>
      </c>
      <c r="L154" s="23">
        <v>15</v>
      </c>
      <c r="M154" s="27">
        <v>4472.8500000000004</v>
      </c>
      <c r="N154" s="27">
        <f>VLOOKUP(C154,[1]Hoja1!B:L,11,FALSE)</f>
        <v>4472.8500000000004</v>
      </c>
      <c r="O154" s="27">
        <f t="shared" si="26"/>
        <v>0</v>
      </c>
      <c r="P154" s="28">
        <f t="shared" si="27"/>
        <v>298.19</v>
      </c>
      <c r="Q154" s="29">
        <v>10</v>
      </c>
      <c r="R154" s="28">
        <f>SUM(P154*$R$2)</f>
        <v>108839.35</v>
      </c>
      <c r="S154" s="28">
        <f>+R154*$Q$2</f>
        <v>4146.7792350000009</v>
      </c>
      <c r="T154" s="28">
        <f t="shared" si="29"/>
        <v>112986.129235</v>
      </c>
      <c r="U154" s="28">
        <f>+P154*$Q$2+P154</f>
        <v>309.551039</v>
      </c>
      <c r="V154" s="28">
        <f>SUM(T154*$V$2)</f>
        <v>13558.3355082</v>
      </c>
      <c r="W154" s="28">
        <f>+T154*$W$2</f>
        <v>3389.58387705</v>
      </c>
      <c r="X154" s="28">
        <f>SUM(T154*$X$2)</f>
        <v>5649.3064617500004</v>
      </c>
      <c r="Y154" s="28">
        <f>SUM(T154*$Y$2)</f>
        <v>2824.6532308750002</v>
      </c>
      <c r="Z154" s="28">
        <f>+T154*$Z$2</f>
        <v>2259.7225847</v>
      </c>
      <c r="AA154" s="28">
        <v>871</v>
      </c>
      <c r="AB154" s="28">
        <f>+$AB$2</f>
        <v>67.227356</v>
      </c>
      <c r="AC154" s="28">
        <f t="shared" si="30"/>
        <v>1742</v>
      </c>
      <c r="AD154" s="28">
        <f>+AC154*$Q$2+$AD$2</f>
        <v>266.37020000000001</v>
      </c>
      <c r="AE154" s="28">
        <f t="shared" si="32"/>
        <v>2008.3702000000001</v>
      </c>
      <c r="AF154" s="28">
        <f>SUM(AB153*5)</f>
        <v>336.13677999999999</v>
      </c>
      <c r="AG154" s="28">
        <v>0</v>
      </c>
      <c r="AH154" s="30"/>
      <c r="AI154" s="28"/>
      <c r="AJ154" s="28"/>
      <c r="AK154" s="28"/>
      <c r="AL154" s="28"/>
      <c r="AM154" s="28">
        <f>SUM(U154*$AM$2)</f>
        <v>1547.755195</v>
      </c>
      <c r="AN154" s="31">
        <f>SUM(U154*$AN$2)</f>
        <v>4643.2655850000001</v>
      </c>
      <c r="AO154" s="31">
        <f>SUM(U154*$AO$2)</f>
        <v>15477.551950000001</v>
      </c>
      <c r="AP154" s="2"/>
      <c r="AQ154" s="2"/>
    </row>
    <row r="155" spans="1:43" x14ac:dyDescent="0.25">
      <c r="A155" s="1">
        <v>142</v>
      </c>
      <c r="B155" s="22" t="s">
        <v>510</v>
      </c>
      <c r="C155" s="32" t="s">
        <v>511</v>
      </c>
      <c r="D155" s="33" t="s">
        <v>333</v>
      </c>
      <c r="E155" s="32" t="s">
        <v>345</v>
      </c>
      <c r="F155" s="32" t="s">
        <v>292</v>
      </c>
      <c r="G155" s="32" t="s">
        <v>43</v>
      </c>
      <c r="H155" s="33">
        <v>2005</v>
      </c>
      <c r="I155" s="33">
        <v>2014</v>
      </c>
      <c r="J155" s="34">
        <f t="shared" si="31"/>
        <v>9</v>
      </c>
      <c r="K155" s="35">
        <v>8</v>
      </c>
      <c r="L155" s="32">
        <v>15</v>
      </c>
      <c r="M155" s="36">
        <v>3546.05</v>
      </c>
      <c r="N155" s="36">
        <f>VLOOKUP(C155,[1]Hoja1!B:L,11,FALSE)</f>
        <v>3546.05</v>
      </c>
      <c r="O155" s="36">
        <f t="shared" si="26"/>
        <v>0</v>
      </c>
      <c r="P155" s="37">
        <f t="shared" si="27"/>
        <v>236.40333333333334</v>
      </c>
      <c r="Q155" s="38">
        <v>1</v>
      </c>
      <c r="R155" s="37">
        <f>SUM(P155*$R$2)</f>
        <v>86287.216666666674</v>
      </c>
      <c r="S155" s="37">
        <f>+R155*$Q$2</f>
        <v>3287.5429550000003</v>
      </c>
      <c r="T155" s="37">
        <f t="shared" si="29"/>
        <v>89574.759621666672</v>
      </c>
      <c r="U155" s="37">
        <f>+P155*$Q$2+P155</f>
        <v>245.41030033333334</v>
      </c>
      <c r="V155" s="37">
        <f>SUM(T155*$V$2)</f>
        <v>10748.9711546</v>
      </c>
      <c r="W155" s="37">
        <f>+T155*$W$2</f>
        <v>2687.24278865</v>
      </c>
      <c r="X155" s="37">
        <f>SUM(T155*$X$2)</f>
        <v>4478.7379810833336</v>
      </c>
      <c r="Y155" s="37">
        <f>SUM(T155*$Y$2)</f>
        <v>2239.3689905416668</v>
      </c>
      <c r="Z155" s="37">
        <f>+T155*$Z$2</f>
        <v>1791.4951924333334</v>
      </c>
      <c r="AA155" s="37">
        <v>878</v>
      </c>
      <c r="AB155" s="37">
        <f>+$AB$2</f>
        <v>67.227356</v>
      </c>
      <c r="AC155" s="37">
        <f t="shared" si="30"/>
        <v>1756</v>
      </c>
      <c r="AD155" s="37">
        <f>+AC155*$Q$2+$AD$2</f>
        <v>266.90359999999998</v>
      </c>
      <c r="AE155" s="37">
        <f t="shared" si="32"/>
        <v>2022.9036000000001</v>
      </c>
      <c r="AF155" s="37">
        <f>SUM(AB155*3)</f>
        <v>201.68206800000002</v>
      </c>
      <c r="AG155" s="37">
        <v>0</v>
      </c>
      <c r="AH155" s="39"/>
      <c r="AI155" s="37"/>
      <c r="AJ155" s="37"/>
      <c r="AK155" s="37"/>
      <c r="AL155" s="37"/>
      <c r="AM155" s="37">
        <f>SUM(U155*$AM$2)</f>
        <v>1227.0515016666668</v>
      </c>
      <c r="AN155" s="40">
        <f>SUM(U155*$AN$2)</f>
        <v>3681.154505</v>
      </c>
      <c r="AO155" s="40">
        <f>SUM(U155*$AO$2)</f>
        <v>12270.515016666666</v>
      </c>
      <c r="AP155" s="2"/>
      <c r="AQ155" s="2"/>
    </row>
    <row r="156" spans="1:43" x14ac:dyDescent="0.25">
      <c r="A156" s="1">
        <v>143</v>
      </c>
      <c r="B156" s="22" t="s">
        <v>512</v>
      </c>
      <c r="C156" s="23" t="s">
        <v>513</v>
      </c>
      <c r="D156" s="24" t="s">
        <v>165</v>
      </c>
      <c r="E156" s="23" t="s">
        <v>345</v>
      </c>
      <c r="F156" s="23" t="s">
        <v>292</v>
      </c>
      <c r="G156" s="23" t="s">
        <v>70</v>
      </c>
      <c r="H156" s="24">
        <v>2013</v>
      </c>
      <c r="I156" s="24">
        <v>2014</v>
      </c>
      <c r="J156" s="25">
        <f t="shared" si="31"/>
        <v>1</v>
      </c>
      <c r="K156" s="26">
        <v>8</v>
      </c>
      <c r="L156" s="23">
        <v>15</v>
      </c>
      <c r="M156" s="27">
        <v>3545.85</v>
      </c>
      <c r="N156" s="27">
        <f>VLOOKUP(C156,[1]Hoja1!B:L,11,FALSE)</f>
        <v>3545.85</v>
      </c>
      <c r="O156" s="27">
        <f t="shared" si="26"/>
        <v>0</v>
      </c>
      <c r="P156" s="28">
        <f t="shared" si="27"/>
        <v>236.39</v>
      </c>
      <c r="Q156" s="29">
        <v>1</v>
      </c>
      <c r="R156" s="28">
        <f>SUM(P156*$R$2)</f>
        <v>86282.349999999991</v>
      </c>
      <c r="S156" s="28">
        <f>+R156*$Q$2</f>
        <v>3287.3575349999996</v>
      </c>
      <c r="T156" s="28">
        <f t="shared" si="29"/>
        <v>89569.707534999994</v>
      </c>
      <c r="U156" s="28">
        <f>+P156*$Q$2+P156</f>
        <v>245.39645899999999</v>
      </c>
      <c r="V156" s="28">
        <f>SUM(T156*$V$2)</f>
        <v>10748.3649042</v>
      </c>
      <c r="W156" s="28">
        <f>+T156*$W$2</f>
        <v>2687.0912260499999</v>
      </c>
      <c r="X156" s="28">
        <f>SUM(T156*$X$2)</f>
        <v>4478.4853767499999</v>
      </c>
      <c r="Y156" s="28">
        <f>SUM(T156*$Y$2)</f>
        <v>2239.2426883749999</v>
      </c>
      <c r="Z156" s="28">
        <f>+T156*$Z$2</f>
        <v>1791.3941507</v>
      </c>
      <c r="AA156" s="28">
        <v>778</v>
      </c>
      <c r="AB156" s="28">
        <f>+$AB$2</f>
        <v>67.227356</v>
      </c>
      <c r="AC156" s="28">
        <f t="shared" si="30"/>
        <v>1556</v>
      </c>
      <c r="AD156" s="28">
        <f>+AC156*$Q$2+$AD$2</f>
        <v>259.28359999999998</v>
      </c>
      <c r="AE156" s="28">
        <f t="shared" si="32"/>
        <v>1815.2836</v>
      </c>
      <c r="AF156" s="28">
        <v>0</v>
      </c>
      <c r="AG156" s="28">
        <v>0</v>
      </c>
      <c r="AH156" s="30"/>
      <c r="AI156" s="28"/>
      <c r="AJ156" s="28"/>
      <c r="AK156" s="28"/>
      <c r="AL156" s="28"/>
      <c r="AM156" s="28">
        <f>SUM(U156*$AM$2)</f>
        <v>1226.982295</v>
      </c>
      <c r="AN156" s="31">
        <f>SUM(U156*$AN$2)</f>
        <v>3680.9468849999998</v>
      </c>
      <c r="AO156" s="31">
        <f>SUM(U156*$AO$2)</f>
        <v>12269.82295</v>
      </c>
      <c r="AP156" s="2"/>
      <c r="AQ156" s="2"/>
    </row>
    <row r="157" spans="1:43" x14ac:dyDescent="0.25">
      <c r="A157" s="1">
        <v>144</v>
      </c>
      <c r="B157" s="22" t="s">
        <v>514</v>
      </c>
      <c r="C157" s="32" t="s">
        <v>515</v>
      </c>
      <c r="D157" s="33" t="s">
        <v>516</v>
      </c>
      <c r="E157" s="32" t="s">
        <v>345</v>
      </c>
      <c r="F157" s="32" t="s">
        <v>292</v>
      </c>
      <c r="G157" s="32" t="s">
        <v>70</v>
      </c>
      <c r="H157" s="33">
        <v>2013</v>
      </c>
      <c r="I157" s="33">
        <v>2014</v>
      </c>
      <c r="J157" s="34">
        <f t="shared" si="31"/>
        <v>1</v>
      </c>
      <c r="K157" s="35">
        <v>8</v>
      </c>
      <c r="L157" s="32">
        <v>15</v>
      </c>
      <c r="M157" s="36">
        <v>3546.2</v>
      </c>
      <c r="N157" s="36">
        <f>VLOOKUP(C157,[1]Hoja1!B:L,11,FALSE)</f>
        <v>3546.2</v>
      </c>
      <c r="O157" s="36">
        <f t="shared" si="26"/>
        <v>0</v>
      </c>
      <c r="P157" s="37">
        <f t="shared" si="27"/>
        <v>236.41333333333333</v>
      </c>
      <c r="Q157" s="38">
        <v>1</v>
      </c>
      <c r="R157" s="37">
        <f>SUM(P157*$R$2)</f>
        <v>86290.866666666669</v>
      </c>
      <c r="S157" s="37">
        <f>+R157*$Q$2</f>
        <v>3287.6820200000002</v>
      </c>
      <c r="T157" s="37">
        <f t="shared" si="29"/>
        <v>89578.548686666676</v>
      </c>
      <c r="U157" s="37">
        <f>+P157*$Q$2+P157</f>
        <v>245.42068133333333</v>
      </c>
      <c r="V157" s="37">
        <f>SUM(T157*$V$2)</f>
        <v>10749.4258424</v>
      </c>
      <c r="W157" s="37">
        <f>+T157*$W$2</f>
        <v>2687.3564606</v>
      </c>
      <c r="X157" s="37">
        <f>SUM(T157*$X$2)</f>
        <v>4478.9274343333336</v>
      </c>
      <c r="Y157" s="37">
        <f>SUM(T157*$Y$2)</f>
        <v>2239.4637171666668</v>
      </c>
      <c r="Z157" s="37">
        <f>+T157*$Z$2</f>
        <v>1791.5709737333336</v>
      </c>
      <c r="AA157" s="37">
        <v>778</v>
      </c>
      <c r="AB157" s="37">
        <f>+$AB$2</f>
        <v>67.227356</v>
      </c>
      <c r="AC157" s="37">
        <f t="shared" si="30"/>
        <v>1556</v>
      </c>
      <c r="AD157" s="37">
        <f>+AC157*$Q$2+$AD$2</f>
        <v>259.28359999999998</v>
      </c>
      <c r="AE157" s="37">
        <f t="shared" si="32"/>
        <v>1815.2836</v>
      </c>
      <c r="AF157" s="37">
        <v>0</v>
      </c>
      <c r="AG157" s="37">
        <v>0</v>
      </c>
      <c r="AH157" s="39"/>
      <c r="AI157" s="37"/>
      <c r="AJ157" s="37"/>
      <c r="AK157" s="37"/>
      <c r="AL157" s="37"/>
      <c r="AM157" s="37">
        <f>SUM(U157*$AM$2)</f>
        <v>1227.1034066666666</v>
      </c>
      <c r="AN157" s="40">
        <f>SUM(U157*$AN$2)</f>
        <v>3681.3102199999998</v>
      </c>
      <c r="AO157" s="40">
        <f>SUM(U157*$AO$2)</f>
        <v>12271.034066666667</v>
      </c>
      <c r="AP157" s="2"/>
      <c r="AQ157" s="2"/>
    </row>
    <row r="158" spans="1:43" x14ac:dyDescent="0.25">
      <c r="A158" s="1">
        <v>145</v>
      </c>
      <c r="B158" s="22" t="s">
        <v>517</v>
      </c>
      <c r="C158" s="23" t="s">
        <v>518</v>
      </c>
      <c r="D158" s="24" t="s">
        <v>519</v>
      </c>
      <c r="E158" s="23" t="s">
        <v>345</v>
      </c>
      <c r="F158" s="23" t="s">
        <v>292</v>
      </c>
      <c r="G158" s="23" t="s">
        <v>43</v>
      </c>
      <c r="H158" s="24">
        <v>2004</v>
      </c>
      <c r="I158" s="24">
        <v>2014</v>
      </c>
      <c r="J158" s="25">
        <f t="shared" si="31"/>
        <v>10</v>
      </c>
      <c r="K158" s="26">
        <v>8</v>
      </c>
      <c r="L158" s="23">
        <v>15</v>
      </c>
      <c r="M158" s="27">
        <v>3546.2</v>
      </c>
      <c r="N158" s="27">
        <f>VLOOKUP(C158,[1]Hoja1!B:L,11,FALSE)</f>
        <v>3546.2</v>
      </c>
      <c r="O158" s="27">
        <f t="shared" si="26"/>
        <v>0</v>
      </c>
      <c r="P158" s="28">
        <f t="shared" si="27"/>
        <v>236.41333333333333</v>
      </c>
      <c r="Q158" s="29">
        <v>1</v>
      </c>
      <c r="R158" s="28">
        <f>SUM(P158*$R$2)</f>
        <v>86290.866666666669</v>
      </c>
      <c r="S158" s="28">
        <f>+R158*$Q$2</f>
        <v>3287.6820200000002</v>
      </c>
      <c r="T158" s="28">
        <f t="shared" si="29"/>
        <v>89578.548686666676</v>
      </c>
      <c r="U158" s="28">
        <f>+P158*$Q$2+P158</f>
        <v>245.42068133333333</v>
      </c>
      <c r="V158" s="28">
        <f>SUM(T158*$V$2)</f>
        <v>10749.4258424</v>
      </c>
      <c r="W158" s="28">
        <f>+T158*$W$2</f>
        <v>2687.3564606</v>
      </c>
      <c r="X158" s="28">
        <f>SUM(T158*$X$2)</f>
        <v>4478.9274343333336</v>
      </c>
      <c r="Y158" s="28">
        <f>SUM(T158*$Y$2)</f>
        <v>2239.4637171666668</v>
      </c>
      <c r="Z158" s="28">
        <f>+T158*$Z$2</f>
        <v>1791.5709737333336</v>
      </c>
      <c r="AA158" s="28">
        <v>878</v>
      </c>
      <c r="AB158" s="28">
        <f>+$AB$2</f>
        <v>67.227356</v>
      </c>
      <c r="AC158" s="28">
        <f t="shared" si="30"/>
        <v>1756</v>
      </c>
      <c r="AD158" s="28">
        <f>+AC158*$Q$2+$AD$2</f>
        <v>266.90359999999998</v>
      </c>
      <c r="AE158" s="28">
        <f t="shared" si="32"/>
        <v>2022.9036000000001</v>
      </c>
      <c r="AF158" s="28">
        <f>SUM(AB157*4)</f>
        <v>268.909424</v>
      </c>
      <c r="AG158" s="28">
        <v>0</v>
      </c>
      <c r="AH158" s="30"/>
      <c r="AI158" s="28"/>
      <c r="AJ158" s="28"/>
      <c r="AK158" s="28"/>
      <c r="AL158" s="28"/>
      <c r="AM158" s="28">
        <f>SUM(U158*$AM$2)</f>
        <v>1227.1034066666666</v>
      </c>
      <c r="AN158" s="31">
        <f>SUM(U158*$AN$2)</f>
        <v>3681.3102199999998</v>
      </c>
      <c r="AO158" s="31">
        <f>SUM(U158*$AO$2)</f>
        <v>12271.034066666667</v>
      </c>
      <c r="AP158" s="2"/>
      <c r="AQ158" s="2"/>
    </row>
    <row r="159" spans="1:43" x14ac:dyDescent="0.25">
      <c r="A159" s="1">
        <v>146</v>
      </c>
      <c r="B159" s="22" t="s">
        <v>520</v>
      </c>
      <c r="C159" s="32" t="s">
        <v>521</v>
      </c>
      <c r="D159" s="33" t="s">
        <v>522</v>
      </c>
      <c r="E159" s="32" t="s">
        <v>345</v>
      </c>
      <c r="F159" s="32" t="s">
        <v>292</v>
      </c>
      <c r="G159" s="32" t="s">
        <v>70</v>
      </c>
      <c r="H159" s="33">
        <v>2013</v>
      </c>
      <c r="I159" s="33">
        <v>2014</v>
      </c>
      <c r="J159" s="34">
        <f t="shared" si="31"/>
        <v>1</v>
      </c>
      <c r="K159" s="35">
        <v>8</v>
      </c>
      <c r="L159" s="32">
        <v>15</v>
      </c>
      <c r="M159" s="36">
        <v>3546.05</v>
      </c>
      <c r="N159" s="36">
        <f>VLOOKUP(C159,[1]Hoja1!B:L,11,FALSE)</f>
        <v>3546.05</v>
      </c>
      <c r="O159" s="36">
        <f t="shared" si="26"/>
        <v>0</v>
      </c>
      <c r="P159" s="37">
        <f t="shared" si="27"/>
        <v>236.40333333333334</v>
      </c>
      <c r="Q159" s="38">
        <v>1</v>
      </c>
      <c r="R159" s="37">
        <f>SUM(P159*$R$2)</f>
        <v>86287.216666666674</v>
      </c>
      <c r="S159" s="37">
        <f>+R159*$Q$2</f>
        <v>3287.5429550000003</v>
      </c>
      <c r="T159" s="37">
        <f t="shared" si="29"/>
        <v>89574.759621666672</v>
      </c>
      <c r="U159" s="37">
        <f>+P159*$Q$2+P159</f>
        <v>245.41030033333334</v>
      </c>
      <c r="V159" s="37">
        <f>SUM(T159*$V$2)</f>
        <v>10748.9711546</v>
      </c>
      <c r="W159" s="37">
        <f>+T159*$W$2</f>
        <v>2687.24278865</v>
      </c>
      <c r="X159" s="37">
        <f>SUM(T159*$X$2)</f>
        <v>4478.7379810833336</v>
      </c>
      <c r="Y159" s="37">
        <f>SUM(T159*$Y$2)</f>
        <v>2239.3689905416668</v>
      </c>
      <c r="Z159" s="37">
        <f>+T159*$Z$2</f>
        <v>1791.4951924333334</v>
      </c>
      <c r="AA159" s="37">
        <v>778</v>
      </c>
      <c r="AB159" s="37">
        <f>+$AB$2</f>
        <v>67.227356</v>
      </c>
      <c r="AC159" s="37">
        <f t="shared" si="30"/>
        <v>1556</v>
      </c>
      <c r="AD159" s="37">
        <f>+AC159*$Q$2+$AD$2</f>
        <v>259.28359999999998</v>
      </c>
      <c r="AE159" s="37">
        <f t="shared" si="32"/>
        <v>1815.2836</v>
      </c>
      <c r="AF159" s="37">
        <v>0</v>
      </c>
      <c r="AG159" s="37">
        <v>0</v>
      </c>
      <c r="AH159" s="39"/>
      <c r="AI159" s="37"/>
      <c r="AJ159" s="37"/>
      <c r="AK159" s="37"/>
      <c r="AL159" s="37"/>
      <c r="AM159" s="37">
        <f>SUM(U159*$AM$2)</f>
        <v>1227.0515016666668</v>
      </c>
      <c r="AN159" s="40">
        <f>SUM(U159*$AN$2)</f>
        <v>3681.154505</v>
      </c>
      <c r="AO159" s="40">
        <f>SUM(U159*$AO$2)</f>
        <v>12270.515016666666</v>
      </c>
      <c r="AP159" s="2"/>
      <c r="AQ159" s="2"/>
    </row>
    <row r="160" spans="1:43" x14ac:dyDescent="0.25">
      <c r="A160" s="1">
        <v>147</v>
      </c>
      <c r="B160" s="22" t="s">
        <v>523</v>
      </c>
      <c r="C160" s="23" t="s">
        <v>524</v>
      </c>
      <c r="D160" s="24" t="s">
        <v>413</v>
      </c>
      <c r="E160" s="23" t="s">
        <v>345</v>
      </c>
      <c r="F160" s="23" t="s">
        <v>292</v>
      </c>
      <c r="G160" s="23" t="s">
        <v>70</v>
      </c>
      <c r="H160" s="24">
        <v>2012</v>
      </c>
      <c r="I160" s="24">
        <v>2014</v>
      </c>
      <c r="J160" s="25">
        <f t="shared" si="31"/>
        <v>2</v>
      </c>
      <c r="K160" s="26">
        <v>8</v>
      </c>
      <c r="L160" s="23">
        <v>15</v>
      </c>
      <c r="M160" s="27">
        <v>3546.05</v>
      </c>
      <c r="N160" s="27">
        <f>VLOOKUP(C160,[1]Hoja1!B:L,11,FALSE)</f>
        <v>3546.05</v>
      </c>
      <c r="O160" s="27">
        <f t="shared" si="26"/>
        <v>0</v>
      </c>
      <c r="P160" s="28">
        <f t="shared" si="27"/>
        <v>236.40333333333334</v>
      </c>
      <c r="Q160" s="29">
        <v>1</v>
      </c>
      <c r="R160" s="28">
        <f>SUM(P160*$R$2)</f>
        <v>86287.216666666674</v>
      </c>
      <c r="S160" s="28">
        <f>+R160*$Q$2</f>
        <v>3287.5429550000003</v>
      </c>
      <c r="T160" s="28">
        <f t="shared" si="29"/>
        <v>89574.759621666672</v>
      </c>
      <c r="U160" s="28">
        <f>+P160*$Q$2+P160</f>
        <v>245.41030033333334</v>
      </c>
      <c r="V160" s="28">
        <f>SUM(T160*$V$2)</f>
        <v>10748.9711546</v>
      </c>
      <c r="W160" s="28">
        <f>+T160*$W$2</f>
        <v>2687.24278865</v>
      </c>
      <c r="X160" s="28">
        <f>SUM(T160*$X$2)</f>
        <v>4478.7379810833336</v>
      </c>
      <c r="Y160" s="28">
        <f>SUM(T160*$Y$2)</f>
        <v>2239.3689905416668</v>
      </c>
      <c r="Z160" s="28">
        <f>+T160*$Z$2</f>
        <v>1791.4951924333334</v>
      </c>
      <c r="AA160" s="28">
        <v>778</v>
      </c>
      <c r="AB160" s="28">
        <f>+$AB$2</f>
        <v>67.227356</v>
      </c>
      <c r="AC160" s="28">
        <f t="shared" si="30"/>
        <v>1556</v>
      </c>
      <c r="AD160" s="28">
        <f>+AC160*$Q$2+$AD$2</f>
        <v>259.28359999999998</v>
      </c>
      <c r="AE160" s="28">
        <f t="shared" si="32"/>
        <v>1815.2836</v>
      </c>
      <c r="AF160" s="28">
        <v>0</v>
      </c>
      <c r="AG160" s="28">
        <v>0</v>
      </c>
      <c r="AH160" s="30"/>
      <c r="AI160" s="28"/>
      <c r="AJ160" s="28"/>
      <c r="AK160" s="28"/>
      <c r="AL160" s="28"/>
      <c r="AM160" s="28">
        <f>SUM(U160*$AM$2)</f>
        <v>1227.0515016666668</v>
      </c>
      <c r="AN160" s="31">
        <f>SUM(U160*$AN$2)</f>
        <v>3681.154505</v>
      </c>
      <c r="AO160" s="31">
        <f>SUM(U160*$AO$2)</f>
        <v>12270.515016666666</v>
      </c>
      <c r="AP160" s="2"/>
      <c r="AQ160" s="2"/>
    </row>
    <row r="161" spans="1:43" x14ac:dyDescent="0.25">
      <c r="A161" s="1">
        <v>148</v>
      </c>
      <c r="B161" s="22" t="s">
        <v>525</v>
      </c>
      <c r="C161" s="32" t="s">
        <v>526</v>
      </c>
      <c r="D161" s="33" t="s">
        <v>527</v>
      </c>
      <c r="E161" s="32" t="s">
        <v>345</v>
      </c>
      <c r="F161" s="32" t="s">
        <v>292</v>
      </c>
      <c r="G161" s="32" t="s">
        <v>43</v>
      </c>
      <c r="H161" s="33">
        <v>2001</v>
      </c>
      <c r="I161" s="33">
        <v>2014</v>
      </c>
      <c r="J161" s="34">
        <f t="shared" si="31"/>
        <v>13</v>
      </c>
      <c r="K161" s="35">
        <v>8</v>
      </c>
      <c r="L161" s="32">
        <v>15</v>
      </c>
      <c r="M161" s="36">
        <v>3537.65</v>
      </c>
      <c r="N161" s="36">
        <f>VLOOKUP(C161,[1]Hoja1!B:L,11,FALSE)</f>
        <v>3537.65</v>
      </c>
      <c r="O161" s="36">
        <f t="shared" si="26"/>
        <v>0</v>
      </c>
      <c r="P161" s="37">
        <f t="shared" si="27"/>
        <v>235.84333333333333</v>
      </c>
      <c r="Q161" s="38">
        <v>1</v>
      </c>
      <c r="R161" s="37">
        <f>SUM(P161*$R$2)</f>
        <v>86082.816666666666</v>
      </c>
      <c r="S161" s="37">
        <f>+R161*$Q$2</f>
        <v>3279.7553150000003</v>
      </c>
      <c r="T161" s="37">
        <f t="shared" si="29"/>
        <v>89362.571981666668</v>
      </c>
      <c r="U161" s="37">
        <f>+P161*$Q$2+P161</f>
        <v>244.82896433333335</v>
      </c>
      <c r="V161" s="37">
        <f>SUM(T161*$V$2)</f>
        <v>10723.5086378</v>
      </c>
      <c r="W161" s="37">
        <f>+T161*$W$2</f>
        <v>2680.8771594499999</v>
      </c>
      <c r="X161" s="37">
        <f>SUM(T161*$X$2)</f>
        <v>4468.1285990833339</v>
      </c>
      <c r="Y161" s="37">
        <f>SUM(T161*$Y$2)</f>
        <v>2234.064299541667</v>
      </c>
      <c r="Z161" s="37">
        <f>+T161*$Z$2</f>
        <v>1787.2514396333333</v>
      </c>
      <c r="AA161" s="37">
        <v>878</v>
      </c>
      <c r="AB161" s="37">
        <f>+$AB$2</f>
        <v>67.227356</v>
      </c>
      <c r="AC161" s="37">
        <f t="shared" si="30"/>
        <v>1756</v>
      </c>
      <c r="AD161" s="37">
        <f>+AC161*$Q$2+$AD$2</f>
        <v>266.90359999999998</v>
      </c>
      <c r="AE161" s="37">
        <f t="shared" si="32"/>
        <v>2022.9036000000001</v>
      </c>
      <c r="AF161" s="37">
        <f>SUM(AB160*4)</f>
        <v>268.909424</v>
      </c>
      <c r="AG161" s="37">
        <v>0</v>
      </c>
      <c r="AH161" s="39"/>
      <c r="AI161" s="37"/>
      <c r="AJ161" s="37"/>
      <c r="AK161" s="37"/>
      <c r="AL161" s="37"/>
      <c r="AM161" s="37">
        <f>SUM(U161*$AM$2)</f>
        <v>1224.1448216666668</v>
      </c>
      <c r="AN161" s="40">
        <f>SUM(U161*$AN$2)</f>
        <v>3672.4344650000003</v>
      </c>
      <c r="AO161" s="40">
        <f>SUM(U161*$AO$2)</f>
        <v>12241.448216666668</v>
      </c>
      <c r="AP161" s="2"/>
      <c r="AQ161" s="2"/>
    </row>
    <row r="162" spans="1:43" x14ac:dyDescent="0.25">
      <c r="A162" s="1">
        <v>149</v>
      </c>
      <c r="B162" s="22" t="s">
        <v>528</v>
      </c>
      <c r="C162" s="23" t="s">
        <v>529</v>
      </c>
      <c r="D162" s="24" t="s">
        <v>530</v>
      </c>
      <c r="E162" s="23" t="s">
        <v>345</v>
      </c>
      <c r="F162" s="23" t="s">
        <v>287</v>
      </c>
      <c r="G162" s="23" t="s">
        <v>129</v>
      </c>
      <c r="H162" s="24">
        <v>1999</v>
      </c>
      <c r="I162" s="24">
        <v>2014</v>
      </c>
      <c r="J162" s="25">
        <f t="shared" si="31"/>
        <v>15</v>
      </c>
      <c r="K162" s="26">
        <v>8</v>
      </c>
      <c r="L162" s="23">
        <v>15</v>
      </c>
      <c r="M162" s="27">
        <v>7115.85</v>
      </c>
      <c r="N162" s="27">
        <f>VLOOKUP(C162,[1]Hoja1!B:L,11,FALSE)</f>
        <v>7115.85</v>
      </c>
      <c r="O162" s="27">
        <f t="shared" si="26"/>
        <v>0</v>
      </c>
      <c r="P162" s="28">
        <f t="shared" si="27"/>
        <v>474.39000000000004</v>
      </c>
      <c r="Q162" s="29">
        <v>14</v>
      </c>
      <c r="R162" s="28">
        <f>SUM(P162*$R$2)</f>
        <v>173152.35</v>
      </c>
      <c r="S162" s="28">
        <f>+R162*$Q$2</f>
        <v>6597.1045350000004</v>
      </c>
      <c r="T162" s="28">
        <f t="shared" si="29"/>
        <v>179749.454535</v>
      </c>
      <c r="U162" s="28">
        <f>+P162*$Q$2+P162</f>
        <v>492.46425900000003</v>
      </c>
      <c r="V162" s="28">
        <f>SUM(T162*$V$2)</f>
        <v>21569.934544199998</v>
      </c>
      <c r="W162" s="28">
        <f>+T162*$W$2</f>
        <v>5392.4836360499994</v>
      </c>
      <c r="X162" s="28">
        <f>SUM(T162*$X$2)</f>
        <v>8987.4727267500002</v>
      </c>
      <c r="Y162" s="28">
        <f>SUM(T162*$Y$2)</f>
        <v>4493.7363633750001</v>
      </c>
      <c r="Z162" s="28">
        <f>+T162*$Z$2</f>
        <v>3594.9890906999999</v>
      </c>
      <c r="AA162" s="28">
        <v>1142.5</v>
      </c>
      <c r="AB162" s="28">
        <f>+$AB$2</f>
        <v>67.227356</v>
      </c>
      <c r="AC162" s="28">
        <f t="shared" si="30"/>
        <v>2285</v>
      </c>
      <c r="AD162" s="28">
        <f>+AC162*$Q$2+$AD$2</f>
        <v>287.05849999999998</v>
      </c>
      <c r="AE162" s="28">
        <f t="shared" si="32"/>
        <v>2572.0585000000001</v>
      </c>
      <c r="AF162" s="28">
        <f>SUM(AB161*5)</f>
        <v>336.13677999999999</v>
      </c>
      <c r="AG162" s="28">
        <v>0</v>
      </c>
      <c r="AH162" s="30"/>
      <c r="AI162" s="28"/>
      <c r="AJ162" s="28"/>
      <c r="AK162" s="28"/>
      <c r="AL162" s="28"/>
      <c r="AM162" s="28">
        <f>SUM(U162*$AM$2)</f>
        <v>2462.3212950000002</v>
      </c>
      <c r="AN162" s="31">
        <f>SUM(U162*$AN$2)</f>
        <v>7386.9638850000001</v>
      </c>
      <c r="AO162" s="31">
        <f>SUM(U162*$AO$2)</f>
        <v>24623.212950000001</v>
      </c>
      <c r="AP162" s="2"/>
      <c r="AQ162" s="2"/>
    </row>
    <row r="163" spans="1:43" x14ac:dyDescent="0.25">
      <c r="A163" s="1">
        <v>150</v>
      </c>
      <c r="B163" s="22" t="s">
        <v>531</v>
      </c>
      <c r="C163" s="32" t="s">
        <v>532</v>
      </c>
      <c r="D163" s="33" t="s">
        <v>533</v>
      </c>
      <c r="E163" s="32" t="s">
        <v>534</v>
      </c>
      <c r="F163" s="32" t="s">
        <v>535</v>
      </c>
      <c r="G163" s="32" t="s">
        <v>43</v>
      </c>
      <c r="H163" s="33">
        <v>2008</v>
      </c>
      <c r="I163" s="33">
        <v>2014</v>
      </c>
      <c r="J163" s="34">
        <f t="shared" si="31"/>
        <v>6</v>
      </c>
      <c r="K163" s="35">
        <v>6</v>
      </c>
      <c r="L163" s="32">
        <v>15</v>
      </c>
      <c r="M163" s="36">
        <v>4986.8500000000004</v>
      </c>
      <c r="N163" s="36">
        <f>VLOOKUP(C163,[1]Hoja1!B:L,11,FALSE)</f>
        <v>4986.8500000000004</v>
      </c>
      <c r="O163" s="36">
        <f t="shared" si="26"/>
        <v>0</v>
      </c>
      <c r="P163" s="37">
        <f t="shared" si="27"/>
        <v>332.45666666666671</v>
      </c>
      <c r="Q163" s="38">
        <v>13</v>
      </c>
      <c r="R163" s="37">
        <f>SUM(P163*$R$2)</f>
        <v>121346.68333333335</v>
      </c>
      <c r="S163" s="37">
        <f>+R163*$Q$2</f>
        <v>4623.3086350000012</v>
      </c>
      <c r="T163" s="37">
        <f t="shared" si="29"/>
        <v>125969.99196833334</v>
      </c>
      <c r="U163" s="37">
        <f>+P163*$Q$2+P163</f>
        <v>345.12326566666673</v>
      </c>
      <c r="V163" s="37">
        <f>SUM(T163*$V$2)</f>
        <v>15116.3990362</v>
      </c>
      <c r="W163" s="37">
        <f>+T163*$W$2</f>
        <v>3779.0997590500001</v>
      </c>
      <c r="X163" s="37">
        <f>SUM(T163*$X$2)</f>
        <v>6298.4995984166671</v>
      </c>
      <c r="Y163" s="37">
        <f>SUM(T163*$Y$2)</f>
        <v>3149.2497992083336</v>
      </c>
      <c r="Z163" s="37">
        <f>+T163*$Z$2</f>
        <v>2519.399839366667</v>
      </c>
      <c r="AA163" s="37">
        <v>990</v>
      </c>
      <c r="AB163" s="37">
        <f>+$AB$2</f>
        <v>67.227356</v>
      </c>
      <c r="AC163" s="37">
        <f t="shared" si="30"/>
        <v>1980</v>
      </c>
      <c r="AD163" s="37">
        <f>+AC163*$Q$2+$AD$2</f>
        <v>275.43799999999999</v>
      </c>
      <c r="AE163" s="37">
        <f t="shared" si="32"/>
        <v>2255.4380000000001</v>
      </c>
      <c r="AF163" s="37">
        <f>SUM(AB163*3)</f>
        <v>201.68206800000002</v>
      </c>
      <c r="AG163" s="37">
        <v>0</v>
      </c>
      <c r="AH163" s="39"/>
      <c r="AI163" s="37"/>
      <c r="AJ163" s="37"/>
      <c r="AK163" s="37"/>
      <c r="AL163" s="37"/>
      <c r="AM163" s="37">
        <f>SUM(U163*$AM$2)</f>
        <v>1725.6163283333335</v>
      </c>
      <c r="AN163" s="40">
        <f>SUM(U163*$AN$2)</f>
        <v>5176.8489850000005</v>
      </c>
      <c r="AO163" s="40">
        <f>SUM(U163*$AO$2)</f>
        <v>17256.163283333335</v>
      </c>
      <c r="AP163" s="2"/>
      <c r="AQ163" s="2"/>
    </row>
    <row r="164" spans="1:43" x14ac:dyDescent="0.25">
      <c r="A164" s="1">
        <v>151</v>
      </c>
      <c r="B164" s="22" t="s">
        <v>536</v>
      </c>
      <c r="C164" s="23" t="s">
        <v>537</v>
      </c>
      <c r="D164" s="24" t="s">
        <v>538</v>
      </c>
      <c r="E164" s="23" t="s">
        <v>262</v>
      </c>
      <c r="F164" s="23" t="s">
        <v>292</v>
      </c>
      <c r="G164" s="23" t="s">
        <v>70</v>
      </c>
      <c r="H164" s="24">
        <v>2012</v>
      </c>
      <c r="I164" s="24">
        <v>2014</v>
      </c>
      <c r="J164" s="25">
        <f>SUM(I164-H164)</f>
        <v>2</v>
      </c>
      <c r="K164" s="26">
        <v>8</v>
      </c>
      <c r="L164" s="23">
        <v>15</v>
      </c>
      <c r="M164" s="27">
        <v>3545.9</v>
      </c>
      <c r="N164" s="27">
        <f>VLOOKUP(C164,[1]Hoja1!B:L,11,FALSE)</f>
        <v>3545.9</v>
      </c>
      <c r="O164" s="27">
        <f>+M164-N164</f>
        <v>0</v>
      </c>
      <c r="P164" s="28">
        <f>SUM(M164/L164)</f>
        <v>236.39333333333335</v>
      </c>
      <c r="Q164" s="29">
        <v>1</v>
      </c>
      <c r="R164" s="28">
        <f>SUM(P164*$R$2)</f>
        <v>86283.566666666666</v>
      </c>
      <c r="S164" s="28">
        <f>+R164*$Q$2</f>
        <v>3287.40389</v>
      </c>
      <c r="T164" s="28">
        <f>+R164+S164</f>
        <v>89570.970556666667</v>
      </c>
      <c r="U164" s="28">
        <f>+P164*$Q$2+P164</f>
        <v>245.39991933333334</v>
      </c>
      <c r="V164" s="28">
        <f>SUM(T164*$V$2)</f>
        <v>10748.5164668</v>
      </c>
      <c r="W164" s="28">
        <f>+T164*$W$2</f>
        <v>2687.1291166999999</v>
      </c>
      <c r="X164" s="28">
        <f>SUM(T164*$X$2)</f>
        <v>4478.5485278333335</v>
      </c>
      <c r="Y164" s="28">
        <f>SUM(T164*$Y$2)</f>
        <v>2239.2742639166668</v>
      </c>
      <c r="Z164" s="28">
        <f>+T164*$Z$2</f>
        <v>1791.4194111333334</v>
      </c>
      <c r="AA164" s="28">
        <v>778</v>
      </c>
      <c r="AB164" s="28">
        <f>+$AB$2</f>
        <v>67.227356</v>
      </c>
      <c r="AC164" s="28">
        <f>SUM(AA164*2)</f>
        <v>1556</v>
      </c>
      <c r="AD164" s="28">
        <f>+AC164*$Q$2+$AD$2</f>
        <v>259.28359999999998</v>
      </c>
      <c r="AE164" s="28">
        <f t="shared" si="32"/>
        <v>1815.2836</v>
      </c>
      <c r="AF164" s="28">
        <v>0</v>
      </c>
      <c r="AG164" s="28">
        <v>0</v>
      </c>
      <c r="AH164" s="30"/>
      <c r="AI164" s="28"/>
      <c r="AJ164" s="28"/>
      <c r="AK164" s="28"/>
      <c r="AL164" s="28"/>
      <c r="AM164" s="28">
        <f>SUM(U164*$AM$2)</f>
        <v>1226.9995966666668</v>
      </c>
      <c r="AN164" s="31">
        <f>SUM(U164*$AN$2)</f>
        <v>3680.9987900000001</v>
      </c>
      <c r="AO164" s="31">
        <f>SUM(U164*$AO$2)</f>
        <v>12269.995966666667</v>
      </c>
      <c r="AP164" s="2"/>
      <c r="AQ164" s="2"/>
    </row>
    <row r="165" spans="1:43" x14ac:dyDescent="0.25">
      <c r="A165" s="1">
        <v>152</v>
      </c>
      <c r="B165" s="22" t="s">
        <v>539</v>
      </c>
      <c r="C165" s="32" t="s">
        <v>540</v>
      </c>
      <c r="D165" s="33" t="s">
        <v>541</v>
      </c>
      <c r="E165" s="32" t="s">
        <v>262</v>
      </c>
      <c r="F165" s="32" t="s">
        <v>292</v>
      </c>
      <c r="G165" s="32" t="s">
        <v>70</v>
      </c>
      <c r="H165" s="33">
        <v>2012</v>
      </c>
      <c r="I165" s="33">
        <v>2014</v>
      </c>
      <c r="J165" s="34">
        <f>SUM(I165-H165)</f>
        <v>2</v>
      </c>
      <c r="K165" s="35">
        <v>8</v>
      </c>
      <c r="L165" s="32">
        <v>15</v>
      </c>
      <c r="M165" s="36">
        <v>3546.2</v>
      </c>
      <c r="N165" s="36">
        <f>VLOOKUP(C165,[1]Hoja1!B:L,11,FALSE)</f>
        <v>3546.2</v>
      </c>
      <c r="O165" s="36">
        <f>+M165-N165</f>
        <v>0</v>
      </c>
      <c r="P165" s="37">
        <f>SUM(M165/L165)</f>
        <v>236.41333333333333</v>
      </c>
      <c r="Q165" s="38">
        <v>1</v>
      </c>
      <c r="R165" s="37">
        <f>SUM(P165*$R$2)</f>
        <v>86290.866666666669</v>
      </c>
      <c r="S165" s="37">
        <f>+R165*$Q$2</f>
        <v>3287.6820200000002</v>
      </c>
      <c r="T165" s="37">
        <f>+R165+S165</f>
        <v>89578.548686666676</v>
      </c>
      <c r="U165" s="37">
        <f>+P165*$Q$2+P165</f>
        <v>245.42068133333333</v>
      </c>
      <c r="V165" s="37">
        <f>SUM(T165*$V$2)</f>
        <v>10749.4258424</v>
      </c>
      <c r="W165" s="37">
        <f>+T165*$W$2</f>
        <v>2687.3564606</v>
      </c>
      <c r="X165" s="37">
        <f>SUM(T165*$X$2)</f>
        <v>4478.9274343333336</v>
      </c>
      <c r="Y165" s="37">
        <f>SUM(T165*$Y$2)</f>
        <v>2239.4637171666668</v>
      </c>
      <c r="Z165" s="37">
        <f>+T165*$Z$2</f>
        <v>1791.5709737333336</v>
      </c>
      <c r="AA165" s="37">
        <v>778</v>
      </c>
      <c r="AB165" s="37">
        <f>+$AB$2</f>
        <v>67.227356</v>
      </c>
      <c r="AC165" s="37">
        <f>SUM(AA165*2)</f>
        <v>1556</v>
      </c>
      <c r="AD165" s="37">
        <f>+AC165*$Q$2+$AD$2</f>
        <v>259.28359999999998</v>
      </c>
      <c r="AE165" s="37">
        <f t="shared" si="32"/>
        <v>1815.2836</v>
      </c>
      <c r="AF165" s="37">
        <v>0</v>
      </c>
      <c r="AG165" s="37">
        <v>0</v>
      </c>
      <c r="AH165" s="39"/>
      <c r="AI165" s="37"/>
      <c r="AJ165" s="37"/>
      <c r="AK165" s="37"/>
      <c r="AL165" s="37"/>
      <c r="AM165" s="37">
        <f>SUM(U165*$AM$2)</f>
        <v>1227.1034066666666</v>
      </c>
      <c r="AN165" s="40">
        <f>SUM(U165*$AN$2)</f>
        <v>3681.3102199999998</v>
      </c>
      <c r="AO165" s="40">
        <f>SUM(U165*$AO$2)</f>
        <v>12271.034066666667</v>
      </c>
      <c r="AP165" s="2"/>
      <c r="AQ165" s="2"/>
    </row>
    <row r="166" spans="1:43" x14ac:dyDescent="0.25">
      <c r="A166" s="1">
        <v>153</v>
      </c>
      <c r="B166" s="22" t="s">
        <v>542</v>
      </c>
      <c r="C166" s="23" t="s">
        <v>543</v>
      </c>
      <c r="D166" s="24" t="s">
        <v>544</v>
      </c>
      <c r="E166" s="23" t="s">
        <v>262</v>
      </c>
      <c r="F166" s="23" t="s">
        <v>292</v>
      </c>
      <c r="G166" s="23" t="s">
        <v>43</v>
      </c>
      <c r="H166" s="24">
        <v>2002</v>
      </c>
      <c r="I166" s="24">
        <v>2014</v>
      </c>
      <c r="J166" s="25">
        <f>SUM(I166-H166)</f>
        <v>12</v>
      </c>
      <c r="K166" s="26">
        <v>6</v>
      </c>
      <c r="L166" s="23">
        <v>15</v>
      </c>
      <c r="M166" s="27">
        <v>3939.9</v>
      </c>
      <c r="N166" s="27">
        <f>VLOOKUP(C166,[1]Hoja1!B:L,11,FALSE)</f>
        <v>3939.9</v>
      </c>
      <c r="O166" s="27">
        <f>+M166-N166</f>
        <v>0</v>
      </c>
      <c r="P166" s="28">
        <f>SUM(M166/L166)</f>
        <v>262.66000000000003</v>
      </c>
      <c r="Q166" s="29">
        <v>8</v>
      </c>
      <c r="R166" s="28">
        <f>SUM(P166*$R$2)</f>
        <v>95870.900000000009</v>
      </c>
      <c r="S166" s="28">
        <f>+R166*$Q$2</f>
        <v>3652.6812900000004</v>
      </c>
      <c r="T166" s="28">
        <f>+R166+S166</f>
        <v>99523.581290000002</v>
      </c>
      <c r="U166" s="28">
        <f>+P166*$Q$2+P166</f>
        <v>272.66734600000001</v>
      </c>
      <c r="V166" s="28">
        <f>SUM(T166*$V$2)</f>
        <v>11942.829754799999</v>
      </c>
      <c r="W166" s="28">
        <f>+T166*$W$2</f>
        <v>2985.7074386999998</v>
      </c>
      <c r="X166" s="28">
        <f>SUM(T166*$X$2)</f>
        <v>4976.1790645000001</v>
      </c>
      <c r="Y166" s="28">
        <f>SUM(T166*$Y$2)</f>
        <v>2488.08953225</v>
      </c>
      <c r="Z166" s="28">
        <f>+T166*$Z$2</f>
        <v>1990.4716258000001</v>
      </c>
      <c r="AA166" s="28">
        <v>870</v>
      </c>
      <c r="AB166" s="28">
        <f>+$AB$2</f>
        <v>67.227356</v>
      </c>
      <c r="AC166" s="28">
        <f>SUM(AA166*2)</f>
        <v>1740</v>
      </c>
      <c r="AD166" s="28">
        <f>+AC166*$Q$2+$AD$2</f>
        <v>266.29399999999998</v>
      </c>
      <c r="AE166" s="28">
        <f t="shared" si="32"/>
        <v>2006.2939999999999</v>
      </c>
      <c r="AF166" s="28">
        <f>SUM(AB165*4)</f>
        <v>268.909424</v>
      </c>
      <c r="AG166" s="28">
        <v>0</v>
      </c>
      <c r="AH166" s="30"/>
      <c r="AI166" s="28"/>
      <c r="AJ166" s="28"/>
      <c r="AK166" s="28"/>
      <c r="AL166" s="28"/>
      <c r="AM166" s="28">
        <f>SUM(U166*$AM$2)</f>
        <v>1363.33673</v>
      </c>
      <c r="AN166" s="31">
        <f>SUM(U166*$AN$2)</f>
        <v>4090.01019</v>
      </c>
      <c r="AO166" s="31">
        <f>SUM(U166*$AO$2)</f>
        <v>13633.3673</v>
      </c>
      <c r="AP166" s="2"/>
      <c r="AQ166" s="2"/>
    </row>
    <row r="167" spans="1:43" x14ac:dyDescent="0.25">
      <c r="A167" s="1"/>
      <c r="B167" s="22"/>
      <c r="C167" s="2"/>
      <c r="D167" s="22"/>
      <c r="E167" s="2"/>
      <c r="F167" s="2"/>
      <c r="G167" s="2"/>
      <c r="H167" s="22"/>
      <c r="I167" s="22"/>
      <c r="J167" s="41"/>
      <c r="K167" s="4"/>
      <c r="L167" s="4"/>
      <c r="M167" s="4"/>
      <c r="N167" s="3"/>
      <c r="O167" s="3"/>
      <c r="P167" s="4">
        <f>SUM(P76:P166)</f>
        <v>26141.986666666668</v>
      </c>
      <c r="Q167" s="5"/>
      <c r="R167" s="4">
        <f t="shared" ref="R167:AA167" si="33">SUM(R76:R166)</f>
        <v>9541825.1333333272</v>
      </c>
      <c r="S167" s="4">
        <f t="shared" si="33"/>
        <v>363543.53758000024</v>
      </c>
      <c r="T167" s="4">
        <f t="shared" si="33"/>
        <v>9905368.6709133331</v>
      </c>
      <c r="U167" s="4">
        <f t="shared" si="33"/>
        <v>27137.996358666645</v>
      </c>
      <c r="V167" s="4">
        <f t="shared" si="33"/>
        <v>1188644.2405095997</v>
      </c>
      <c r="W167" s="4">
        <f t="shared" si="33"/>
        <v>297161.06012739992</v>
      </c>
      <c r="X167" s="4">
        <f t="shared" si="33"/>
        <v>495268.43354566651</v>
      </c>
      <c r="Y167" s="4">
        <f t="shared" si="33"/>
        <v>247634.21677283326</v>
      </c>
      <c r="Z167" s="4">
        <f t="shared" si="33"/>
        <v>198107.37341826665</v>
      </c>
      <c r="AA167" s="4">
        <f t="shared" si="33"/>
        <v>82701.5</v>
      </c>
      <c r="AB167" s="4"/>
      <c r="AC167" s="4">
        <f t="shared" ref="AC167:AO167" si="34">SUM(AC76:AC166)</f>
        <v>165403</v>
      </c>
      <c r="AD167" s="4">
        <f t="shared" si="34"/>
        <v>24501.854300000006</v>
      </c>
      <c r="AE167" s="4">
        <f t="shared" si="34"/>
        <v>189904.85429999989</v>
      </c>
      <c r="AF167" s="4">
        <f t="shared" si="34"/>
        <v>22050.572768000009</v>
      </c>
      <c r="AG167" s="4">
        <f t="shared" si="34"/>
        <v>0</v>
      </c>
      <c r="AH167" s="4">
        <f t="shared" si="34"/>
        <v>15000</v>
      </c>
      <c r="AI167" s="4">
        <f t="shared" si="34"/>
        <v>0</v>
      </c>
      <c r="AJ167" s="4">
        <f t="shared" si="34"/>
        <v>0</v>
      </c>
      <c r="AK167" s="4">
        <f t="shared" si="34"/>
        <v>0</v>
      </c>
      <c r="AL167" s="4">
        <f t="shared" si="34"/>
        <v>0</v>
      </c>
      <c r="AM167" s="4">
        <f t="shared" si="34"/>
        <v>135689.98179333319</v>
      </c>
      <c r="AN167" s="4">
        <f t="shared" si="34"/>
        <v>407069.94537999976</v>
      </c>
      <c r="AO167" s="4">
        <f t="shared" si="34"/>
        <v>1356899.8179333319</v>
      </c>
      <c r="AP167" s="51"/>
      <c r="AQ167" s="2"/>
    </row>
    <row r="168" spans="1:43" x14ac:dyDescent="0.25">
      <c r="A168" s="14"/>
      <c r="B168" s="42"/>
      <c r="C168" s="43" t="s">
        <v>152</v>
      </c>
      <c r="D168" s="42"/>
      <c r="E168" s="44"/>
      <c r="F168" s="44"/>
      <c r="G168" s="44"/>
      <c r="H168" s="42"/>
      <c r="I168" s="42"/>
      <c r="J168" s="45"/>
      <c r="K168" s="14"/>
      <c r="L168" s="44"/>
      <c r="M168" s="46"/>
      <c r="N168" s="47"/>
      <c r="O168" s="47"/>
      <c r="P168" s="46"/>
      <c r="Q168" s="48" t="s">
        <v>153</v>
      </c>
      <c r="R168" s="46">
        <f>+R167</f>
        <v>9541825.1333333272</v>
      </c>
      <c r="S168" s="46">
        <f>+S167</f>
        <v>363543.53758000024</v>
      </c>
      <c r="T168" s="46">
        <f>+T167</f>
        <v>9905368.6709133331</v>
      </c>
      <c r="U168" s="46"/>
      <c r="V168" s="46">
        <f>+V167</f>
        <v>1188644.2405095997</v>
      </c>
      <c r="W168" s="46">
        <f>+W167</f>
        <v>297161.06012739992</v>
      </c>
      <c r="X168" s="46">
        <f>+X167</f>
        <v>495268.43354566651</v>
      </c>
      <c r="Y168" s="46">
        <f>+Y167</f>
        <v>247634.21677283326</v>
      </c>
      <c r="Z168" s="46">
        <f>+Z167</f>
        <v>198107.37341826665</v>
      </c>
      <c r="AA168" s="46"/>
      <c r="AB168" s="46"/>
      <c r="AC168" s="46">
        <f>+AC167*12</f>
        <v>1984836</v>
      </c>
      <c r="AD168" s="46">
        <f>+AD167*12</f>
        <v>294022.25160000008</v>
      </c>
      <c r="AE168" s="46">
        <f>+AE167*12</f>
        <v>2278858.2515999987</v>
      </c>
      <c r="AF168" s="46">
        <f>+AF167*12</f>
        <v>264606.87321600009</v>
      </c>
      <c r="AG168" s="46">
        <f t="shared" ref="AG168:AO168" si="35">+AG167</f>
        <v>0</v>
      </c>
      <c r="AH168" s="46">
        <f t="shared" si="35"/>
        <v>15000</v>
      </c>
      <c r="AI168" s="46">
        <f t="shared" si="35"/>
        <v>0</v>
      </c>
      <c r="AJ168" s="46">
        <f t="shared" si="35"/>
        <v>0</v>
      </c>
      <c r="AK168" s="46">
        <f t="shared" si="35"/>
        <v>0</v>
      </c>
      <c r="AL168" s="46">
        <f t="shared" si="35"/>
        <v>0</v>
      </c>
      <c r="AM168" s="46">
        <f t="shared" si="35"/>
        <v>135689.98179333319</v>
      </c>
      <c r="AN168" s="46">
        <f t="shared" si="35"/>
        <v>407069.94537999976</v>
      </c>
      <c r="AO168" s="46">
        <f t="shared" si="35"/>
        <v>1356899.8179333319</v>
      </c>
      <c r="AP168" s="46">
        <f>+T168+V168+W168+Y168+X168+Z168+AE168+AF168+AG168+AH168+AI168+AJ168+AK168+AL168+AM168+AN168+AO168</f>
        <v>16790308.865209762</v>
      </c>
      <c r="AQ168" s="44"/>
    </row>
    <row r="169" spans="1:43" x14ac:dyDescent="0.25">
      <c r="A169" s="1"/>
      <c r="B169" s="52"/>
      <c r="C169" s="2"/>
      <c r="D169" s="52"/>
      <c r="E169" s="53"/>
      <c r="F169" s="52"/>
      <c r="G169" s="52"/>
      <c r="H169" s="2"/>
      <c r="I169" s="2"/>
      <c r="J169" s="1"/>
      <c r="K169" s="1"/>
      <c r="L169" s="2"/>
      <c r="M169" s="2"/>
      <c r="N169" s="3"/>
      <c r="O169" s="3"/>
      <c r="P169" s="4"/>
      <c r="Q169" s="49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6"/>
      <c r="AI169" s="4"/>
      <c r="AJ169" s="4"/>
      <c r="AK169" s="4"/>
      <c r="AL169" s="4"/>
      <c r="AM169" s="4"/>
      <c r="AN169" s="51"/>
      <c r="AO169" s="51"/>
      <c r="AP169" s="2"/>
      <c r="AQ169" s="2"/>
    </row>
    <row r="170" spans="1:43" x14ac:dyDescent="0.25">
      <c r="A170" s="1"/>
      <c r="B170" s="52"/>
      <c r="C170" s="2"/>
      <c r="D170" s="52"/>
      <c r="E170" s="53"/>
      <c r="F170" s="52"/>
      <c r="G170" s="52"/>
      <c r="H170" s="2"/>
      <c r="I170" s="2"/>
      <c r="J170" s="1"/>
      <c r="K170" s="1"/>
      <c r="L170" s="2"/>
      <c r="M170" s="2"/>
      <c r="N170" s="3"/>
      <c r="O170" s="3"/>
      <c r="P170" s="4"/>
      <c r="Q170" s="49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6"/>
      <c r="AI170" s="4"/>
      <c r="AJ170" s="4"/>
      <c r="AK170" s="4"/>
      <c r="AL170" s="4"/>
      <c r="AM170" s="4"/>
      <c r="AN170" s="51"/>
      <c r="AO170" s="51"/>
      <c r="AP170" s="2"/>
      <c r="AQ170" s="2"/>
    </row>
    <row r="171" spans="1:43" x14ac:dyDescent="0.25">
      <c r="A171" s="1"/>
      <c r="B171" s="52"/>
      <c r="C171" s="2"/>
      <c r="D171" s="52"/>
      <c r="E171" s="53"/>
      <c r="F171" s="52"/>
      <c r="G171" s="52"/>
      <c r="H171" s="2"/>
      <c r="I171" s="2"/>
      <c r="J171" s="1"/>
      <c r="K171" s="1"/>
      <c r="L171" s="2"/>
      <c r="M171" s="2"/>
      <c r="N171" s="3"/>
      <c r="O171" s="3"/>
      <c r="P171" s="4"/>
      <c r="Q171" s="49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6"/>
      <c r="AI171" s="4"/>
      <c r="AJ171" s="4"/>
      <c r="AK171" s="4"/>
      <c r="AL171" s="4"/>
      <c r="AM171" s="4"/>
      <c r="AN171" s="51"/>
      <c r="AO171" s="51"/>
      <c r="AP171" s="2"/>
      <c r="AQ171" s="2"/>
    </row>
    <row r="172" spans="1:43" x14ac:dyDescent="0.25">
      <c r="A172" s="1">
        <v>154</v>
      </c>
      <c r="B172" s="22" t="s">
        <v>545</v>
      </c>
      <c r="C172" s="23" t="s">
        <v>546</v>
      </c>
      <c r="D172" s="24" t="s">
        <v>547</v>
      </c>
      <c r="E172" s="23" t="s">
        <v>548</v>
      </c>
      <c r="F172" s="23" t="s">
        <v>549</v>
      </c>
      <c r="G172" s="23" t="s">
        <v>43</v>
      </c>
      <c r="H172" s="24">
        <v>1999</v>
      </c>
      <c r="I172" s="24">
        <v>2014</v>
      </c>
      <c r="J172" s="25">
        <f t="shared" ref="J172:J183" si="36">SUM(I172-H172)</f>
        <v>15</v>
      </c>
      <c r="K172" s="26">
        <v>6</v>
      </c>
      <c r="L172" s="23">
        <v>15</v>
      </c>
      <c r="M172" s="27">
        <v>3688.65</v>
      </c>
      <c r="N172" s="27">
        <f>VLOOKUP(C172,[1]Hoja1!B:L,11,FALSE)</f>
        <v>3688.65</v>
      </c>
      <c r="O172" s="27">
        <f t="shared" ref="O172:O234" si="37">+M172-N172</f>
        <v>0</v>
      </c>
      <c r="P172" s="28">
        <f t="shared" ref="P172:P187" si="38">SUM(M172/L172)</f>
        <v>245.91</v>
      </c>
      <c r="Q172" s="29">
        <v>7</v>
      </c>
      <c r="R172" s="28">
        <f>SUM(P172*$R$2)</f>
        <v>89757.15</v>
      </c>
      <c r="S172" s="28">
        <f>+R172*$Q$2</f>
        <v>3419.7474149999998</v>
      </c>
      <c r="T172" s="28">
        <f t="shared" ref="T172:T235" si="39">+R172+S172</f>
        <v>93176.897414999999</v>
      </c>
      <c r="U172" s="28">
        <f>+P172*$Q$2+P172</f>
        <v>255.27917099999999</v>
      </c>
      <c r="V172" s="28">
        <f>SUM(T172*$V$2)</f>
        <v>11181.2276898</v>
      </c>
      <c r="W172" s="28">
        <f>+T172*$W$2</f>
        <v>2795.30692245</v>
      </c>
      <c r="X172" s="28">
        <f>SUM(T172*$X$2)</f>
        <v>4658.8448707500002</v>
      </c>
      <c r="Y172" s="28">
        <f>SUM(T172*$Y$2)</f>
        <v>2329.4224353750001</v>
      </c>
      <c r="Z172" s="28">
        <f>+T172*$Z$2</f>
        <v>1863.5379482999999</v>
      </c>
      <c r="AA172" s="28">
        <v>858</v>
      </c>
      <c r="AB172" s="28">
        <f>+$AB$2</f>
        <v>67.227356</v>
      </c>
      <c r="AC172" s="28">
        <f t="shared" ref="AC172:AC235" si="40">SUM(AA172*2)</f>
        <v>1716</v>
      </c>
      <c r="AD172" s="28">
        <f>+AC172*$Q$2+$AD$2</f>
        <v>265.37959999999998</v>
      </c>
      <c r="AE172" s="28">
        <f t="shared" ref="AE172:AE235" si="41">+AC172+AD172</f>
        <v>1981.3796</v>
      </c>
      <c r="AF172" s="28">
        <f>SUM(AB164*5)</f>
        <v>336.13677999999999</v>
      </c>
      <c r="AG172" s="28">
        <v>0</v>
      </c>
      <c r="AH172" s="30"/>
      <c r="AI172" s="28"/>
      <c r="AJ172" s="28"/>
      <c r="AK172" s="28"/>
      <c r="AL172" s="28"/>
      <c r="AM172" s="28">
        <f>SUM(U172*$AM$2)</f>
        <v>1276.395855</v>
      </c>
      <c r="AN172" s="31">
        <f>SUM(U172*$AN$2)</f>
        <v>3829.1875649999997</v>
      </c>
      <c r="AO172" s="31">
        <f>SUM(U172*$AO$2)</f>
        <v>12763.958549999999</v>
      </c>
      <c r="AP172" s="2"/>
      <c r="AQ172" s="2"/>
    </row>
    <row r="173" spans="1:43" x14ac:dyDescent="0.25">
      <c r="A173" s="1">
        <v>155</v>
      </c>
      <c r="B173" s="22" t="s">
        <v>550</v>
      </c>
      <c r="C173" s="32" t="s">
        <v>551</v>
      </c>
      <c r="D173" s="33" t="s">
        <v>552</v>
      </c>
      <c r="E173" s="32" t="s">
        <v>548</v>
      </c>
      <c r="F173" s="32" t="s">
        <v>553</v>
      </c>
      <c r="G173" s="32" t="s">
        <v>258</v>
      </c>
      <c r="H173" s="33">
        <v>2011</v>
      </c>
      <c r="I173" s="33">
        <v>2014</v>
      </c>
      <c r="J173" s="34">
        <f t="shared" si="36"/>
        <v>3</v>
      </c>
      <c r="K173" s="35">
        <v>6</v>
      </c>
      <c r="L173" s="32">
        <v>15</v>
      </c>
      <c r="M173" s="36">
        <v>7695</v>
      </c>
      <c r="N173" s="36">
        <f>VLOOKUP(C173,[1]Hoja1!B:L,11,FALSE)</f>
        <v>7695</v>
      </c>
      <c r="O173" s="36">
        <f t="shared" si="37"/>
        <v>0</v>
      </c>
      <c r="P173" s="37">
        <f t="shared" si="38"/>
        <v>513</v>
      </c>
      <c r="Q173" s="38">
        <v>17</v>
      </c>
      <c r="R173" s="37">
        <f>SUM(P173*$R$2)</f>
        <v>187245</v>
      </c>
      <c r="S173" s="37">
        <f>+R173*$Q$2</f>
        <v>7134.0345000000007</v>
      </c>
      <c r="T173" s="37">
        <f t="shared" si="39"/>
        <v>194379.03450000001</v>
      </c>
      <c r="U173" s="37">
        <f>+P173*$Q$2+P173</f>
        <v>532.5453</v>
      </c>
      <c r="V173" s="37">
        <f>SUM(T173*$V$2)</f>
        <v>23325.48414</v>
      </c>
      <c r="W173" s="37">
        <f>+T173*$W$2</f>
        <v>5831.3710350000001</v>
      </c>
      <c r="X173" s="37">
        <f>SUM(T173*$X$2)</f>
        <v>9718.9517250000008</v>
      </c>
      <c r="Y173" s="37">
        <f>SUM(T173*$Y$2)</f>
        <v>4859.4758625000004</v>
      </c>
      <c r="Z173" s="37">
        <f>+T173*$Z$2</f>
        <v>3887.5806900000002</v>
      </c>
      <c r="AA173" s="37">
        <v>1120</v>
      </c>
      <c r="AB173" s="37">
        <f>+$AB$2</f>
        <v>67.227356</v>
      </c>
      <c r="AC173" s="37">
        <f t="shared" si="40"/>
        <v>2240</v>
      </c>
      <c r="AD173" s="37">
        <f>+AC173*$Q$2+$AD$2</f>
        <v>285.34399999999999</v>
      </c>
      <c r="AE173" s="37">
        <f t="shared" si="41"/>
        <v>2525.3440000000001</v>
      </c>
      <c r="AF173" s="37">
        <v>0</v>
      </c>
      <c r="AG173" s="37">
        <v>0</v>
      </c>
      <c r="AH173" s="39"/>
      <c r="AI173" s="37"/>
      <c r="AJ173" s="37"/>
      <c r="AK173" s="37"/>
      <c r="AL173" s="37"/>
      <c r="AM173" s="37">
        <f>SUM(U173*$AM$2)</f>
        <v>2662.7264999999998</v>
      </c>
      <c r="AN173" s="40">
        <f>SUM(U173*$AN$2)</f>
        <v>7988.1795000000002</v>
      </c>
      <c r="AO173" s="40">
        <f>SUM(U173*$AO$2)</f>
        <v>26627.264999999999</v>
      </c>
      <c r="AP173" s="2"/>
      <c r="AQ173" s="2"/>
    </row>
    <row r="174" spans="1:43" x14ac:dyDescent="0.25">
      <c r="A174" s="1">
        <v>156</v>
      </c>
      <c r="B174" s="22" t="s">
        <v>554</v>
      </c>
      <c r="C174" s="23" t="s">
        <v>555</v>
      </c>
      <c r="D174" s="24" t="s">
        <v>556</v>
      </c>
      <c r="E174" s="23" t="s">
        <v>548</v>
      </c>
      <c r="F174" s="23" t="s">
        <v>271</v>
      </c>
      <c r="G174" s="23" t="s">
        <v>43</v>
      </c>
      <c r="H174" s="24">
        <v>1989</v>
      </c>
      <c r="I174" s="24">
        <v>2014</v>
      </c>
      <c r="J174" s="25">
        <f t="shared" si="36"/>
        <v>25</v>
      </c>
      <c r="K174" s="26">
        <v>6</v>
      </c>
      <c r="L174" s="23">
        <v>15</v>
      </c>
      <c r="M174" s="27">
        <v>4739.2</v>
      </c>
      <c r="N174" s="27">
        <f>VLOOKUP(C174,[1]Hoja1!B:L,11,FALSE)</f>
        <v>4739.2</v>
      </c>
      <c r="O174" s="27">
        <f t="shared" si="37"/>
        <v>0</v>
      </c>
      <c r="P174" s="28">
        <f t="shared" si="38"/>
        <v>315.94666666666666</v>
      </c>
      <c r="Q174" s="29">
        <v>13</v>
      </c>
      <c r="R174" s="28">
        <f>SUM(P174*$R$2)</f>
        <v>115320.53333333333</v>
      </c>
      <c r="S174" s="28">
        <f>+R174*$Q$2</f>
        <v>4393.7123199999996</v>
      </c>
      <c r="T174" s="28">
        <f t="shared" si="39"/>
        <v>119714.24565333333</v>
      </c>
      <c r="U174" s="28">
        <f>+P174*$Q$2+P174</f>
        <v>327.98423466666668</v>
      </c>
      <c r="V174" s="28">
        <f>SUM(T174*$V$2)</f>
        <v>14365.7094784</v>
      </c>
      <c r="W174" s="28">
        <f>+T174*$W$2</f>
        <v>3591.4273696</v>
      </c>
      <c r="X174" s="28">
        <f>SUM(T174*$X$2)</f>
        <v>5985.7122826666673</v>
      </c>
      <c r="Y174" s="28">
        <f>SUM(T174*$Y$2)</f>
        <v>2992.8561413333337</v>
      </c>
      <c r="Z174" s="28">
        <f>+T174*$Z$2</f>
        <v>2394.2849130666668</v>
      </c>
      <c r="AA174" s="28">
        <v>990</v>
      </c>
      <c r="AB174" s="28">
        <f>+$AB$2</f>
        <v>67.227356</v>
      </c>
      <c r="AC174" s="28">
        <f t="shared" si="40"/>
        <v>1980</v>
      </c>
      <c r="AD174" s="28">
        <f>+AC174*$Q$2+$AD$2</f>
        <v>275.43799999999999</v>
      </c>
      <c r="AE174" s="28">
        <f t="shared" si="41"/>
        <v>2255.4380000000001</v>
      </c>
      <c r="AF174" s="28">
        <f>SUM(AB174*7)</f>
        <v>470.59149200000002</v>
      </c>
      <c r="AG174" s="28">
        <v>0</v>
      </c>
      <c r="AH174" s="30">
        <v>5000</v>
      </c>
      <c r="AI174" s="28"/>
      <c r="AJ174" s="28"/>
      <c r="AK174" s="28"/>
      <c r="AL174" s="28"/>
      <c r="AM174" s="28">
        <f>SUM(U174*$AM$2)</f>
        <v>1639.9211733333334</v>
      </c>
      <c r="AN174" s="31">
        <f>SUM(U174*$AN$2)</f>
        <v>4919.7635200000004</v>
      </c>
      <c r="AO174" s="31">
        <f>SUM(U174*$AO$2)</f>
        <v>16399.211733333334</v>
      </c>
      <c r="AP174" s="2"/>
      <c r="AQ174" s="2"/>
    </row>
    <row r="175" spans="1:43" x14ac:dyDescent="0.25">
      <c r="A175" s="1">
        <v>157</v>
      </c>
      <c r="B175" s="22" t="s">
        <v>557</v>
      </c>
      <c r="C175" s="32" t="s">
        <v>558</v>
      </c>
      <c r="D175" s="33" t="s">
        <v>559</v>
      </c>
      <c r="E175" s="32" t="s">
        <v>548</v>
      </c>
      <c r="F175" s="32" t="s">
        <v>170</v>
      </c>
      <c r="G175" s="32" t="s">
        <v>43</v>
      </c>
      <c r="H175" s="33">
        <v>2004</v>
      </c>
      <c r="I175" s="33">
        <v>2014</v>
      </c>
      <c r="J175" s="34">
        <f t="shared" si="36"/>
        <v>10</v>
      </c>
      <c r="K175" s="35">
        <v>8</v>
      </c>
      <c r="L175" s="32">
        <v>15</v>
      </c>
      <c r="M175" s="36">
        <f>3398.1/6*8</f>
        <v>4530.8</v>
      </c>
      <c r="N175" s="36">
        <f>VLOOKUP(C175,[1]Hoja1!B:L,11,FALSE)</f>
        <v>3398.1</v>
      </c>
      <c r="O175" s="36">
        <f t="shared" si="37"/>
        <v>1132.7000000000003</v>
      </c>
      <c r="P175" s="37">
        <f t="shared" si="38"/>
        <v>302.05333333333334</v>
      </c>
      <c r="Q175" s="38">
        <v>6</v>
      </c>
      <c r="R175" s="37">
        <f>SUM(P175*$R$2)</f>
        <v>110249.46666666667</v>
      </c>
      <c r="S175" s="37">
        <f>+R175*$Q$2</f>
        <v>4200.5046800000009</v>
      </c>
      <c r="T175" s="37">
        <f t="shared" si="39"/>
        <v>114449.97134666667</v>
      </c>
      <c r="U175" s="37">
        <f>+P175*$Q$2+P175</f>
        <v>313.56156533333336</v>
      </c>
      <c r="V175" s="37">
        <f>SUM(T175*$V$2)</f>
        <v>13733.996561600001</v>
      </c>
      <c r="W175" s="37">
        <f>+T175*$W$2</f>
        <v>3433.4991404000002</v>
      </c>
      <c r="X175" s="37">
        <f>SUM(T175*$X$2)</f>
        <v>5722.498567333334</v>
      </c>
      <c r="Y175" s="37">
        <f>SUM(T175*$Y$2)</f>
        <v>2861.249283666667</v>
      </c>
      <c r="Z175" s="37">
        <f>+T175*$Z$2</f>
        <v>2288.9994269333333</v>
      </c>
      <c r="AA175" s="37">
        <v>854</v>
      </c>
      <c r="AB175" s="37">
        <f>+$AB$2</f>
        <v>67.227356</v>
      </c>
      <c r="AC175" s="37">
        <f t="shared" si="40"/>
        <v>1708</v>
      </c>
      <c r="AD175" s="37">
        <f>+AC175*$Q$2+$AD$2</f>
        <v>265.07479999999998</v>
      </c>
      <c r="AE175" s="37">
        <f t="shared" si="41"/>
        <v>1973.0747999999999</v>
      </c>
      <c r="AF175" s="37">
        <f>SUM(AB174*4)</f>
        <v>268.909424</v>
      </c>
      <c r="AG175" s="37">
        <v>0</v>
      </c>
      <c r="AH175" s="39"/>
      <c r="AI175" s="37"/>
      <c r="AJ175" s="37"/>
      <c r="AK175" s="37"/>
      <c r="AL175" s="37"/>
      <c r="AM175" s="37">
        <f>SUM(U175*$AM$2)</f>
        <v>1567.8078266666669</v>
      </c>
      <c r="AN175" s="40">
        <f>SUM(U175*$AN$2)</f>
        <v>4703.4234800000004</v>
      </c>
      <c r="AO175" s="40">
        <f>SUM(U175*$AO$2)</f>
        <v>15678.078266666667</v>
      </c>
      <c r="AP175" s="2"/>
      <c r="AQ175" s="2"/>
    </row>
    <row r="176" spans="1:43" x14ac:dyDescent="0.25">
      <c r="A176" s="1">
        <v>158</v>
      </c>
      <c r="B176" s="22" t="s">
        <v>560</v>
      </c>
      <c r="C176" s="23" t="s">
        <v>561</v>
      </c>
      <c r="D176" s="24" t="s">
        <v>562</v>
      </c>
      <c r="E176" s="23" t="s">
        <v>563</v>
      </c>
      <c r="F176" s="23" t="s">
        <v>271</v>
      </c>
      <c r="G176" s="23" t="s">
        <v>43</v>
      </c>
      <c r="H176" s="24">
        <v>1992</v>
      </c>
      <c r="I176" s="24">
        <v>2014</v>
      </c>
      <c r="J176" s="25">
        <f t="shared" si="36"/>
        <v>22</v>
      </c>
      <c r="K176" s="26">
        <v>8</v>
      </c>
      <c r="L176" s="23">
        <v>15</v>
      </c>
      <c r="M176" s="27">
        <f>4739.5/6*8</f>
        <v>6319.333333333333</v>
      </c>
      <c r="N176" s="27">
        <f>VLOOKUP(C176,[1]Hoja1!B:L,11,FALSE)</f>
        <v>4739.5</v>
      </c>
      <c r="O176" s="27">
        <f t="shared" si="37"/>
        <v>1579.833333333333</v>
      </c>
      <c r="P176" s="28">
        <f t="shared" si="38"/>
        <v>421.28888888888889</v>
      </c>
      <c r="Q176" s="29">
        <v>13</v>
      </c>
      <c r="R176" s="28">
        <f>SUM(P176*$R$2)</f>
        <v>153770.44444444444</v>
      </c>
      <c r="S176" s="28">
        <f>+R176*$Q$2</f>
        <v>5858.653933333333</v>
      </c>
      <c r="T176" s="28">
        <f t="shared" si="39"/>
        <v>159629.09837777776</v>
      </c>
      <c r="U176" s="28">
        <f>+P176*$Q$2+P176</f>
        <v>437.33999555555556</v>
      </c>
      <c r="V176" s="28">
        <f>SUM(T176*$V$2)</f>
        <v>19155.491805333331</v>
      </c>
      <c r="W176" s="28">
        <f>+T176*$W$2</f>
        <v>4788.8729513333328</v>
      </c>
      <c r="X176" s="28">
        <f>SUM(T176*$X$2)</f>
        <v>7981.4549188888886</v>
      </c>
      <c r="Y176" s="28">
        <f>SUM(T176*$Y$2)</f>
        <v>3990.7274594444443</v>
      </c>
      <c r="Z176" s="28">
        <f>+T176*$Z$2</f>
        <v>3192.5819675555554</v>
      </c>
      <c r="AA176" s="28">
        <v>990</v>
      </c>
      <c r="AB176" s="28">
        <f>+$AB$2</f>
        <v>67.227356</v>
      </c>
      <c r="AC176" s="28">
        <f t="shared" si="40"/>
        <v>1980</v>
      </c>
      <c r="AD176" s="28">
        <f>+AC176*$Q$2+$AD$2</f>
        <v>275.43799999999999</v>
      </c>
      <c r="AE176" s="28">
        <f t="shared" si="41"/>
        <v>2255.4380000000001</v>
      </c>
      <c r="AF176" s="28">
        <f>SUM(AB175*6)</f>
        <v>403.36413600000003</v>
      </c>
      <c r="AG176" s="28">
        <v>0</v>
      </c>
      <c r="AH176" s="30"/>
      <c r="AI176" s="28"/>
      <c r="AJ176" s="28"/>
      <c r="AK176" s="28"/>
      <c r="AL176" s="28"/>
      <c r="AM176" s="28">
        <f>SUM(U176*$AM$2)</f>
        <v>2186.6999777777778</v>
      </c>
      <c r="AN176" s="31">
        <f>SUM(U176*$AN$2)</f>
        <v>6560.099933333333</v>
      </c>
      <c r="AO176" s="31">
        <f>SUM(U176*$AO$2)</f>
        <v>21866.999777777779</v>
      </c>
      <c r="AP176" s="2"/>
      <c r="AQ176" s="2"/>
    </row>
    <row r="177" spans="1:43" x14ac:dyDescent="0.25">
      <c r="A177" s="1">
        <v>159</v>
      </c>
      <c r="B177" s="22" t="s">
        <v>564</v>
      </c>
      <c r="C177" s="32" t="s">
        <v>565</v>
      </c>
      <c r="D177" s="33" t="s">
        <v>566</v>
      </c>
      <c r="E177" s="32" t="s">
        <v>563</v>
      </c>
      <c r="F177" s="32" t="s">
        <v>567</v>
      </c>
      <c r="G177" s="32" t="s">
        <v>129</v>
      </c>
      <c r="H177" s="33">
        <v>2013</v>
      </c>
      <c r="I177" s="33">
        <v>2014</v>
      </c>
      <c r="J177" s="34">
        <f t="shared" si="36"/>
        <v>1</v>
      </c>
      <c r="K177" s="35">
        <v>8</v>
      </c>
      <c r="L177" s="32">
        <v>15</v>
      </c>
      <c r="M177" s="36">
        <v>25235.25</v>
      </c>
      <c r="N177" s="36">
        <f>VLOOKUP(C177,[1]Hoja1!B:L,11,FALSE)</f>
        <v>25195.95</v>
      </c>
      <c r="O177" s="36">
        <f t="shared" si="37"/>
        <v>39.299999999999272</v>
      </c>
      <c r="P177" s="37">
        <f t="shared" si="38"/>
        <v>1682.35</v>
      </c>
      <c r="Q177" s="38">
        <v>25</v>
      </c>
      <c r="R177" s="37">
        <f>SUM(P177*$R$2)</f>
        <v>614057.75</v>
      </c>
      <c r="S177" s="37">
        <f>+R177*$Q$2</f>
        <v>23395.600275000001</v>
      </c>
      <c r="T177" s="37">
        <f t="shared" si="39"/>
        <v>637453.35027499998</v>
      </c>
      <c r="U177" s="37">
        <f>+P177*$Q$2+P177</f>
        <v>1746.4475349999998</v>
      </c>
      <c r="V177" s="37">
        <f>SUM(T177*$V$2)</f>
        <v>76494.402032999991</v>
      </c>
      <c r="W177" s="37">
        <f>+T177*$W$2</f>
        <v>19123.600508249998</v>
      </c>
      <c r="X177" s="37">
        <f>SUM(T177*$X$2)</f>
        <v>31872.667513749999</v>
      </c>
      <c r="Y177" s="37">
        <f>SUM(T177*$Y$2)</f>
        <v>15936.333756874999</v>
      </c>
      <c r="Z177" s="37">
        <f>+T177*$Z$2</f>
        <v>12749.067005499999</v>
      </c>
      <c r="AA177" s="37">
        <v>1848</v>
      </c>
      <c r="AB177" s="37">
        <f>+$AB$2</f>
        <v>67.227356</v>
      </c>
      <c r="AC177" s="37">
        <f t="shared" si="40"/>
        <v>3696</v>
      </c>
      <c r="AD177" s="37">
        <f>+AC177*$Q$2+$AD$2</f>
        <v>340.81759999999997</v>
      </c>
      <c r="AE177" s="37">
        <f t="shared" si="41"/>
        <v>4036.8175999999999</v>
      </c>
      <c r="AF177" s="37">
        <f>SUM(AB276*4)</f>
        <v>268.909424</v>
      </c>
      <c r="AG177" s="37">
        <v>0</v>
      </c>
      <c r="AH177" s="39"/>
      <c r="AI177" s="37"/>
      <c r="AJ177" s="37"/>
      <c r="AK177" s="37"/>
      <c r="AL177" s="37"/>
      <c r="AM177" s="37">
        <f>SUM(U177*$AM$2)</f>
        <v>8732.2376749999985</v>
      </c>
      <c r="AN177" s="40">
        <f>SUM(U177*$AN$2)</f>
        <v>26196.713024999997</v>
      </c>
      <c r="AO177" s="40">
        <f>SUM(U177*$AO$2)</f>
        <v>87322.376749999996</v>
      </c>
      <c r="AP177" s="2"/>
      <c r="AQ177" s="2"/>
    </row>
    <row r="178" spans="1:43" x14ac:dyDescent="0.25">
      <c r="A178" s="1">
        <v>160</v>
      </c>
      <c r="B178" s="22" t="s">
        <v>568</v>
      </c>
      <c r="C178" s="23" t="s">
        <v>569</v>
      </c>
      <c r="D178" s="24" t="s">
        <v>570</v>
      </c>
      <c r="E178" s="23" t="s">
        <v>563</v>
      </c>
      <c r="F178" s="23" t="s">
        <v>571</v>
      </c>
      <c r="G178" s="23" t="s">
        <v>129</v>
      </c>
      <c r="H178" s="24">
        <v>1995</v>
      </c>
      <c r="I178" s="24">
        <v>2014</v>
      </c>
      <c r="J178" s="25">
        <f t="shared" si="36"/>
        <v>19</v>
      </c>
      <c r="K178" s="26">
        <v>6</v>
      </c>
      <c r="L178" s="23">
        <v>15</v>
      </c>
      <c r="M178" s="27">
        <v>4896.3999999999996</v>
      </c>
      <c r="N178" s="27">
        <f>VLOOKUP(C178,[1]Hoja1!B:L,11,FALSE)</f>
        <v>4896.3999999999996</v>
      </c>
      <c r="O178" s="27">
        <f t="shared" si="37"/>
        <v>0</v>
      </c>
      <c r="P178" s="28">
        <f t="shared" si="38"/>
        <v>326.42666666666662</v>
      </c>
      <c r="Q178" s="29">
        <v>13</v>
      </c>
      <c r="R178" s="28">
        <f>SUM(P178*$R$2)</f>
        <v>119145.73333333332</v>
      </c>
      <c r="S178" s="28">
        <f>+R178*$Q$2</f>
        <v>4539.45244</v>
      </c>
      <c r="T178" s="28">
        <f t="shared" si="39"/>
        <v>123685.18577333332</v>
      </c>
      <c r="U178" s="28">
        <f>+P178*$Q$2+P178</f>
        <v>338.8635226666666</v>
      </c>
      <c r="V178" s="28">
        <f>SUM(T178*$V$2)</f>
        <v>14842.222292799997</v>
      </c>
      <c r="W178" s="28">
        <f>+T178*$W$2</f>
        <v>3710.5555731999993</v>
      </c>
      <c r="X178" s="28">
        <f>SUM(T178*$X$2)</f>
        <v>6184.2592886666662</v>
      </c>
      <c r="Y178" s="28">
        <f>SUM(T178*$Y$2)</f>
        <v>3092.1296443333331</v>
      </c>
      <c r="Z178" s="28">
        <f>+T178*$Z$2</f>
        <v>2473.7037154666664</v>
      </c>
      <c r="AA178" s="28">
        <v>890</v>
      </c>
      <c r="AB178" s="28">
        <f>+$AB$2</f>
        <v>67.227356</v>
      </c>
      <c r="AC178" s="28">
        <f t="shared" si="40"/>
        <v>1780</v>
      </c>
      <c r="AD178" s="28">
        <f>+AC178*$Q$2+$AD$2</f>
        <v>267.81799999999998</v>
      </c>
      <c r="AE178" s="28">
        <f t="shared" si="41"/>
        <v>2047.818</v>
      </c>
      <c r="AF178" s="28">
        <f>SUM(AB177*5)</f>
        <v>336.13677999999999</v>
      </c>
      <c r="AG178" s="28">
        <v>0</v>
      </c>
      <c r="AH178" s="30"/>
      <c r="AI178" s="28"/>
      <c r="AJ178" s="28"/>
      <c r="AK178" s="28"/>
      <c r="AL178" s="28"/>
      <c r="AM178" s="28">
        <f>SUM(U178*$AM$2)</f>
        <v>1694.3176133333329</v>
      </c>
      <c r="AN178" s="31">
        <f>SUM(U178*$AN$2)</f>
        <v>5082.952839999999</v>
      </c>
      <c r="AO178" s="31">
        <f>SUM(U178*$AO$2)</f>
        <v>16943.176133333331</v>
      </c>
      <c r="AP178" s="2"/>
      <c r="AQ178" s="2"/>
    </row>
    <row r="179" spans="1:43" x14ac:dyDescent="0.25">
      <c r="A179" s="1">
        <v>161</v>
      </c>
      <c r="B179" s="22" t="s">
        <v>572</v>
      </c>
      <c r="C179" s="32" t="s">
        <v>573</v>
      </c>
      <c r="D179" s="33" t="s">
        <v>253</v>
      </c>
      <c r="E179" s="32" t="s">
        <v>563</v>
      </c>
      <c r="F179" s="32" t="s">
        <v>574</v>
      </c>
      <c r="G179" s="32" t="s">
        <v>129</v>
      </c>
      <c r="H179" s="33">
        <v>2013</v>
      </c>
      <c r="I179" s="33">
        <v>2014</v>
      </c>
      <c r="J179" s="34">
        <f t="shared" si="36"/>
        <v>1</v>
      </c>
      <c r="K179" s="35">
        <v>8</v>
      </c>
      <c r="L179" s="32">
        <v>15</v>
      </c>
      <c r="M179" s="36">
        <v>6829.2</v>
      </c>
      <c r="N179" s="36">
        <f>VLOOKUP(C179,[1]Hoja1!B:L,11,FALSE)</f>
        <v>6829.2</v>
      </c>
      <c r="O179" s="36">
        <f t="shared" si="37"/>
        <v>0</v>
      </c>
      <c r="P179" s="37">
        <f t="shared" si="38"/>
        <v>455.28</v>
      </c>
      <c r="Q179" s="38">
        <v>16</v>
      </c>
      <c r="R179" s="37">
        <f>SUM(P179*$R$2)</f>
        <v>166177.19999999998</v>
      </c>
      <c r="S179" s="37">
        <f>+R179*$Q$2</f>
        <v>6331.3513199999998</v>
      </c>
      <c r="T179" s="37">
        <f t="shared" si="39"/>
        <v>172508.55131999997</v>
      </c>
      <c r="U179" s="37">
        <f>+P179*$Q$2+P179</f>
        <v>472.62616799999995</v>
      </c>
      <c r="V179" s="37">
        <f>SUM(T179*$V$2)</f>
        <v>20701.026158399996</v>
      </c>
      <c r="W179" s="37">
        <f>+T179*$W$2</f>
        <v>5175.2565395999991</v>
      </c>
      <c r="X179" s="37">
        <f>SUM(T179*$X$2)</f>
        <v>8625.4275659999985</v>
      </c>
      <c r="Y179" s="37">
        <f>SUM(T179*$Y$2)</f>
        <v>4312.7137829999992</v>
      </c>
      <c r="Z179" s="37">
        <f>+T179*$Z$2</f>
        <v>3450.1710263999994</v>
      </c>
      <c r="AA179" s="37">
        <v>1004</v>
      </c>
      <c r="AB179" s="37">
        <f>+$AB$2</f>
        <v>67.227356</v>
      </c>
      <c r="AC179" s="37">
        <f t="shared" si="40"/>
        <v>2008</v>
      </c>
      <c r="AD179" s="37">
        <f>+AC179*$Q$2+$AD$2</f>
        <v>276.50479999999999</v>
      </c>
      <c r="AE179" s="37">
        <f t="shared" si="41"/>
        <v>2284.5048000000002</v>
      </c>
      <c r="AF179" s="37">
        <v>0</v>
      </c>
      <c r="AG179" s="37">
        <v>0</v>
      </c>
      <c r="AH179" s="39"/>
      <c r="AI179" s="37"/>
      <c r="AJ179" s="37"/>
      <c r="AK179" s="37"/>
      <c r="AL179" s="37"/>
      <c r="AM179" s="37">
        <f>SUM(U179*$AM$2)</f>
        <v>2363.1308399999998</v>
      </c>
      <c r="AN179" s="40">
        <f>SUM(U179*$AN$2)</f>
        <v>7089.3925199999994</v>
      </c>
      <c r="AO179" s="40">
        <f>SUM(U179*$AO$2)</f>
        <v>23631.308399999998</v>
      </c>
      <c r="AP179" s="2"/>
      <c r="AQ179" s="2"/>
    </row>
    <row r="180" spans="1:43" x14ac:dyDescent="0.25">
      <c r="A180" s="1">
        <v>162</v>
      </c>
      <c r="B180" s="22" t="s">
        <v>575</v>
      </c>
      <c r="C180" s="23" t="s">
        <v>576</v>
      </c>
      <c r="D180" s="24" t="s">
        <v>577</v>
      </c>
      <c r="E180" s="23" t="s">
        <v>563</v>
      </c>
      <c r="F180" s="23" t="s">
        <v>571</v>
      </c>
      <c r="G180" s="23" t="s">
        <v>129</v>
      </c>
      <c r="H180" s="24">
        <v>2000</v>
      </c>
      <c r="I180" s="24">
        <v>2014</v>
      </c>
      <c r="J180" s="25">
        <f t="shared" si="36"/>
        <v>14</v>
      </c>
      <c r="K180" s="26">
        <v>6</v>
      </c>
      <c r="L180" s="23">
        <v>15</v>
      </c>
      <c r="M180" s="27">
        <v>4896.3999999999996</v>
      </c>
      <c r="N180" s="27">
        <f>VLOOKUP(C180,[1]Hoja1!B:L,11,FALSE)</f>
        <v>4896.3999999999996</v>
      </c>
      <c r="O180" s="27">
        <f t="shared" si="37"/>
        <v>0</v>
      </c>
      <c r="P180" s="28">
        <f t="shared" si="38"/>
        <v>326.42666666666662</v>
      </c>
      <c r="Q180" s="29">
        <v>13</v>
      </c>
      <c r="R180" s="28">
        <f>SUM(P180*$R$2)</f>
        <v>119145.73333333332</v>
      </c>
      <c r="S180" s="28">
        <f>+R180*$Q$2</f>
        <v>4539.45244</v>
      </c>
      <c r="T180" s="28">
        <f t="shared" si="39"/>
        <v>123685.18577333332</v>
      </c>
      <c r="U180" s="28">
        <f>+P180*$Q$2+P180</f>
        <v>338.8635226666666</v>
      </c>
      <c r="V180" s="28">
        <f>SUM(T180*$V$2)</f>
        <v>14842.222292799997</v>
      </c>
      <c r="W180" s="28">
        <f>+T180*$W$2</f>
        <v>3710.5555731999993</v>
      </c>
      <c r="X180" s="28">
        <f>SUM(T180*$X$2)</f>
        <v>6184.2592886666662</v>
      </c>
      <c r="Y180" s="28">
        <f>SUM(T180*$Y$2)</f>
        <v>3092.1296443333331</v>
      </c>
      <c r="Z180" s="28">
        <f>+T180*$Z$2</f>
        <v>2473.7037154666664</v>
      </c>
      <c r="AA180" s="28">
        <v>890</v>
      </c>
      <c r="AB180" s="28">
        <f>+$AB$2</f>
        <v>67.227356</v>
      </c>
      <c r="AC180" s="28">
        <f t="shared" si="40"/>
        <v>1780</v>
      </c>
      <c r="AD180" s="28">
        <f>+AC180*$Q$2+$AD$2</f>
        <v>267.81799999999998</v>
      </c>
      <c r="AE180" s="28">
        <f t="shared" si="41"/>
        <v>2047.818</v>
      </c>
      <c r="AF180" s="28">
        <f>SUM(AB179*4)</f>
        <v>268.909424</v>
      </c>
      <c r="AG180" s="28">
        <v>0</v>
      </c>
      <c r="AH180" s="30"/>
      <c r="AI180" s="28"/>
      <c r="AJ180" s="28"/>
      <c r="AK180" s="28"/>
      <c r="AL180" s="28"/>
      <c r="AM180" s="28">
        <f>SUM(U180*$AM$2)</f>
        <v>1694.3176133333329</v>
      </c>
      <c r="AN180" s="31">
        <f>SUM(U180*$AN$2)</f>
        <v>5082.952839999999</v>
      </c>
      <c r="AO180" s="31">
        <f>SUM(U180*$AO$2)</f>
        <v>16943.176133333331</v>
      </c>
      <c r="AP180" s="2"/>
      <c r="AQ180" s="2"/>
    </row>
    <row r="181" spans="1:43" x14ac:dyDescent="0.25">
      <c r="A181" s="1">
        <v>163</v>
      </c>
      <c r="B181" s="22" t="s">
        <v>578</v>
      </c>
      <c r="C181" s="32" t="s">
        <v>579</v>
      </c>
      <c r="D181" s="33" t="s">
        <v>580</v>
      </c>
      <c r="E181" s="32" t="s">
        <v>563</v>
      </c>
      <c r="F181" s="32" t="s">
        <v>166</v>
      </c>
      <c r="G181" s="32" t="s">
        <v>43</v>
      </c>
      <c r="H181" s="33">
        <v>1990</v>
      </c>
      <c r="I181" s="33">
        <v>2014</v>
      </c>
      <c r="J181" s="34">
        <f t="shared" si="36"/>
        <v>24</v>
      </c>
      <c r="K181" s="35">
        <v>6</v>
      </c>
      <c r="L181" s="32">
        <v>15</v>
      </c>
      <c r="M181" s="36">
        <v>3550.8</v>
      </c>
      <c r="N181" s="36">
        <f>VLOOKUP(C181,[1]Hoja1!B:L,11,FALSE)</f>
        <v>3550.8</v>
      </c>
      <c r="O181" s="36">
        <f t="shared" si="37"/>
        <v>0</v>
      </c>
      <c r="P181" s="37">
        <f t="shared" si="38"/>
        <v>236.72</v>
      </c>
      <c r="Q181" s="38">
        <v>6</v>
      </c>
      <c r="R181" s="37">
        <f>SUM(P181*$R$2)</f>
        <v>86402.8</v>
      </c>
      <c r="S181" s="37">
        <f>+R181*$Q$2</f>
        <v>3291.9466800000005</v>
      </c>
      <c r="T181" s="37">
        <f t="shared" si="39"/>
        <v>89694.746679999997</v>
      </c>
      <c r="U181" s="37">
        <f>+P181*$Q$2+P181</f>
        <v>245.73903200000001</v>
      </c>
      <c r="V181" s="37">
        <f>SUM(T181*$V$2)</f>
        <v>10763.369601599999</v>
      </c>
      <c r="W181" s="37">
        <f>+T181*$W$2</f>
        <v>2690.8424003999999</v>
      </c>
      <c r="X181" s="37">
        <f>SUM(T181*$X$2)</f>
        <v>4484.7373340000004</v>
      </c>
      <c r="Y181" s="37">
        <f>SUM(T181*$Y$2)</f>
        <v>2242.3686670000002</v>
      </c>
      <c r="Z181" s="37">
        <f>+T181*$Z$2</f>
        <v>1793.8949336000001</v>
      </c>
      <c r="AA181" s="37">
        <v>854</v>
      </c>
      <c r="AB181" s="37">
        <f>+$AB$2</f>
        <v>67.227356</v>
      </c>
      <c r="AC181" s="37">
        <f t="shared" si="40"/>
        <v>1708</v>
      </c>
      <c r="AD181" s="37">
        <f>+AC181*$Q$2+$AD$2</f>
        <v>265.07479999999998</v>
      </c>
      <c r="AE181" s="37">
        <f t="shared" si="41"/>
        <v>1973.0747999999999</v>
      </c>
      <c r="AF181" s="37">
        <f>SUM(AB180*6)</f>
        <v>403.36413600000003</v>
      </c>
      <c r="AG181" s="37">
        <v>0</v>
      </c>
      <c r="AH181" s="39"/>
      <c r="AI181" s="37"/>
      <c r="AJ181" s="37"/>
      <c r="AK181" s="37"/>
      <c r="AL181" s="37"/>
      <c r="AM181" s="37">
        <f>SUM(U181*$AM$2)</f>
        <v>1228.69516</v>
      </c>
      <c r="AN181" s="40">
        <f>SUM(U181*$AN$2)</f>
        <v>3686.0854800000002</v>
      </c>
      <c r="AO181" s="40">
        <f>SUM(U181*$AO$2)</f>
        <v>12286.9516</v>
      </c>
      <c r="AP181" s="2"/>
      <c r="AQ181" s="2"/>
    </row>
    <row r="182" spans="1:43" x14ac:dyDescent="0.25">
      <c r="A182" s="1">
        <v>164</v>
      </c>
      <c r="B182" s="22" t="s">
        <v>581</v>
      </c>
      <c r="C182" s="23" t="s">
        <v>582</v>
      </c>
      <c r="D182" s="24" t="s">
        <v>583</v>
      </c>
      <c r="E182" s="23" t="s">
        <v>563</v>
      </c>
      <c r="F182" s="23" t="s">
        <v>571</v>
      </c>
      <c r="G182" s="23" t="s">
        <v>129</v>
      </c>
      <c r="H182" s="24">
        <v>1996</v>
      </c>
      <c r="I182" s="24">
        <v>2014</v>
      </c>
      <c r="J182" s="25">
        <f t="shared" si="36"/>
        <v>18</v>
      </c>
      <c r="K182" s="26">
        <v>8</v>
      </c>
      <c r="L182" s="23">
        <v>15</v>
      </c>
      <c r="M182" s="27">
        <f>4896.4/6*8</f>
        <v>6528.5333333333328</v>
      </c>
      <c r="N182" s="27">
        <f>VLOOKUP(C182,[1]Hoja1!B:L,11,FALSE)</f>
        <v>4896.3999999999996</v>
      </c>
      <c r="O182" s="27">
        <f t="shared" si="37"/>
        <v>1632.1333333333332</v>
      </c>
      <c r="P182" s="28">
        <f t="shared" si="38"/>
        <v>435.23555555555555</v>
      </c>
      <c r="Q182" s="29">
        <v>13</v>
      </c>
      <c r="R182" s="28">
        <f>SUM(P182*$R$2)</f>
        <v>158860.97777777776</v>
      </c>
      <c r="S182" s="28">
        <f>+R182*$Q$2</f>
        <v>6052.6032533333328</v>
      </c>
      <c r="T182" s="28">
        <f t="shared" si="39"/>
        <v>164913.5810311111</v>
      </c>
      <c r="U182" s="28">
        <f>+P182*$Q$2+P182</f>
        <v>451.81803022222221</v>
      </c>
      <c r="V182" s="28">
        <f>SUM(T182*$V$2)</f>
        <v>19789.629723733331</v>
      </c>
      <c r="W182" s="28">
        <f>+T182*$W$2</f>
        <v>4947.4074309333328</v>
      </c>
      <c r="X182" s="28">
        <f>SUM(T182*$X$2)</f>
        <v>8245.6790515555549</v>
      </c>
      <c r="Y182" s="28">
        <f>SUM(T182*$Y$2)</f>
        <v>4122.8395257777775</v>
      </c>
      <c r="Z182" s="28">
        <f>+T182*$Z$2</f>
        <v>3298.2716206222221</v>
      </c>
      <c r="AA182" s="28">
        <v>890</v>
      </c>
      <c r="AB182" s="28">
        <f>+$AB$2</f>
        <v>67.227356</v>
      </c>
      <c r="AC182" s="28">
        <f t="shared" si="40"/>
        <v>1780</v>
      </c>
      <c r="AD182" s="28">
        <f>+AC182*$Q$2+$AD$2</f>
        <v>267.81799999999998</v>
      </c>
      <c r="AE182" s="28">
        <f t="shared" si="41"/>
        <v>2047.818</v>
      </c>
      <c r="AF182" s="28">
        <f>SUM(AB181*5)</f>
        <v>336.13677999999999</v>
      </c>
      <c r="AG182" s="28">
        <v>0</v>
      </c>
      <c r="AH182" s="30"/>
      <c r="AI182" s="28"/>
      <c r="AJ182" s="28"/>
      <c r="AK182" s="28"/>
      <c r="AL182" s="28"/>
      <c r="AM182" s="28">
        <f>SUM(U182*$AM$2)</f>
        <v>2259.090151111111</v>
      </c>
      <c r="AN182" s="31">
        <f>SUM(U182*$AN$2)</f>
        <v>6777.2704533333326</v>
      </c>
      <c r="AO182" s="31">
        <f>SUM(U182*$AO$2)</f>
        <v>22590.901511111111</v>
      </c>
      <c r="AP182" s="2"/>
      <c r="AQ182" s="2"/>
    </row>
    <row r="183" spans="1:43" x14ac:dyDescent="0.25">
      <c r="A183" s="1">
        <v>165</v>
      </c>
      <c r="B183" s="22" t="s">
        <v>584</v>
      </c>
      <c r="C183" s="32" t="s">
        <v>585</v>
      </c>
      <c r="D183" s="33" t="s">
        <v>586</v>
      </c>
      <c r="E183" s="32" t="s">
        <v>563</v>
      </c>
      <c r="F183" s="32" t="s">
        <v>571</v>
      </c>
      <c r="G183" s="32" t="s">
        <v>129</v>
      </c>
      <c r="H183" s="33">
        <v>1997</v>
      </c>
      <c r="I183" s="33">
        <v>2014</v>
      </c>
      <c r="J183" s="34">
        <f t="shared" si="36"/>
        <v>17</v>
      </c>
      <c r="K183" s="35">
        <v>8</v>
      </c>
      <c r="L183" s="32">
        <v>15</v>
      </c>
      <c r="M183" s="36">
        <f>4896.4/6*8</f>
        <v>6528.5333333333328</v>
      </c>
      <c r="N183" s="36">
        <f>VLOOKUP(C183,[1]Hoja1!B:L,11,FALSE)</f>
        <v>4896.3999999999996</v>
      </c>
      <c r="O183" s="36">
        <f t="shared" si="37"/>
        <v>1632.1333333333332</v>
      </c>
      <c r="P183" s="37">
        <f t="shared" si="38"/>
        <v>435.23555555555555</v>
      </c>
      <c r="Q183" s="38">
        <v>13</v>
      </c>
      <c r="R183" s="37">
        <f>SUM(P183*$R$2)</f>
        <v>158860.97777777776</v>
      </c>
      <c r="S183" s="37">
        <f>+R183*$Q$2</f>
        <v>6052.6032533333328</v>
      </c>
      <c r="T183" s="37">
        <f t="shared" si="39"/>
        <v>164913.5810311111</v>
      </c>
      <c r="U183" s="37">
        <f>+P183*$Q$2+P183</f>
        <v>451.81803022222221</v>
      </c>
      <c r="V183" s="37">
        <f>SUM(T183*$V$2)</f>
        <v>19789.629723733331</v>
      </c>
      <c r="W183" s="37">
        <f>+T183*$W$2</f>
        <v>4947.4074309333328</v>
      </c>
      <c r="X183" s="37">
        <f>SUM(T183*$X$2)</f>
        <v>8245.6790515555549</v>
      </c>
      <c r="Y183" s="37">
        <f>SUM(T183*$Y$2)</f>
        <v>4122.8395257777775</v>
      </c>
      <c r="Z183" s="37">
        <f>+T183*$Z$2</f>
        <v>3298.2716206222221</v>
      </c>
      <c r="AA183" s="37">
        <v>890</v>
      </c>
      <c r="AB183" s="37">
        <f>+$AB$2</f>
        <v>67.227356</v>
      </c>
      <c r="AC183" s="37">
        <f t="shared" si="40"/>
        <v>1780</v>
      </c>
      <c r="AD183" s="37">
        <f>+AC183*$Q$2+$AD$2</f>
        <v>267.81799999999998</v>
      </c>
      <c r="AE183" s="37">
        <f t="shared" si="41"/>
        <v>2047.818</v>
      </c>
      <c r="AF183" s="37">
        <f>SUM(AB180*5)</f>
        <v>336.13677999999999</v>
      </c>
      <c r="AG183" s="37">
        <v>0</v>
      </c>
      <c r="AH183" s="39"/>
      <c r="AI183" s="37"/>
      <c r="AJ183" s="37"/>
      <c r="AK183" s="37"/>
      <c r="AL183" s="37"/>
      <c r="AM183" s="37">
        <f>SUM(U183*$AM$2)</f>
        <v>2259.090151111111</v>
      </c>
      <c r="AN183" s="40">
        <f>SUM(U183*$AN$2)</f>
        <v>6777.2704533333326</v>
      </c>
      <c r="AO183" s="40">
        <f>SUM(U183*$AO$2)</f>
        <v>22590.901511111111</v>
      </c>
      <c r="AP183" s="2"/>
      <c r="AQ183" s="2"/>
    </row>
    <row r="184" spans="1:43" x14ac:dyDescent="0.25">
      <c r="A184" s="1">
        <v>166</v>
      </c>
      <c r="B184" s="22" t="s">
        <v>587</v>
      </c>
      <c r="C184" s="23" t="s">
        <v>588</v>
      </c>
      <c r="D184" s="24" t="s">
        <v>589</v>
      </c>
      <c r="E184" s="23" t="s">
        <v>563</v>
      </c>
      <c r="F184" s="23" t="s">
        <v>271</v>
      </c>
      <c r="G184" s="23" t="s">
        <v>43</v>
      </c>
      <c r="H184" s="24">
        <v>1989</v>
      </c>
      <c r="I184" s="24">
        <v>2014</v>
      </c>
      <c r="J184" s="25">
        <f t="shared" ref="J184:J203" si="42">SUM(I184-H184)</f>
        <v>25</v>
      </c>
      <c r="K184" s="26">
        <v>6</v>
      </c>
      <c r="L184" s="23">
        <v>15</v>
      </c>
      <c r="M184" s="27">
        <v>4739.5</v>
      </c>
      <c r="N184" s="27">
        <f>VLOOKUP(C184,[1]Hoja1!B:L,11,FALSE)</f>
        <v>4739.5</v>
      </c>
      <c r="O184" s="27">
        <f t="shared" si="37"/>
        <v>0</v>
      </c>
      <c r="P184" s="28">
        <f t="shared" si="38"/>
        <v>315.96666666666664</v>
      </c>
      <c r="Q184" s="29">
        <v>13</v>
      </c>
      <c r="R184" s="28">
        <f>SUM(P184*$R$2)</f>
        <v>115327.83333333333</v>
      </c>
      <c r="S184" s="28">
        <f>+R184*$Q$2</f>
        <v>4393.9904500000002</v>
      </c>
      <c r="T184" s="28">
        <f t="shared" si="39"/>
        <v>119721.82378333333</v>
      </c>
      <c r="U184" s="28">
        <f>+P184*$Q$2+P184</f>
        <v>328.00499666666661</v>
      </c>
      <c r="V184" s="28">
        <f>SUM(T184*$V$2)</f>
        <v>14366.618853999998</v>
      </c>
      <c r="W184" s="28">
        <f>+T184*$W$2</f>
        <v>3591.6547134999996</v>
      </c>
      <c r="X184" s="28">
        <f>SUM(T184*$X$2)</f>
        <v>5986.0911891666665</v>
      </c>
      <c r="Y184" s="28">
        <f>SUM(T184*$Y$2)</f>
        <v>2993.0455945833332</v>
      </c>
      <c r="Z184" s="28">
        <f>+T184*$Z$2</f>
        <v>2394.4364756666664</v>
      </c>
      <c r="AA184" s="28">
        <v>990</v>
      </c>
      <c r="AB184" s="28">
        <f>+$AB$2</f>
        <v>67.227356</v>
      </c>
      <c r="AC184" s="28">
        <f t="shared" si="40"/>
        <v>1980</v>
      </c>
      <c r="AD184" s="28">
        <f>+AC184*$Q$2+$AD$2</f>
        <v>275.43799999999999</v>
      </c>
      <c r="AE184" s="28">
        <f t="shared" si="41"/>
        <v>2255.4380000000001</v>
      </c>
      <c r="AF184" s="28">
        <f>SUM(AB184*7)</f>
        <v>470.59149200000002</v>
      </c>
      <c r="AG184" s="28">
        <v>0</v>
      </c>
      <c r="AH184" s="30">
        <v>5000</v>
      </c>
      <c r="AI184" s="28"/>
      <c r="AJ184" s="28"/>
      <c r="AK184" s="28"/>
      <c r="AL184" s="28"/>
      <c r="AM184" s="28">
        <f>SUM(U184*$AM$2)</f>
        <v>1640.024983333333</v>
      </c>
      <c r="AN184" s="31">
        <f>SUM(U184*$AN$2)</f>
        <v>4920.0749499999993</v>
      </c>
      <c r="AO184" s="31">
        <f>SUM(U184*$AO$2)</f>
        <v>16400.249833333331</v>
      </c>
      <c r="AP184" s="2"/>
      <c r="AQ184" s="2"/>
    </row>
    <row r="185" spans="1:43" x14ac:dyDescent="0.25">
      <c r="A185" s="1">
        <v>167</v>
      </c>
      <c r="B185" s="22" t="s">
        <v>590</v>
      </c>
      <c r="C185" s="32" t="s">
        <v>591</v>
      </c>
      <c r="D185" s="33" t="s">
        <v>592</v>
      </c>
      <c r="E185" s="32" t="s">
        <v>563</v>
      </c>
      <c r="F185" s="32" t="s">
        <v>593</v>
      </c>
      <c r="G185" s="32" t="s">
        <v>129</v>
      </c>
      <c r="H185" s="33">
        <v>1990</v>
      </c>
      <c r="I185" s="33">
        <v>2014</v>
      </c>
      <c r="J185" s="34">
        <f t="shared" si="42"/>
        <v>24</v>
      </c>
      <c r="K185" s="35">
        <v>8</v>
      </c>
      <c r="L185" s="32">
        <v>15</v>
      </c>
      <c r="M185" s="36">
        <v>11866.5</v>
      </c>
      <c r="N185" s="36">
        <f>VLOOKUP(C185,[1]Hoja1!B:L,11,FALSE)</f>
        <v>11866.5</v>
      </c>
      <c r="O185" s="36">
        <f t="shared" si="37"/>
        <v>0</v>
      </c>
      <c r="P185" s="37">
        <f t="shared" si="38"/>
        <v>791.1</v>
      </c>
      <c r="Q185" s="38">
        <v>18</v>
      </c>
      <c r="R185" s="37">
        <f>SUM(P185*$R$2)</f>
        <v>288751.5</v>
      </c>
      <c r="S185" s="37">
        <f>+R185*$Q$2</f>
        <v>11001.432150000001</v>
      </c>
      <c r="T185" s="37">
        <f t="shared" si="39"/>
        <v>299752.93215000001</v>
      </c>
      <c r="U185" s="37">
        <f>+P185*$Q$2+P185</f>
        <v>821.24090999999999</v>
      </c>
      <c r="V185" s="37">
        <f>SUM(T185*$V$2)</f>
        <v>35970.351858000002</v>
      </c>
      <c r="W185" s="37">
        <f>+T185*$W$2</f>
        <v>8992.5879645000005</v>
      </c>
      <c r="X185" s="37">
        <f>SUM(T185*$X$2)</f>
        <v>14987.646607500001</v>
      </c>
      <c r="Y185" s="37">
        <f>SUM(T185*$Y$2)</f>
        <v>7493.8233037500004</v>
      </c>
      <c r="Z185" s="37">
        <f>+T185*$Z$2</f>
        <v>5995.0586430000003</v>
      </c>
      <c r="AA185" s="37">
        <v>1343.5</v>
      </c>
      <c r="AB185" s="37">
        <f>+$AB$2</f>
        <v>67.227356</v>
      </c>
      <c r="AC185" s="37">
        <f t="shared" si="40"/>
        <v>2687</v>
      </c>
      <c r="AD185" s="37">
        <f>+AC185*$Q$2+$AD$2</f>
        <v>302.37470000000002</v>
      </c>
      <c r="AE185" s="37">
        <f t="shared" si="41"/>
        <v>2989.3746999999998</v>
      </c>
      <c r="AF185" s="37">
        <f>SUM(AB188*6)</f>
        <v>403.36413600000003</v>
      </c>
      <c r="AG185" s="37">
        <v>0</v>
      </c>
      <c r="AH185" s="39"/>
      <c r="AI185" s="37"/>
      <c r="AJ185" s="37"/>
      <c r="AK185" s="37"/>
      <c r="AL185" s="37"/>
      <c r="AM185" s="37">
        <f>SUM(U185*$AM$2)</f>
        <v>4106.2045500000004</v>
      </c>
      <c r="AN185" s="40">
        <f>SUM(U185*$AN$2)</f>
        <v>12318.613649999999</v>
      </c>
      <c r="AO185" s="40">
        <f>SUM(U185*$AO$2)</f>
        <v>41062.0455</v>
      </c>
      <c r="AP185" s="2"/>
      <c r="AQ185" s="2"/>
    </row>
    <row r="186" spans="1:43" x14ac:dyDescent="0.25">
      <c r="A186" s="1">
        <v>168</v>
      </c>
      <c r="B186" s="22" t="s">
        <v>594</v>
      </c>
      <c r="C186" s="23" t="s">
        <v>595</v>
      </c>
      <c r="D186" s="24" t="s">
        <v>596</v>
      </c>
      <c r="E186" s="23" t="s">
        <v>597</v>
      </c>
      <c r="F186" s="23" t="s">
        <v>598</v>
      </c>
      <c r="G186" s="23" t="s">
        <v>258</v>
      </c>
      <c r="H186" s="24">
        <v>2012</v>
      </c>
      <c r="I186" s="24">
        <v>2014</v>
      </c>
      <c r="J186" s="25">
        <f t="shared" si="42"/>
        <v>2</v>
      </c>
      <c r="K186" s="26">
        <v>8</v>
      </c>
      <c r="L186" s="23">
        <v>15</v>
      </c>
      <c r="M186" s="27">
        <v>4725</v>
      </c>
      <c r="N186" s="27">
        <f>VLOOKUP(C186,[1]Hoja1!B:L,11,FALSE)</f>
        <v>4725</v>
      </c>
      <c r="O186" s="27">
        <f t="shared" si="37"/>
        <v>0</v>
      </c>
      <c r="P186" s="28">
        <f t="shared" si="38"/>
        <v>315</v>
      </c>
      <c r="Q186" s="29">
        <v>7</v>
      </c>
      <c r="R186" s="28">
        <f>SUM(P186*$R$2)</f>
        <v>114975</v>
      </c>
      <c r="S186" s="28">
        <f>+R186*$Q$2</f>
        <v>4380.5475000000006</v>
      </c>
      <c r="T186" s="28">
        <f t="shared" si="39"/>
        <v>119355.5475</v>
      </c>
      <c r="U186" s="28">
        <f>+P186*$Q$2+P186</f>
        <v>327.00150000000002</v>
      </c>
      <c r="V186" s="28">
        <f>SUM(T186*$V$2)</f>
        <v>14322.6657</v>
      </c>
      <c r="W186" s="28">
        <f>+T186*$W$2</f>
        <v>3580.6664249999999</v>
      </c>
      <c r="X186" s="28">
        <f>SUM(T186*$X$2)</f>
        <v>5967.7773750000006</v>
      </c>
      <c r="Y186" s="28">
        <f>SUM(T186*$Y$2)</f>
        <v>2983.8886875000003</v>
      </c>
      <c r="Z186" s="28">
        <f>+T186*$Z$2</f>
        <v>2387.1109500000002</v>
      </c>
      <c r="AA186" s="28">
        <v>943</v>
      </c>
      <c r="AB186" s="28">
        <f>+$AB$2</f>
        <v>67.227356</v>
      </c>
      <c r="AC186" s="28">
        <f t="shared" si="40"/>
        <v>1886</v>
      </c>
      <c r="AD186" s="28">
        <f>+AC186*$Q$2+$AD$2</f>
        <v>271.85660000000001</v>
      </c>
      <c r="AE186" s="28">
        <f t="shared" si="41"/>
        <v>2157.8566000000001</v>
      </c>
      <c r="AF186" s="28">
        <v>0</v>
      </c>
      <c r="AG186" s="28">
        <v>0</v>
      </c>
      <c r="AH186" s="30"/>
      <c r="AI186" s="28"/>
      <c r="AJ186" s="28"/>
      <c r="AK186" s="28"/>
      <c r="AL186" s="28"/>
      <c r="AM186" s="28">
        <f>SUM(U186*$AM$2)</f>
        <v>1635.0075000000002</v>
      </c>
      <c r="AN186" s="31">
        <f>SUM(U186*$AN$2)</f>
        <v>4905.0225</v>
      </c>
      <c r="AO186" s="31">
        <f>SUM(U186*$AO$2)</f>
        <v>16350.075000000001</v>
      </c>
      <c r="AP186" s="2"/>
      <c r="AQ186" s="2"/>
    </row>
    <row r="187" spans="1:43" x14ac:dyDescent="0.25">
      <c r="A187" s="1">
        <v>169</v>
      </c>
      <c r="B187" s="22" t="s">
        <v>599</v>
      </c>
      <c r="C187" s="32" t="s">
        <v>600</v>
      </c>
      <c r="D187" s="33" t="s">
        <v>601</v>
      </c>
      <c r="E187" s="32" t="s">
        <v>597</v>
      </c>
      <c r="F187" s="32" t="s">
        <v>602</v>
      </c>
      <c r="G187" s="32" t="s">
        <v>283</v>
      </c>
      <c r="H187" s="33">
        <v>2000</v>
      </c>
      <c r="I187" s="33">
        <v>2014</v>
      </c>
      <c r="J187" s="34">
        <f t="shared" si="42"/>
        <v>14</v>
      </c>
      <c r="K187" s="35">
        <v>6</v>
      </c>
      <c r="L187" s="32">
        <v>15</v>
      </c>
      <c r="M187" s="36">
        <v>6157.2</v>
      </c>
      <c r="N187" s="36">
        <f>VLOOKUP(C187,[1]Hoja1!B:L,11,FALSE)</f>
        <v>6157.2</v>
      </c>
      <c r="O187" s="36">
        <f t="shared" si="37"/>
        <v>0</v>
      </c>
      <c r="P187" s="37">
        <f t="shared" si="38"/>
        <v>410.47999999999996</v>
      </c>
      <c r="Q187" s="38">
        <v>15</v>
      </c>
      <c r="R187" s="37">
        <f>SUM(P187*$R$2)</f>
        <v>149825.19999999998</v>
      </c>
      <c r="S187" s="37">
        <f>+R187*$Q$2</f>
        <v>5708.3401199999998</v>
      </c>
      <c r="T187" s="37">
        <f t="shared" si="39"/>
        <v>155533.54011999999</v>
      </c>
      <c r="U187" s="37">
        <f>+P187*$Q$2+P187</f>
        <v>426.11928799999998</v>
      </c>
      <c r="V187" s="37">
        <f>SUM(T187*$V$2)</f>
        <v>18664.0248144</v>
      </c>
      <c r="W187" s="37">
        <f>+T187*$W$2</f>
        <v>4666.0062035999999</v>
      </c>
      <c r="X187" s="37">
        <f>SUM(T187*$X$2)</f>
        <v>7776.6770059999999</v>
      </c>
      <c r="Y187" s="37">
        <f>SUM(T187*$Y$2)</f>
        <v>3888.3385029999999</v>
      </c>
      <c r="Z187" s="37">
        <f>+T187*$Z$2</f>
        <v>3110.6708024</v>
      </c>
      <c r="AA187" s="37">
        <v>956</v>
      </c>
      <c r="AB187" s="37">
        <f>+$AB$2</f>
        <v>67.227356</v>
      </c>
      <c r="AC187" s="37">
        <f t="shared" si="40"/>
        <v>1912</v>
      </c>
      <c r="AD187" s="37">
        <f>+AC187*$Q$2+$AD$2</f>
        <v>272.84719999999999</v>
      </c>
      <c r="AE187" s="37">
        <f t="shared" si="41"/>
        <v>2184.8472000000002</v>
      </c>
      <c r="AF187" s="37">
        <f>SUM(AB186*4)</f>
        <v>268.909424</v>
      </c>
      <c r="AG187" s="37">
        <v>0</v>
      </c>
      <c r="AH187" s="39"/>
      <c r="AI187" s="37"/>
      <c r="AJ187" s="37"/>
      <c r="AK187" s="37"/>
      <c r="AL187" s="37"/>
      <c r="AM187" s="37">
        <f>SUM(U187*$AM$2)</f>
        <v>2130.5964399999998</v>
      </c>
      <c r="AN187" s="40">
        <f>SUM(U187*$AN$2)</f>
        <v>6391.7893199999999</v>
      </c>
      <c r="AO187" s="40">
        <f>SUM(U187*$AO$2)</f>
        <v>21305.964400000001</v>
      </c>
      <c r="AP187" s="2"/>
      <c r="AQ187" s="2"/>
    </row>
    <row r="188" spans="1:43" x14ac:dyDescent="0.25">
      <c r="A188" s="1">
        <v>170</v>
      </c>
      <c r="B188" s="22" t="s">
        <v>603</v>
      </c>
      <c r="C188" s="23" t="s">
        <v>604</v>
      </c>
      <c r="D188" s="24" t="s">
        <v>605</v>
      </c>
      <c r="E188" s="23" t="s">
        <v>597</v>
      </c>
      <c r="F188" s="23" t="s">
        <v>170</v>
      </c>
      <c r="G188" s="23" t="s">
        <v>70</v>
      </c>
      <c r="H188" s="24">
        <v>2013</v>
      </c>
      <c r="I188" s="24">
        <v>2014</v>
      </c>
      <c r="J188" s="25">
        <f t="shared" si="42"/>
        <v>1</v>
      </c>
      <c r="K188" s="26">
        <v>6</v>
      </c>
      <c r="L188" s="23">
        <v>15</v>
      </c>
      <c r="M188" s="27">
        <v>3120.9</v>
      </c>
      <c r="N188" s="27">
        <f>VLOOKUP(C188,[1]Hoja1!B:L,11,FALSE)</f>
        <v>3120.9</v>
      </c>
      <c r="O188" s="27">
        <f t="shared" si="37"/>
        <v>0</v>
      </c>
      <c r="P188" s="28">
        <v>219.31</v>
      </c>
      <c r="Q188" s="29">
        <v>5</v>
      </c>
      <c r="R188" s="28">
        <f>SUM(P188*$R$2)</f>
        <v>80048.149999999994</v>
      </c>
      <c r="S188" s="28">
        <f>+R188*$Q$2</f>
        <v>3049.834515</v>
      </c>
      <c r="T188" s="28">
        <f t="shared" si="39"/>
        <v>83097.984514999989</v>
      </c>
      <c r="U188" s="28">
        <f>+P188*$Q$2+P188</f>
        <v>227.66571100000002</v>
      </c>
      <c r="V188" s="28">
        <f>SUM(T188*$V$2)</f>
        <v>9971.7581417999991</v>
      </c>
      <c r="W188" s="28">
        <f>+T188*$W$2</f>
        <v>2492.9395354499998</v>
      </c>
      <c r="X188" s="28">
        <f>SUM(T188*$X$2)</f>
        <v>4154.8992257499995</v>
      </c>
      <c r="Y188" s="28">
        <f>SUM(T188*$Y$2)</f>
        <v>2077.4496128749997</v>
      </c>
      <c r="Z188" s="28">
        <f>+T188*$Z$2</f>
        <v>1661.9596902999999</v>
      </c>
      <c r="AA188" s="28">
        <v>746</v>
      </c>
      <c r="AB188" s="28">
        <f>+$AB$2</f>
        <v>67.227356</v>
      </c>
      <c r="AC188" s="28">
        <f t="shared" si="40"/>
        <v>1492</v>
      </c>
      <c r="AD188" s="28">
        <f>+AC188*$Q$2+$AD$2</f>
        <v>256.84519999999998</v>
      </c>
      <c r="AE188" s="28">
        <f t="shared" si="41"/>
        <v>1748.8452</v>
      </c>
      <c r="AF188" s="28">
        <v>0</v>
      </c>
      <c r="AG188" s="28">
        <v>0</v>
      </c>
      <c r="AH188" s="30"/>
      <c r="AI188" s="28"/>
      <c r="AJ188" s="28"/>
      <c r="AK188" s="28"/>
      <c r="AL188" s="28"/>
      <c r="AM188" s="28">
        <f>SUM(U188*$AM$2)</f>
        <v>1138.3285550000001</v>
      </c>
      <c r="AN188" s="31">
        <f>SUM(U188*$AN$2)</f>
        <v>3414.9856650000002</v>
      </c>
      <c r="AO188" s="31">
        <f>SUM(U188*$AO$2)</f>
        <v>11383.285550000001</v>
      </c>
      <c r="AP188" s="2"/>
      <c r="AQ188" s="2"/>
    </row>
    <row r="189" spans="1:43" x14ac:dyDescent="0.25">
      <c r="A189" s="1">
        <v>171</v>
      </c>
      <c r="B189" s="22" t="s">
        <v>606</v>
      </c>
      <c r="C189" s="32" t="s">
        <v>607</v>
      </c>
      <c r="D189" s="33" t="s">
        <v>508</v>
      </c>
      <c r="E189" s="32" t="s">
        <v>597</v>
      </c>
      <c r="F189" s="32" t="s">
        <v>121</v>
      </c>
      <c r="G189" s="32" t="s">
        <v>43</v>
      </c>
      <c r="H189" s="33">
        <v>1995</v>
      </c>
      <c r="I189" s="33">
        <v>2014</v>
      </c>
      <c r="J189" s="34">
        <f t="shared" si="42"/>
        <v>19</v>
      </c>
      <c r="K189" s="35">
        <v>6</v>
      </c>
      <c r="L189" s="32">
        <v>15</v>
      </c>
      <c r="M189" s="36">
        <v>4499.55</v>
      </c>
      <c r="N189" s="36">
        <f>VLOOKUP(C189,[1]Hoja1!B:L,11,FALSE)</f>
        <v>4499.55</v>
      </c>
      <c r="O189" s="36">
        <f t="shared" si="37"/>
        <v>0</v>
      </c>
      <c r="P189" s="37">
        <f t="shared" ref="P189:P219" si="43">SUM(M189/L189)</f>
        <v>299.97000000000003</v>
      </c>
      <c r="Q189" s="38">
        <v>10</v>
      </c>
      <c r="R189" s="37">
        <f>SUM(P189*$R$2)</f>
        <v>109489.05</v>
      </c>
      <c r="S189" s="37">
        <f>+R189*$Q$2</f>
        <v>4171.5328050000007</v>
      </c>
      <c r="T189" s="37">
        <f t="shared" si="39"/>
        <v>113660.582805</v>
      </c>
      <c r="U189" s="37">
        <f>+P189*$Q$2+P189</f>
        <v>311.39885700000002</v>
      </c>
      <c r="V189" s="37">
        <f>SUM(T189*$V$2)</f>
        <v>13639.2699366</v>
      </c>
      <c r="W189" s="37">
        <f>+T189*$W$2</f>
        <v>3409.8174841499999</v>
      </c>
      <c r="X189" s="37">
        <f>SUM(T189*$X$2)</f>
        <v>5683.0291402500006</v>
      </c>
      <c r="Y189" s="37">
        <f>SUM(T189*$Y$2)</f>
        <v>2841.5145701250003</v>
      </c>
      <c r="Z189" s="37">
        <f>+T189*$Z$2</f>
        <v>2273.2116560999998</v>
      </c>
      <c r="AA189" s="37">
        <v>971</v>
      </c>
      <c r="AB189" s="37">
        <f>+$AB$2</f>
        <v>67.227356</v>
      </c>
      <c r="AC189" s="37">
        <f t="shared" si="40"/>
        <v>1942</v>
      </c>
      <c r="AD189" s="37">
        <f>+AC189*$Q$2+$AD$2</f>
        <v>273.99020000000002</v>
      </c>
      <c r="AE189" s="37">
        <f t="shared" si="41"/>
        <v>2215.9902000000002</v>
      </c>
      <c r="AF189" s="37">
        <f>SUM(AB188*5)</f>
        <v>336.13677999999999</v>
      </c>
      <c r="AG189" s="37">
        <v>0</v>
      </c>
      <c r="AH189" s="39"/>
      <c r="AI189" s="37"/>
      <c r="AJ189" s="37"/>
      <c r="AK189" s="37"/>
      <c r="AL189" s="37"/>
      <c r="AM189" s="37">
        <f>SUM(U189*$AM$2)</f>
        <v>1556.9942850000002</v>
      </c>
      <c r="AN189" s="40">
        <f>SUM(U189*$AN$2)</f>
        <v>4670.9828550000002</v>
      </c>
      <c r="AO189" s="40">
        <f>SUM(U189*$AO$2)</f>
        <v>15569.942850000001</v>
      </c>
      <c r="AP189" s="2"/>
      <c r="AQ189" s="2"/>
    </row>
    <row r="190" spans="1:43" x14ac:dyDescent="0.25">
      <c r="A190" s="1">
        <v>172</v>
      </c>
      <c r="B190" s="22" t="s">
        <v>608</v>
      </c>
      <c r="C190" s="23" t="s">
        <v>609</v>
      </c>
      <c r="D190" s="24" t="s">
        <v>610</v>
      </c>
      <c r="E190" s="23" t="s">
        <v>597</v>
      </c>
      <c r="F190" s="23" t="s">
        <v>255</v>
      </c>
      <c r="G190" s="23" t="s">
        <v>129</v>
      </c>
      <c r="H190" s="24">
        <v>1966</v>
      </c>
      <c r="I190" s="24">
        <v>2014</v>
      </c>
      <c r="J190" s="25">
        <f t="shared" si="42"/>
        <v>48</v>
      </c>
      <c r="K190" s="26">
        <v>8</v>
      </c>
      <c r="L190" s="23">
        <v>15</v>
      </c>
      <c r="M190" s="27">
        <v>10729.8</v>
      </c>
      <c r="N190" s="27">
        <f>VLOOKUP(C190,[1]Hoja1!B:L,11,FALSE)</f>
        <v>10729.8</v>
      </c>
      <c r="O190" s="27">
        <f t="shared" si="37"/>
        <v>0</v>
      </c>
      <c r="P190" s="28">
        <f t="shared" si="43"/>
        <v>715.31999999999994</v>
      </c>
      <c r="Q190" s="29">
        <v>20</v>
      </c>
      <c r="R190" s="28">
        <f>SUM(P190*$R$2)</f>
        <v>261091.8</v>
      </c>
      <c r="S190" s="28">
        <f>+R190*$Q$2</f>
        <v>9947.5975799999997</v>
      </c>
      <c r="T190" s="28">
        <f t="shared" si="39"/>
        <v>271039.39757999999</v>
      </c>
      <c r="U190" s="28">
        <f>+P190*$Q$2+P190</f>
        <v>742.57369199999994</v>
      </c>
      <c r="V190" s="28">
        <f>SUM(T190*$V$2)</f>
        <v>32524.727709599996</v>
      </c>
      <c r="W190" s="28">
        <f>+T190*$W$2</f>
        <v>8131.181927399999</v>
      </c>
      <c r="X190" s="28">
        <f>SUM(T190*$X$2)</f>
        <v>13551.969879</v>
      </c>
      <c r="Y190" s="28">
        <f>SUM(T190*$Y$2)</f>
        <v>6775.9849395000001</v>
      </c>
      <c r="Z190" s="28">
        <f>+T190*$Z$2</f>
        <v>5420.7879516000003</v>
      </c>
      <c r="AA190" s="28">
        <v>1244</v>
      </c>
      <c r="AB190" s="28">
        <f>+$AB$2</f>
        <v>67.227356</v>
      </c>
      <c r="AC190" s="28">
        <f t="shared" si="40"/>
        <v>2488</v>
      </c>
      <c r="AD190" s="28">
        <f>+AC190*$Q$2+$AD$2</f>
        <v>294.7928</v>
      </c>
      <c r="AE190" s="28">
        <f t="shared" si="41"/>
        <v>2782.7928000000002</v>
      </c>
      <c r="AF190" s="28">
        <f>SUM(AB190*8)</f>
        <v>537.818848</v>
      </c>
      <c r="AG190" s="28">
        <v>0</v>
      </c>
      <c r="AH190" s="30"/>
      <c r="AI190" s="28"/>
      <c r="AJ190" s="28"/>
      <c r="AK190" s="28"/>
      <c r="AL190" s="28"/>
      <c r="AM190" s="28">
        <f>SUM(U190*$AM$2)</f>
        <v>3712.8684599999997</v>
      </c>
      <c r="AN190" s="31">
        <f>SUM(U190*$AN$2)</f>
        <v>11138.605379999999</v>
      </c>
      <c r="AO190" s="31">
        <f>SUM(U190*$AO$2)</f>
        <v>37128.684599999993</v>
      </c>
      <c r="AP190" s="2"/>
      <c r="AQ190" s="2"/>
    </row>
    <row r="191" spans="1:43" x14ac:dyDescent="0.25">
      <c r="A191" s="1">
        <v>173</v>
      </c>
      <c r="B191" s="22" t="s">
        <v>611</v>
      </c>
      <c r="C191" s="32" t="s">
        <v>612</v>
      </c>
      <c r="D191" s="33" t="s">
        <v>613</v>
      </c>
      <c r="E191" s="32" t="s">
        <v>597</v>
      </c>
      <c r="F191" s="32" t="s">
        <v>292</v>
      </c>
      <c r="G191" s="32" t="s">
        <v>43</v>
      </c>
      <c r="H191" s="33">
        <v>2010</v>
      </c>
      <c r="I191" s="33">
        <v>2014</v>
      </c>
      <c r="J191" s="34">
        <f t="shared" si="42"/>
        <v>4</v>
      </c>
      <c r="K191" s="35">
        <v>8</v>
      </c>
      <c r="L191" s="32">
        <v>15</v>
      </c>
      <c r="M191" s="36">
        <v>3545.9</v>
      </c>
      <c r="N191" s="36">
        <f>VLOOKUP(C191,[1]Hoja1!B:L,11,FALSE)</f>
        <v>3545.9</v>
      </c>
      <c r="O191" s="36">
        <f t="shared" si="37"/>
        <v>0</v>
      </c>
      <c r="P191" s="37">
        <f t="shared" si="43"/>
        <v>236.39333333333335</v>
      </c>
      <c r="Q191" s="38">
        <v>1</v>
      </c>
      <c r="R191" s="37">
        <f>SUM(P191*$R$2)</f>
        <v>86283.566666666666</v>
      </c>
      <c r="S191" s="37">
        <f>+R191*$Q$2</f>
        <v>3287.40389</v>
      </c>
      <c r="T191" s="37">
        <f t="shared" si="39"/>
        <v>89570.970556666667</v>
      </c>
      <c r="U191" s="37">
        <f>+P191*$Q$2+P191</f>
        <v>245.39991933333334</v>
      </c>
      <c r="V191" s="37">
        <f>SUM(T191*$V$2)</f>
        <v>10748.5164668</v>
      </c>
      <c r="W191" s="37">
        <f>+T191*$W$2</f>
        <v>2687.1291166999999</v>
      </c>
      <c r="X191" s="37">
        <f>SUM(T191*$X$2)</f>
        <v>4478.5485278333335</v>
      </c>
      <c r="Y191" s="37">
        <f>SUM(T191*$Y$2)</f>
        <v>2239.2742639166668</v>
      </c>
      <c r="Z191" s="37">
        <f>+T191*$Z$2</f>
        <v>1791.4194111333334</v>
      </c>
      <c r="AA191" s="37">
        <v>878</v>
      </c>
      <c r="AB191" s="37">
        <f>+$AB$2</f>
        <v>67.227356</v>
      </c>
      <c r="AC191" s="37">
        <f t="shared" si="40"/>
        <v>1756</v>
      </c>
      <c r="AD191" s="37">
        <f>+AC191*$Q$2+$AD$2</f>
        <v>266.90359999999998</v>
      </c>
      <c r="AE191" s="37">
        <f t="shared" si="41"/>
        <v>2022.9036000000001</v>
      </c>
      <c r="AF191" s="37">
        <v>0</v>
      </c>
      <c r="AG191" s="37">
        <v>0</v>
      </c>
      <c r="AH191" s="39"/>
      <c r="AI191" s="37"/>
      <c r="AJ191" s="37"/>
      <c r="AK191" s="37"/>
      <c r="AL191" s="37"/>
      <c r="AM191" s="37">
        <f>SUM(U191*$AM$2)</f>
        <v>1226.9995966666668</v>
      </c>
      <c r="AN191" s="40">
        <f>SUM(U191*$AN$2)</f>
        <v>3680.9987900000001</v>
      </c>
      <c r="AO191" s="40">
        <f>SUM(U191*$AO$2)</f>
        <v>12269.995966666667</v>
      </c>
      <c r="AP191" s="2"/>
      <c r="AQ191" s="2"/>
    </row>
    <row r="192" spans="1:43" x14ac:dyDescent="0.25">
      <c r="A192" s="1">
        <v>174</v>
      </c>
      <c r="B192" s="22" t="s">
        <v>614</v>
      </c>
      <c r="C192" s="23" t="s">
        <v>615</v>
      </c>
      <c r="D192" s="24" t="s">
        <v>238</v>
      </c>
      <c r="E192" s="23" t="s">
        <v>597</v>
      </c>
      <c r="F192" s="23" t="s">
        <v>166</v>
      </c>
      <c r="G192" s="23" t="s">
        <v>43</v>
      </c>
      <c r="H192" s="24">
        <v>1998</v>
      </c>
      <c r="I192" s="24">
        <v>2014</v>
      </c>
      <c r="J192" s="25">
        <f t="shared" si="42"/>
        <v>16</v>
      </c>
      <c r="K192" s="26">
        <v>8</v>
      </c>
      <c r="L192" s="23">
        <v>15</v>
      </c>
      <c r="M192" s="27">
        <v>3839.25</v>
      </c>
      <c r="N192" s="27">
        <f>VLOOKUP(C192,[1]Hoja1!B:L,11,FALSE)</f>
        <v>2839.25</v>
      </c>
      <c r="O192" s="27">
        <f t="shared" si="37"/>
        <v>1000</v>
      </c>
      <c r="P192" s="28">
        <f t="shared" si="43"/>
        <v>255.95</v>
      </c>
      <c r="Q192" s="29">
        <v>1</v>
      </c>
      <c r="R192" s="28">
        <f>SUM(P192*$R$2)</f>
        <v>93421.75</v>
      </c>
      <c r="S192" s="28">
        <f>+R192*$Q$2</f>
        <v>3559.3686750000002</v>
      </c>
      <c r="T192" s="28">
        <f t="shared" si="39"/>
        <v>96981.118675000005</v>
      </c>
      <c r="U192" s="28">
        <f>+P192*$Q$2+P192</f>
        <v>265.70169499999997</v>
      </c>
      <c r="V192" s="28">
        <f>SUM(T192*$V$2)</f>
        <v>11637.734241</v>
      </c>
      <c r="W192" s="28">
        <f>+T192*$W$2</f>
        <v>2909.43356025</v>
      </c>
      <c r="X192" s="28">
        <f>SUM(T192*$X$2)</f>
        <v>4849.0559337500008</v>
      </c>
      <c r="Y192" s="28">
        <f>SUM(T192*$Y$2)</f>
        <v>2424.5279668750004</v>
      </c>
      <c r="Z192" s="28">
        <f>+T192*$Z$2</f>
        <v>1939.6223735000001</v>
      </c>
      <c r="AA192" s="28">
        <v>878</v>
      </c>
      <c r="AB192" s="28">
        <f>+$AB$2</f>
        <v>67.227356</v>
      </c>
      <c r="AC192" s="28">
        <f t="shared" si="40"/>
        <v>1756</v>
      </c>
      <c r="AD192" s="28">
        <f>+AC192*$Q$2+$AD$2</f>
        <v>266.90359999999998</v>
      </c>
      <c r="AE192" s="28">
        <f t="shared" si="41"/>
        <v>2022.9036000000001</v>
      </c>
      <c r="AF192" s="28">
        <f>SUM(AB191*5)</f>
        <v>336.13677999999999</v>
      </c>
      <c r="AG192" s="28">
        <v>0</v>
      </c>
      <c r="AH192" s="30"/>
      <c r="AI192" s="28"/>
      <c r="AJ192" s="28"/>
      <c r="AK192" s="28"/>
      <c r="AL192" s="28"/>
      <c r="AM192" s="28">
        <f>SUM(U192*$AM$2)</f>
        <v>1328.5084749999999</v>
      </c>
      <c r="AN192" s="31">
        <f>SUM(U192*$AN$2)</f>
        <v>3985.5254249999998</v>
      </c>
      <c r="AO192" s="31">
        <f>SUM(U192*$AO$2)</f>
        <v>13285.084749999998</v>
      </c>
      <c r="AP192" s="2"/>
      <c r="AQ192" s="2"/>
    </row>
    <row r="193" spans="1:43" x14ac:dyDescent="0.25">
      <c r="A193" s="1">
        <v>175</v>
      </c>
      <c r="B193" s="22" t="s">
        <v>616</v>
      </c>
      <c r="C193" s="32" t="s">
        <v>617</v>
      </c>
      <c r="D193" s="33" t="s">
        <v>618</v>
      </c>
      <c r="E193" s="32" t="s">
        <v>597</v>
      </c>
      <c r="F193" s="32" t="s">
        <v>287</v>
      </c>
      <c r="G193" s="32" t="s">
        <v>129</v>
      </c>
      <c r="H193" s="33">
        <v>2003</v>
      </c>
      <c r="I193" s="33">
        <v>2014</v>
      </c>
      <c r="J193" s="34">
        <f t="shared" si="42"/>
        <v>11</v>
      </c>
      <c r="K193" s="35">
        <v>8</v>
      </c>
      <c r="L193" s="32">
        <v>15</v>
      </c>
      <c r="M193" s="36">
        <v>7115.85</v>
      </c>
      <c r="N193" s="36">
        <f>VLOOKUP(C193,[1]Hoja1!B:L,11,FALSE)</f>
        <v>7115.85</v>
      </c>
      <c r="O193" s="36">
        <f t="shared" si="37"/>
        <v>0</v>
      </c>
      <c r="P193" s="37">
        <f t="shared" si="43"/>
        <v>474.39000000000004</v>
      </c>
      <c r="Q193" s="38">
        <v>14</v>
      </c>
      <c r="R193" s="37">
        <f>SUM(P193*$R$2)</f>
        <v>173152.35</v>
      </c>
      <c r="S193" s="37">
        <f>+R193*$Q$2</f>
        <v>6597.1045350000004</v>
      </c>
      <c r="T193" s="37">
        <f t="shared" si="39"/>
        <v>179749.454535</v>
      </c>
      <c r="U193" s="37">
        <f>+P193*$Q$2+P193</f>
        <v>492.46425900000003</v>
      </c>
      <c r="V193" s="37">
        <f>SUM(T193*$V$2)</f>
        <v>21569.934544199998</v>
      </c>
      <c r="W193" s="37">
        <f>+T193*$W$2</f>
        <v>5392.4836360499994</v>
      </c>
      <c r="X193" s="37">
        <f>SUM(T193*$X$2)</f>
        <v>8987.4727267500002</v>
      </c>
      <c r="Y193" s="37">
        <f>SUM(T193*$Y$2)</f>
        <v>4493.7363633750001</v>
      </c>
      <c r="Z193" s="37">
        <f>+T193*$Z$2</f>
        <v>3594.9890906999999</v>
      </c>
      <c r="AA193" s="37">
        <v>1142.5</v>
      </c>
      <c r="AB193" s="37">
        <f>+$AB$2</f>
        <v>67.227356</v>
      </c>
      <c r="AC193" s="37">
        <f t="shared" si="40"/>
        <v>2285</v>
      </c>
      <c r="AD193" s="37">
        <f>+AC193*$Q$2+$AD$2</f>
        <v>287.05849999999998</v>
      </c>
      <c r="AE193" s="37">
        <f t="shared" si="41"/>
        <v>2572.0585000000001</v>
      </c>
      <c r="AF193" s="37">
        <f>SUM(AB192*4)</f>
        <v>268.909424</v>
      </c>
      <c r="AG193" s="37">
        <v>0</v>
      </c>
      <c r="AH193" s="39"/>
      <c r="AI193" s="37"/>
      <c r="AJ193" s="37"/>
      <c r="AK193" s="37"/>
      <c r="AL193" s="37"/>
      <c r="AM193" s="37">
        <f>SUM(U193*$AM$2)</f>
        <v>2462.3212950000002</v>
      </c>
      <c r="AN193" s="40">
        <f>SUM(U193*$AN$2)</f>
        <v>7386.9638850000001</v>
      </c>
      <c r="AO193" s="40">
        <f>SUM(U193*$AO$2)</f>
        <v>24623.212950000001</v>
      </c>
      <c r="AP193" s="2"/>
      <c r="AQ193" s="2"/>
    </row>
    <row r="194" spans="1:43" x14ac:dyDescent="0.25">
      <c r="A194" s="1">
        <v>176</v>
      </c>
      <c r="B194" s="22" t="s">
        <v>619</v>
      </c>
      <c r="C194" s="23" t="s">
        <v>620</v>
      </c>
      <c r="D194" s="24" t="s">
        <v>621</v>
      </c>
      <c r="E194" s="23" t="s">
        <v>597</v>
      </c>
      <c r="F194" s="23" t="s">
        <v>622</v>
      </c>
      <c r="G194" s="23" t="s">
        <v>70</v>
      </c>
      <c r="H194" s="24">
        <v>2012</v>
      </c>
      <c r="I194" s="24">
        <v>2014</v>
      </c>
      <c r="J194" s="25">
        <f t="shared" si="42"/>
        <v>2</v>
      </c>
      <c r="K194" s="26">
        <v>8</v>
      </c>
      <c r="L194" s="23">
        <v>15</v>
      </c>
      <c r="M194" s="27">
        <v>4413.1499999999996</v>
      </c>
      <c r="N194" s="27">
        <f>VLOOKUP(C194,[1]Hoja1!B:L,11,FALSE)</f>
        <v>4413.1499999999996</v>
      </c>
      <c r="O194" s="27">
        <f t="shared" si="37"/>
        <v>0</v>
      </c>
      <c r="P194" s="28">
        <f t="shared" si="43"/>
        <v>294.20999999999998</v>
      </c>
      <c r="Q194" s="29">
        <v>5</v>
      </c>
      <c r="R194" s="28">
        <f>SUM(P194*$R$2)</f>
        <v>107386.65</v>
      </c>
      <c r="S194" s="28">
        <f>+R194*$Q$2</f>
        <v>4091.4313649999999</v>
      </c>
      <c r="T194" s="28">
        <f t="shared" si="39"/>
        <v>111478.08136499999</v>
      </c>
      <c r="U194" s="28">
        <f>+P194*$Q$2+P194</f>
        <v>305.41940099999999</v>
      </c>
      <c r="V194" s="28">
        <f>SUM(T194*$V$2)</f>
        <v>13377.369763799998</v>
      </c>
      <c r="W194" s="28">
        <f>+T194*$W$2</f>
        <v>3344.3424409499994</v>
      </c>
      <c r="X194" s="28">
        <f>SUM(T194*$X$2)</f>
        <v>5573.9040682499999</v>
      </c>
      <c r="Y194" s="28">
        <f>SUM(T194*$Y$2)</f>
        <v>2786.952034125</v>
      </c>
      <c r="Z194" s="28">
        <f>+T194*$Z$2</f>
        <v>2229.5616273000001</v>
      </c>
      <c r="AA194" s="28">
        <v>921.5</v>
      </c>
      <c r="AB194" s="28">
        <f>+$AB$2</f>
        <v>67.227356</v>
      </c>
      <c r="AC194" s="28">
        <f t="shared" si="40"/>
        <v>1843</v>
      </c>
      <c r="AD194" s="28">
        <f>+AC194*$Q$2+$AD$2</f>
        <v>270.2183</v>
      </c>
      <c r="AE194" s="28">
        <f t="shared" si="41"/>
        <v>2113.2183</v>
      </c>
      <c r="AF194" s="28">
        <v>0</v>
      </c>
      <c r="AG194" s="28">
        <v>0</v>
      </c>
      <c r="AH194" s="30"/>
      <c r="AI194" s="28"/>
      <c r="AJ194" s="28"/>
      <c r="AK194" s="28"/>
      <c r="AL194" s="28"/>
      <c r="AM194" s="28">
        <f>SUM(U194*$AM$2)</f>
        <v>1527.0970050000001</v>
      </c>
      <c r="AN194" s="31">
        <f>SUM(U194*$AN$2)</f>
        <v>4581.2910149999998</v>
      </c>
      <c r="AO194" s="31">
        <f>SUM(U194*$AO$2)</f>
        <v>15270.97005</v>
      </c>
      <c r="AP194" s="2"/>
      <c r="AQ194" s="2"/>
    </row>
    <row r="195" spans="1:43" x14ac:dyDescent="0.25">
      <c r="A195" s="1">
        <v>177</v>
      </c>
      <c r="B195" s="22" t="s">
        <v>623</v>
      </c>
      <c r="C195" s="32" t="s">
        <v>624</v>
      </c>
      <c r="D195" s="33" t="s">
        <v>625</v>
      </c>
      <c r="E195" s="32" t="s">
        <v>597</v>
      </c>
      <c r="F195" s="32" t="s">
        <v>626</v>
      </c>
      <c r="G195" s="32" t="s">
        <v>129</v>
      </c>
      <c r="H195" s="33">
        <v>2013</v>
      </c>
      <c r="I195" s="33">
        <v>2014</v>
      </c>
      <c r="J195" s="34">
        <f t="shared" si="42"/>
        <v>1</v>
      </c>
      <c r="K195" s="35">
        <v>8</v>
      </c>
      <c r="L195" s="32">
        <v>15</v>
      </c>
      <c r="M195" s="36">
        <v>29379.45</v>
      </c>
      <c r="N195" s="36">
        <f>VLOOKUP(C195,[1]Hoja1!B:L,11,FALSE)</f>
        <v>29379.45</v>
      </c>
      <c r="O195" s="36">
        <f t="shared" si="37"/>
        <v>0</v>
      </c>
      <c r="P195" s="37">
        <f t="shared" si="43"/>
        <v>1958.63</v>
      </c>
      <c r="Q195" s="38">
        <v>25</v>
      </c>
      <c r="R195" s="37">
        <f>SUM(P195*$R$2)</f>
        <v>714899.95000000007</v>
      </c>
      <c r="S195" s="37">
        <f>+R195*$Q$2</f>
        <v>27237.688095000005</v>
      </c>
      <c r="T195" s="37">
        <f t="shared" si="39"/>
        <v>742137.63809500006</v>
      </c>
      <c r="U195" s="37">
        <f>+P195*$Q$2+P195</f>
        <v>2033.2538030000001</v>
      </c>
      <c r="V195" s="37">
        <f>SUM(T195*$V$2)</f>
        <v>89056.516571400003</v>
      </c>
      <c r="W195" s="37">
        <f>+T195*$W$2</f>
        <v>22264.129142850001</v>
      </c>
      <c r="X195" s="37">
        <f>SUM(T195*$X$2)</f>
        <v>37106.881904750007</v>
      </c>
      <c r="Y195" s="37">
        <f>SUM(T195*$Y$2)</f>
        <v>18553.440952375004</v>
      </c>
      <c r="Z195" s="37">
        <f>+T195*$Z$2</f>
        <v>14842.752761900001</v>
      </c>
      <c r="AA195" s="37">
        <v>1848</v>
      </c>
      <c r="AB195" s="37">
        <f>+$AB$2</f>
        <v>67.227356</v>
      </c>
      <c r="AC195" s="37">
        <f t="shared" si="40"/>
        <v>3696</v>
      </c>
      <c r="AD195" s="37">
        <f>+AC195*$Q$2+$AD$2</f>
        <v>340.81759999999997</v>
      </c>
      <c r="AE195" s="37">
        <f t="shared" si="41"/>
        <v>4036.8175999999999</v>
      </c>
      <c r="AF195" s="37">
        <f>SUM(AB192*4)</f>
        <v>268.909424</v>
      </c>
      <c r="AG195" s="37">
        <v>0</v>
      </c>
      <c r="AH195" s="39"/>
      <c r="AI195" s="37"/>
      <c r="AJ195" s="37"/>
      <c r="AK195" s="37"/>
      <c r="AL195" s="37"/>
      <c r="AM195" s="37">
        <f>SUM(U195*$AM$2)</f>
        <v>10166.269015</v>
      </c>
      <c r="AN195" s="40">
        <f>SUM(U195*$AN$2)</f>
        <v>30498.807045000001</v>
      </c>
      <c r="AO195" s="40">
        <f>SUM(U195*$AO$2)</f>
        <v>101662.69015000001</v>
      </c>
      <c r="AP195" s="2"/>
      <c r="AQ195" s="2"/>
    </row>
    <row r="196" spans="1:43" x14ac:dyDescent="0.25">
      <c r="A196" s="1">
        <v>178</v>
      </c>
      <c r="B196" s="22" t="s">
        <v>627</v>
      </c>
      <c r="C196" s="23" t="s">
        <v>628</v>
      </c>
      <c r="D196" s="24" t="s">
        <v>629</v>
      </c>
      <c r="E196" s="23" t="s">
        <v>597</v>
      </c>
      <c r="F196" s="23" t="s">
        <v>42</v>
      </c>
      <c r="G196" s="23" t="s">
        <v>43</v>
      </c>
      <c r="H196" s="24">
        <v>1998</v>
      </c>
      <c r="I196" s="24">
        <v>2014</v>
      </c>
      <c r="J196" s="25">
        <f t="shared" si="42"/>
        <v>16</v>
      </c>
      <c r="K196" s="26">
        <v>6</v>
      </c>
      <c r="L196" s="23">
        <v>15</v>
      </c>
      <c r="M196" s="27">
        <v>3494.55</v>
      </c>
      <c r="N196" s="27">
        <f>VLOOKUP(C196,[1]Hoja1!B:L,11,FALSE)</f>
        <v>3494.55</v>
      </c>
      <c r="O196" s="27">
        <f t="shared" si="37"/>
        <v>0</v>
      </c>
      <c r="P196" s="28">
        <f t="shared" si="43"/>
        <v>232.97</v>
      </c>
      <c r="Q196" s="29">
        <v>6</v>
      </c>
      <c r="R196" s="28">
        <f>SUM(P196*$R$2)</f>
        <v>85034.05</v>
      </c>
      <c r="S196" s="28">
        <f>+R196*$Q$2</f>
        <v>3239.7973050000001</v>
      </c>
      <c r="T196" s="28">
        <f t="shared" si="39"/>
        <v>88273.847305000003</v>
      </c>
      <c r="U196" s="28">
        <f>+P196*$Q$2+P196</f>
        <v>241.84615700000001</v>
      </c>
      <c r="V196" s="28">
        <f>SUM(T196*$V$2)</f>
        <v>10592.8616766</v>
      </c>
      <c r="W196" s="28">
        <f>+T196*$W$2</f>
        <v>2648.2154191499999</v>
      </c>
      <c r="X196" s="28">
        <f>SUM(T196*$X$2)</f>
        <v>4413.69236525</v>
      </c>
      <c r="Y196" s="28">
        <f>SUM(T196*$Y$2)</f>
        <v>2206.846182625</v>
      </c>
      <c r="Z196" s="28">
        <f>+T196*$Z$2</f>
        <v>1765.4769461000001</v>
      </c>
      <c r="AA196" s="28">
        <v>854</v>
      </c>
      <c r="AB196" s="28">
        <f>+$AB$2</f>
        <v>67.227356</v>
      </c>
      <c r="AC196" s="28">
        <f t="shared" si="40"/>
        <v>1708</v>
      </c>
      <c r="AD196" s="28">
        <f>+AC196*$Q$2+$AD$2</f>
        <v>265.07479999999998</v>
      </c>
      <c r="AE196" s="28">
        <f t="shared" si="41"/>
        <v>1973.0747999999999</v>
      </c>
      <c r="AF196" s="28">
        <f>SUM(AB195*5)</f>
        <v>336.13677999999999</v>
      </c>
      <c r="AG196" s="28">
        <v>0</v>
      </c>
      <c r="AH196" s="30"/>
      <c r="AI196" s="28"/>
      <c r="AJ196" s="28"/>
      <c r="AK196" s="28"/>
      <c r="AL196" s="28"/>
      <c r="AM196" s="28">
        <f>SUM(U196*$AM$2)</f>
        <v>1209.230785</v>
      </c>
      <c r="AN196" s="31">
        <f>SUM(U196*$AN$2)</f>
        <v>3627.6923550000001</v>
      </c>
      <c r="AO196" s="31">
        <f>SUM(U196*$AO$2)</f>
        <v>12092.307850000001</v>
      </c>
      <c r="AP196" s="2"/>
      <c r="AQ196" s="2"/>
    </row>
    <row r="197" spans="1:43" x14ac:dyDescent="0.25">
      <c r="A197" s="1">
        <v>179</v>
      </c>
      <c r="B197" s="22" t="s">
        <v>630</v>
      </c>
      <c r="C197" s="32" t="s">
        <v>631</v>
      </c>
      <c r="D197" s="33" t="s">
        <v>632</v>
      </c>
      <c r="E197" s="32" t="s">
        <v>633</v>
      </c>
      <c r="F197" s="32" t="s">
        <v>271</v>
      </c>
      <c r="G197" s="32" t="s">
        <v>43</v>
      </c>
      <c r="H197" s="33">
        <v>1993</v>
      </c>
      <c r="I197" s="33">
        <v>2014</v>
      </c>
      <c r="J197" s="34">
        <f t="shared" si="42"/>
        <v>21</v>
      </c>
      <c r="K197" s="35">
        <v>6</v>
      </c>
      <c r="L197" s="32">
        <v>15</v>
      </c>
      <c r="M197" s="36">
        <v>4739.5</v>
      </c>
      <c r="N197" s="36">
        <f>VLOOKUP(C197,[1]Hoja1!B:L,11,FALSE)</f>
        <v>4739.5</v>
      </c>
      <c r="O197" s="36">
        <f t="shared" si="37"/>
        <v>0</v>
      </c>
      <c r="P197" s="37">
        <f t="shared" si="43"/>
        <v>315.96666666666664</v>
      </c>
      <c r="Q197" s="38">
        <v>13</v>
      </c>
      <c r="R197" s="37">
        <f>SUM(P197*$R$2)</f>
        <v>115327.83333333333</v>
      </c>
      <c r="S197" s="37">
        <f>+R197*$Q$2</f>
        <v>4393.9904500000002</v>
      </c>
      <c r="T197" s="37">
        <f t="shared" si="39"/>
        <v>119721.82378333333</v>
      </c>
      <c r="U197" s="37">
        <f>+P197*$Q$2+P197</f>
        <v>328.00499666666661</v>
      </c>
      <c r="V197" s="37">
        <f>SUM(T197*$V$2)</f>
        <v>14366.618853999998</v>
      </c>
      <c r="W197" s="37">
        <f>+T197*$W$2</f>
        <v>3591.6547134999996</v>
      </c>
      <c r="X197" s="37">
        <f>SUM(T197*$X$2)</f>
        <v>5986.0911891666665</v>
      </c>
      <c r="Y197" s="37">
        <f>SUM(T197*$Y$2)</f>
        <v>2993.0455945833332</v>
      </c>
      <c r="Z197" s="37">
        <f>+T197*$Z$2</f>
        <v>2394.4364756666664</v>
      </c>
      <c r="AA197" s="37">
        <v>990</v>
      </c>
      <c r="AB197" s="37">
        <f>+$AB$2</f>
        <v>67.227356</v>
      </c>
      <c r="AC197" s="37">
        <f t="shared" si="40"/>
        <v>1980</v>
      </c>
      <c r="AD197" s="37">
        <f>+AC197*$Q$2+$AD$2</f>
        <v>275.43799999999999</v>
      </c>
      <c r="AE197" s="37">
        <f t="shared" si="41"/>
        <v>2255.4380000000001</v>
      </c>
      <c r="AF197" s="37">
        <f>SUM(AB262*6)</f>
        <v>403.36413600000003</v>
      </c>
      <c r="AG197" s="37">
        <v>0</v>
      </c>
      <c r="AH197" s="39"/>
      <c r="AI197" s="37"/>
      <c r="AJ197" s="37"/>
      <c r="AK197" s="37"/>
      <c r="AL197" s="37"/>
      <c r="AM197" s="37">
        <f>SUM(U197*$AM$2)</f>
        <v>1640.024983333333</v>
      </c>
      <c r="AN197" s="40">
        <f>SUM(U197*$AN$2)</f>
        <v>4920.0749499999993</v>
      </c>
      <c r="AO197" s="40">
        <f>SUM(U197*$AO$2)</f>
        <v>16400.249833333331</v>
      </c>
      <c r="AP197" s="2"/>
      <c r="AQ197" s="2"/>
    </row>
    <row r="198" spans="1:43" x14ac:dyDescent="0.25">
      <c r="A198" s="1">
        <v>180</v>
      </c>
      <c r="B198" s="22" t="s">
        <v>634</v>
      </c>
      <c r="C198" s="23" t="s">
        <v>635</v>
      </c>
      <c r="D198" s="24" t="s">
        <v>636</v>
      </c>
      <c r="E198" s="23" t="s">
        <v>633</v>
      </c>
      <c r="F198" s="23" t="s">
        <v>282</v>
      </c>
      <c r="G198" s="23" t="s">
        <v>283</v>
      </c>
      <c r="H198" s="24">
        <v>2003</v>
      </c>
      <c r="I198" s="24">
        <v>2014</v>
      </c>
      <c r="J198" s="25">
        <f t="shared" si="42"/>
        <v>11</v>
      </c>
      <c r="K198" s="26">
        <v>8</v>
      </c>
      <c r="L198" s="23">
        <v>15</v>
      </c>
      <c r="M198" s="27">
        <v>6528.53</v>
      </c>
      <c r="N198" s="27">
        <f>VLOOKUP(C198,[1]Hoja1!B:L,11,FALSE)</f>
        <v>5590.45</v>
      </c>
      <c r="O198" s="27">
        <f t="shared" si="37"/>
        <v>938.07999999999993</v>
      </c>
      <c r="P198" s="28">
        <f t="shared" si="43"/>
        <v>435.2353333333333</v>
      </c>
      <c r="Q198" s="29">
        <v>14</v>
      </c>
      <c r="R198" s="28">
        <f>SUM(P198*$R$2)</f>
        <v>158860.89666666667</v>
      </c>
      <c r="S198" s="28">
        <f>+R198*$Q$2</f>
        <v>6052.6001630000001</v>
      </c>
      <c r="T198" s="28">
        <f t="shared" si="39"/>
        <v>164913.49682966666</v>
      </c>
      <c r="U198" s="28">
        <f>+P198*$Q$2+P198</f>
        <v>451.8177995333333</v>
      </c>
      <c r="V198" s="28">
        <f>SUM(T198*$V$2)</f>
        <v>19789.619619559999</v>
      </c>
      <c r="W198" s="28">
        <f>+T198*$W$2</f>
        <v>4947.4049048899997</v>
      </c>
      <c r="X198" s="28">
        <f>SUM(T198*$X$2)</f>
        <v>8245.6748414833328</v>
      </c>
      <c r="Y198" s="28">
        <f>SUM(T198*$Y$2)</f>
        <v>4122.8374207416664</v>
      </c>
      <c r="Z198" s="28">
        <f>+T198*$Z$2</f>
        <v>3298.2699365933331</v>
      </c>
      <c r="AA198" s="28">
        <v>936</v>
      </c>
      <c r="AB198" s="28">
        <f>+$AB$2</f>
        <v>67.227356</v>
      </c>
      <c r="AC198" s="28">
        <f t="shared" si="40"/>
        <v>1872</v>
      </c>
      <c r="AD198" s="28">
        <f>+AC198*$Q$2+$AD$2</f>
        <v>271.32319999999999</v>
      </c>
      <c r="AE198" s="28">
        <f t="shared" si="41"/>
        <v>2143.3231999999998</v>
      </c>
      <c r="AF198" s="28">
        <f>SUM(AB198*4)</f>
        <v>268.909424</v>
      </c>
      <c r="AG198" s="28">
        <v>0</v>
      </c>
      <c r="AH198" s="30"/>
      <c r="AI198" s="28"/>
      <c r="AJ198" s="28"/>
      <c r="AK198" s="28"/>
      <c r="AL198" s="28"/>
      <c r="AM198" s="28">
        <f>SUM(U198*$AM$2)</f>
        <v>2259.0889976666667</v>
      </c>
      <c r="AN198" s="31">
        <f>SUM(U198*$AN$2)</f>
        <v>6777.2669929999993</v>
      </c>
      <c r="AO198" s="31">
        <f>SUM(U198*$AO$2)</f>
        <v>22590.889976666665</v>
      </c>
      <c r="AP198" s="2"/>
      <c r="AQ198" s="2"/>
    </row>
    <row r="199" spans="1:43" x14ac:dyDescent="0.25">
      <c r="A199" s="1">
        <v>181</v>
      </c>
      <c r="B199" s="22" t="s">
        <v>637</v>
      </c>
      <c r="C199" s="32" t="s">
        <v>638</v>
      </c>
      <c r="D199" s="33" t="s">
        <v>639</v>
      </c>
      <c r="E199" s="32" t="s">
        <v>633</v>
      </c>
      <c r="F199" s="32" t="s">
        <v>640</v>
      </c>
      <c r="G199" s="32" t="s">
        <v>129</v>
      </c>
      <c r="H199" s="33">
        <v>2013</v>
      </c>
      <c r="I199" s="33">
        <v>2014</v>
      </c>
      <c r="J199" s="34">
        <f t="shared" si="42"/>
        <v>1</v>
      </c>
      <c r="K199" s="35">
        <v>8</v>
      </c>
      <c r="L199" s="32">
        <v>15</v>
      </c>
      <c r="M199" s="36">
        <v>14766</v>
      </c>
      <c r="N199" s="36">
        <f>VLOOKUP(C199,[1]Hoja1!B:L,11,FALSE)</f>
        <v>14766</v>
      </c>
      <c r="O199" s="36">
        <f t="shared" si="37"/>
        <v>0</v>
      </c>
      <c r="P199" s="37">
        <f t="shared" si="43"/>
        <v>984.4</v>
      </c>
      <c r="Q199" s="38">
        <v>23</v>
      </c>
      <c r="R199" s="37">
        <f>SUM(P199*$R$2)</f>
        <v>359306</v>
      </c>
      <c r="S199" s="37">
        <f>+R199*$Q$2</f>
        <v>13689.5586</v>
      </c>
      <c r="T199" s="37">
        <f t="shared" si="39"/>
        <v>372995.55859999999</v>
      </c>
      <c r="U199" s="37">
        <f>+P199*$Q$2+P199</f>
        <v>1021.9056399999999</v>
      </c>
      <c r="V199" s="37">
        <f>SUM(T199*$V$2)</f>
        <v>44759.467032</v>
      </c>
      <c r="W199" s="37">
        <f>+T199*$W$2</f>
        <v>11189.866758</v>
      </c>
      <c r="X199" s="37">
        <f>SUM(T199*$X$2)</f>
        <v>18649.77793</v>
      </c>
      <c r="Y199" s="37">
        <f>SUM(T199*$Y$2)</f>
        <v>9324.8889650000001</v>
      </c>
      <c r="Z199" s="37">
        <f>+T199*$Z$2</f>
        <v>7459.9111720000001</v>
      </c>
      <c r="AA199" s="37">
        <v>1365.5</v>
      </c>
      <c r="AB199" s="37">
        <f>+$AB$2</f>
        <v>67.227356</v>
      </c>
      <c r="AC199" s="37">
        <f t="shared" si="40"/>
        <v>2731</v>
      </c>
      <c r="AD199" s="37">
        <f>+AC199*$Q$2+$AD$2</f>
        <v>304.05110000000002</v>
      </c>
      <c r="AE199" s="37">
        <f t="shared" si="41"/>
        <v>3035.0511000000001</v>
      </c>
      <c r="AF199" s="37">
        <v>0</v>
      </c>
      <c r="AG199" s="37">
        <v>0</v>
      </c>
      <c r="AH199" s="39"/>
      <c r="AI199" s="37"/>
      <c r="AJ199" s="37"/>
      <c r="AK199" s="37"/>
      <c r="AL199" s="37"/>
      <c r="AM199" s="37">
        <f>SUM(U199*$AM$2)</f>
        <v>5109.5281999999997</v>
      </c>
      <c r="AN199" s="40">
        <f>SUM(U199*$AN$2)</f>
        <v>15328.584599999998</v>
      </c>
      <c r="AO199" s="40">
        <f>SUM(U199*$AO$2)</f>
        <v>51095.281999999999</v>
      </c>
      <c r="AP199" s="2"/>
      <c r="AQ199" s="2"/>
    </row>
    <row r="200" spans="1:43" x14ac:dyDescent="0.25">
      <c r="A200" s="1">
        <v>182</v>
      </c>
      <c r="B200" s="22" t="s">
        <v>641</v>
      </c>
      <c r="C200" s="23" t="s">
        <v>642</v>
      </c>
      <c r="D200" s="24" t="s">
        <v>68</v>
      </c>
      <c r="E200" s="23" t="s">
        <v>633</v>
      </c>
      <c r="F200" s="23" t="s">
        <v>282</v>
      </c>
      <c r="G200" s="23" t="s">
        <v>283</v>
      </c>
      <c r="H200" s="24">
        <v>2013</v>
      </c>
      <c r="I200" s="24">
        <v>2014</v>
      </c>
      <c r="J200" s="25">
        <f t="shared" si="42"/>
        <v>1</v>
      </c>
      <c r="K200" s="26">
        <v>6</v>
      </c>
      <c r="L200" s="23">
        <v>15</v>
      </c>
      <c r="M200" s="27">
        <v>4896.3999999999996</v>
      </c>
      <c r="N200" s="27">
        <f>VLOOKUP(C200,[1]Hoja1!B:L,11,FALSE)</f>
        <v>4896.3999999999996</v>
      </c>
      <c r="O200" s="27">
        <f t="shared" si="37"/>
        <v>0</v>
      </c>
      <c r="P200" s="28">
        <f t="shared" si="43"/>
        <v>326.42666666666662</v>
      </c>
      <c r="Q200" s="29">
        <v>13</v>
      </c>
      <c r="R200" s="28">
        <f>SUM(P200*$R$2)</f>
        <v>119145.73333333332</v>
      </c>
      <c r="S200" s="28">
        <f>+R200*$Q$2</f>
        <v>4539.45244</v>
      </c>
      <c r="T200" s="28">
        <f t="shared" si="39"/>
        <v>123685.18577333332</v>
      </c>
      <c r="U200" s="28">
        <f>+P200*$Q$2+P200</f>
        <v>338.8635226666666</v>
      </c>
      <c r="V200" s="28">
        <f>SUM(T200*$V$2)</f>
        <v>14842.222292799997</v>
      </c>
      <c r="W200" s="28">
        <f>+T200*$W$2</f>
        <v>3710.5555731999993</v>
      </c>
      <c r="X200" s="28">
        <f>SUM(T200*$X$2)</f>
        <v>6184.2592886666662</v>
      </c>
      <c r="Y200" s="28">
        <f>SUM(T200*$Y$2)</f>
        <v>3092.1296443333331</v>
      </c>
      <c r="Z200" s="28">
        <f>+T200*$Z$2</f>
        <v>2473.7037154666664</v>
      </c>
      <c r="AA200" s="28">
        <v>890</v>
      </c>
      <c r="AB200" s="28">
        <f>+$AB$2</f>
        <v>67.227356</v>
      </c>
      <c r="AC200" s="28">
        <f t="shared" si="40"/>
        <v>1780</v>
      </c>
      <c r="AD200" s="28">
        <f>+AC200*$Q$2+$AD$2</f>
        <v>267.81799999999998</v>
      </c>
      <c r="AE200" s="28">
        <f t="shared" si="41"/>
        <v>2047.818</v>
      </c>
      <c r="AF200" s="28">
        <v>0</v>
      </c>
      <c r="AG200" s="28">
        <v>0</v>
      </c>
      <c r="AH200" s="30"/>
      <c r="AI200" s="28"/>
      <c r="AJ200" s="28"/>
      <c r="AK200" s="28"/>
      <c r="AL200" s="28"/>
      <c r="AM200" s="28">
        <f>SUM(U200*$AM$2)</f>
        <v>1694.3176133333329</v>
      </c>
      <c r="AN200" s="31">
        <f>SUM(U200*$AN$2)</f>
        <v>5082.952839999999</v>
      </c>
      <c r="AO200" s="31">
        <f>SUM(U200*$AO$2)</f>
        <v>16943.176133333331</v>
      </c>
      <c r="AP200" s="2"/>
      <c r="AQ200" s="2"/>
    </row>
    <row r="201" spans="1:43" x14ac:dyDescent="0.25">
      <c r="A201" s="1">
        <v>183</v>
      </c>
      <c r="B201" s="22" t="s">
        <v>643</v>
      </c>
      <c r="C201" s="32" t="s">
        <v>644</v>
      </c>
      <c r="D201" s="33" t="s">
        <v>645</v>
      </c>
      <c r="E201" s="32" t="s">
        <v>633</v>
      </c>
      <c r="F201" s="32" t="s">
        <v>282</v>
      </c>
      <c r="G201" s="32" t="s">
        <v>258</v>
      </c>
      <c r="H201" s="33">
        <v>2011</v>
      </c>
      <c r="I201" s="33">
        <v>2014</v>
      </c>
      <c r="J201" s="34">
        <f t="shared" si="42"/>
        <v>3</v>
      </c>
      <c r="K201" s="35">
        <v>6</v>
      </c>
      <c r="L201" s="32">
        <v>15</v>
      </c>
      <c r="M201" s="36">
        <v>4896.3999999999996</v>
      </c>
      <c r="N201" s="36">
        <f>VLOOKUP(C201,[1]Hoja1!B:L,11,FALSE)</f>
        <v>4896.3999999999996</v>
      </c>
      <c r="O201" s="36">
        <f t="shared" si="37"/>
        <v>0</v>
      </c>
      <c r="P201" s="37">
        <f t="shared" si="43"/>
        <v>326.42666666666662</v>
      </c>
      <c r="Q201" s="38">
        <v>13</v>
      </c>
      <c r="R201" s="37">
        <f>SUM(P201*$R$2)</f>
        <v>119145.73333333332</v>
      </c>
      <c r="S201" s="37">
        <f>+R201*$Q$2</f>
        <v>4539.45244</v>
      </c>
      <c r="T201" s="37">
        <f t="shared" si="39"/>
        <v>123685.18577333332</v>
      </c>
      <c r="U201" s="37">
        <f>+P201*$Q$2+P201</f>
        <v>338.8635226666666</v>
      </c>
      <c r="V201" s="37">
        <f>SUM(T201*$V$2)</f>
        <v>14842.222292799997</v>
      </c>
      <c r="W201" s="37">
        <f>+T201*$W$2</f>
        <v>3710.5555731999993</v>
      </c>
      <c r="X201" s="37">
        <f>SUM(T201*$X$2)</f>
        <v>6184.2592886666662</v>
      </c>
      <c r="Y201" s="37">
        <f>SUM(T201*$Y$2)</f>
        <v>3092.1296443333331</v>
      </c>
      <c r="Z201" s="37">
        <f>+T201*$Z$2</f>
        <v>2473.7037154666664</v>
      </c>
      <c r="AA201" s="37">
        <v>890</v>
      </c>
      <c r="AB201" s="37">
        <f>+$AB$2</f>
        <v>67.227356</v>
      </c>
      <c r="AC201" s="37">
        <f t="shared" si="40"/>
        <v>1780</v>
      </c>
      <c r="AD201" s="37">
        <f>+AC201*$Q$2+$AD$2</f>
        <v>267.81799999999998</v>
      </c>
      <c r="AE201" s="37">
        <f t="shared" si="41"/>
        <v>2047.818</v>
      </c>
      <c r="AF201" s="37">
        <v>0</v>
      </c>
      <c r="AG201" s="37">
        <v>0</v>
      </c>
      <c r="AH201" s="39"/>
      <c r="AI201" s="37"/>
      <c r="AJ201" s="37"/>
      <c r="AK201" s="37"/>
      <c r="AL201" s="37"/>
      <c r="AM201" s="37">
        <f>SUM(U201*$AM$2)</f>
        <v>1694.3176133333329</v>
      </c>
      <c r="AN201" s="40">
        <f>SUM(U201*$AN$2)</f>
        <v>5082.952839999999</v>
      </c>
      <c r="AO201" s="40">
        <f>SUM(U201*$AO$2)</f>
        <v>16943.176133333331</v>
      </c>
      <c r="AP201" s="2"/>
      <c r="AQ201" s="2"/>
    </row>
    <row r="202" spans="1:43" x14ac:dyDescent="0.25">
      <c r="A202" s="1">
        <v>184</v>
      </c>
      <c r="B202" s="22" t="s">
        <v>646</v>
      </c>
      <c r="C202" s="23" t="s">
        <v>647</v>
      </c>
      <c r="D202" s="24" t="s">
        <v>639</v>
      </c>
      <c r="E202" s="23" t="s">
        <v>633</v>
      </c>
      <c r="F202" s="23" t="s">
        <v>282</v>
      </c>
      <c r="G202" s="23" t="s">
        <v>283</v>
      </c>
      <c r="H202" s="24">
        <v>2013</v>
      </c>
      <c r="I202" s="24">
        <v>2014</v>
      </c>
      <c r="J202" s="25">
        <f t="shared" si="42"/>
        <v>1</v>
      </c>
      <c r="K202" s="26">
        <v>6</v>
      </c>
      <c r="L202" s="23">
        <v>15</v>
      </c>
      <c r="M202" s="27">
        <v>4896.3999999999996</v>
      </c>
      <c r="N202" s="27">
        <f>VLOOKUP(C202,[1]Hoja1!B:L,11,FALSE)</f>
        <v>4896.3999999999996</v>
      </c>
      <c r="O202" s="27">
        <f t="shared" si="37"/>
        <v>0</v>
      </c>
      <c r="P202" s="28">
        <f t="shared" si="43"/>
        <v>326.42666666666662</v>
      </c>
      <c r="Q202" s="29">
        <v>13</v>
      </c>
      <c r="R202" s="28">
        <f>SUM(P202*$R$2)</f>
        <v>119145.73333333332</v>
      </c>
      <c r="S202" s="28">
        <f>+R202*$Q$2</f>
        <v>4539.45244</v>
      </c>
      <c r="T202" s="28">
        <f t="shared" si="39"/>
        <v>123685.18577333332</v>
      </c>
      <c r="U202" s="28">
        <f>+P202*$Q$2+P202</f>
        <v>338.8635226666666</v>
      </c>
      <c r="V202" s="28">
        <f>SUM(T202*$V$2)</f>
        <v>14842.222292799997</v>
      </c>
      <c r="W202" s="28">
        <f>+T202*$W$2</f>
        <v>3710.5555731999993</v>
      </c>
      <c r="X202" s="28">
        <f>SUM(T202*$X$2)</f>
        <v>6184.2592886666662</v>
      </c>
      <c r="Y202" s="28">
        <f>SUM(T202*$Y$2)</f>
        <v>3092.1296443333331</v>
      </c>
      <c r="Z202" s="28">
        <f>+T202*$Z$2</f>
        <v>2473.7037154666664</v>
      </c>
      <c r="AA202" s="28">
        <v>890</v>
      </c>
      <c r="AB202" s="28">
        <f>+$AB$2</f>
        <v>67.227356</v>
      </c>
      <c r="AC202" s="28">
        <f t="shared" si="40"/>
        <v>1780</v>
      </c>
      <c r="AD202" s="28">
        <f>+AC202*$Q$2+$AD$2</f>
        <v>267.81799999999998</v>
      </c>
      <c r="AE202" s="28">
        <f t="shared" si="41"/>
        <v>2047.818</v>
      </c>
      <c r="AF202" s="28">
        <v>0</v>
      </c>
      <c r="AG202" s="28">
        <v>0</v>
      </c>
      <c r="AH202" s="30"/>
      <c r="AI202" s="28"/>
      <c r="AJ202" s="28"/>
      <c r="AK202" s="28"/>
      <c r="AL202" s="28"/>
      <c r="AM202" s="28">
        <f>SUM(U202*$AM$2)</f>
        <v>1694.3176133333329</v>
      </c>
      <c r="AN202" s="31">
        <f>SUM(U202*$AN$2)</f>
        <v>5082.952839999999</v>
      </c>
      <c r="AO202" s="31">
        <f>SUM(U202*$AO$2)</f>
        <v>16943.176133333331</v>
      </c>
      <c r="AP202" s="2"/>
      <c r="AQ202" s="2"/>
    </row>
    <row r="203" spans="1:43" x14ac:dyDescent="0.25">
      <c r="A203" s="1">
        <v>185</v>
      </c>
      <c r="B203" s="22" t="s">
        <v>648</v>
      </c>
      <c r="C203" s="32" t="s">
        <v>649</v>
      </c>
      <c r="D203" s="33" t="s">
        <v>650</v>
      </c>
      <c r="E203" s="32" t="s">
        <v>633</v>
      </c>
      <c r="F203" s="32" t="s">
        <v>651</v>
      </c>
      <c r="G203" s="32" t="s">
        <v>129</v>
      </c>
      <c r="H203" s="33">
        <v>1995</v>
      </c>
      <c r="I203" s="33">
        <v>2014</v>
      </c>
      <c r="J203" s="34">
        <f t="shared" si="42"/>
        <v>19</v>
      </c>
      <c r="K203" s="35">
        <v>8</v>
      </c>
      <c r="L203" s="32">
        <v>15</v>
      </c>
      <c r="M203" s="36">
        <v>7562.4</v>
      </c>
      <c r="N203" s="36">
        <f>VLOOKUP(C203,[1]Hoja1!B:L,11,FALSE)</f>
        <v>7562.4</v>
      </c>
      <c r="O203" s="36">
        <f t="shared" si="37"/>
        <v>0</v>
      </c>
      <c r="P203" s="37">
        <f t="shared" si="43"/>
        <v>504.15999999999997</v>
      </c>
      <c r="Q203" s="38">
        <v>17</v>
      </c>
      <c r="R203" s="37">
        <f>SUM(P203*$R$2)</f>
        <v>184018.4</v>
      </c>
      <c r="S203" s="37">
        <f>+R203*$Q$2</f>
        <v>7011.1010400000005</v>
      </c>
      <c r="T203" s="37">
        <f t="shared" si="39"/>
        <v>191029.50104</v>
      </c>
      <c r="U203" s="37">
        <f>+P203*$Q$2+P203</f>
        <v>523.36849599999994</v>
      </c>
      <c r="V203" s="37">
        <f>SUM(T203*$V$2)</f>
        <v>22923.540124799998</v>
      </c>
      <c r="W203" s="37">
        <f>+T203*$W$2</f>
        <v>5730.8850311999995</v>
      </c>
      <c r="X203" s="37">
        <f>SUM(T203*$X$2)</f>
        <v>9551.4750519999998</v>
      </c>
      <c r="Y203" s="37">
        <f>SUM(T203*$Y$2)</f>
        <v>4775.7375259999999</v>
      </c>
      <c r="Z203" s="37">
        <f>+T203*$Z$2</f>
        <v>3820.5900208000003</v>
      </c>
      <c r="AA203" s="37">
        <v>1120</v>
      </c>
      <c r="AB203" s="37">
        <f>+$AB$2</f>
        <v>67.227356</v>
      </c>
      <c r="AC203" s="37">
        <f t="shared" si="40"/>
        <v>2240</v>
      </c>
      <c r="AD203" s="37">
        <f>+AC203*$Q$2+$AD$2</f>
        <v>285.34399999999999</v>
      </c>
      <c r="AE203" s="37">
        <f t="shared" si="41"/>
        <v>2525.3440000000001</v>
      </c>
      <c r="AF203" s="37">
        <f>SUM(AB203*5)</f>
        <v>336.13677999999999</v>
      </c>
      <c r="AG203" s="37">
        <v>0</v>
      </c>
      <c r="AH203" s="39"/>
      <c r="AI203" s="37"/>
      <c r="AJ203" s="37"/>
      <c r="AK203" s="37"/>
      <c r="AL203" s="37"/>
      <c r="AM203" s="37">
        <f>SUM(U203*$AM$2)</f>
        <v>2616.8424799999998</v>
      </c>
      <c r="AN203" s="40">
        <f>SUM(U203*$AN$2)</f>
        <v>7850.5274399999989</v>
      </c>
      <c r="AO203" s="40">
        <f>SUM(U203*$AO$2)</f>
        <v>26168.424799999997</v>
      </c>
      <c r="AP203" s="2"/>
      <c r="AQ203" s="2"/>
    </row>
    <row r="204" spans="1:43" x14ac:dyDescent="0.25">
      <c r="A204" s="1">
        <v>186</v>
      </c>
      <c r="B204" s="22" t="s">
        <v>652</v>
      </c>
      <c r="C204" s="23" t="s">
        <v>653</v>
      </c>
      <c r="D204" s="24" t="s">
        <v>654</v>
      </c>
      <c r="E204" s="23" t="s">
        <v>633</v>
      </c>
      <c r="F204" s="23" t="s">
        <v>166</v>
      </c>
      <c r="G204" s="23" t="s">
        <v>43</v>
      </c>
      <c r="H204" s="24">
        <v>2005</v>
      </c>
      <c r="I204" s="24">
        <v>2014</v>
      </c>
      <c r="J204" s="25">
        <f>SUM(I232-H232)</f>
        <v>1</v>
      </c>
      <c r="K204" s="26">
        <v>6</v>
      </c>
      <c r="L204" s="23">
        <v>15</v>
      </c>
      <c r="M204" s="27">
        <v>3863.25</v>
      </c>
      <c r="N204" s="27">
        <f>VLOOKUP(C204,[1]Hoja1!B:L,11,FALSE)</f>
        <v>3863.25</v>
      </c>
      <c r="O204" s="27">
        <f t="shared" si="37"/>
        <v>0</v>
      </c>
      <c r="P204" s="28">
        <f t="shared" si="43"/>
        <v>257.55</v>
      </c>
      <c r="Q204" s="29">
        <v>8</v>
      </c>
      <c r="R204" s="28">
        <f>SUM(P204*$R$2)</f>
        <v>94005.75</v>
      </c>
      <c r="S204" s="28">
        <f>+R204*$Q$2</f>
        <v>3581.6190750000001</v>
      </c>
      <c r="T204" s="28">
        <f t="shared" si="39"/>
        <v>97587.369074999995</v>
      </c>
      <c r="U204" s="28">
        <f>+P204*$Q$2+P204</f>
        <v>267.36265500000002</v>
      </c>
      <c r="V204" s="28">
        <f>SUM(T204*$V$2)</f>
        <v>11710.484288999998</v>
      </c>
      <c r="W204" s="28">
        <f>+T204*$W$2</f>
        <v>2927.6210722499995</v>
      </c>
      <c r="X204" s="28">
        <f>SUM(T204*$X$2)</f>
        <v>4879.3684537500003</v>
      </c>
      <c r="Y204" s="28">
        <f>SUM(T204*$Y$2)</f>
        <v>2439.6842268750001</v>
      </c>
      <c r="Z204" s="28">
        <f>+T204*$Z$2</f>
        <v>1951.7473814999998</v>
      </c>
      <c r="AA204" s="28">
        <v>870</v>
      </c>
      <c r="AB204" s="28">
        <f>+$AB$2</f>
        <v>67.227356</v>
      </c>
      <c r="AC204" s="28">
        <f t="shared" si="40"/>
        <v>1740</v>
      </c>
      <c r="AD204" s="28">
        <f>+AC204*$Q$2+$AD$2</f>
        <v>266.29399999999998</v>
      </c>
      <c r="AE204" s="28">
        <f t="shared" si="41"/>
        <v>2006.2939999999999</v>
      </c>
      <c r="AF204" s="28">
        <f>SUM(AB203*5)</f>
        <v>336.13677999999999</v>
      </c>
      <c r="AG204" s="28">
        <v>0</v>
      </c>
      <c r="AH204" s="30"/>
      <c r="AI204" s="28"/>
      <c r="AJ204" s="28"/>
      <c r="AK204" s="28"/>
      <c r="AL204" s="28"/>
      <c r="AM204" s="28">
        <f>SUM(U204*$AM$2)</f>
        <v>1336.813275</v>
      </c>
      <c r="AN204" s="31">
        <f>SUM(U204*$AN$2)</f>
        <v>4010.4398250000004</v>
      </c>
      <c r="AO204" s="31">
        <f>SUM(U204*$AO$2)</f>
        <v>13368.132750000001</v>
      </c>
      <c r="AP204" s="2"/>
      <c r="AQ204" s="2"/>
    </row>
    <row r="205" spans="1:43" x14ac:dyDescent="0.25">
      <c r="A205" s="1">
        <v>187</v>
      </c>
      <c r="B205" s="22" t="s">
        <v>655</v>
      </c>
      <c r="C205" s="32" t="s">
        <v>656</v>
      </c>
      <c r="D205" s="33" t="s">
        <v>657</v>
      </c>
      <c r="E205" s="32" t="s">
        <v>658</v>
      </c>
      <c r="F205" s="32" t="s">
        <v>659</v>
      </c>
      <c r="G205" s="32" t="s">
        <v>258</v>
      </c>
      <c r="H205" s="33">
        <v>2011</v>
      </c>
      <c r="I205" s="33">
        <v>2014</v>
      </c>
      <c r="J205" s="34">
        <f>SUM(I205-H205)</f>
        <v>3</v>
      </c>
      <c r="K205" s="35">
        <v>8</v>
      </c>
      <c r="L205" s="32">
        <v>15</v>
      </c>
      <c r="M205" s="36">
        <v>14766</v>
      </c>
      <c r="N205" s="36" t="e">
        <f>VLOOKUP(C205,[1]Hoja1!B:L,11,FALSE)</f>
        <v>#N/A</v>
      </c>
      <c r="O205" s="36" t="e">
        <f t="shared" si="37"/>
        <v>#N/A</v>
      </c>
      <c r="P205" s="37">
        <f t="shared" si="43"/>
        <v>984.4</v>
      </c>
      <c r="Q205" s="38">
        <v>23</v>
      </c>
      <c r="R205" s="37">
        <f>SUM(P205*$R$2)</f>
        <v>359306</v>
      </c>
      <c r="S205" s="37">
        <f>+R205*$Q$2</f>
        <v>13689.5586</v>
      </c>
      <c r="T205" s="37">
        <f t="shared" si="39"/>
        <v>372995.55859999999</v>
      </c>
      <c r="U205" s="37">
        <f>+P205*$Q$2+P205</f>
        <v>1021.9056399999999</v>
      </c>
      <c r="V205" s="37">
        <f>SUM(T205*$V$2)</f>
        <v>44759.467032</v>
      </c>
      <c r="W205" s="37">
        <f>+T205*$W$2</f>
        <v>11189.866758</v>
      </c>
      <c r="X205" s="37">
        <f>SUM(T205*$X$2)</f>
        <v>18649.77793</v>
      </c>
      <c r="Y205" s="37">
        <f>SUM(T205*$Y$2)</f>
        <v>9324.8889650000001</v>
      </c>
      <c r="Z205" s="37">
        <f>+T205*$Z$2</f>
        <v>7459.9111720000001</v>
      </c>
      <c r="AA205" s="37">
        <v>1365.5</v>
      </c>
      <c r="AB205" s="37">
        <f>+$AB$2</f>
        <v>67.227356</v>
      </c>
      <c r="AC205" s="37">
        <f t="shared" si="40"/>
        <v>2731</v>
      </c>
      <c r="AD205" s="37">
        <f>+AC205*$Q$2+$AD$2</f>
        <v>304.05110000000002</v>
      </c>
      <c r="AE205" s="37">
        <f t="shared" si="41"/>
        <v>3035.0511000000001</v>
      </c>
      <c r="AF205" s="37">
        <v>0</v>
      </c>
      <c r="AG205" s="37">
        <v>0</v>
      </c>
      <c r="AH205" s="39"/>
      <c r="AI205" s="37"/>
      <c r="AJ205" s="37"/>
      <c r="AK205" s="37"/>
      <c r="AL205" s="37"/>
      <c r="AM205" s="37">
        <f>SUM(U205*$AM$2)</f>
        <v>5109.5281999999997</v>
      </c>
      <c r="AN205" s="40">
        <f>SUM(U205*$AN$2)</f>
        <v>15328.584599999998</v>
      </c>
      <c r="AO205" s="40">
        <f>SUM(U205*$AO$2)</f>
        <v>51095.281999999999</v>
      </c>
      <c r="AP205" s="2"/>
      <c r="AQ205" s="2"/>
    </row>
    <row r="206" spans="1:43" x14ac:dyDescent="0.25">
      <c r="A206" s="1">
        <v>188</v>
      </c>
      <c r="B206" s="22" t="s">
        <v>660</v>
      </c>
      <c r="C206" s="23" t="s">
        <v>661</v>
      </c>
      <c r="D206" s="24" t="s">
        <v>662</v>
      </c>
      <c r="E206" s="23" t="s">
        <v>658</v>
      </c>
      <c r="F206" s="23" t="s">
        <v>663</v>
      </c>
      <c r="G206" s="23" t="s">
        <v>43</v>
      </c>
      <c r="H206" s="24">
        <v>1991</v>
      </c>
      <c r="I206" s="24">
        <v>2014</v>
      </c>
      <c r="J206" s="25">
        <f>SUM(I206-H206)</f>
        <v>23</v>
      </c>
      <c r="K206" s="26">
        <v>6</v>
      </c>
      <c r="L206" s="23">
        <v>15</v>
      </c>
      <c r="M206" s="27">
        <v>5691.1</v>
      </c>
      <c r="N206" s="27">
        <f>VLOOKUP(C206,[1]Hoja1!B:L,11,FALSE)</f>
        <v>5691.1</v>
      </c>
      <c r="O206" s="27">
        <f t="shared" si="37"/>
        <v>0</v>
      </c>
      <c r="P206" s="28">
        <f t="shared" si="43"/>
        <v>379.40666666666669</v>
      </c>
      <c r="Q206" s="29">
        <v>14</v>
      </c>
      <c r="R206" s="28">
        <f>SUM(P206*$R$2)</f>
        <v>138483.43333333335</v>
      </c>
      <c r="S206" s="28">
        <f>+R206*$Q$2</f>
        <v>5276.2188100000012</v>
      </c>
      <c r="T206" s="28">
        <f t="shared" si="39"/>
        <v>143759.65214333334</v>
      </c>
      <c r="U206" s="28">
        <f>+P206*$Q$2+P206</f>
        <v>393.86206066666671</v>
      </c>
      <c r="V206" s="28">
        <f>SUM(T206*$V$2)</f>
        <v>17251.158257200001</v>
      </c>
      <c r="W206" s="28">
        <f>+T206*$W$2</f>
        <v>4312.7895643000002</v>
      </c>
      <c r="X206" s="28">
        <f>SUM(T206*$X$2)</f>
        <v>7187.9826071666675</v>
      </c>
      <c r="Y206" s="28">
        <f>SUM(T206*$Y$2)</f>
        <v>3593.9913035833338</v>
      </c>
      <c r="Z206" s="28">
        <f>+T206*$Z$2</f>
        <v>2875.1930428666669</v>
      </c>
      <c r="AA206" s="28">
        <v>1036</v>
      </c>
      <c r="AB206" s="28">
        <f>+$AB$2</f>
        <v>67.227356</v>
      </c>
      <c r="AC206" s="28">
        <f t="shared" si="40"/>
        <v>2072</v>
      </c>
      <c r="AD206" s="28">
        <f>+AC206*$Q$2+$AD$2</f>
        <v>278.94319999999999</v>
      </c>
      <c r="AE206" s="28">
        <f t="shared" si="41"/>
        <v>2350.9432000000002</v>
      </c>
      <c r="AF206" s="28">
        <f>SUM(AB357*4)</f>
        <v>268.909424</v>
      </c>
      <c r="AG206" s="28">
        <v>0</v>
      </c>
      <c r="AH206" s="30"/>
      <c r="AI206" s="28"/>
      <c r="AJ206" s="28"/>
      <c r="AK206" s="28"/>
      <c r="AL206" s="28"/>
      <c r="AM206" s="28">
        <f>SUM(U206*$AM$2)</f>
        <v>1969.3103033333336</v>
      </c>
      <c r="AN206" s="31">
        <f>SUM(U206*$AN$2)</f>
        <v>5907.9309100000009</v>
      </c>
      <c r="AO206" s="31">
        <f>SUM(U206*$AO$2)</f>
        <v>19693.103033333336</v>
      </c>
      <c r="AP206" s="2"/>
      <c r="AQ206" s="2"/>
    </row>
    <row r="207" spans="1:43" x14ac:dyDescent="0.25">
      <c r="A207" s="1">
        <v>189</v>
      </c>
      <c r="B207" s="22" t="s">
        <v>664</v>
      </c>
      <c r="C207" s="32" t="s">
        <v>665</v>
      </c>
      <c r="D207" s="33" t="s">
        <v>666</v>
      </c>
      <c r="E207" s="32" t="s">
        <v>658</v>
      </c>
      <c r="F207" s="32" t="s">
        <v>170</v>
      </c>
      <c r="G207" s="32" t="s">
        <v>43</v>
      </c>
      <c r="H207" s="33">
        <v>2005</v>
      </c>
      <c r="I207" s="33">
        <v>2014</v>
      </c>
      <c r="J207" s="34">
        <f>SUM(I134-H134)</f>
        <v>18</v>
      </c>
      <c r="K207" s="35">
        <v>6</v>
      </c>
      <c r="L207" s="32">
        <v>15</v>
      </c>
      <c r="M207" s="36">
        <f>+M239</f>
        <v>5642.55</v>
      </c>
      <c r="N207" s="36">
        <f>VLOOKUP(C207,[1]Hoja1!B:L,11,FALSE)</f>
        <v>4537.5</v>
      </c>
      <c r="O207" s="36">
        <f t="shared" si="37"/>
        <v>1105.0500000000002</v>
      </c>
      <c r="P207" s="37">
        <f t="shared" si="43"/>
        <v>376.17</v>
      </c>
      <c r="Q207" s="38">
        <v>11</v>
      </c>
      <c r="R207" s="37">
        <f>SUM(P207*$R$2)</f>
        <v>137302.05000000002</v>
      </c>
      <c r="S207" s="37">
        <f>+R207*$Q$2</f>
        <v>5231.2081050000006</v>
      </c>
      <c r="T207" s="37">
        <f t="shared" si="39"/>
        <v>142533.25810500002</v>
      </c>
      <c r="U207" s="37">
        <f>+P207*$Q$2+P207</f>
        <v>390.50207700000004</v>
      </c>
      <c r="V207" s="37">
        <f>SUM(T207*$V$2)</f>
        <v>17103.990972600001</v>
      </c>
      <c r="W207" s="37">
        <f>+T207*$W$2</f>
        <v>4275.9977431500001</v>
      </c>
      <c r="X207" s="37">
        <f>SUM(T207*$X$2)</f>
        <v>7126.6629052500011</v>
      </c>
      <c r="Y207" s="37">
        <f>SUM(T207*$Y$2)</f>
        <v>3563.3314526250006</v>
      </c>
      <c r="Z207" s="37">
        <f>+T207*$Z$2</f>
        <v>2850.6651621000005</v>
      </c>
      <c r="AA207" s="37">
        <v>977</v>
      </c>
      <c r="AB207" s="37">
        <f>+$AB$2</f>
        <v>67.227356</v>
      </c>
      <c r="AC207" s="37">
        <f t="shared" si="40"/>
        <v>1954</v>
      </c>
      <c r="AD207" s="37">
        <f>+AC207*$Q$2+$AD$2</f>
        <v>274.44740000000002</v>
      </c>
      <c r="AE207" s="37">
        <f t="shared" si="41"/>
        <v>2228.4474</v>
      </c>
      <c r="AF207" s="37">
        <f>SUM(AB207*6)</f>
        <v>403.36413600000003</v>
      </c>
      <c r="AG207" s="37">
        <v>0</v>
      </c>
      <c r="AH207" s="39"/>
      <c r="AI207" s="37"/>
      <c r="AJ207" s="37"/>
      <c r="AK207" s="37"/>
      <c r="AL207" s="37"/>
      <c r="AM207" s="37">
        <f>SUM(U207*$AM$2)</f>
        <v>1952.5103850000003</v>
      </c>
      <c r="AN207" s="40">
        <f>SUM(U207*$AN$2)</f>
        <v>5857.5311550000006</v>
      </c>
      <c r="AO207" s="40">
        <f>SUM(U207*$AO$2)</f>
        <v>19525.103850000003</v>
      </c>
      <c r="AP207" s="2"/>
      <c r="AQ207" s="2"/>
    </row>
    <row r="208" spans="1:43" x14ac:dyDescent="0.25">
      <c r="A208" s="1">
        <v>190</v>
      </c>
      <c r="B208" s="22" t="s">
        <v>667</v>
      </c>
      <c r="C208" s="23" t="s">
        <v>668</v>
      </c>
      <c r="D208" s="24" t="s">
        <v>669</v>
      </c>
      <c r="E208" s="23" t="s">
        <v>658</v>
      </c>
      <c r="F208" s="23" t="s">
        <v>42</v>
      </c>
      <c r="G208" s="23" t="s">
        <v>43</v>
      </c>
      <c r="H208" s="24">
        <v>1985</v>
      </c>
      <c r="I208" s="24">
        <v>2014</v>
      </c>
      <c r="J208" s="25">
        <f t="shared" ref="J208:J245" si="44">SUM(I208-H208)</f>
        <v>29</v>
      </c>
      <c r="K208" s="26">
        <v>8</v>
      </c>
      <c r="L208" s="23">
        <v>15</v>
      </c>
      <c r="M208" s="27">
        <v>3493.95</v>
      </c>
      <c r="N208" s="27">
        <f>VLOOKUP(C208,[1]Hoja1!B:L,11,FALSE)</f>
        <v>2967.8</v>
      </c>
      <c r="O208" s="27">
        <f t="shared" si="37"/>
        <v>526.14999999999964</v>
      </c>
      <c r="P208" s="28">
        <f t="shared" si="43"/>
        <v>232.92999999999998</v>
      </c>
      <c r="Q208" s="29">
        <v>1</v>
      </c>
      <c r="R208" s="28">
        <f>SUM(P208*$R$2)</f>
        <v>85019.45</v>
      </c>
      <c r="S208" s="28">
        <f>+R208*$Q$2</f>
        <v>3239.2410450000002</v>
      </c>
      <c r="T208" s="28">
        <f t="shared" si="39"/>
        <v>88258.691045</v>
      </c>
      <c r="U208" s="28">
        <f>+P208*$Q$2+P208</f>
        <v>241.80463299999997</v>
      </c>
      <c r="V208" s="28">
        <f>SUM(T208*$V$2)</f>
        <v>10591.042925399999</v>
      </c>
      <c r="W208" s="28">
        <f>+T208*$W$2</f>
        <v>2647.7607313499998</v>
      </c>
      <c r="X208" s="28">
        <f>SUM(T208*$X$2)</f>
        <v>4412.9345522499998</v>
      </c>
      <c r="Y208" s="28">
        <f>SUM(T208*$Y$2)</f>
        <v>2206.4672761249999</v>
      </c>
      <c r="Z208" s="28">
        <f>+T208*$Z$2</f>
        <v>1765.1738209</v>
      </c>
      <c r="AA208" s="28">
        <v>878</v>
      </c>
      <c r="AB208" s="28">
        <f>+$AB$2</f>
        <v>67.227356</v>
      </c>
      <c r="AC208" s="28">
        <f t="shared" si="40"/>
        <v>1756</v>
      </c>
      <c r="AD208" s="28">
        <f>+AC208*$Q$2+$AD$2</f>
        <v>266.90359999999998</v>
      </c>
      <c r="AE208" s="28">
        <f t="shared" si="41"/>
        <v>2022.9036000000001</v>
      </c>
      <c r="AF208" s="28">
        <f>SUM(AB208*7)</f>
        <v>470.59149200000002</v>
      </c>
      <c r="AG208" s="28">
        <v>0</v>
      </c>
      <c r="AH208" s="30"/>
      <c r="AI208" s="28"/>
      <c r="AJ208" s="28"/>
      <c r="AK208" s="28"/>
      <c r="AL208" s="28"/>
      <c r="AM208" s="28">
        <f>SUM(U208*$AM$2)</f>
        <v>1209.0231649999998</v>
      </c>
      <c r="AN208" s="31">
        <f>SUM(U208*$AN$2)</f>
        <v>3627.0694949999997</v>
      </c>
      <c r="AO208" s="31">
        <f>SUM(U208*$AO$2)</f>
        <v>12090.231649999998</v>
      </c>
      <c r="AP208" s="2"/>
      <c r="AQ208" s="2"/>
    </row>
    <row r="209" spans="1:43" x14ac:dyDescent="0.25">
      <c r="A209" s="1">
        <v>191</v>
      </c>
      <c r="B209" s="22" t="s">
        <v>670</v>
      </c>
      <c r="C209" s="32" t="s">
        <v>671</v>
      </c>
      <c r="D209" s="33" t="s">
        <v>672</v>
      </c>
      <c r="E209" s="32" t="s">
        <v>658</v>
      </c>
      <c r="F209" s="32" t="s">
        <v>673</v>
      </c>
      <c r="G209" s="32" t="s">
        <v>43</v>
      </c>
      <c r="H209" s="33">
        <v>2001</v>
      </c>
      <c r="I209" s="33">
        <v>2014</v>
      </c>
      <c r="J209" s="34">
        <f t="shared" si="44"/>
        <v>13</v>
      </c>
      <c r="K209" s="35">
        <v>6</v>
      </c>
      <c r="L209" s="32">
        <v>15</v>
      </c>
      <c r="M209" s="36">
        <v>5691.1</v>
      </c>
      <c r="N209" s="36">
        <f>VLOOKUP(C209,[1]Hoja1!B:L,11,FALSE)</f>
        <v>5691.1</v>
      </c>
      <c r="O209" s="36">
        <f t="shared" si="37"/>
        <v>0</v>
      </c>
      <c r="P209" s="37">
        <f t="shared" si="43"/>
        <v>379.40666666666669</v>
      </c>
      <c r="Q209" s="38">
        <v>14</v>
      </c>
      <c r="R209" s="37">
        <f>SUM(P209*$R$2)</f>
        <v>138483.43333333335</v>
      </c>
      <c r="S209" s="37">
        <f>+R209*$Q$2</f>
        <v>5276.2188100000012</v>
      </c>
      <c r="T209" s="37">
        <f t="shared" si="39"/>
        <v>143759.65214333334</v>
      </c>
      <c r="U209" s="37">
        <f>+P209*$Q$2+P209</f>
        <v>393.86206066666671</v>
      </c>
      <c r="V209" s="37">
        <f>SUM(T209*$V$2)</f>
        <v>17251.158257200001</v>
      </c>
      <c r="W209" s="37">
        <f>+T209*$W$2</f>
        <v>4312.7895643000002</v>
      </c>
      <c r="X209" s="37">
        <f>SUM(T209*$X$2)</f>
        <v>7187.9826071666675</v>
      </c>
      <c r="Y209" s="37">
        <f>SUM(T209*$Y$2)</f>
        <v>3593.9913035833338</v>
      </c>
      <c r="Z209" s="37">
        <f>+T209*$Z$2</f>
        <v>2875.1930428666669</v>
      </c>
      <c r="AA209" s="37">
        <v>1036</v>
      </c>
      <c r="AB209" s="37">
        <f>+$AB$2</f>
        <v>67.227356</v>
      </c>
      <c r="AC209" s="37">
        <f t="shared" si="40"/>
        <v>2072</v>
      </c>
      <c r="AD209" s="37">
        <f>+AC209*$Q$2+$AD$2</f>
        <v>278.94319999999999</v>
      </c>
      <c r="AE209" s="37">
        <f t="shared" si="41"/>
        <v>2350.9432000000002</v>
      </c>
      <c r="AF209" s="37">
        <f>SUM(AB209*4)</f>
        <v>268.909424</v>
      </c>
      <c r="AG209" s="37">
        <v>0</v>
      </c>
      <c r="AH209" s="39"/>
      <c r="AI209" s="37"/>
      <c r="AJ209" s="37"/>
      <c r="AK209" s="37"/>
      <c r="AL209" s="37"/>
      <c r="AM209" s="37">
        <f>SUM(U209*$AM$2)</f>
        <v>1969.3103033333336</v>
      </c>
      <c r="AN209" s="40">
        <f>SUM(U209*$AN$2)</f>
        <v>5907.9309100000009</v>
      </c>
      <c r="AO209" s="40">
        <f>SUM(U209*$AO$2)</f>
        <v>19693.103033333336</v>
      </c>
      <c r="AP209" s="2"/>
      <c r="AQ209" s="2"/>
    </row>
    <row r="210" spans="1:43" x14ac:dyDescent="0.25">
      <c r="A210" s="1">
        <v>192</v>
      </c>
      <c r="B210" s="22" t="s">
        <v>674</v>
      </c>
      <c r="C210" s="23" t="s">
        <v>675</v>
      </c>
      <c r="D210" s="24" t="s">
        <v>676</v>
      </c>
      <c r="E210" s="23" t="s">
        <v>658</v>
      </c>
      <c r="F210" s="23" t="s">
        <v>673</v>
      </c>
      <c r="G210" s="23" t="s">
        <v>43</v>
      </c>
      <c r="H210" s="24">
        <v>1993</v>
      </c>
      <c r="I210" s="24">
        <v>2014</v>
      </c>
      <c r="J210" s="25">
        <f t="shared" si="44"/>
        <v>21</v>
      </c>
      <c r="K210" s="26">
        <v>6</v>
      </c>
      <c r="L210" s="23">
        <v>15</v>
      </c>
      <c r="M210" s="27">
        <v>4499.55</v>
      </c>
      <c r="N210" s="27">
        <f>VLOOKUP(C210,[1]Hoja1!B:L,11,FALSE)</f>
        <v>4499.55</v>
      </c>
      <c r="O210" s="27">
        <f t="shared" si="37"/>
        <v>0</v>
      </c>
      <c r="P210" s="28">
        <f t="shared" si="43"/>
        <v>299.97000000000003</v>
      </c>
      <c r="Q210" s="29">
        <v>10</v>
      </c>
      <c r="R210" s="28">
        <f>SUM(P210*$R$2)</f>
        <v>109489.05</v>
      </c>
      <c r="S210" s="28">
        <f>+R210*$Q$2</f>
        <v>4171.5328050000007</v>
      </c>
      <c r="T210" s="28">
        <f t="shared" si="39"/>
        <v>113660.582805</v>
      </c>
      <c r="U210" s="28">
        <f>+P210*$Q$2+P210</f>
        <v>311.39885700000002</v>
      </c>
      <c r="V210" s="28">
        <f>SUM(T210*$V$2)</f>
        <v>13639.2699366</v>
      </c>
      <c r="W210" s="28">
        <f>+T210*$W$2</f>
        <v>3409.8174841499999</v>
      </c>
      <c r="X210" s="28">
        <f>SUM(T210*$X$2)</f>
        <v>5683.0291402500006</v>
      </c>
      <c r="Y210" s="28">
        <f>SUM(T210*$Y$2)</f>
        <v>2841.5145701250003</v>
      </c>
      <c r="Z210" s="28">
        <f>+T210*$Z$2</f>
        <v>2273.2116560999998</v>
      </c>
      <c r="AA210" s="28">
        <v>971</v>
      </c>
      <c r="AB210" s="28">
        <f>+$AB$2</f>
        <v>67.227356</v>
      </c>
      <c r="AC210" s="28">
        <f t="shared" si="40"/>
        <v>1942</v>
      </c>
      <c r="AD210" s="28">
        <f>+AC210*$Q$2+$AD$2</f>
        <v>273.99020000000002</v>
      </c>
      <c r="AE210" s="28">
        <f t="shared" si="41"/>
        <v>2215.9902000000002</v>
      </c>
      <c r="AF210" s="28">
        <f>SUM(AB209*6)</f>
        <v>403.36413600000003</v>
      </c>
      <c r="AG210" s="28">
        <v>0</v>
      </c>
      <c r="AH210" s="30"/>
      <c r="AI210" s="28"/>
      <c r="AJ210" s="28"/>
      <c r="AK210" s="28"/>
      <c r="AL210" s="28"/>
      <c r="AM210" s="28">
        <f>SUM(U210*$AM$2)</f>
        <v>1556.9942850000002</v>
      </c>
      <c r="AN210" s="31">
        <f>SUM(U210*$AN$2)</f>
        <v>4670.9828550000002</v>
      </c>
      <c r="AO210" s="31">
        <f>SUM(U210*$AO$2)</f>
        <v>15569.942850000001</v>
      </c>
      <c r="AP210" s="2"/>
      <c r="AQ210" s="2"/>
    </row>
    <row r="211" spans="1:43" x14ac:dyDescent="0.25">
      <c r="A211" s="1">
        <v>193</v>
      </c>
      <c r="B211" s="22" t="s">
        <v>677</v>
      </c>
      <c r="C211" s="32" t="s">
        <v>678</v>
      </c>
      <c r="D211" s="33" t="s">
        <v>679</v>
      </c>
      <c r="E211" s="32" t="s">
        <v>658</v>
      </c>
      <c r="F211" s="32" t="s">
        <v>271</v>
      </c>
      <c r="G211" s="32" t="s">
        <v>43</v>
      </c>
      <c r="H211" s="33">
        <v>1992</v>
      </c>
      <c r="I211" s="33">
        <v>2014</v>
      </c>
      <c r="J211" s="34">
        <f t="shared" si="44"/>
        <v>22</v>
      </c>
      <c r="K211" s="35">
        <v>6</v>
      </c>
      <c r="L211" s="32">
        <v>15</v>
      </c>
      <c r="M211" s="36">
        <v>4739.5</v>
      </c>
      <c r="N211" s="36">
        <f>VLOOKUP(C211,[1]Hoja1!B:L,11,FALSE)</f>
        <v>4739.5</v>
      </c>
      <c r="O211" s="36">
        <f t="shared" si="37"/>
        <v>0</v>
      </c>
      <c r="P211" s="37">
        <f t="shared" si="43"/>
        <v>315.96666666666664</v>
      </c>
      <c r="Q211" s="38">
        <v>13</v>
      </c>
      <c r="R211" s="37">
        <f>SUM(P211*$R$2)</f>
        <v>115327.83333333333</v>
      </c>
      <c r="S211" s="37">
        <f>+R211*$Q$2</f>
        <v>4393.9904500000002</v>
      </c>
      <c r="T211" s="37">
        <f t="shared" si="39"/>
        <v>119721.82378333333</v>
      </c>
      <c r="U211" s="37">
        <f>+P211*$Q$2+P211</f>
        <v>328.00499666666661</v>
      </c>
      <c r="V211" s="37">
        <f>SUM(T211*$V$2)</f>
        <v>14366.618853999998</v>
      </c>
      <c r="W211" s="37">
        <f>+T211*$W$2</f>
        <v>3591.6547134999996</v>
      </c>
      <c r="X211" s="37">
        <f>SUM(T211*$X$2)</f>
        <v>5986.0911891666665</v>
      </c>
      <c r="Y211" s="37">
        <f>SUM(T211*$Y$2)</f>
        <v>2993.0455945833332</v>
      </c>
      <c r="Z211" s="37">
        <f>+T211*$Z$2</f>
        <v>2394.4364756666664</v>
      </c>
      <c r="AA211" s="37">
        <v>990</v>
      </c>
      <c r="AB211" s="37">
        <f>+$AB$2</f>
        <v>67.227356</v>
      </c>
      <c r="AC211" s="37">
        <f t="shared" si="40"/>
        <v>1980</v>
      </c>
      <c r="AD211" s="37">
        <f>+AC211*$Q$2+$AD$2</f>
        <v>275.43799999999999</v>
      </c>
      <c r="AE211" s="37">
        <f t="shared" si="41"/>
        <v>2255.4380000000001</v>
      </c>
      <c r="AF211" s="37">
        <f>SUM(AB210*6)</f>
        <v>403.36413600000003</v>
      </c>
      <c r="AG211" s="37">
        <v>0</v>
      </c>
      <c r="AH211" s="39"/>
      <c r="AI211" s="37"/>
      <c r="AJ211" s="37"/>
      <c r="AK211" s="37"/>
      <c r="AL211" s="37"/>
      <c r="AM211" s="37">
        <f>SUM(U211*$AM$2)</f>
        <v>1640.024983333333</v>
      </c>
      <c r="AN211" s="40">
        <f>SUM(U211*$AN$2)</f>
        <v>4920.0749499999993</v>
      </c>
      <c r="AO211" s="40">
        <f>SUM(U211*$AO$2)</f>
        <v>16400.249833333331</v>
      </c>
      <c r="AP211" s="2"/>
      <c r="AQ211" s="2"/>
    </row>
    <row r="212" spans="1:43" x14ac:dyDescent="0.25">
      <c r="A212" s="1">
        <v>194</v>
      </c>
      <c r="B212" s="22" t="s">
        <v>680</v>
      </c>
      <c r="C212" s="23" t="s">
        <v>681</v>
      </c>
      <c r="D212" s="24" t="s">
        <v>682</v>
      </c>
      <c r="E212" s="23" t="s">
        <v>658</v>
      </c>
      <c r="F212" s="23" t="s">
        <v>535</v>
      </c>
      <c r="G212" s="23" t="s">
        <v>43</v>
      </c>
      <c r="H212" s="24">
        <v>1997</v>
      </c>
      <c r="I212" s="24">
        <v>2014</v>
      </c>
      <c r="J212" s="25">
        <f t="shared" si="44"/>
        <v>17</v>
      </c>
      <c r="K212" s="26">
        <v>6</v>
      </c>
      <c r="L212" s="23">
        <v>15</v>
      </c>
      <c r="M212" s="27">
        <v>5056</v>
      </c>
      <c r="N212" s="27">
        <f>VLOOKUP(C212,[1]Hoja1!B:L,11,FALSE)</f>
        <v>5056</v>
      </c>
      <c r="O212" s="27">
        <f t="shared" si="37"/>
        <v>0</v>
      </c>
      <c r="P212" s="28">
        <f t="shared" si="43"/>
        <v>337.06666666666666</v>
      </c>
      <c r="Q212" s="29">
        <v>13</v>
      </c>
      <c r="R212" s="28">
        <f>SUM(P212*$R$2)</f>
        <v>123029.33333333333</v>
      </c>
      <c r="S212" s="28">
        <f>+R212*$Q$2</f>
        <v>4687.4175999999998</v>
      </c>
      <c r="T212" s="28">
        <f t="shared" si="39"/>
        <v>127716.75093333333</v>
      </c>
      <c r="U212" s="28">
        <f>+P212*$Q$2+P212</f>
        <v>349.90890666666667</v>
      </c>
      <c r="V212" s="28">
        <f>SUM(T212*$V$2)</f>
        <v>15326.010111999998</v>
      </c>
      <c r="W212" s="28">
        <f>+T212*$W$2</f>
        <v>3831.5025279999995</v>
      </c>
      <c r="X212" s="28">
        <f>SUM(T212*$X$2)</f>
        <v>6385.8375466666666</v>
      </c>
      <c r="Y212" s="28">
        <f>SUM(T212*$Y$2)</f>
        <v>3192.9187733333333</v>
      </c>
      <c r="Z212" s="28">
        <f>+T212*$Z$2</f>
        <v>2554.3350186666667</v>
      </c>
      <c r="AA212" s="28">
        <v>990</v>
      </c>
      <c r="AB212" s="28">
        <f>+$AB$2</f>
        <v>67.227356</v>
      </c>
      <c r="AC212" s="28">
        <f t="shared" si="40"/>
        <v>1980</v>
      </c>
      <c r="AD212" s="28">
        <f>+AC212*$Q$2+$AD$2</f>
        <v>275.43799999999999</v>
      </c>
      <c r="AE212" s="28">
        <f t="shared" si="41"/>
        <v>2255.4380000000001</v>
      </c>
      <c r="AF212" s="28">
        <f>SUM(AB211*5)</f>
        <v>336.13677999999999</v>
      </c>
      <c r="AG212" s="28">
        <v>0</v>
      </c>
      <c r="AH212" s="30"/>
      <c r="AI212" s="28"/>
      <c r="AJ212" s="28"/>
      <c r="AK212" s="28"/>
      <c r="AL212" s="28"/>
      <c r="AM212" s="28">
        <f>SUM(U212*$AM$2)</f>
        <v>1749.5445333333332</v>
      </c>
      <c r="AN212" s="31">
        <f>SUM(U212*$AN$2)</f>
        <v>5248.6336000000001</v>
      </c>
      <c r="AO212" s="31">
        <f>SUM(U212*$AO$2)</f>
        <v>17495.445333333333</v>
      </c>
      <c r="AP212" s="2"/>
      <c r="AQ212" s="2"/>
    </row>
    <row r="213" spans="1:43" x14ac:dyDescent="0.25">
      <c r="A213" s="1">
        <v>195</v>
      </c>
      <c r="B213" s="22" t="s">
        <v>683</v>
      </c>
      <c r="C213" s="32" t="s">
        <v>684</v>
      </c>
      <c r="D213" s="33" t="s">
        <v>685</v>
      </c>
      <c r="E213" s="32" t="s">
        <v>686</v>
      </c>
      <c r="F213" s="32" t="s">
        <v>602</v>
      </c>
      <c r="G213" s="32" t="s">
        <v>258</v>
      </c>
      <c r="H213" s="33">
        <v>2008</v>
      </c>
      <c r="I213" s="33">
        <v>2014</v>
      </c>
      <c r="J213" s="34">
        <f t="shared" si="44"/>
        <v>6</v>
      </c>
      <c r="K213" s="35">
        <v>8</v>
      </c>
      <c r="L213" s="32">
        <v>15</v>
      </c>
      <c r="M213" s="36">
        <v>7012.8</v>
      </c>
      <c r="N213" s="36">
        <f>VLOOKUP(C213,[1]Hoja1!B:L,11,FALSE)</f>
        <v>7012.8</v>
      </c>
      <c r="O213" s="36">
        <f t="shared" si="37"/>
        <v>0</v>
      </c>
      <c r="P213" s="37">
        <f t="shared" si="43"/>
        <v>467.52000000000004</v>
      </c>
      <c r="Q213" s="38">
        <v>16</v>
      </c>
      <c r="R213" s="37">
        <f>SUM(P213*$R$2)</f>
        <v>170644.80000000002</v>
      </c>
      <c r="S213" s="37">
        <f>+R213*$Q$2</f>
        <v>6501.5668800000012</v>
      </c>
      <c r="T213" s="37">
        <f t="shared" si="39"/>
        <v>177146.36688000002</v>
      </c>
      <c r="U213" s="37">
        <f>+P213*$Q$2+P213</f>
        <v>485.33251200000007</v>
      </c>
      <c r="V213" s="37">
        <f>SUM(T213*$V$2)</f>
        <v>21257.564025600001</v>
      </c>
      <c r="W213" s="37">
        <f>+T213*$W$2</f>
        <v>5314.3910064000002</v>
      </c>
      <c r="X213" s="37">
        <f>SUM(T213*$X$2)</f>
        <v>8857.3183440000012</v>
      </c>
      <c r="Y213" s="37">
        <f>SUM(T213*$Y$2)</f>
        <v>4428.6591720000006</v>
      </c>
      <c r="Z213" s="37">
        <f>+T213*$Z$2</f>
        <v>3542.9273376000006</v>
      </c>
      <c r="AA213" s="37">
        <v>1004</v>
      </c>
      <c r="AB213" s="37">
        <f>+$AB$2</f>
        <v>67.227356</v>
      </c>
      <c r="AC213" s="37">
        <f t="shared" si="40"/>
        <v>2008</v>
      </c>
      <c r="AD213" s="37">
        <f>+AC213*$Q$2+$AD$2</f>
        <v>276.50479999999999</v>
      </c>
      <c r="AE213" s="37">
        <f t="shared" si="41"/>
        <v>2284.5048000000002</v>
      </c>
      <c r="AF213" s="37">
        <f>SUM(AB213*3)</f>
        <v>201.68206800000002</v>
      </c>
      <c r="AG213" s="37">
        <v>0</v>
      </c>
      <c r="AH213" s="39"/>
      <c r="AI213" s="37"/>
      <c r="AJ213" s="37"/>
      <c r="AK213" s="37"/>
      <c r="AL213" s="37"/>
      <c r="AM213" s="37">
        <f>SUM(U213*$AM$2)</f>
        <v>2426.6625600000002</v>
      </c>
      <c r="AN213" s="40">
        <f>SUM(U213*$AN$2)</f>
        <v>7279.9876800000011</v>
      </c>
      <c r="AO213" s="40">
        <f>SUM(U213*$AO$2)</f>
        <v>24266.625600000003</v>
      </c>
      <c r="AP213" s="2"/>
      <c r="AQ213" s="2"/>
    </row>
    <row r="214" spans="1:43" x14ac:dyDescent="0.25">
      <c r="A214" s="1">
        <v>196</v>
      </c>
      <c r="B214" s="22" t="s">
        <v>687</v>
      </c>
      <c r="C214" s="23" t="s">
        <v>688</v>
      </c>
      <c r="D214" s="24" t="s">
        <v>689</v>
      </c>
      <c r="E214" s="23" t="s">
        <v>686</v>
      </c>
      <c r="F214" s="23" t="s">
        <v>292</v>
      </c>
      <c r="G214" s="23" t="s">
        <v>43</v>
      </c>
      <c r="H214" s="24">
        <v>2000</v>
      </c>
      <c r="I214" s="24">
        <v>2014</v>
      </c>
      <c r="J214" s="25">
        <f t="shared" si="44"/>
        <v>14</v>
      </c>
      <c r="K214" s="26">
        <v>6</v>
      </c>
      <c r="L214" s="23">
        <v>15</v>
      </c>
      <c r="M214" s="27">
        <v>3439.95</v>
      </c>
      <c r="N214" s="27">
        <f>VLOOKUP(C214,[1]Hoja1!B:L,11,FALSE)</f>
        <v>3439.95</v>
      </c>
      <c r="O214" s="27">
        <f t="shared" si="37"/>
        <v>0</v>
      </c>
      <c r="P214" s="28">
        <f t="shared" si="43"/>
        <v>229.32999999999998</v>
      </c>
      <c r="Q214" s="29">
        <v>6</v>
      </c>
      <c r="R214" s="28">
        <f>SUM(P214*$R$2)</f>
        <v>83705.45</v>
      </c>
      <c r="S214" s="28">
        <f>+R214*$Q$2</f>
        <v>3189.1776450000002</v>
      </c>
      <c r="T214" s="28">
        <f t="shared" si="39"/>
        <v>86894.627645</v>
      </c>
      <c r="U214" s="28">
        <f>+P214*$Q$2+P214</f>
        <v>238.06747299999998</v>
      </c>
      <c r="V214" s="28">
        <f>SUM(T214*$V$2)</f>
        <v>10427.355317399999</v>
      </c>
      <c r="W214" s="28">
        <f>+T214*$W$2</f>
        <v>2606.8388293499997</v>
      </c>
      <c r="X214" s="28">
        <f>SUM(T214*$X$2)</f>
        <v>4344.73138225</v>
      </c>
      <c r="Y214" s="28">
        <f>SUM(T214*$Y$2)</f>
        <v>2172.365691125</v>
      </c>
      <c r="Z214" s="28">
        <f>+T214*$Z$2</f>
        <v>1737.8925529000001</v>
      </c>
      <c r="AA214" s="28">
        <v>854</v>
      </c>
      <c r="AB214" s="28">
        <f>+$AB$2</f>
        <v>67.227356</v>
      </c>
      <c r="AC214" s="28">
        <f t="shared" si="40"/>
        <v>1708</v>
      </c>
      <c r="AD214" s="28">
        <f>+AC214*$Q$2+$AD$2</f>
        <v>265.07479999999998</v>
      </c>
      <c r="AE214" s="28">
        <f t="shared" si="41"/>
        <v>1973.0747999999999</v>
      </c>
      <c r="AF214" s="28">
        <f>SUM(AB213*4)</f>
        <v>268.909424</v>
      </c>
      <c r="AG214" s="28">
        <v>0</v>
      </c>
      <c r="AH214" s="30"/>
      <c r="AI214" s="28"/>
      <c r="AJ214" s="28"/>
      <c r="AK214" s="28"/>
      <c r="AL214" s="28"/>
      <c r="AM214" s="28">
        <f>SUM(U214*$AM$2)</f>
        <v>1190.3373649999999</v>
      </c>
      <c r="AN214" s="31">
        <f>SUM(U214*$AN$2)</f>
        <v>3571.0120949999996</v>
      </c>
      <c r="AO214" s="31">
        <f>SUM(U214*$AO$2)</f>
        <v>11903.37365</v>
      </c>
      <c r="AP214" s="2"/>
      <c r="AQ214" s="2"/>
    </row>
    <row r="215" spans="1:43" x14ac:dyDescent="0.25">
      <c r="A215" s="1">
        <v>197</v>
      </c>
      <c r="B215" s="22" t="s">
        <v>690</v>
      </c>
      <c r="C215" s="32" t="s">
        <v>691</v>
      </c>
      <c r="D215" s="33" t="s">
        <v>692</v>
      </c>
      <c r="E215" s="32" t="s">
        <v>686</v>
      </c>
      <c r="F215" s="32" t="s">
        <v>693</v>
      </c>
      <c r="G215" s="32" t="s">
        <v>43</v>
      </c>
      <c r="H215" s="33">
        <v>1994</v>
      </c>
      <c r="I215" s="33">
        <v>2014</v>
      </c>
      <c r="J215" s="34">
        <f t="shared" si="44"/>
        <v>20</v>
      </c>
      <c r="K215" s="35">
        <v>6</v>
      </c>
      <c r="L215" s="32">
        <v>15</v>
      </c>
      <c r="M215" s="36">
        <v>3289.95</v>
      </c>
      <c r="N215" s="36">
        <f>VLOOKUP(C215,[1]Hoja1!B:L,11,FALSE)</f>
        <v>3289.95</v>
      </c>
      <c r="O215" s="36">
        <f t="shared" si="37"/>
        <v>0</v>
      </c>
      <c r="P215" s="37">
        <f t="shared" si="43"/>
        <v>219.32999999999998</v>
      </c>
      <c r="Q215" s="38">
        <v>5</v>
      </c>
      <c r="R215" s="37">
        <f>SUM(P215*$R$2)</f>
        <v>80055.45</v>
      </c>
      <c r="S215" s="37">
        <f>+R215*$Q$2</f>
        <v>3050.1126450000002</v>
      </c>
      <c r="T215" s="37">
        <f t="shared" si="39"/>
        <v>83105.562644999998</v>
      </c>
      <c r="U215" s="37">
        <f>+P215*$Q$2+P215</f>
        <v>227.68647299999998</v>
      </c>
      <c r="V215" s="37">
        <f>SUM(T215*$V$2)</f>
        <v>9972.6675173999993</v>
      </c>
      <c r="W215" s="37">
        <f>+T215*$W$2</f>
        <v>2493.1668793499998</v>
      </c>
      <c r="X215" s="37">
        <f>SUM(T215*$X$2)</f>
        <v>4155.2781322500005</v>
      </c>
      <c r="Y215" s="37">
        <f>SUM(T215*$Y$2)</f>
        <v>2077.6390661250002</v>
      </c>
      <c r="Z215" s="37">
        <f>+T215*$Z$2</f>
        <v>1662.1112529</v>
      </c>
      <c r="AA215" s="37">
        <v>846</v>
      </c>
      <c r="AB215" s="37">
        <f>+$AB$2</f>
        <v>67.227356</v>
      </c>
      <c r="AC215" s="37">
        <f t="shared" si="40"/>
        <v>1692</v>
      </c>
      <c r="AD215" s="37">
        <f>+AC215*$Q$2+$AD$2</f>
        <v>264.46519999999998</v>
      </c>
      <c r="AE215" s="37">
        <f t="shared" si="41"/>
        <v>1956.4652000000001</v>
      </c>
      <c r="AF215" s="37">
        <f>SUM(AB214*6)</f>
        <v>403.36413600000003</v>
      </c>
      <c r="AG215" s="37">
        <f>SUM(T215*10%)</f>
        <v>8310.5562645000009</v>
      </c>
      <c r="AH215" s="39">
        <v>5000</v>
      </c>
      <c r="AI215" s="37"/>
      <c r="AJ215" s="37"/>
      <c r="AK215" s="37"/>
      <c r="AL215" s="37"/>
      <c r="AM215" s="37">
        <f>SUM(U215*$AM$2)</f>
        <v>1138.4323649999999</v>
      </c>
      <c r="AN215" s="40">
        <f>SUM(U215*$AN$2)</f>
        <v>3415.2970949999999</v>
      </c>
      <c r="AO215" s="40">
        <f>SUM(U215*$AO$2)</f>
        <v>11384.323649999998</v>
      </c>
      <c r="AP215" s="2"/>
      <c r="AQ215" s="2"/>
    </row>
    <row r="216" spans="1:43" x14ac:dyDescent="0.25">
      <c r="A216" s="1">
        <v>198</v>
      </c>
      <c r="B216" s="22" t="s">
        <v>694</v>
      </c>
      <c r="C216" s="23" t="s">
        <v>695</v>
      </c>
      <c r="D216" s="24" t="s">
        <v>696</v>
      </c>
      <c r="E216" s="23" t="s">
        <v>686</v>
      </c>
      <c r="F216" s="23" t="s">
        <v>69</v>
      </c>
      <c r="G216" s="23" t="s">
        <v>43</v>
      </c>
      <c r="H216" s="24">
        <v>1995</v>
      </c>
      <c r="I216" s="24">
        <v>2014</v>
      </c>
      <c r="J216" s="25">
        <f t="shared" si="44"/>
        <v>19</v>
      </c>
      <c r="K216" s="26">
        <v>6</v>
      </c>
      <c r="L216" s="23">
        <v>15</v>
      </c>
      <c r="M216" s="27">
        <v>4158.1499999999996</v>
      </c>
      <c r="N216" s="27">
        <f>VLOOKUP(C216,[1]Hoja1!B:L,11,FALSE)</f>
        <v>4158.1499999999996</v>
      </c>
      <c r="O216" s="27">
        <f t="shared" si="37"/>
        <v>0</v>
      </c>
      <c r="P216" s="28">
        <f t="shared" si="43"/>
        <v>277.20999999999998</v>
      </c>
      <c r="Q216" s="29">
        <v>9</v>
      </c>
      <c r="R216" s="28">
        <f>SUM(P216*$R$2)</f>
        <v>101181.65</v>
      </c>
      <c r="S216" s="28">
        <f>+R216*$Q$2</f>
        <v>3855.020865</v>
      </c>
      <c r="T216" s="28">
        <f t="shared" si="39"/>
        <v>105036.67086499999</v>
      </c>
      <c r="U216" s="28">
        <f>+P216*$Q$2+P216</f>
        <v>287.77170100000001</v>
      </c>
      <c r="V216" s="28">
        <f>SUM(T216*$V$2)</f>
        <v>12604.4005038</v>
      </c>
      <c r="W216" s="28">
        <f>+T216*$W$2</f>
        <v>3151.1001259499999</v>
      </c>
      <c r="X216" s="28">
        <f>SUM(T216*$X$2)</f>
        <v>5251.8335432499998</v>
      </c>
      <c r="Y216" s="28">
        <f>SUM(T216*$Y$2)</f>
        <v>2625.9167716249999</v>
      </c>
      <c r="Z216" s="28">
        <f>+T216*$Z$2</f>
        <v>2100.7334172999999</v>
      </c>
      <c r="AA216" s="28">
        <v>933</v>
      </c>
      <c r="AB216" s="28">
        <f>+$AB$2</f>
        <v>67.227356</v>
      </c>
      <c r="AC216" s="28">
        <f t="shared" si="40"/>
        <v>1866</v>
      </c>
      <c r="AD216" s="28">
        <f>+AC216*$Q$2+$AD$2</f>
        <v>271.09460000000001</v>
      </c>
      <c r="AE216" s="28">
        <f t="shared" si="41"/>
        <v>2137.0945999999999</v>
      </c>
      <c r="AF216" s="28">
        <f>SUM(AB215*5)</f>
        <v>336.13677999999999</v>
      </c>
      <c r="AG216" s="28">
        <v>0</v>
      </c>
      <c r="AH216" s="30"/>
      <c r="AI216" s="28"/>
      <c r="AJ216" s="28"/>
      <c r="AK216" s="28"/>
      <c r="AL216" s="28"/>
      <c r="AM216" s="28">
        <f>SUM(U216*$AM$2)</f>
        <v>1438.8585050000002</v>
      </c>
      <c r="AN216" s="31">
        <f>SUM(U216*$AN$2)</f>
        <v>4316.5755150000005</v>
      </c>
      <c r="AO216" s="31">
        <f>SUM(U216*$AO$2)</f>
        <v>14388.58505</v>
      </c>
      <c r="AP216" s="2"/>
      <c r="AQ216" s="2"/>
    </row>
    <row r="217" spans="1:43" x14ac:dyDescent="0.25">
      <c r="A217" s="1">
        <v>199</v>
      </c>
      <c r="B217" s="22" t="s">
        <v>697</v>
      </c>
      <c r="C217" s="32" t="s">
        <v>698</v>
      </c>
      <c r="D217" s="33" t="s">
        <v>699</v>
      </c>
      <c r="E217" s="32" t="s">
        <v>686</v>
      </c>
      <c r="F217" s="32" t="s">
        <v>700</v>
      </c>
      <c r="G217" s="32" t="s">
        <v>129</v>
      </c>
      <c r="H217" s="33">
        <v>2013</v>
      </c>
      <c r="I217" s="33">
        <v>2014</v>
      </c>
      <c r="J217" s="34">
        <f t="shared" si="44"/>
        <v>1</v>
      </c>
      <c r="K217" s="35">
        <v>8</v>
      </c>
      <c r="L217" s="32">
        <v>15</v>
      </c>
      <c r="M217" s="36">
        <v>8214</v>
      </c>
      <c r="N217" s="36">
        <f>VLOOKUP(C217,[1]Hoja1!B:L,11,FALSE)</f>
        <v>6864.6</v>
      </c>
      <c r="O217" s="36">
        <f t="shared" si="37"/>
        <v>1349.3999999999996</v>
      </c>
      <c r="P217" s="37">
        <f t="shared" si="43"/>
        <v>547.6</v>
      </c>
      <c r="Q217" s="38">
        <v>17</v>
      </c>
      <c r="R217" s="37">
        <f>SUM(P217*$R$2)</f>
        <v>199874</v>
      </c>
      <c r="S217" s="37">
        <f>+R217*$Q$2</f>
        <v>7615.1994000000004</v>
      </c>
      <c r="T217" s="37">
        <f t="shared" si="39"/>
        <v>207489.19940000001</v>
      </c>
      <c r="U217" s="37">
        <f>+P217*$Q$2+P217</f>
        <v>568.46356000000003</v>
      </c>
      <c r="V217" s="37">
        <f>SUM(T217*$V$2)</f>
        <v>24898.703927999999</v>
      </c>
      <c r="W217" s="37">
        <f>+T217*$W$2</f>
        <v>6224.6759819999997</v>
      </c>
      <c r="X217" s="37">
        <f>SUM(T217*$X$2)</f>
        <v>10374.459970000002</v>
      </c>
      <c r="Y217" s="37">
        <f>SUM(T217*$Y$2)</f>
        <v>5187.2299850000009</v>
      </c>
      <c r="Z217" s="37">
        <f>+T217*$Z$2</f>
        <v>4149.7839880000001</v>
      </c>
      <c r="AA217" s="37">
        <v>1120</v>
      </c>
      <c r="AB217" s="37">
        <f>+$AB$2</f>
        <v>67.227356</v>
      </c>
      <c r="AC217" s="37">
        <f t="shared" si="40"/>
        <v>2240</v>
      </c>
      <c r="AD217" s="37">
        <f>+AC217*$Q$2+$AD$2</f>
        <v>285.34399999999999</v>
      </c>
      <c r="AE217" s="37">
        <f t="shared" si="41"/>
        <v>2525.3440000000001</v>
      </c>
      <c r="AF217" s="37">
        <v>0</v>
      </c>
      <c r="AG217" s="37">
        <v>0</v>
      </c>
      <c r="AH217" s="39"/>
      <c r="AI217" s="37"/>
      <c r="AJ217" s="37"/>
      <c r="AK217" s="37"/>
      <c r="AL217" s="37"/>
      <c r="AM217" s="37">
        <f>SUM(U217*$AM$2)</f>
        <v>2842.3178000000003</v>
      </c>
      <c r="AN217" s="40">
        <f>SUM(U217*$AN$2)</f>
        <v>8526.9534000000003</v>
      </c>
      <c r="AO217" s="40">
        <f>SUM(U217*$AO$2)</f>
        <v>28423.178</v>
      </c>
      <c r="AP217" s="2"/>
      <c r="AQ217" s="2"/>
    </row>
    <row r="218" spans="1:43" x14ac:dyDescent="0.25">
      <c r="A218" s="1">
        <v>200</v>
      </c>
      <c r="B218" s="22" t="s">
        <v>701</v>
      </c>
      <c r="C218" s="23" t="s">
        <v>702</v>
      </c>
      <c r="D218" s="24" t="s">
        <v>703</v>
      </c>
      <c r="E218" s="23" t="s">
        <v>686</v>
      </c>
      <c r="F218" s="23" t="s">
        <v>263</v>
      </c>
      <c r="G218" s="23" t="s">
        <v>43</v>
      </c>
      <c r="H218" s="24">
        <v>1992</v>
      </c>
      <c r="I218" s="24">
        <v>2014</v>
      </c>
      <c r="J218" s="25">
        <f t="shared" si="44"/>
        <v>22</v>
      </c>
      <c r="K218" s="26">
        <v>6</v>
      </c>
      <c r="L218" s="23">
        <v>15</v>
      </c>
      <c r="M218" s="27">
        <v>4499.55</v>
      </c>
      <c r="N218" s="27">
        <f>VLOOKUP(C218,[1]Hoja1!B:L,11,FALSE)</f>
        <v>4499.55</v>
      </c>
      <c r="O218" s="27">
        <f t="shared" si="37"/>
        <v>0</v>
      </c>
      <c r="P218" s="28">
        <f t="shared" si="43"/>
        <v>299.97000000000003</v>
      </c>
      <c r="Q218" s="29">
        <v>10</v>
      </c>
      <c r="R218" s="28">
        <f>SUM(P218*$R$2)</f>
        <v>109489.05</v>
      </c>
      <c r="S218" s="28">
        <f>+R218*$Q$2</f>
        <v>4171.5328050000007</v>
      </c>
      <c r="T218" s="28">
        <f t="shared" si="39"/>
        <v>113660.582805</v>
      </c>
      <c r="U218" s="28">
        <f>+P218*$Q$2+P218</f>
        <v>311.39885700000002</v>
      </c>
      <c r="V218" s="28">
        <f>SUM(T218*$V$2)</f>
        <v>13639.2699366</v>
      </c>
      <c r="W218" s="28">
        <f>+T218*$W$2</f>
        <v>3409.8174841499999</v>
      </c>
      <c r="X218" s="28">
        <f>SUM(T218*$X$2)</f>
        <v>5683.0291402500006</v>
      </c>
      <c r="Y218" s="28">
        <f>SUM(T218*$Y$2)</f>
        <v>2841.5145701250003</v>
      </c>
      <c r="Z218" s="28">
        <f>+T218*$Z$2</f>
        <v>2273.2116560999998</v>
      </c>
      <c r="AA218" s="28">
        <v>971</v>
      </c>
      <c r="AB218" s="28">
        <f>+$AB$2</f>
        <v>67.227356</v>
      </c>
      <c r="AC218" s="28">
        <f t="shared" si="40"/>
        <v>1942</v>
      </c>
      <c r="AD218" s="28">
        <f>+AC218*$Q$2+$AD$2</f>
        <v>273.99020000000002</v>
      </c>
      <c r="AE218" s="28">
        <f t="shared" si="41"/>
        <v>2215.9902000000002</v>
      </c>
      <c r="AF218" s="28">
        <f>SUM(AB217*6)</f>
        <v>403.36413600000003</v>
      </c>
      <c r="AG218" s="28">
        <v>0</v>
      </c>
      <c r="AH218" s="30"/>
      <c r="AI218" s="28"/>
      <c r="AJ218" s="28"/>
      <c r="AK218" s="28"/>
      <c r="AL218" s="28"/>
      <c r="AM218" s="28">
        <f>SUM(U218*$AM$2)</f>
        <v>1556.9942850000002</v>
      </c>
      <c r="AN218" s="31">
        <f>SUM(U218*$AN$2)</f>
        <v>4670.9828550000002</v>
      </c>
      <c r="AO218" s="31">
        <f>SUM(U218*$AO$2)</f>
        <v>15569.942850000001</v>
      </c>
      <c r="AP218" s="2"/>
      <c r="AQ218" s="2"/>
    </row>
    <row r="219" spans="1:43" x14ac:dyDescent="0.25">
      <c r="A219" s="1">
        <v>201</v>
      </c>
      <c r="B219" s="22" t="s">
        <v>704</v>
      </c>
      <c r="C219" s="32" t="s">
        <v>705</v>
      </c>
      <c r="D219" s="33" t="s">
        <v>706</v>
      </c>
      <c r="E219" s="32" t="s">
        <v>686</v>
      </c>
      <c r="F219" s="32" t="s">
        <v>42</v>
      </c>
      <c r="G219" s="32" t="s">
        <v>43</v>
      </c>
      <c r="H219" s="33">
        <v>1994</v>
      </c>
      <c r="I219" s="33">
        <v>2014</v>
      </c>
      <c r="J219" s="34">
        <f t="shared" si="44"/>
        <v>20</v>
      </c>
      <c r="K219" s="35">
        <v>6</v>
      </c>
      <c r="L219" s="32">
        <v>15</v>
      </c>
      <c r="M219" s="36">
        <v>2620.5</v>
      </c>
      <c r="N219" s="36">
        <f>VLOOKUP(C219,[1]Hoja1!B:L,11,FALSE)</f>
        <v>2620.5</v>
      </c>
      <c r="O219" s="36">
        <f t="shared" si="37"/>
        <v>0</v>
      </c>
      <c r="P219" s="37">
        <f t="shared" si="43"/>
        <v>174.7</v>
      </c>
      <c r="Q219" s="38">
        <v>1</v>
      </c>
      <c r="R219" s="37">
        <f>SUM(P219*$R$2)</f>
        <v>63765.499999999993</v>
      </c>
      <c r="S219" s="37">
        <f>+R219*$Q$2</f>
        <v>2429.4655499999999</v>
      </c>
      <c r="T219" s="37">
        <f t="shared" si="39"/>
        <v>66194.965549999994</v>
      </c>
      <c r="U219" s="37">
        <f>+P219*$Q$2+P219</f>
        <v>181.35606999999999</v>
      </c>
      <c r="V219" s="37">
        <f>SUM(T219*$V$2)</f>
        <v>7943.3958659999989</v>
      </c>
      <c r="W219" s="37">
        <f>+T219*$W$2</f>
        <v>1985.8489664999997</v>
      </c>
      <c r="X219" s="37">
        <f>SUM(T219*$X$2)</f>
        <v>3309.7482774999999</v>
      </c>
      <c r="Y219" s="37">
        <f>SUM(T219*$Y$2)</f>
        <v>1654.8741387499999</v>
      </c>
      <c r="Z219" s="37">
        <f>+T219*$Z$2</f>
        <v>1323.8993109999999</v>
      </c>
      <c r="AA219" s="37">
        <v>710</v>
      </c>
      <c r="AB219" s="37">
        <f>+$AB$2</f>
        <v>67.227356</v>
      </c>
      <c r="AC219" s="37">
        <f t="shared" si="40"/>
        <v>1420</v>
      </c>
      <c r="AD219" s="37">
        <f>+AC219*$Q$2+$AD$2</f>
        <v>254.102</v>
      </c>
      <c r="AE219" s="37">
        <f t="shared" si="41"/>
        <v>1674.1020000000001</v>
      </c>
      <c r="AF219" s="37">
        <f>SUM(AB218*6)</f>
        <v>403.36413600000003</v>
      </c>
      <c r="AG219" s="37">
        <v>0</v>
      </c>
      <c r="AH219" s="39">
        <v>5000</v>
      </c>
      <c r="AI219" s="37"/>
      <c r="AJ219" s="37"/>
      <c r="AK219" s="37"/>
      <c r="AL219" s="37"/>
      <c r="AM219" s="37">
        <f>SUM(U219*$AM$2)</f>
        <v>906.78035</v>
      </c>
      <c r="AN219" s="40">
        <f>SUM(U219*$AN$2)</f>
        <v>2720.34105</v>
      </c>
      <c r="AO219" s="40">
        <f>SUM(U219*$AO$2)</f>
        <v>9067.8035</v>
      </c>
      <c r="AP219" s="2"/>
      <c r="AQ219" s="2"/>
    </row>
    <row r="220" spans="1:43" x14ac:dyDescent="0.25">
      <c r="A220" s="1">
        <v>202</v>
      </c>
      <c r="B220" s="22" t="s">
        <v>101</v>
      </c>
      <c r="C220" s="23" t="s">
        <v>707</v>
      </c>
      <c r="D220" s="24"/>
      <c r="E220" s="23" t="s">
        <v>686</v>
      </c>
      <c r="F220" s="23" t="s">
        <v>74</v>
      </c>
      <c r="G220" s="23" t="s">
        <v>70</v>
      </c>
      <c r="H220" s="24">
        <v>2013</v>
      </c>
      <c r="I220" s="24">
        <v>2014</v>
      </c>
      <c r="J220" s="25">
        <f t="shared" si="44"/>
        <v>1</v>
      </c>
      <c r="K220" s="26">
        <v>8</v>
      </c>
      <c r="L220" s="23">
        <v>15</v>
      </c>
      <c r="M220" s="27">
        <v>2842.8</v>
      </c>
      <c r="N220" s="27" t="e">
        <f>VLOOKUP(C220,[1]Hoja1!B:L,11,FALSE)</f>
        <v>#N/A</v>
      </c>
      <c r="O220" s="27" t="e">
        <f t="shared" si="37"/>
        <v>#N/A</v>
      </c>
      <c r="P220" s="28">
        <v>207.85</v>
      </c>
      <c r="Q220" s="29">
        <v>1</v>
      </c>
      <c r="R220" s="28">
        <f>SUM(P220*$R$2)</f>
        <v>75865.25</v>
      </c>
      <c r="S220" s="28">
        <f>+R220*$Q$2</f>
        <v>2890.4660250000002</v>
      </c>
      <c r="T220" s="28">
        <f t="shared" si="39"/>
        <v>78755.716025000002</v>
      </c>
      <c r="U220" s="28">
        <f>+P220*$Q$2+P220</f>
        <v>215.76908499999999</v>
      </c>
      <c r="V220" s="28">
        <f>SUM(T220*$V$2)</f>
        <v>9450.6859229999991</v>
      </c>
      <c r="W220" s="28">
        <f>+T220*$W$2</f>
        <v>2362.6714807499998</v>
      </c>
      <c r="X220" s="28">
        <f>SUM(T220*$X$2)</f>
        <v>3937.7858012500001</v>
      </c>
      <c r="Y220" s="28">
        <f>SUM(T220*$Y$2)</f>
        <v>1968.892900625</v>
      </c>
      <c r="Z220" s="28">
        <f>+T220*$Z$2</f>
        <v>1575.1143205000001</v>
      </c>
      <c r="AA220" s="28">
        <v>778</v>
      </c>
      <c r="AB220" s="28">
        <f>+$AB$2</f>
        <v>67.227356</v>
      </c>
      <c r="AC220" s="28">
        <f t="shared" si="40"/>
        <v>1556</v>
      </c>
      <c r="AD220" s="28">
        <f>+AC220*$Q$2+$AD$2</f>
        <v>259.28359999999998</v>
      </c>
      <c r="AE220" s="28">
        <f t="shared" si="41"/>
        <v>1815.2836</v>
      </c>
      <c r="AF220" s="28">
        <v>0</v>
      </c>
      <c r="AG220" s="28">
        <v>0</v>
      </c>
      <c r="AH220" s="30"/>
      <c r="AI220" s="28"/>
      <c r="AJ220" s="28"/>
      <c r="AK220" s="28"/>
      <c r="AL220" s="28"/>
      <c r="AM220" s="28">
        <f>SUM(U220*$AM$2)</f>
        <v>1078.845425</v>
      </c>
      <c r="AN220" s="31">
        <f>SUM(U220*$AN$2)</f>
        <v>3236.5362749999999</v>
      </c>
      <c r="AO220" s="31">
        <f>SUM(U220*$AO$2)</f>
        <v>10788.454249999999</v>
      </c>
      <c r="AP220" s="2"/>
      <c r="AQ220" s="2"/>
    </row>
    <row r="221" spans="1:43" x14ac:dyDescent="0.25">
      <c r="A221" s="1">
        <v>203</v>
      </c>
      <c r="B221" s="22" t="s">
        <v>708</v>
      </c>
      <c r="C221" s="32" t="s">
        <v>709</v>
      </c>
      <c r="D221" s="33" t="s">
        <v>710</v>
      </c>
      <c r="E221" s="32" t="s">
        <v>686</v>
      </c>
      <c r="F221" s="32" t="s">
        <v>292</v>
      </c>
      <c r="G221" s="32" t="s">
        <v>70</v>
      </c>
      <c r="H221" s="33">
        <v>2012</v>
      </c>
      <c r="I221" s="33">
        <v>2014</v>
      </c>
      <c r="J221" s="34">
        <f t="shared" si="44"/>
        <v>2</v>
      </c>
      <c r="K221" s="35">
        <v>8</v>
      </c>
      <c r="L221" s="32">
        <v>15</v>
      </c>
      <c r="M221" s="36">
        <v>3546.2</v>
      </c>
      <c r="N221" s="36">
        <f>VLOOKUP(C221,[1]Hoja1!B:L,11,FALSE)</f>
        <v>3546.2</v>
      </c>
      <c r="O221" s="36">
        <f t="shared" si="37"/>
        <v>0</v>
      </c>
      <c r="P221" s="37">
        <f t="shared" ref="P221:P246" si="45">SUM(M221/L221)</f>
        <v>236.41333333333333</v>
      </c>
      <c r="Q221" s="38">
        <v>1</v>
      </c>
      <c r="R221" s="37">
        <f>SUM(P221*$R$2)</f>
        <v>86290.866666666669</v>
      </c>
      <c r="S221" s="37">
        <f>+R221*$Q$2</f>
        <v>3287.6820200000002</v>
      </c>
      <c r="T221" s="37">
        <f t="shared" si="39"/>
        <v>89578.548686666676</v>
      </c>
      <c r="U221" s="37">
        <f>+P221*$Q$2+P221</f>
        <v>245.42068133333333</v>
      </c>
      <c r="V221" s="37">
        <f>SUM(T221*$V$2)</f>
        <v>10749.4258424</v>
      </c>
      <c r="W221" s="37">
        <f>+T221*$W$2</f>
        <v>2687.3564606</v>
      </c>
      <c r="X221" s="37">
        <f>SUM(T221*$X$2)</f>
        <v>4478.9274343333336</v>
      </c>
      <c r="Y221" s="37">
        <f>SUM(T221*$Y$2)</f>
        <v>2239.4637171666668</v>
      </c>
      <c r="Z221" s="37">
        <f>+T221*$Z$2</f>
        <v>1791.5709737333336</v>
      </c>
      <c r="AA221" s="37">
        <v>778</v>
      </c>
      <c r="AB221" s="37">
        <f>+$AB$2</f>
        <v>67.227356</v>
      </c>
      <c r="AC221" s="37">
        <f t="shared" si="40"/>
        <v>1556</v>
      </c>
      <c r="AD221" s="37">
        <f>+AC221*$Q$2+$AD$2</f>
        <v>259.28359999999998</v>
      </c>
      <c r="AE221" s="37">
        <f t="shared" si="41"/>
        <v>1815.2836</v>
      </c>
      <c r="AF221" s="37">
        <v>0</v>
      </c>
      <c r="AG221" s="37">
        <v>0</v>
      </c>
      <c r="AH221" s="39"/>
      <c r="AI221" s="37"/>
      <c r="AJ221" s="37"/>
      <c r="AK221" s="37"/>
      <c r="AL221" s="37"/>
      <c r="AM221" s="37">
        <f>SUM(U221*$AM$2)</f>
        <v>1227.1034066666666</v>
      </c>
      <c r="AN221" s="40">
        <f>SUM(U221*$AN$2)</f>
        <v>3681.3102199999998</v>
      </c>
      <c r="AO221" s="40">
        <f>SUM(U221*$AO$2)</f>
        <v>12271.034066666667</v>
      </c>
      <c r="AP221" s="2"/>
      <c r="AQ221" s="2"/>
    </row>
    <row r="222" spans="1:43" x14ac:dyDescent="0.25">
      <c r="A222" s="1">
        <v>204</v>
      </c>
      <c r="B222" s="22" t="s">
        <v>711</v>
      </c>
      <c r="C222" s="23" t="s">
        <v>712</v>
      </c>
      <c r="D222" s="24" t="s">
        <v>713</v>
      </c>
      <c r="E222" s="23" t="s">
        <v>686</v>
      </c>
      <c r="F222" s="23" t="s">
        <v>42</v>
      </c>
      <c r="G222" s="23" t="s">
        <v>43</v>
      </c>
      <c r="H222" s="24">
        <v>1992</v>
      </c>
      <c r="I222" s="24">
        <v>2014</v>
      </c>
      <c r="J222" s="25">
        <f t="shared" si="44"/>
        <v>22</v>
      </c>
      <c r="K222" s="26">
        <v>8</v>
      </c>
      <c r="L222" s="23">
        <v>15</v>
      </c>
      <c r="M222" s="27">
        <v>3117.8</v>
      </c>
      <c r="N222" s="27">
        <f>VLOOKUP(C222,[1]Hoja1!B:L,11,FALSE)</f>
        <v>3117.8</v>
      </c>
      <c r="O222" s="27">
        <f t="shared" si="37"/>
        <v>0</v>
      </c>
      <c r="P222" s="28">
        <f t="shared" si="45"/>
        <v>207.85333333333335</v>
      </c>
      <c r="Q222" s="29">
        <v>1</v>
      </c>
      <c r="R222" s="28">
        <f>SUM(P222*$R$2)</f>
        <v>75866.466666666674</v>
      </c>
      <c r="S222" s="28">
        <f>+R222*$Q$2</f>
        <v>2890.5123800000006</v>
      </c>
      <c r="T222" s="28">
        <f t="shared" si="39"/>
        <v>78756.979046666675</v>
      </c>
      <c r="U222" s="28">
        <f>+P222*$Q$2+P222</f>
        <v>215.77254533333334</v>
      </c>
      <c r="V222" s="28">
        <f>SUM(T222*$V$2)</f>
        <v>9450.8374856000009</v>
      </c>
      <c r="W222" s="28">
        <f>+T222*$W$2</f>
        <v>2362.7093714000002</v>
      </c>
      <c r="X222" s="28">
        <f>SUM(T222*$X$2)</f>
        <v>3937.8489523333337</v>
      </c>
      <c r="Y222" s="28">
        <f>SUM(T222*$Y$2)</f>
        <v>1968.9244761666669</v>
      </c>
      <c r="Z222" s="28">
        <f>+T222*$Z$2</f>
        <v>1575.1395809333335</v>
      </c>
      <c r="AA222" s="28">
        <v>878</v>
      </c>
      <c r="AB222" s="28">
        <f>+$AB$2</f>
        <v>67.227356</v>
      </c>
      <c r="AC222" s="28">
        <f t="shared" si="40"/>
        <v>1756</v>
      </c>
      <c r="AD222" s="28">
        <f>+AC222*$Q$2+$AD$2</f>
        <v>266.90359999999998</v>
      </c>
      <c r="AE222" s="28">
        <f t="shared" si="41"/>
        <v>2022.9036000000001</v>
      </c>
      <c r="AF222" s="28">
        <f>SUM(AB221*6)</f>
        <v>403.36413600000003</v>
      </c>
      <c r="AG222" s="28">
        <v>0</v>
      </c>
      <c r="AH222" s="30"/>
      <c r="AI222" s="28"/>
      <c r="AJ222" s="28"/>
      <c r="AK222" s="28"/>
      <c r="AL222" s="28"/>
      <c r="AM222" s="28">
        <f>SUM(U222*$AM$2)</f>
        <v>1078.8627266666667</v>
      </c>
      <c r="AN222" s="31">
        <f>SUM(U222*$AN$2)</f>
        <v>3236.5881800000002</v>
      </c>
      <c r="AO222" s="31">
        <f>SUM(U222*$AO$2)</f>
        <v>10788.627266666666</v>
      </c>
      <c r="AP222" s="2"/>
      <c r="AQ222" s="2"/>
    </row>
    <row r="223" spans="1:43" x14ac:dyDescent="0.25">
      <c r="A223" s="1">
        <v>205</v>
      </c>
      <c r="B223" s="22" t="s">
        <v>714</v>
      </c>
      <c r="C223" s="32" t="s">
        <v>715</v>
      </c>
      <c r="D223" s="33" t="s">
        <v>432</v>
      </c>
      <c r="E223" s="32" t="s">
        <v>686</v>
      </c>
      <c r="F223" s="32" t="s">
        <v>292</v>
      </c>
      <c r="G223" s="32" t="s">
        <v>43</v>
      </c>
      <c r="H223" s="33">
        <v>2003</v>
      </c>
      <c r="I223" s="33">
        <v>2014</v>
      </c>
      <c r="J223" s="34">
        <f t="shared" si="44"/>
        <v>11</v>
      </c>
      <c r="K223" s="35">
        <v>6</v>
      </c>
      <c r="L223" s="32">
        <v>15</v>
      </c>
      <c r="M223" s="36">
        <v>3352.5</v>
      </c>
      <c r="N223" s="36">
        <f>+N85</f>
        <v>3546.2</v>
      </c>
      <c r="O223" s="36">
        <f t="shared" si="37"/>
        <v>-193.69999999999982</v>
      </c>
      <c r="P223" s="37">
        <f t="shared" si="45"/>
        <v>223.5</v>
      </c>
      <c r="Q223" s="38">
        <v>5</v>
      </c>
      <c r="R223" s="37">
        <f>SUM(P223*$R$2)</f>
        <v>81577.5</v>
      </c>
      <c r="S223" s="37">
        <f>+R223*$Q$2</f>
        <v>3108.10275</v>
      </c>
      <c r="T223" s="37">
        <f t="shared" si="39"/>
        <v>84685.602750000005</v>
      </c>
      <c r="U223" s="37">
        <f>+P223*$Q$2+P223</f>
        <v>232.01535000000001</v>
      </c>
      <c r="V223" s="37">
        <f>SUM(T223*$V$2)</f>
        <v>10162.27233</v>
      </c>
      <c r="W223" s="37">
        <f>+T223*$W$2</f>
        <v>2540.5680824999999</v>
      </c>
      <c r="X223" s="37">
        <f>SUM(T223*$X$2)</f>
        <v>4234.2801375000008</v>
      </c>
      <c r="Y223" s="37">
        <f>SUM(T223*$Y$2)</f>
        <v>2117.1400687500004</v>
      </c>
      <c r="Z223" s="37">
        <f>+T223*$Z$2</f>
        <v>1693.7120550000002</v>
      </c>
      <c r="AA223" s="37">
        <v>846</v>
      </c>
      <c r="AB223" s="37">
        <f>+$AB$2</f>
        <v>67.227356</v>
      </c>
      <c r="AC223" s="37">
        <f t="shared" si="40"/>
        <v>1692</v>
      </c>
      <c r="AD223" s="37">
        <f>+AC223*$Q$2+$AD$2</f>
        <v>264.46519999999998</v>
      </c>
      <c r="AE223" s="37">
        <f t="shared" si="41"/>
        <v>1956.4652000000001</v>
      </c>
      <c r="AF223" s="37">
        <f>SUM(AB222*4)</f>
        <v>268.909424</v>
      </c>
      <c r="AG223" s="37">
        <v>0</v>
      </c>
      <c r="AH223" s="39"/>
      <c r="AI223" s="37"/>
      <c r="AJ223" s="37"/>
      <c r="AK223" s="37"/>
      <c r="AL223" s="37"/>
      <c r="AM223" s="37">
        <f>SUM(U223*$AM$2)</f>
        <v>1160.0767500000002</v>
      </c>
      <c r="AN223" s="40">
        <f>SUM(U223*$AN$2)</f>
        <v>3480.2302500000001</v>
      </c>
      <c r="AO223" s="40">
        <f>SUM(U223*$AO$2)</f>
        <v>11600.7675</v>
      </c>
      <c r="AP223" s="2"/>
      <c r="AQ223" s="2"/>
    </row>
    <row r="224" spans="1:43" x14ac:dyDescent="0.25">
      <c r="A224" s="1">
        <v>206</v>
      </c>
      <c r="B224" s="22" t="s">
        <v>716</v>
      </c>
      <c r="C224" s="23" t="s">
        <v>717</v>
      </c>
      <c r="D224" s="24" t="s">
        <v>718</v>
      </c>
      <c r="E224" s="23" t="s">
        <v>686</v>
      </c>
      <c r="F224" s="23" t="s">
        <v>42</v>
      </c>
      <c r="G224" s="23" t="s">
        <v>43</v>
      </c>
      <c r="H224" s="24">
        <v>1995</v>
      </c>
      <c r="I224" s="24">
        <v>2014</v>
      </c>
      <c r="J224" s="25">
        <f t="shared" si="44"/>
        <v>19</v>
      </c>
      <c r="K224" s="26">
        <v>6</v>
      </c>
      <c r="L224" s="23">
        <v>15</v>
      </c>
      <c r="M224" s="27">
        <v>2620.5</v>
      </c>
      <c r="N224" s="27">
        <f>VLOOKUP(C224,[1]Hoja1!B:L,11,FALSE)</f>
        <v>2620.5</v>
      </c>
      <c r="O224" s="27">
        <f t="shared" si="37"/>
        <v>0</v>
      </c>
      <c r="P224" s="28">
        <f t="shared" si="45"/>
        <v>174.7</v>
      </c>
      <c r="Q224" s="29">
        <v>1</v>
      </c>
      <c r="R224" s="28">
        <f>SUM(P224*$R$2)</f>
        <v>63765.499999999993</v>
      </c>
      <c r="S224" s="28">
        <f>+R224*$Q$2</f>
        <v>2429.4655499999999</v>
      </c>
      <c r="T224" s="28">
        <f t="shared" si="39"/>
        <v>66194.965549999994</v>
      </c>
      <c r="U224" s="28">
        <f>+P224*$Q$2+P224</f>
        <v>181.35606999999999</v>
      </c>
      <c r="V224" s="28">
        <f>SUM(T224*$V$2)</f>
        <v>7943.3958659999989</v>
      </c>
      <c r="W224" s="28">
        <f>+T224*$W$2</f>
        <v>1985.8489664999997</v>
      </c>
      <c r="X224" s="28">
        <f>SUM(T224*$X$2)</f>
        <v>3309.7482774999999</v>
      </c>
      <c r="Y224" s="28">
        <f>SUM(T224*$Y$2)</f>
        <v>1654.8741387499999</v>
      </c>
      <c r="Z224" s="28">
        <f>+T224*$Z$2</f>
        <v>1323.8993109999999</v>
      </c>
      <c r="AA224" s="28">
        <v>710</v>
      </c>
      <c r="AB224" s="28">
        <f>+$AB$2</f>
        <v>67.227356</v>
      </c>
      <c r="AC224" s="28">
        <f t="shared" si="40"/>
        <v>1420</v>
      </c>
      <c r="AD224" s="28">
        <f>+AC224*$Q$2+$AD$2</f>
        <v>254.102</v>
      </c>
      <c r="AE224" s="28">
        <f t="shared" si="41"/>
        <v>1674.1020000000001</v>
      </c>
      <c r="AF224" s="28">
        <f>SUM(AB223*5)</f>
        <v>336.13677999999999</v>
      </c>
      <c r="AG224" s="28">
        <v>0</v>
      </c>
      <c r="AH224" s="30"/>
      <c r="AI224" s="28"/>
      <c r="AJ224" s="28"/>
      <c r="AK224" s="28"/>
      <c r="AL224" s="28"/>
      <c r="AM224" s="28">
        <f>SUM(U224*$AM$2)</f>
        <v>906.78035</v>
      </c>
      <c r="AN224" s="31">
        <f>SUM(U224*$AN$2)</f>
        <v>2720.34105</v>
      </c>
      <c r="AO224" s="31">
        <f>SUM(U224*$AO$2)</f>
        <v>9067.8035</v>
      </c>
      <c r="AP224" s="2"/>
      <c r="AQ224" s="2"/>
    </row>
    <row r="225" spans="1:43" x14ac:dyDescent="0.25">
      <c r="A225" s="1">
        <v>207</v>
      </c>
      <c r="B225" s="22" t="s">
        <v>719</v>
      </c>
      <c r="C225" s="32" t="s">
        <v>720</v>
      </c>
      <c r="D225" s="33" t="s">
        <v>721</v>
      </c>
      <c r="E225" s="32" t="s">
        <v>686</v>
      </c>
      <c r="F225" s="32" t="s">
        <v>693</v>
      </c>
      <c r="G225" s="32" t="s">
        <v>43</v>
      </c>
      <c r="H225" s="33">
        <v>2006</v>
      </c>
      <c r="I225" s="33">
        <v>2014</v>
      </c>
      <c r="J225" s="34">
        <f t="shared" si="44"/>
        <v>8</v>
      </c>
      <c r="K225" s="35">
        <v>6</v>
      </c>
      <c r="L225" s="32">
        <v>15</v>
      </c>
      <c r="M225" s="36">
        <v>3157.2</v>
      </c>
      <c r="N225" s="36">
        <f>VLOOKUP(C225,[1]Hoja1!B:L,11,FALSE)</f>
        <v>3157.2</v>
      </c>
      <c r="O225" s="36">
        <f t="shared" si="37"/>
        <v>0</v>
      </c>
      <c r="P225" s="37">
        <f t="shared" si="45"/>
        <v>210.48</v>
      </c>
      <c r="Q225" s="38">
        <v>4</v>
      </c>
      <c r="R225" s="37">
        <f>SUM(P225*$R$2)</f>
        <v>76825.2</v>
      </c>
      <c r="S225" s="37">
        <f>+R225*$Q$2</f>
        <v>2927.0401200000001</v>
      </c>
      <c r="T225" s="37">
        <f t="shared" si="39"/>
        <v>79752.240120000002</v>
      </c>
      <c r="U225" s="37">
        <f>+P225*$Q$2+P225</f>
        <v>218.49928799999998</v>
      </c>
      <c r="V225" s="37">
        <f>SUM(T225*$V$2)</f>
        <v>9570.2688144000003</v>
      </c>
      <c r="W225" s="37">
        <f>+T225*$W$2</f>
        <v>2392.5672036000001</v>
      </c>
      <c r="X225" s="37">
        <f>SUM(T225*$X$2)</f>
        <v>3987.6120060000003</v>
      </c>
      <c r="Y225" s="37">
        <f>SUM(T225*$Y$2)</f>
        <v>1993.8060030000001</v>
      </c>
      <c r="Z225" s="37">
        <f>+T225*$Z$2</f>
        <v>1595.0448024</v>
      </c>
      <c r="AA225" s="37">
        <v>837</v>
      </c>
      <c r="AB225" s="37">
        <f>+$AB$2</f>
        <v>67.227356</v>
      </c>
      <c r="AC225" s="37">
        <f t="shared" si="40"/>
        <v>1674</v>
      </c>
      <c r="AD225" s="37">
        <f>+AC225*$Q$2+$AD$2</f>
        <v>263.77940000000001</v>
      </c>
      <c r="AE225" s="37">
        <f t="shared" si="41"/>
        <v>1937.7793999999999</v>
      </c>
      <c r="AF225" s="37">
        <f>SUM(AB225*3)</f>
        <v>201.68206800000002</v>
      </c>
      <c r="AG225" s="37">
        <v>0</v>
      </c>
      <c r="AH225" s="39"/>
      <c r="AI225" s="37"/>
      <c r="AJ225" s="37"/>
      <c r="AK225" s="37"/>
      <c r="AL225" s="37"/>
      <c r="AM225" s="37">
        <f>SUM(U225*$AM$2)</f>
        <v>1092.4964399999999</v>
      </c>
      <c r="AN225" s="40">
        <f>SUM(U225*$AN$2)</f>
        <v>3277.4893199999997</v>
      </c>
      <c r="AO225" s="40">
        <f>SUM(U225*$AO$2)</f>
        <v>10924.964399999999</v>
      </c>
      <c r="AP225" s="2"/>
      <c r="AQ225" s="2"/>
    </row>
    <row r="226" spans="1:43" x14ac:dyDescent="0.25">
      <c r="A226" s="1">
        <v>208</v>
      </c>
      <c r="B226" s="22" t="s">
        <v>722</v>
      </c>
      <c r="C226" s="23" t="s">
        <v>723</v>
      </c>
      <c r="D226" s="24" t="s">
        <v>724</v>
      </c>
      <c r="E226" s="23" t="s">
        <v>686</v>
      </c>
      <c r="F226" s="23" t="s">
        <v>263</v>
      </c>
      <c r="G226" s="23" t="s">
        <v>43</v>
      </c>
      <c r="H226" s="24">
        <v>1996</v>
      </c>
      <c r="I226" s="24">
        <v>2014</v>
      </c>
      <c r="J226" s="25">
        <f t="shared" si="44"/>
        <v>18</v>
      </c>
      <c r="K226" s="26">
        <v>6</v>
      </c>
      <c r="L226" s="23">
        <v>15</v>
      </c>
      <c r="M226" s="27">
        <v>3289.95</v>
      </c>
      <c r="N226" s="27">
        <f>VLOOKUP(C226,[1]Hoja1!B:L,11,FALSE)</f>
        <v>3289.95</v>
      </c>
      <c r="O226" s="27">
        <f t="shared" si="37"/>
        <v>0</v>
      </c>
      <c r="P226" s="28">
        <f t="shared" si="45"/>
        <v>219.32999999999998</v>
      </c>
      <c r="Q226" s="29">
        <v>5</v>
      </c>
      <c r="R226" s="28">
        <f>SUM(P226*$R$2)</f>
        <v>80055.45</v>
      </c>
      <c r="S226" s="28">
        <f>+R226*$Q$2</f>
        <v>3050.1126450000002</v>
      </c>
      <c r="T226" s="28">
        <f t="shared" si="39"/>
        <v>83105.562644999998</v>
      </c>
      <c r="U226" s="28">
        <f>+P226*$Q$2+P226</f>
        <v>227.68647299999998</v>
      </c>
      <c r="V226" s="28">
        <f>SUM(T226*$V$2)</f>
        <v>9972.6675173999993</v>
      </c>
      <c r="W226" s="28">
        <f>+T226*$W$2</f>
        <v>2493.1668793499998</v>
      </c>
      <c r="X226" s="28">
        <f>SUM(T226*$X$2)</f>
        <v>4155.2781322500005</v>
      </c>
      <c r="Y226" s="28">
        <f>SUM(T226*$Y$2)</f>
        <v>2077.6390661250002</v>
      </c>
      <c r="Z226" s="28">
        <f>+T226*$Z$2</f>
        <v>1662.1112529</v>
      </c>
      <c r="AA226" s="28">
        <v>846</v>
      </c>
      <c r="AB226" s="28">
        <f>+$AB$2</f>
        <v>67.227356</v>
      </c>
      <c r="AC226" s="28">
        <f t="shared" si="40"/>
        <v>1692</v>
      </c>
      <c r="AD226" s="28">
        <f>+AC226*$Q$2+$AD$2</f>
        <v>264.46519999999998</v>
      </c>
      <c r="AE226" s="28">
        <f t="shared" si="41"/>
        <v>1956.4652000000001</v>
      </c>
      <c r="AF226" s="28">
        <f>SUM(AB225*5)</f>
        <v>336.13677999999999</v>
      </c>
      <c r="AG226" s="28">
        <v>0</v>
      </c>
      <c r="AH226" s="30"/>
      <c r="AI226" s="28"/>
      <c r="AJ226" s="28"/>
      <c r="AK226" s="28"/>
      <c r="AL226" s="28"/>
      <c r="AM226" s="28">
        <f>SUM(U226*$AM$2)</f>
        <v>1138.4323649999999</v>
      </c>
      <c r="AN226" s="31">
        <f>SUM(U226*$AN$2)</f>
        <v>3415.2970949999999</v>
      </c>
      <c r="AO226" s="31">
        <f>SUM(U226*$AO$2)</f>
        <v>11384.323649999998</v>
      </c>
      <c r="AP226" s="2"/>
      <c r="AQ226" s="2"/>
    </row>
    <row r="227" spans="1:43" x14ac:dyDescent="0.25">
      <c r="A227" s="1">
        <v>209</v>
      </c>
      <c r="B227" s="22" t="s">
        <v>725</v>
      </c>
      <c r="C227" s="32" t="s">
        <v>726</v>
      </c>
      <c r="D227" s="33" t="s">
        <v>727</v>
      </c>
      <c r="E227" s="32" t="s">
        <v>686</v>
      </c>
      <c r="F227" s="32" t="s">
        <v>728</v>
      </c>
      <c r="G227" s="32" t="s">
        <v>43</v>
      </c>
      <c r="H227" s="33">
        <v>1995</v>
      </c>
      <c r="I227" s="33">
        <v>2014</v>
      </c>
      <c r="J227" s="34">
        <f t="shared" si="44"/>
        <v>19</v>
      </c>
      <c r="K227" s="35">
        <v>8</v>
      </c>
      <c r="L227" s="32">
        <v>15</v>
      </c>
      <c r="M227" s="36">
        <v>5841.9</v>
      </c>
      <c r="N227" s="36">
        <f>VLOOKUP(C227,[1]Hoja1!B:L,11,FALSE)</f>
        <v>5841.9</v>
      </c>
      <c r="O227" s="36">
        <f t="shared" si="37"/>
        <v>0</v>
      </c>
      <c r="P227" s="37">
        <f t="shared" si="45"/>
        <v>389.46</v>
      </c>
      <c r="Q227" s="38">
        <v>10</v>
      </c>
      <c r="R227" s="37">
        <f>SUM(P227*$R$2)</f>
        <v>142152.9</v>
      </c>
      <c r="S227" s="37">
        <f>+R227*$Q$2</f>
        <v>5416.02549</v>
      </c>
      <c r="T227" s="37">
        <f t="shared" si="39"/>
        <v>147568.92548999999</v>
      </c>
      <c r="U227" s="37">
        <f>+P227*$Q$2+P227</f>
        <v>404.29842600000001</v>
      </c>
      <c r="V227" s="37">
        <f>SUM(T227*$V$2)</f>
        <v>17708.271058799997</v>
      </c>
      <c r="W227" s="37">
        <f>+T227*$W$2</f>
        <v>4427.0677646999993</v>
      </c>
      <c r="X227" s="37">
        <f>SUM(T227*$X$2)</f>
        <v>7378.4462745000001</v>
      </c>
      <c r="Y227" s="37">
        <f>SUM(T227*$Y$2)</f>
        <v>3689.22313725</v>
      </c>
      <c r="Z227" s="37">
        <f>+T227*$Z$2</f>
        <v>2951.3785097999998</v>
      </c>
      <c r="AA227" s="37">
        <v>1194</v>
      </c>
      <c r="AB227" s="37">
        <f>+$AB$2</f>
        <v>67.227356</v>
      </c>
      <c r="AC227" s="37">
        <f t="shared" si="40"/>
        <v>2388</v>
      </c>
      <c r="AD227" s="37">
        <f>+AC227*$Q$2+$AD$2</f>
        <v>290.9828</v>
      </c>
      <c r="AE227" s="37">
        <f t="shared" si="41"/>
        <v>2678.9827999999998</v>
      </c>
      <c r="AF227" s="37">
        <f>SUM(AB226*5)</f>
        <v>336.13677999999999</v>
      </c>
      <c r="AG227" s="37">
        <v>0</v>
      </c>
      <c r="AH227" s="39"/>
      <c r="AI227" s="37"/>
      <c r="AJ227" s="37"/>
      <c r="AK227" s="37"/>
      <c r="AL227" s="37"/>
      <c r="AM227" s="37">
        <f>SUM(U227*$AM$2)</f>
        <v>2021.4921300000001</v>
      </c>
      <c r="AN227" s="40">
        <f>SUM(U227*$AN$2)</f>
        <v>6064.4763899999998</v>
      </c>
      <c r="AO227" s="40">
        <f>SUM(U227*$AO$2)</f>
        <v>20214.921300000002</v>
      </c>
      <c r="AP227" s="2"/>
      <c r="AQ227" s="2"/>
    </row>
    <row r="228" spans="1:43" x14ac:dyDescent="0.25">
      <c r="A228" s="1">
        <v>210</v>
      </c>
      <c r="B228" s="22" t="s">
        <v>729</v>
      </c>
      <c r="C228" s="23" t="s">
        <v>730</v>
      </c>
      <c r="D228" s="24" t="s">
        <v>731</v>
      </c>
      <c r="E228" s="23" t="s">
        <v>732</v>
      </c>
      <c r="F228" s="23" t="s">
        <v>90</v>
      </c>
      <c r="G228" s="23" t="s">
        <v>43</v>
      </c>
      <c r="H228" s="24">
        <v>1994</v>
      </c>
      <c r="I228" s="24">
        <v>2014</v>
      </c>
      <c r="J228" s="25">
        <f t="shared" si="44"/>
        <v>20</v>
      </c>
      <c r="K228" s="26">
        <v>6</v>
      </c>
      <c r="L228" s="23">
        <v>15</v>
      </c>
      <c r="M228" s="27">
        <v>4577.7</v>
      </c>
      <c r="N228" s="27">
        <f>VLOOKUP(C228,[1]Hoja1!B:L,11,FALSE)</f>
        <v>4577.7</v>
      </c>
      <c r="O228" s="27">
        <f t="shared" si="37"/>
        <v>0</v>
      </c>
      <c r="P228" s="28">
        <f t="shared" si="45"/>
        <v>305.18</v>
      </c>
      <c r="Q228" s="29">
        <v>12</v>
      </c>
      <c r="R228" s="28">
        <f>SUM(P228*$R$2)</f>
        <v>111390.7</v>
      </c>
      <c r="S228" s="28">
        <f>+R228*$Q$2</f>
        <v>4243.98567</v>
      </c>
      <c r="T228" s="28">
        <f t="shared" si="39"/>
        <v>115634.68566999999</v>
      </c>
      <c r="U228" s="28">
        <f>+P228*$Q$2+P228</f>
        <v>316.80735800000002</v>
      </c>
      <c r="V228" s="28">
        <f>SUM(T228*$V$2)</f>
        <v>13876.162280399998</v>
      </c>
      <c r="W228" s="28">
        <f>+T228*$W$2</f>
        <v>3469.0405700999995</v>
      </c>
      <c r="X228" s="28">
        <f>SUM(T228*$X$2)</f>
        <v>5781.7342834999999</v>
      </c>
      <c r="Y228" s="28">
        <f>SUM(T228*$Y$2)</f>
        <v>2890.86714175</v>
      </c>
      <c r="Z228" s="28">
        <f>+T228*$Z$2</f>
        <v>2312.6937134</v>
      </c>
      <c r="AA228" s="28">
        <v>987</v>
      </c>
      <c r="AB228" s="28">
        <f>+$AB$2</f>
        <v>67.227356</v>
      </c>
      <c r="AC228" s="28">
        <f t="shared" si="40"/>
        <v>1974</v>
      </c>
      <c r="AD228" s="28">
        <f>+AC228*$Q$2+$AD$2</f>
        <v>275.20940000000002</v>
      </c>
      <c r="AE228" s="28">
        <f t="shared" si="41"/>
        <v>2249.2094000000002</v>
      </c>
      <c r="AF228" s="28">
        <f>SUM(AB227*6)</f>
        <v>403.36413600000003</v>
      </c>
      <c r="AG228" s="28">
        <v>0</v>
      </c>
      <c r="AH228" s="30">
        <v>5000</v>
      </c>
      <c r="AI228" s="28"/>
      <c r="AJ228" s="28"/>
      <c r="AK228" s="28"/>
      <c r="AL228" s="28"/>
      <c r="AM228" s="28">
        <f>SUM(U228*$AM$2)</f>
        <v>1584.0367900000001</v>
      </c>
      <c r="AN228" s="31">
        <f>SUM(U228*$AN$2)</f>
        <v>4752.1103700000003</v>
      </c>
      <c r="AO228" s="31">
        <f>SUM(U228*$AO$2)</f>
        <v>15840.367900000001</v>
      </c>
      <c r="AP228" s="2"/>
      <c r="AQ228" s="2"/>
    </row>
    <row r="229" spans="1:43" x14ac:dyDescent="0.25">
      <c r="A229" s="1">
        <v>211</v>
      </c>
      <c r="B229" s="22" t="s">
        <v>733</v>
      </c>
      <c r="C229" s="32" t="s">
        <v>734</v>
      </c>
      <c r="D229" s="33" t="s">
        <v>735</v>
      </c>
      <c r="E229" s="32" t="s">
        <v>732</v>
      </c>
      <c r="F229" s="32" t="s">
        <v>121</v>
      </c>
      <c r="G229" s="32" t="s">
        <v>43</v>
      </c>
      <c r="H229" s="33">
        <v>1993</v>
      </c>
      <c r="I229" s="33">
        <v>2014</v>
      </c>
      <c r="J229" s="34">
        <f t="shared" si="44"/>
        <v>21</v>
      </c>
      <c r="K229" s="35">
        <v>6</v>
      </c>
      <c r="L229" s="32">
        <v>15</v>
      </c>
      <c r="M229" s="36">
        <v>3972.9</v>
      </c>
      <c r="N229" s="36">
        <f>VLOOKUP(C229,[1]Hoja1!B:L,11,FALSE)</f>
        <v>3972.9</v>
      </c>
      <c r="O229" s="36">
        <f t="shared" si="37"/>
        <v>0</v>
      </c>
      <c r="P229" s="37">
        <f t="shared" si="45"/>
        <v>264.86</v>
      </c>
      <c r="Q229" s="38">
        <v>8</v>
      </c>
      <c r="R229" s="37">
        <f>SUM(P229*$R$2)</f>
        <v>96673.900000000009</v>
      </c>
      <c r="S229" s="37">
        <f>+R229*$Q$2</f>
        <v>3683.2755900000006</v>
      </c>
      <c r="T229" s="37">
        <f t="shared" si="39"/>
        <v>100357.17559000001</v>
      </c>
      <c r="U229" s="37">
        <f>+P229*$Q$2+P229</f>
        <v>274.951166</v>
      </c>
      <c r="V229" s="37">
        <f>SUM(T229*$V$2)</f>
        <v>12042.861070800001</v>
      </c>
      <c r="W229" s="37">
        <f>+T229*$W$2</f>
        <v>3010.7152677000004</v>
      </c>
      <c r="X229" s="37">
        <f>SUM(T229*$X$2)</f>
        <v>5017.8587795000012</v>
      </c>
      <c r="Y229" s="37">
        <f>SUM(T229*$Y$2)</f>
        <v>2508.9293897500006</v>
      </c>
      <c r="Z229" s="37">
        <f>+T229*$Z$2</f>
        <v>2007.1435118000004</v>
      </c>
      <c r="AA229" s="37">
        <v>870</v>
      </c>
      <c r="AB229" s="37">
        <f>+$AB$2</f>
        <v>67.227356</v>
      </c>
      <c r="AC229" s="37">
        <f t="shared" si="40"/>
        <v>1740</v>
      </c>
      <c r="AD229" s="37">
        <f>+AC229*$Q$2+$AD$2</f>
        <v>266.29399999999998</v>
      </c>
      <c r="AE229" s="37">
        <f t="shared" si="41"/>
        <v>2006.2939999999999</v>
      </c>
      <c r="AF229" s="37">
        <f>SUM(AB228*6)</f>
        <v>403.36413600000003</v>
      </c>
      <c r="AG229" s="37">
        <v>0</v>
      </c>
      <c r="AH229" s="39"/>
      <c r="AI229" s="37"/>
      <c r="AJ229" s="37"/>
      <c r="AK229" s="37"/>
      <c r="AL229" s="37"/>
      <c r="AM229" s="37">
        <f>SUM(U229*$AM$2)</f>
        <v>1374.7558300000001</v>
      </c>
      <c r="AN229" s="40">
        <f>SUM(U229*$AN$2)</f>
        <v>4124.2674900000002</v>
      </c>
      <c r="AO229" s="40">
        <f>SUM(U229*$AO$2)</f>
        <v>13747.558300000001</v>
      </c>
      <c r="AP229" s="2"/>
      <c r="AQ229" s="2"/>
    </row>
    <row r="230" spans="1:43" x14ac:dyDescent="0.25">
      <c r="A230" s="1">
        <v>212</v>
      </c>
      <c r="B230" s="22" t="s">
        <v>736</v>
      </c>
      <c r="C230" s="23" t="s">
        <v>737</v>
      </c>
      <c r="D230" s="24" t="s">
        <v>738</v>
      </c>
      <c r="E230" s="23" t="s">
        <v>732</v>
      </c>
      <c r="F230" s="23" t="s">
        <v>739</v>
      </c>
      <c r="G230" s="23" t="s">
        <v>43</v>
      </c>
      <c r="H230" s="24">
        <v>2002</v>
      </c>
      <c r="I230" s="24">
        <v>2014</v>
      </c>
      <c r="J230" s="25">
        <f t="shared" si="44"/>
        <v>12</v>
      </c>
      <c r="K230" s="26">
        <v>6</v>
      </c>
      <c r="L230" s="23">
        <v>15</v>
      </c>
      <c r="M230" s="27">
        <v>4499.55</v>
      </c>
      <c r="N230" s="27">
        <f>VLOOKUP(C230,[1]Hoja1!B:L,11,FALSE)</f>
        <v>4499.55</v>
      </c>
      <c r="O230" s="27">
        <f t="shared" si="37"/>
        <v>0</v>
      </c>
      <c r="P230" s="28">
        <f t="shared" si="45"/>
        <v>299.97000000000003</v>
      </c>
      <c r="Q230" s="29">
        <v>10</v>
      </c>
      <c r="R230" s="28">
        <f>SUM(P230*$R$2)</f>
        <v>109489.05</v>
      </c>
      <c r="S230" s="28">
        <f>+R230*$Q$2</f>
        <v>4171.5328050000007</v>
      </c>
      <c r="T230" s="28">
        <f t="shared" si="39"/>
        <v>113660.582805</v>
      </c>
      <c r="U230" s="28">
        <f>+P230*$Q$2+P230</f>
        <v>311.39885700000002</v>
      </c>
      <c r="V230" s="28">
        <f>SUM(T230*$V$2)</f>
        <v>13639.2699366</v>
      </c>
      <c r="W230" s="28">
        <f>+T230*$W$2</f>
        <v>3409.8174841499999</v>
      </c>
      <c r="X230" s="28">
        <f>SUM(T230*$X$2)</f>
        <v>5683.0291402500006</v>
      </c>
      <c r="Y230" s="28">
        <f>SUM(T230*$Y$2)</f>
        <v>2841.5145701250003</v>
      </c>
      <c r="Z230" s="28">
        <f>+T230*$Z$2</f>
        <v>2273.2116560999998</v>
      </c>
      <c r="AA230" s="28">
        <v>971</v>
      </c>
      <c r="AB230" s="28">
        <f>+$AB$2</f>
        <v>67.227356</v>
      </c>
      <c r="AC230" s="28">
        <f t="shared" si="40"/>
        <v>1942</v>
      </c>
      <c r="AD230" s="28">
        <f>+AC230*$Q$2+$AD$2</f>
        <v>273.99020000000002</v>
      </c>
      <c r="AE230" s="28">
        <f t="shared" si="41"/>
        <v>2215.9902000000002</v>
      </c>
      <c r="AF230" s="28">
        <f>SUM(AB229*4)</f>
        <v>268.909424</v>
      </c>
      <c r="AG230" s="28">
        <v>0</v>
      </c>
      <c r="AH230" s="30"/>
      <c r="AI230" s="28"/>
      <c r="AJ230" s="28"/>
      <c r="AK230" s="28"/>
      <c r="AL230" s="28"/>
      <c r="AM230" s="28">
        <f>SUM(U230*$AM$2)</f>
        <v>1556.9942850000002</v>
      </c>
      <c r="AN230" s="31">
        <f>SUM(U230*$AN$2)</f>
        <v>4670.9828550000002</v>
      </c>
      <c r="AO230" s="31">
        <f>SUM(U230*$AO$2)</f>
        <v>15569.942850000001</v>
      </c>
      <c r="AP230" s="2"/>
      <c r="AQ230" s="2"/>
    </row>
    <row r="231" spans="1:43" x14ac:dyDescent="0.25">
      <c r="A231" s="1">
        <v>213</v>
      </c>
      <c r="B231" s="22" t="s">
        <v>740</v>
      </c>
      <c r="C231" s="32" t="s">
        <v>741</v>
      </c>
      <c r="D231" s="33" t="s">
        <v>742</v>
      </c>
      <c r="E231" s="32" t="s">
        <v>732</v>
      </c>
      <c r="F231" s="32" t="s">
        <v>166</v>
      </c>
      <c r="G231" s="32" t="s">
        <v>43</v>
      </c>
      <c r="H231" s="33">
        <v>1999</v>
      </c>
      <c r="I231" s="33">
        <v>2014</v>
      </c>
      <c r="J231" s="34">
        <f t="shared" si="44"/>
        <v>15</v>
      </c>
      <c r="K231" s="35">
        <v>8</v>
      </c>
      <c r="L231" s="32">
        <v>15</v>
      </c>
      <c r="M231" s="36">
        <v>6158.7</v>
      </c>
      <c r="N231" s="36">
        <f>VLOOKUP(C231,[1]Hoja1!B:L,11,FALSE)</f>
        <v>6158.7</v>
      </c>
      <c r="O231" s="36">
        <f t="shared" si="37"/>
        <v>0</v>
      </c>
      <c r="P231" s="37">
        <f t="shared" si="45"/>
        <v>410.58</v>
      </c>
      <c r="Q231" s="38">
        <v>12</v>
      </c>
      <c r="R231" s="37">
        <f>SUM(P231*$R$2)</f>
        <v>149861.69999999998</v>
      </c>
      <c r="S231" s="37">
        <f>+R231*$Q$2</f>
        <v>5709.7307699999992</v>
      </c>
      <c r="T231" s="37">
        <f t="shared" si="39"/>
        <v>155571.43076999998</v>
      </c>
      <c r="U231" s="37">
        <f>+P231*$Q$2+P231</f>
        <v>426.22309799999999</v>
      </c>
      <c r="V231" s="37">
        <f>SUM(T231*$V$2)</f>
        <v>18668.571692399997</v>
      </c>
      <c r="W231" s="37">
        <f>+T231*$W$2</f>
        <v>4667.1429230999993</v>
      </c>
      <c r="X231" s="37">
        <f>SUM(T231*$X$2)</f>
        <v>7778.5715384999994</v>
      </c>
      <c r="Y231" s="37">
        <f>SUM(T231*$Y$2)</f>
        <v>3889.2857692499997</v>
      </c>
      <c r="Z231" s="37">
        <f>+T231*$Z$2</f>
        <v>3111.4286153999997</v>
      </c>
      <c r="AA231" s="37">
        <v>1215.5</v>
      </c>
      <c r="AB231" s="37">
        <f>+$AB$2</f>
        <v>67.227356</v>
      </c>
      <c r="AC231" s="37">
        <f t="shared" si="40"/>
        <v>2431</v>
      </c>
      <c r="AD231" s="37">
        <f>+AC231*$Q$2+$AD$2</f>
        <v>292.62110000000001</v>
      </c>
      <c r="AE231" s="37">
        <f t="shared" si="41"/>
        <v>2723.6210999999998</v>
      </c>
      <c r="AF231" s="37">
        <f>SUM(AB230*5)</f>
        <v>336.13677999999999</v>
      </c>
      <c r="AG231" s="37">
        <v>0</v>
      </c>
      <c r="AH231" s="39"/>
      <c r="AI231" s="37"/>
      <c r="AJ231" s="37"/>
      <c r="AK231" s="37"/>
      <c r="AL231" s="37"/>
      <c r="AM231" s="37">
        <f>SUM(U231*$AM$2)</f>
        <v>2131.1154900000001</v>
      </c>
      <c r="AN231" s="40">
        <f>SUM(U231*$AN$2)</f>
        <v>6393.3464699999995</v>
      </c>
      <c r="AO231" s="40">
        <f>SUM(U231*$AO$2)</f>
        <v>21311.154900000001</v>
      </c>
      <c r="AP231" s="2"/>
      <c r="AQ231" s="2"/>
    </row>
    <row r="232" spans="1:43" x14ac:dyDescent="0.25">
      <c r="A232" s="1">
        <v>214</v>
      </c>
      <c r="B232" s="22" t="s">
        <v>743</v>
      </c>
      <c r="C232" s="23" t="s">
        <v>744</v>
      </c>
      <c r="D232" s="24" t="s">
        <v>699</v>
      </c>
      <c r="E232" s="23" t="s">
        <v>745</v>
      </c>
      <c r="F232" s="23" t="s">
        <v>746</v>
      </c>
      <c r="G232" s="23" t="s">
        <v>129</v>
      </c>
      <c r="H232" s="24">
        <v>2013</v>
      </c>
      <c r="I232" s="24">
        <v>2014</v>
      </c>
      <c r="J232" s="25">
        <f t="shared" si="44"/>
        <v>1</v>
      </c>
      <c r="K232" s="26">
        <v>8</v>
      </c>
      <c r="L232" s="23">
        <v>15</v>
      </c>
      <c r="M232" s="27">
        <v>14766</v>
      </c>
      <c r="N232" s="27">
        <f>VLOOKUP(C232,[1]Hoja1!B:L,11,FALSE)</f>
        <v>10732.95</v>
      </c>
      <c r="O232" s="27">
        <f t="shared" si="37"/>
        <v>4033.0499999999993</v>
      </c>
      <c r="P232" s="28">
        <f t="shared" si="45"/>
        <v>984.4</v>
      </c>
      <c r="Q232" s="29">
        <v>23</v>
      </c>
      <c r="R232" s="28">
        <f>SUM(P232*$R$2)</f>
        <v>359306</v>
      </c>
      <c r="S232" s="28">
        <f>+R232*$Q$2</f>
        <v>13689.5586</v>
      </c>
      <c r="T232" s="28">
        <f t="shared" si="39"/>
        <v>372995.55859999999</v>
      </c>
      <c r="U232" s="28">
        <f>+P232*$Q$2+P232</f>
        <v>1021.9056399999999</v>
      </c>
      <c r="V232" s="28">
        <f>SUM(T232*$V$2)</f>
        <v>44759.467032</v>
      </c>
      <c r="W232" s="28">
        <f>+T232*$W$2</f>
        <v>11189.866758</v>
      </c>
      <c r="X232" s="28">
        <f>SUM(T232*$X$2)</f>
        <v>18649.77793</v>
      </c>
      <c r="Y232" s="28">
        <f>SUM(T232*$Y$2)</f>
        <v>9324.8889650000001</v>
      </c>
      <c r="Z232" s="28">
        <f>+T232*$Z$2</f>
        <v>7459.9111720000001</v>
      </c>
      <c r="AA232" s="28">
        <v>1365.5</v>
      </c>
      <c r="AB232" s="28">
        <f>+$AB$2</f>
        <v>67.227356</v>
      </c>
      <c r="AC232" s="28">
        <f t="shared" si="40"/>
        <v>2731</v>
      </c>
      <c r="AD232" s="28">
        <f>+AC232*$Q$2+$AD$2</f>
        <v>304.05110000000002</v>
      </c>
      <c r="AE232" s="28">
        <f t="shared" si="41"/>
        <v>3035.0511000000001</v>
      </c>
      <c r="AF232" s="28">
        <f>SUM(AB231*5)</f>
        <v>336.13677999999999</v>
      </c>
      <c r="AG232" s="28">
        <v>0</v>
      </c>
      <c r="AH232" s="30"/>
      <c r="AI232" s="28"/>
      <c r="AJ232" s="28"/>
      <c r="AK232" s="28"/>
      <c r="AL232" s="28"/>
      <c r="AM232" s="28">
        <f>SUM(U232*$AM$2)</f>
        <v>5109.5281999999997</v>
      </c>
      <c r="AN232" s="31">
        <f>SUM(U232*$AN$2)</f>
        <v>15328.584599999998</v>
      </c>
      <c r="AO232" s="31">
        <f>SUM(U232*$AO$2)</f>
        <v>51095.281999999999</v>
      </c>
      <c r="AP232" s="2"/>
      <c r="AQ232" s="2"/>
    </row>
    <row r="233" spans="1:43" x14ac:dyDescent="0.25">
      <c r="A233" s="1">
        <v>215</v>
      </c>
      <c r="B233" s="22" t="s">
        <v>747</v>
      </c>
      <c r="C233" s="32" t="s">
        <v>748</v>
      </c>
      <c r="D233" s="33" t="s">
        <v>749</v>
      </c>
      <c r="E233" s="32" t="s">
        <v>745</v>
      </c>
      <c r="F233" s="32" t="s">
        <v>385</v>
      </c>
      <c r="G233" s="32" t="s">
        <v>43</v>
      </c>
      <c r="H233" s="33">
        <v>1995</v>
      </c>
      <c r="I233" s="33">
        <v>2014</v>
      </c>
      <c r="J233" s="34">
        <f t="shared" si="44"/>
        <v>19</v>
      </c>
      <c r="K233" s="35">
        <v>6</v>
      </c>
      <c r="L233" s="32">
        <v>15</v>
      </c>
      <c r="M233" s="36">
        <v>4499.55</v>
      </c>
      <c r="N233" s="36">
        <f>VLOOKUP(C233,[1]Hoja1!B:L,11,FALSE)</f>
        <v>4499.55</v>
      </c>
      <c r="O233" s="36">
        <f t="shared" si="37"/>
        <v>0</v>
      </c>
      <c r="P233" s="37">
        <f t="shared" si="45"/>
        <v>299.97000000000003</v>
      </c>
      <c r="Q233" s="38">
        <v>10</v>
      </c>
      <c r="R233" s="37">
        <f>SUM(P233*$R$2)</f>
        <v>109489.05</v>
      </c>
      <c r="S233" s="37">
        <f>+R233*$Q$2</f>
        <v>4171.5328050000007</v>
      </c>
      <c r="T233" s="37">
        <f t="shared" si="39"/>
        <v>113660.582805</v>
      </c>
      <c r="U233" s="37">
        <f>+P233*$Q$2+P233</f>
        <v>311.39885700000002</v>
      </c>
      <c r="V233" s="37">
        <f>SUM(T233*$V$2)</f>
        <v>13639.2699366</v>
      </c>
      <c r="W233" s="37">
        <f>+T233*$W$2</f>
        <v>3409.8174841499999</v>
      </c>
      <c r="X233" s="37">
        <f>SUM(T233*$X$2)</f>
        <v>5683.0291402500006</v>
      </c>
      <c r="Y233" s="37">
        <f>SUM(T233*$Y$2)</f>
        <v>2841.5145701250003</v>
      </c>
      <c r="Z233" s="37">
        <f>+T233*$Z$2</f>
        <v>2273.2116560999998</v>
      </c>
      <c r="AA233" s="37">
        <v>971</v>
      </c>
      <c r="AB233" s="37">
        <f>+$AB$2</f>
        <v>67.227356</v>
      </c>
      <c r="AC233" s="37">
        <f t="shared" si="40"/>
        <v>1942</v>
      </c>
      <c r="AD233" s="37">
        <f>+AC233*$Q$2+$AD$2</f>
        <v>273.99020000000002</v>
      </c>
      <c r="AE233" s="37">
        <f t="shared" si="41"/>
        <v>2215.9902000000002</v>
      </c>
      <c r="AF233" s="37">
        <f>SUM(AB232*5)</f>
        <v>336.13677999999999</v>
      </c>
      <c r="AG233" s="37">
        <v>0</v>
      </c>
      <c r="AH233" s="39"/>
      <c r="AI233" s="37"/>
      <c r="AJ233" s="37"/>
      <c r="AK233" s="37"/>
      <c r="AL233" s="37"/>
      <c r="AM233" s="37">
        <f>SUM(U233*$AM$2)</f>
        <v>1556.9942850000002</v>
      </c>
      <c r="AN233" s="40">
        <f>SUM(U233*$AN$2)</f>
        <v>4670.9828550000002</v>
      </c>
      <c r="AO233" s="40">
        <f>SUM(U233*$AO$2)</f>
        <v>15569.942850000001</v>
      </c>
      <c r="AP233" s="2"/>
      <c r="AQ233" s="2"/>
    </row>
    <row r="234" spans="1:43" x14ac:dyDescent="0.25">
      <c r="A234" s="1">
        <v>216</v>
      </c>
      <c r="B234" s="22" t="s">
        <v>750</v>
      </c>
      <c r="C234" s="23" t="s">
        <v>751</v>
      </c>
      <c r="D234" s="24" t="s">
        <v>752</v>
      </c>
      <c r="E234" s="23" t="s">
        <v>745</v>
      </c>
      <c r="F234" s="23" t="s">
        <v>74</v>
      </c>
      <c r="G234" s="23" t="s">
        <v>43</v>
      </c>
      <c r="H234" s="24">
        <v>2005</v>
      </c>
      <c r="I234" s="24">
        <v>2014</v>
      </c>
      <c r="J234" s="25">
        <f t="shared" si="44"/>
        <v>9</v>
      </c>
      <c r="K234" s="26">
        <v>8</v>
      </c>
      <c r="L234" s="23">
        <v>15</v>
      </c>
      <c r="M234" s="27">
        <v>3117.8</v>
      </c>
      <c r="N234" s="27">
        <f>VLOOKUP(C234,[1]Hoja1!B:L,11,FALSE)</f>
        <v>3117.8</v>
      </c>
      <c r="O234" s="27">
        <f t="shared" si="37"/>
        <v>0</v>
      </c>
      <c r="P234" s="28">
        <f t="shared" si="45"/>
        <v>207.85333333333335</v>
      </c>
      <c r="Q234" s="29">
        <v>1</v>
      </c>
      <c r="R234" s="28">
        <f>SUM(P234*$R$2)</f>
        <v>75866.466666666674</v>
      </c>
      <c r="S234" s="28">
        <f>+R234*$Q$2</f>
        <v>2890.5123800000006</v>
      </c>
      <c r="T234" s="28">
        <f t="shared" si="39"/>
        <v>78756.979046666675</v>
      </c>
      <c r="U234" s="28">
        <f>+P234*$Q$2+P234</f>
        <v>215.77254533333334</v>
      </c>
      <c r="V234" s="28">
        <f>SUM(T234*$V$2)</f>
        <v>9450.8374856000009</v>
      </c>
      <c r="W234" s="28">
        <f>+T234*$W$2</f>
        <v>2362.7093714000002</v>
      </c>
      <c r="X234" s="28">
        <f>SUM(T234*$X$2)</f>
        <v>3937.8489523333337</v>
      </c>
      <c r="Y234" s="28">
        <f>SUM(T234*$Y$2)</f>
        <v>1968.9244761666669</v>
      </c>
      <c r="Z234" s="28">
        <f>+T234*$Z$2</f>
        <v>1575.1395809333335</v>
      </c>
      <c r="AA234" s="28">
        <v>878</v>
      </c>
      <c r="AB234" s="28">
        <f>+$AB$2</f>
        <v>67.227356</v>
      </c>
      <c r="AC234" s="28">
        <f t="shared" si="40"/>
        <v>1756</v>
      </c>
      <c r="AD234" s="28">
        <f>+AC234*$Q$2+$AD$2</f>
        <v>266.90359999999998</v>
      </c>
      <c r="AE234" s="28">
        <f t="shared" si="41"/>
        <v>2022.9036000000001</v>
      </c>
      <c r="AF234" s="28">
        <f>SUM(AB234*3)</f>
        <v>201.68206800000002</v>
      </c>
      <c r="AG234" s="28">
        <v>0</v>
      </c>
      <c r="AH234" s="30"/>
      <c r="AI234" s="28"/>
      <c r="AJ234" s="28"/>
      <c r="AK234" s="28"/>
      <c r="AL234" s="28"/>
      <c r="AM234" s="28">
        <f>SUM(U234*$AM$2)</f>
        <v>1078.8627266666667</v>
      </c>
      <c r="AN234" s="31">
        <f>SUM(U234*$AN$2)</f>
        <v>3236.5881800000002</v>
      </c>
      <c r="AO234" s="31">
        <f>SUM(U234*$AO$2)</f>
        <v>10788.627266666666</v>
      </c>
      <c r="AP234" s="2"/>
      <c r="AQ234" s="2"/>
    </row>
    <row r="235" spans="1:43" x14ac:dyDescent="0.25">
      <c r="A235" s="1">
        <v>217</v>
      </c>
      <c r="B235" s="22" t="s">
        <v>753</v>
      </c>
      <c r="C235" s="32" t="s">
        <v>754</v>
      </c>
      <c r="D235" s="33" t="s">
        <v>755</v>
      </c>
      <c r="E235" s="32" t="s">
        <v>745</v>
      </c>
      <c r="F235" s="32" t="s">
        <v>162</v>
      </c>
      <c r="G235" s="32" t="s">
        <v>43</v>
      </c>
      <c r="H235" s="33">
        <v>2004</v>
      </c>
      <c r="I235" s="33">
        <v>2014</v>
      </c>
      <c r="J235" s="34">
        <f t="shared" si="44"/>
        <v>10</v>
      </c>
      <c r="K235" s="35">
        <v>8</v>
      </c>
      <c r="L235" s="32">
        <v>15</v>
      </c>
      <c r="M235" s="36">
        <f>4739.95/6*8</f>
        <v>6319.9333333333334</v>
      </c>
      <c r="N235" s="36">
        <f>VLOOKUP(C235,[1]Hoja1!B:L,11,FALSE)</f>
        <v>4883.3999999999996</v>
      </c>
      <c r="O235" s="36">
        <f>+M235-N235</f>
        <v>1436.5333333333338</v>
      </c>
      <c r="P235" s="37">
        <f>SUM(M235/L235)</f>
        <v>421.32888888888891</v>
      </c>
      <c r="Q235" s="38">
        <v>7</v>
      </c>
      <c r="R235" s="37">
        <f>SUM(P235*$R$2)</f>
        <v>153785.04444444444</v>
      </c>
      <c r="S235" s="37">
        <f>+R235*$Q$2</f>
        <v>5859.2101933333333</v>
      </c>
      <c r="T235" s="37">
        <f t="shared" si="39"/>
        <v>159644.25463777778</v>
      </c>
      <c r="U235" s="37">
        <f>+P235*$Q$2+P235</f>
        <v>437.3815195555556</v>
      </c>
      <c r="V235" s="37">
        <f>SUM(T235*$V$2)</f>
        <v>19157.310556533332</v>
      </c>
      <c r="W235" s="37">
        <f>+T235*$W$2</f>
        <v>4789.3276391333329</v>
      </c>
      <c r="X235" s="37">
        <f>SUM(T235*$X$2)</f>
        <v>7982.2127318888888</v>
      </c>
      <c r="Y235" s="37">
        <f>SUM(T235*$Y$2)</f>
        <v>3991.1063659444444</v>
      </c>
      <c r="Z235" s="37">
        <f>+T235*$Z$2</f>
        <v>3192.8850927555554</v>
      </c>
      <c r="AA235" s="37">
        <v>1043</v>
      </c>
      <c r="AB235" s="37">
        <f>+$AB$2</f>
        <v>67.227356</v>
      </c>
      <c r="AC235" s="37">
        <f t="shared" si="40"/>
        <v>2086</v>
      </c>
      <c r="AD235" s="37">
        <f>+AC235*$Q$2+$AD$2</f>
        <v>279.47660000000002</v>
      </c>
      <c r="AE235" s="37">
        <f t="shared" si="41"/>
        <v>2365.4766</v>
      </c>
      <c r="AF235" s="37">
        <f>SUM(AB234*4)</f>
        <v>268.909424</v>
      </c>
      <c r="AG235" s="37">
        <v>0</v>
      </c>
      <c r="AH235" s="39"/>
      <c r="AI235" s="37"/>
      <c r="AJ235" s="37"/>
      <c r="AK235" s="37"/>
      <c r="AL235" s="37"/>
      <c r="AM235" s="37">
        <f>SUM(U235*$AM$2)</f>
        <v>2186.9075977777779</v>
      </c>
      <c r="AN235" s="40">
        <f>SUM(U235*$AN$2)</f>
        <v>6560.7227933333343</v>
      </c>
      <c r="AO235" s="40">
        <f>SUM(U235*$AO$2)</f>
        <v>21869.075977777778</v>
      </c>
      <c r="AP235" s="2"/>
      <c r="AQ235" s="2"/>
    </row>
    <row r="236" spans="1:43" x14ac:dyDescent="0.25">
      <c r="A236" s="1">
        <v>218</v>
      </c>
      <c r="B236" s="22" t="s">
        <v>756</v>
      </c>
      <c r="C236" s="23" t="s">
        <v>757</v>
      </c>
      <c r="D236" s="24" t="s">
        <v>758</v>
      </c>
      <c r="E236" s="23" t="s">
        <v>745</v>
      </c>
      <c r="F236" s="23" t="s">
        <v>759</v>
      </c>
      <c r="G236" s="23" t="s">
        <v>43</v>
      </c>
      <c r="H236" s="24">
        <v>1995</v>
      </c>
      <c r="I236" s="24">
        <v>2014</v>
      </c>
      <c r="J236" s="25">
        <f t="shared" si="44"/>
        <v>19</v>
      </c>
      <c r="K236" s="26">
        <v>6</v>
      </c>
      <c r="L236" s="23">
        <v>15</v>
      </c>
      <c r="M236" s="27">
        <v>4739.95</v>
      </c>
      <c r="N236" s="27">
        <f>VLOOKUP(C236,[1]Hoja1!B:L,11,FALSE)</f>
        <v>4739.95</v>
      </c>
      <c r="O236" s="27">
        <f t="shared" ref="O236:O245" si="46">+M236-N236</f>
        <v>0</v>
      </c>
      <c r="P236" s="28">
        <f t="shared" si="45"/>
        <v>315.99666666666667</v>
      </c>
      <c r="Q236" s="29">
        <v>13</v>
      </c>
      <c r="R236" s="28">
        <f>SUM(P236*$R$2)</f>
        <v>115338.78333333334</v>
      </c>
      <c r="S236" s="28">
        <f>+R236*$Q$2</f>
        <v>4394.4076450000002</v>
      </c>
      <c r="T236" s="28">
        <f t="shared" ref="T236:T247" si="47">+R236+S236</f>
        <v>119733.19097833334</v>
      </c>
      <c r="U236" s="28">
        <f>+P236*$Q$2+P236</f>
        <v>328.03613966666666</v>
      </c>
      <c r="V236" s="28">
        <f>SUM(T236*$V$2)</f>
        <v>14367.982917400001</v>
      </c>
      <c r="W236" s="28">
        <f>+T236*$W$2</f>
        <v>3591.9957293500001</v>
      </c>
      <c r="X236" s="28">
        <f>SUM(T236*$X$2)</f>
        <v>5986.6595489166675</v>
      </c>
      <c r="Y236" s="28">
        <f>SUM(T236*$Y$2)</f>
        <v>2993.3297744583338</v>
      </c>
      <c r="Z236" s="28">
        <f>+T236*$Z$2</f>
        <v>2394.6638195666669</v>
      </c>
      <c r="AA236" s="28">
        <v>990</v>
      </c>
      <c r="AB236" s="28">
        <f>+$AB$2</f>
        <v>67.227356</v>
      </c>
      <c r="AC236" s="28">
        <f t="shared" ref="AC236:AC247" si="48">SUM(AA236*2)</f>
        <v>1980</v>
      </c>
      <c r="AD236" s="28">
        <f>+AC236*$Q$2+$AD$2</f>
        <v>275.43799999999999</v>
      </c>
      <c r="AE236" s="28">
        <f t="shared" ref="AE236:AE247" si="49">+AC236+AD236</f>
        <v>2255.4380000000001</v>
      </c>
      <c r="AF236" s="28">
        <f>SUM(AB235*5)</f>
        <v>336.13677999999999</v>
      </c>
      <c r="AG236" s="28">
        <v>0</v>
      </c>
      <c r="AH236" s="30"/>
      <c r="AI236" s="28"/>
      <c r="AJ236" s="28"/>
      <c r="AK236" s="28"/>
      <c r="AL236" s="28"/>
      <c r="AM236" s="28">
        <f>SUM(U236*$AM$2)</f>
        <v>1640.1806983333333</v>
      </c>
      <c r="AN236" s="31">
        <f>SUM(U236*$AN$2)</f>
        <v>4920.5420949999998</v>
      </c>
      <c r="AO236" s="31">
        <f>SUM(U236*$AO$2)</f>
        <v>16401.806983333332</v>
      </c>
      <c r="AP236" s="2"/>
      <c r="AQ236" s="2"/>
    </row>
    <row r="237" spans="1:43" x14ac:dyDescent="0.25">
      <c r="A237" s="1">
        <v>219</v>
      </c>
      <c r="B237" s="22" t="s">
        <v>760</v>
      </c>
      <c r="C237" s="32" t="s">
        <v>761</v>
      </c>
      <c r="D237" s="33" t="s">
        <v>762</v>
      </c>
      <c r="E237" s="32" t="s">
        <v>745</v>
      </c>
      <c r="F237" s="32" t="s">
        <v>763</v>
      </c>
      <c r="G237" s="32" t="s">
        <v>43</v>
      </c>
      <c r="H237" s="33">
        <v>1990</v>
      </c>
      <c r="I237" s="33">
        <v>2014</v>
      </c>
      <c r="J237" s="34">
        <f t="shared" si="44"/>
        <v>24</v>
      </c>
      <c r="K237" s="35">
        <v>6</v>
      </c>
      <c r="L237" s="32">
        <v>15</v>
      </c>
      <c r="M237" s="36">
        <v>5480.35</v>
      </c>
      <c r="N237" s="36">
        <f>VLOOKUP(C237,[1]Hoja1!B:L,11,FALSE)</f>
        <v>5480.35</v>
      </c>
      <c r="O237" s="36">
        <f t="shared" si="46"/>
        <v>0</v>
      </c>
      <c r="P237" s="37">
        <f t="shared" si="45"/>
        <v>365.35666666666668</v>
      </c>
      <c r="Q237" s="38">
        <v>14</v>
      </c>
      <c r="R237" s="37">
        <f>SUM(P237*$R$2)</f>
        <v>133355.18333333335</v>
      </c>
      <c r="S237" s="37">
        <f>+R237*$Q$2</f>
        <v>5080.8324850000008</v>
      </c>
      <c r="T237" s="37">
        <f t="shared" si="47"/>
        <v>138436.01581833334</v>
      </c>
      <c r="U237" s="37">
        <f>+P237*$Q$2+P237</f>
        <v>379.2767556666667</v>
      </c>
      <c r="V237" s="37">
        <f>SUM(T237*$V$2)</f>
        <v>16612.3218982</v>
      </c>
      <c r="W237" s="37">
        <f>+T237*$W$2</f>
        <v>4153.08047455</v>
      </c>
      <c r="X237" s="37">
        <f>SUM(T237*$X$2)</f>
        <v>6921.8007909166672</v>
      </c>
      <c r="Y237" s="37">
        <f>SUM(T237*$Y$2)</f>
        <v>3460.9003954583336</v>
      </c>
      <c r="Z237" s="37">
        <f>+T237*$Z$2</f>
        <v>2768.7203163666668</v>
      </c>
      <c r="AA237" s="37">
        <v>1036</v>
      </c>
      <c r="AB237" s="37">
        <f>+$AB$2</f>
        <v>67.227356</v>
      </c>
      <c r="AC237" s="37">
        <f t="shared" si="48"/>
        <v>2072</v>
      </c>
      <c r="AD237" s="37">
        <f>+AC237*$Q$2+$AD$2</f>
        <v>278.94319999999999</v>
      </c>
      <c r="AE237" s="37">
        <f t="shared" si="49"/>
        <v>2350.9432000000002</v>
      </c>
      <c r="AF237" s="37">
        <f>SUM(AB236*6)</f>
        <v>403.36413600000003</v>
      </c>
      <c r="AG237" s="37">
        <v>0</v>
      </c>
      <c r="AH237" s="39"/>
      <c r="AI237" s="37"/>
      <c r="AJ237" s="37"/>
      <c r="AK237" s="37"/>
      <c r="AL237" s="37"/>
      <c r="AM237" s="37">
        <f>SUM(U237*$AM$2)</f>
        <v>1896.3837783333336</v>
      </c>
      <c r="AN237" s="40">
        <f>SUM(U237*$AN$2)</f>
        <v>5689.1513350000005</v>
      </c>
      <c r="AO237" s="40">
        <f>SUM(U237*$AO$2)</f>
        <v>18963.837783333336</v>
      </c>
      <c r="AP237" s="2"/>
      <c r="AQ237" s="2"/>
    </row>
    <row r="238" spans="1:43" x14ac:dyDescent="0.25">
      <c r="A238" s="1">
        <v>220</v>
      </c>
      <c r="B238" s="22" t="s">
        <v>764</v>
      </c>
      <c r="C238" s="23" t="s">
        <v>765</v>
      </c>
      <c r="D238" s="24" t="s">
        <v>766</v>
      </c>
      <c r="E238" s="23" t="s">
        <v>767</v>
      </c>
      <c r="F238" s="23" t="s">
        <v>271</v>
      </c>
      <c r="G238" s="23" t="s">
        <v>43</v>
      </c>
      <c r="H238" s="24">
        <v>1989</v>
      </c>
      <c r="I238" s="24">
        <v>2014</v>
      </c>
      <c r="J238" s="25">
        <f t="shared" si="44"/>
        <v>25</v>
      </c>
      <c r="K238" s="26">
        <v>8</v>
      </c>
      <c r="L238" s="23">
        <v>15</v>
      </c>
      <c r="M238" s="27">
        <v>6386</v>
      </c>
      <c r="N238" s="27">
        <f>VLOOKUP(C238,[1]Hoja1!B:L,11,FALSE)</f>
        <v>6386</v>
      </c>
      <c r="O238" s="27">
        <f t="shared" si="46"/>
        <v>0</v>
      </c>
      <c r="P238" s="28">
        <f t="shared" si="45"/>
        <v>425.73333333333335</v>
      </c>
      <c r="Q238" s="29">
        <v>13</v>
      </c>
      <c r="R238" s="28">
        <f>SUM(P238*$R$2)</f>
        <v>155392.66666666669</v>
      </c>
      <c r="S238" s="28">
        <f>+R238*$Q$2</f>
        <v>5920.4606000000013</v>
      </c>
      <c r="T238" s="28">
        <f t="shared" si="47"/>
        <v>161313.12726666668</v>
      </c>
      <c r="U238" s="28">
        <f>+P238*$Q$2+P238</f>
        <v>441.95377333333334</v>
      </c>
      <c r="V238" s="28">
        <f>SUM(T238*$V$2)</f>
        <v>19357.575272000002</v>
      </c>
      <c r="W238" s="28">
        <f>+T238*$W$2</f>
        <v>4839.3938180000005</v>
      </c>
      <c r="X238" s="28">
        <f>SUM(T238*$X$2)</f>
        <v>8065.6563633333344</v>
      </c>
      <c r="Y238" s="28">
        <f>SUM(T238*$Y$2)</f>
        <v>4032.8281816666672</v>
      </c>
      <c r="Z238" s="28">
        <f>+T238*$Z$2</f>
        <v>3226.2625453333335</v>
      </c>
      <c r="AA238" s="28">
        <v>1225</v>
      </c>
      <c r="AB238" s="28">
        <f>+$AB$2</f>
        <v>67.227356</v>
      </c>
      <c r="AC238" s="28">
        <f t="shared" si="48"/>
        <v>2450</v>
      </c>
      <c r="AD238" s="28">
        <f>+AC238*$Q$2+$AD$2</f>
        <v>293.34500000000003</v>
      </c>
      <c r="AE238" s="28">
        <f t="shared" si="49"/>
        <v>2743.3450000000003</v>
      </c>
      <c r="AF238" s="28">
        <f>SUM(AB238*7)</f>
        <v>470.59149200000002</v>
      </c>
      <c r="AG238" s="28">
        <v>0</v>
      </c>
      <c r="AH238" s="30">
        <v>5000</v>
      </c>
      <c r="AI238" s="28"/>
      <c r="AJ238" s="28"/>
      <c r="AK238" s="28"/>
      <c r="AL238" s="28"/>
      <c r="AM238" s="28">
        <f>SUM(U238*$AM$2)</f>
        <v>2209.7688666666668</v>
      </c>
      <c r="AN238" s="31">
        <f>SUM(U238*$AN$2)</f>
        <v>6629.3065999999999</v>
      </c>
      <c r="AO238" s="31">
        <f>SUM(U238*$AO$2)</f>
        <v>22097.688666666669</v>
      </c>
      <c r="AP238" s="2"/>
      <c r="AQ238" s="2"/>
    </row>
    <row r="239" spans="1:43" x14ac:dyDescent="0.25">
      <c r="A239" s="1">
        <v>221</v>
      </c>
      <c r="B239" s="22" t="s">
        <v>768</v>
      </c>
      <c r="C239" s="32" t="s">
        <v>769</v>
      </c>
      <c r="D239" s="33" t="s">
        <v>770</v>
      </c>
      <c r="E239" s="32" t="s">
        <v>767</v>
      </c>
      <c r="F239" s="32" t="s">
        <v>170</v>
      </c>
      <c r="G239" s="32" t="s">
        <v>43</v>
      </c>
      <c r="H239" s="33">
        <v>2005</v>
      </c>
      <c r="I239" s="33">
        <v>2014</v>
      </c>
      <c r="J239" s="34">
        <f t="shared" si="44"/>
        <v>9</v>
      </c>
      <c r="K239" s="35">
        <v>8</v>
      </c>
      <c r="L239" s="32">
        <v>15</v>
      </c>
      <c r="M239" s="36">
        <v>5642.55</v>
      </c>
      <c r="N239" s="36">
        <f>VLOOKUP(C239,[1]Hoja1!B:L,11,FALSE)</f>
        <v>4729</v>
      </c>
      <c r="O239" s="36">
        <f t="shared" si="46"/>
        <v>913.55000000000018</v>
      </c>
      <c r="P239" s="37">
        <f t="shared" si="45"/>
        <v>376.17</v>
      </c>
      <c r="Q239" s="38">
        <v>13</v>
      </c>
      <c r="R239" s="37">
        <f>SUM(P239*$R$2)</f>
        <v>137302.05000000002</v>
      </c>
      <c r="S239" s="37">
        <f>+R239*$Q$2</f>
        <v>5231.2081050000006</v>
      </c>
      <c r="T239" s="37">
        <f t="shared" si="47"/>
        <v>142533.25810500002</v>
      </c>
      <c r="U239" s="37">
        <f>+P239*$Q$2+P239</f>
        <v>390.50207700000004</v>
      </c>
      <c r="V239" s="37">
        <f>SUM(T239*$V$2)</f>
        <v>17103.990972600001</v>
      </c>
      <c r="W239" s="37">
        <f>+T239*$W$2</f>
        <v>4275.9977431500001</v>
      </c>
      <c r="X239" s="37">
        <f>SUM(T239*$X$2)</f>
        <v>7126.6629052500011</v>
      </c>
      <c r="Y239" s="37">
        <f>SUM(T239*$Y$2)</f>
        <v>3563.3314526250006</v>
      </c>
      <c r="Z239" s="37">
        <f>+T239*$Z$2</f>
        <v>2850.6651621000005</v>
      </c>
      <c r="AA239" s="37">
        <v>990</v>
      </c>
      <c r="AB239" s="37">
        <f>+$AB$2</f>
        <v>67.227356</v>
      </c>
      <c r="AC239" s="37">
        <f t="shared" si="48"/>
        <v>1980</v>
      </c>
      <c r="AD239" s="37">
        <f>+AC239*$Q$2+$AD$2</f>
        <v>275.43799999999999</v>
      </c>
      <c r="AE239" s="37">
        <f t="shared" si="49"/>
        <v>2255.4380000000001</v>
      </c>
      <c r="AF239" s="37">
        <f>SUM(AB239*3)</f>
        <v>201.68206800000002</v>
      </c>
      <c r="AG239" s="37">
        <v>0</v>
      </c>
      <c r="AH239" s="39"/>
      <c r="AI239" s="37"/>
      <c r="AJ239" s="37"/>
      <c r="AK239" s="37"/>
      <c r="AL239" s="37"/>
      <c r="AM239" s="37">
        <f>SUM(U239*$AM$2)</f>
        <v>1952.5103850000003</v>
      </c>
      <c r="AN239" s="40">
        <f>SUM(U239*$AN$2)</f>
        <v>5857.5311550000006</v>
      </c>
      <c r="AO239" s="40">
        <f>SUM(U239*$AO$2)</f>
        <v>19525.103850000003</v>
      </c>
      <c r="AP239" s="2"/>
      <c r="AQ239" s="2"/>
    </row>
    <row r="240" spans="1:43" x14ac:dyDescent="0.25">
      <c r="A240" s="1">
        <v>222</v>
      </c>
      <c r="B240" s="22" t="s">
        <v>771</v>
      </c>
      <c r="C240" s="23" t="s">
        <v>772</v>
      </c>
      <c r="D240" s="24" t="s">
        <v>416</v>
      </c>
      <c r="E240" s="23" t="s">
        <v>767</v>
      </c>
      <c r="F240" s="23" t="s">
        <v>473</v>
      </c>
      <c r="G240" s="23" t="s">
        <v>43</v>
      </c>
      <c r="H240" s="24">
        <v>1990</v>
      </c>
      <c r="I240" s="24">
        <v>2014</v>
      </c>
      <c r="J240" s="25">
        <f t="shared" si="44"/>
        <v>24</v>
      </c>
      <c r="K240" s="26">
        <v>6</v>
      </c>
      <c r="L240" s="23">
        <v>15</v>
      </c>
      <c r="M240" s="27">
        <v>4766.8</v>
      </c>
      <c r="N240" s="27">
        <f>VLOOKUP(C240,[1]Hoja1!B:L,11,FALSE)</f>
        <v>4766.8</v>
      </c>
      <c r="O240" s="27">
        <f t="shared" si="46"/>
        <v>0</v>
      </c>
      <c r="P240" s="28">
        <f t="shared" si="45"/>
        <v>317.78666666666669</v>
      </c>
      <c r="Q240" s="29">
        <v>13</v>
      </c>
      <c r="R240" s="28">
        <f>SUM(P240*$R$2)</f>
        <v>115992.13333333335</v>
      </c>
      <c r="S240" s="28">
        <f>+R240*$Q$2</f>
        <v>4419.3002800000004</v>
      </c>
      <c r="T240" s="28">
        <f t="shared" si="47"/>
        <v>120411.43361333334</v>
      </c>
      <c r="U240" s="28">
        <f>+P240*$Q$2+P240</f>
        <v>329.89433866666667</v>
      </c>
      <c r="V240" s="28">
        <f>SUM(T240*$V$2)</f>
        <v>14449.372033600001</v>
      </c>
      <c r="W240" s="28">
        <f>+T240*$W$2</f>
        <v>3612.3430084000001</v>
      </c>
      <c r="X240" s="28">
        <f>SUM(T240*$X$2)</f>
        <v>6020.5716806666678</v>
      </c>
      <c r="Y240" s="28">
        <f>SUM(T240*$Y$2)</f>
        <v>3010.2858403333339</v>
      </c>
      <c r="Z240" s="28">
        <f>+T240*$Z$2</f>
        <v>2408.2286722666668</v>
      </c>
      <c r="AA240" s="28">
        <v>990</v>
      </c>
      <c r="AB240" s="28">
        <f>+$AB$2</f>
        <v>67.227356</v>
      </c>
      <c r="AC240" s="28">
        <f t="shared" si="48"/>
        <v>1980</v>
      </c>
      <c r="AD240" s="28">
        <f>+AC240*$Q$2+$AD$2</f>
        <v>275.43799999999999</v>
      </c>
      <c r="AE240" s="28">
        <f t="shared" si="49"/>
        <v>2255.4380000000001</v>
      </c>
      <c r="AF240" s="28">
        <f>SUM(AB239*6)</f>
        <v>403.36413600000003</v>
      </c>
      <c r="AG240" s="28">
        <v>0</v>
      </c>
      <c r="AH240" s="30"/>
      <c r="AI240" s="28"/>
      <c r="AJ240" s="28"/>
      <c r="AK240" s="28"/>
      <c r="AL240" s="28"/>
      <c r="AM240" s="28">
        <f>SUM(U240*$AM$2)</f>
        <v>1649.4716933333334</v>
      </c>
      <c r="AN240" s="31">
        <f>SUM(U240*$AN$2)</f>
        <v>4948.4150799999998</v>
      </c>
      <c r="AO240" s="31">
        <f>SUM(U240*$AO$2)</f>
        <v>16494.716933333333</v>
      </c>
      <c r="AP240" s="2"/>
      <c r="AQ240" s="2"/>
    </row>
    <row r="241" spans="1:43" x14ac:dyDescent="0.25">
      <c r="A241" s="1">
        <v>223</v>
      </c>
      <c r="B241" s="22" t="s">
        <v>773</v>
      </c>
      <c r="C241" s="32" t="s">
        <v>774</v>
      </c>
      <c r="D241" s="33" t="s">
        <v>775</v>
      </c>
      <c r="E241" s="32" t="s">
        <v>767</v>
      </c>
      <c r="F241" s="32" t="s">
        <v>170</v>
      </c>
      <c r="G241" s="32" t="s">
        <v>43</v>
      </c>
      <c r="H241" s="33">
        <v>2002</v>
      </c>
      <c r="I241" s="33">
        <v>2014</v>
      </c>
      <c r="J241" s="34">
        <f t="shared" si="44"/>
        <v>12</v>
      </c>
      <c r="K241" s="35">
        <v>8</v>
      </c>
      <c r="L241" s="32">
        <v>15</v>
      </c>
      <c r="M241" s="36">
        <v>5642.55</v>
      </c>
      <c r="N241" s="36">
        <f>VLOOKUP(C241,[1]Hoja1!B:L,11,FALSE)</f>
        <v>4231.95</v>
      </c>
      <c r="O241" s="36">
        <f t="shared" si="46"/>
        <v>1410.6000000000004</v>
      </c>
      <c r="P241" s="37">
        <f t="shared" si="45"/>
        <v>376.17</v>
      </c>
      <c r="Q241" s="38">
        <v>9</v>
      </c>
      <c r="R241" s="37">
        <f>SUM(P241*$R$2)</f>
        <v>137302.05000000002</v>
      </c>
      <c r="S241" s="37">
        <f>+R241*$Q$2</f>
        <v>5231.2081050000006</v>
      </c>
      <c r="T241" s="37">
        <f t="shared" si="47"/>
        <v>142533.25810500002</v>
      </c>
      <c r="U241" s="37">
        <f>+P241*$Q$2+P241</f>
        <v>390.50207700000004</v>
      </c>
      <c r="V241" s="37">
        <f>SUM(T241*$V$2)</f>
        <v>17103.990972600001</v>
      </c>
      <c r="W241" s="37">
        <f>+T241*$W$2</f>
        <v>4275.9977431500001</v>
      </c>
      <c r="X241" s="37">
        <f>SUM(T241*$X$2)</f>
        <v>7126.6629052500011</v>
      </c>
      <c r="Y241" s="37">
        <f>SUM(T241*$Y$2)</f>
        <v>3563.3314526250006</v>
      </c>
      <c r="Z241" s="37">
        <f>+T241*$Z$2</f>
        <v>2850.6651621000005</v>
      </c>
      <c r="AA241" s="37">
        <v>933</v>
      </c>
      <c r="AB241" s="37">
        <f>+$AB$2</f>
        <v>67.227356</v>
      </c>
      <c r="AC241" s="37">
        <f t="shared" si="48"/>
        <v>1866</v>
      </c>
      <c r="AD241" s="37">
        <f>+AC241*$Q$2+$AD$2</f>
        <v>271.09460000000001</v>
      </c>
      <c r="AE241" s="37">
        <f t="shared" si="49"/>
        <v>2137.0945999999999</v>
      </c>
      <c r="AF241" s="37">
        <f>SUM(AB240*4)</f>
        <v>268.909424</v>
      </c>
      <c r="AG241" s="37">
        <v>0</v>
      </c>
      <c r="AH241" s="39"/>
      <c r="AI241" s="37"/>
      <c r="AJ241" s="37"/>
      <c r="AK241" s="37"/>
      <c r="AL241" s="37"/>
      <c r="AM241" s="37">
        <f>SUM(U241*$AM$2)</f>
        <v>1952.5103850000003</v>
      </c>
      <c r="AN241" s="40">
        <f>SUM(U241*$AN$2)</f>
        <v>5857.5311550000006</v>
      </c>
      <c r="AO241" s="40">
        <f>SUM(U241*$AO$2)</f>
        <v>19525.103850000003</v>
      </c>
      <c r="AP241" s="2"/>
      <c r="AQ241" s="2"/>
    </row>
    <row r="242" spans="1:43" x14ac:dyDescent="0.25">
      <c r="A242" s="1">
        <v>224</v>
      </c>
      <c r="B242" s="22" t="s">
        <v>776</v>
      </c>
      <c r="C242" s="23" t="s">
        <v>777</v>
      </c>
      <c r="D242" s="24" t="s">
        <v>778</v>
      </c>
      <c r="E242" s="23" t="s">
        <v>767</v>
      </c>
      <c r="F242" s="23" t="s">
        <v>473</v>
      </c>
      <c r="G242" s="23" t="s">
        <v>43</v>
      </c>
      <c r="H242" s="24">
        <v>1996</v>
      </c>
      <c r="I242" s="24">
        <v>2014</v>
      </c>
      <c r="J242" s="25">
        <f t="shared" si="44"/>
        <v>18</v>
      </c>
      <c r="K242" s="26">
        <v>6</v>
      </c>
      <c r="L242" s="23">
        <v>15</v>
      </c>
      <c r="M242" s="27">
        <v>4766.8</v>
      </c>
      <c r="N242" s="27">
        <f>VLOOKUP(C242,[1]Hoja1!B:L,11,FALSE)</f>
        <v>4766.8</v>
      </c>
      <c r="O242" s="27">
        <f t="shared" si="46"/>
        <v>0</v>
      </c>
      <c r="P242" s="28">
        <f t="shared" si="45"/>
        <v>317.78666666666669</v>
      </c>
      <c r="Q242" s="29">
        <v>13</v>
      </c>
      <c r="R242" s="28">
        <f>SUM(P242*$R$2)</f>
        <v>115992.13333333335</v>
      </c>
      <c r="S242" s="28">
        <f>+R242*$Q$2</f>
        <v>4419.3002800000004</v>
      </c>
      <c r="T242" s="28">
        <f t="shared" si="47"/>
        <v>120411.43361333334</v>
      </c>
      <c r="U242" s="28">
        <f>+P242*$Q$2+P242</f>
        <v>329.89433866666667</v>
      </c>
      <c r="V242" s="28">
        <f>SUM(T242*$V$2)</f>
        <v>14449.372033600001</v>
      </c>
      <c r="W242" s="28">
        <f>+T242*$W$2</f>
        <v>3612.3430084000001</v>
      </c>
      <c r="X242" s="28">
        <f>SUM(T242*$X$2)</f>
        <v>6020.5716806666678</v>
      </c>
      <c r="Y242" s="28">
        <f>SUM(T242*$Y$2)</f>
        <v>3010.2858403333339</v>
      </c>
      <c r="Z242" s="28">
        <f>+T242*$Z$2</f>
        <v>2408.2286722666668</v>
      </c>
      <c r="AA242" s="28">
        <v>990</v>
      </c>
      <c r="AB242" s="28">
        <f>+$AB$2</f>
        <v>67.227356</v>
      </c>
      <c r="AC242" s="28">
        <f t="shared" si="48"/>
        <v>1980</v>
      </c>
      <c r="AD242" s="28">
        <f>+AC242*$Q$2+$AD$2</f>
        <v>275.43799999999999</v>
      </c>
      <c r="AE242" s="28">
        <f t="shared" si="49"/>
        <v>2255.4380000000001</v>
      </c>
      <c r="AF242" s="28">
        <f>SUM(AB241*5)</f>
        <v>336.13677999999999</v>
      </c>
      <c r="AG242" s="28">
        <v>0</v>
      </c>
      <c r="AH242" s="30"/>
      <c r="AI242" s="28"/>
      <c r="AJ242" s="28"/>
      <c r="AK242" s="28"/>
      <c r="AL242" s="28"/>
      <c r="AM242" s="28">
        <f>SUM(U242*$AM$2)</f>
        <v>1649.4716933333334</v>
      </c>
      <c r="AN242" s="31">
        <f>SUM(U242*$AN$2)</f>
        <v>4948.4150799999998</v>
      </c>
      <c r="AO242" s="31">
        <f>SUM(U242*$AO$2)</f>
        <v>16494.716933333333</v>
      </c>
      <c r="AP242" s="2"/>
      <c r="AQ242" s="2"/>
    </row>
    <row r="243" spans="1:43" x14ac:dyDescent="0.25">
      <c r="A243" s="1">
        <v>225</v>
      </c>
      <c r="B243" s="22" t="s">
        <v>779</v>
      </c>
      <c r="C243" s="32" t="s">
        <v>780</v>
      </c>
      <c r="D243" s="33" t="s">
        <v>781</v>
      </c>
      <c r="E243" s="32" t="s">
        <v>767</v>
      </c>
      <c r="F243" s="32" t="s">
        <v>782</v>
      </c>
      <c r="G243" s="32" t="s">
        <v>129</v>
      </c>
      <c r="H243" s="33">
        <v>1995</v>
      </c>
      <c r="I243" s="33">
        <v>2014</v>
      </c>
      <c r="J243" s="34">
        <f t="shared" si="44"/>
        <v>19</v>
      </c>
      <c r="K243" s="35">
        <v>8</v>
      </c>
      <c r="L243" s="32">
        <v>15</v>
      </c>
      <c r="M243" s="36">
        <v>14766</v>
      </c>
      <c r="N243" s="36">
        <f>VLOOKUP(C243,[1]Hoja1!B:L,11,FALSE)</f>
        <v>14766</v>
      </c>
      <c r="O243" s="36">
        <f t="shared" si="46"/>
        <v>0</v>
      </c>
      <c r="P243" s="37">
        <f t="shared" si="45"/>
        <v>984.4</v>
      </c>
      <c r="Q243" s="38">
        <v>23</v>
      </c>
      <c r="R243" s="37">
        <f>SUM(P243*$R$2)</f>
        <v>359306</v>
      </c>
      <c r="S243" s="37">
        <f>+R243*$Q$2</f>
        <v>13689.5586</v>
      </c>
      <c r="T243" s="37">
        <f t="shared" si="47"/>
        <v>372995.55859999999</v>
      </c>
      <c r="U243" s="37">
        <f>+P243*$Q$2+P243</f>
        <v>1021.9056399999999</v>
      </c>
      <c r="V243" s="37">
        <f>SUM(T243*$V$2)</f>
        <v>44759.467032</v>
      </c>
      <c r="W243" s="37">
        <f>+T243*$W$2</f>
        <v>11189.866758</v>
      </c>
      <c r="X243" s="37">
        <f>SUM(T243*$X$2)</f>
        <v>18649.77793</v>
      </c>
      <c r="Y243" s="37">
        <f>SUM(T243*$Y$2)</f>
        <v>9324.8889650000001</v>
      </c>
      <c r="Z243" s="37">
        <f>+T243*$Z$2</f>
        <v>7459.9111720000001</v>
      </c>
      <c r="AA243" s="37">
        <v>1365.5</v>
      </c>
      <c r="AB243" s="37">
        <f>+$AB$2</f>
        <v>67.227356</v>
      </c>
      <c r="AC243" s="37">
        <f t="shared" si="48"/>
        <v>2731</v>
      </c>
      <c r="AD243" s="37">
        <f>+AC243*$Q$2+$AD$2</f>
        <v>304.05110000000002</v>
      </c>
      <c r="AE243" s="37">
        <f t="shared" si="49"/>
        <v>3035.0511000000001</v>
      </c>
      <c r="AF243" s="37">
        <f>SUM(AB242*5)</f>
        <v>336.13677999999999</v>
      </c>
      <c r="AG243" s="37">
        <v>0</v>
      </c>
      <c r="AH243" s="39"/>
      <c r="AI243" s="37"/>
      <c r="AJ243" s="37"/>
      <c r="AK243" s="37"/>
      <c r="AL243" s="37"/>
      <c r="AM243" s="37">
        <f>SUM(U243*$AM$2)</f>
        <v>5109.5281999999997</v>
      </c>
      <c r="AN243" s="40">
        <f>SUM(U243*$AN$2)</f>
        <v>15328.584599999998</v>
      </c>
      <c r="AO243" s="40">
        <f>SUM(U243*$AO$2)</f>
        <v>51095.281999999999</v>
      </c>
      <c r="AP243" s="2"/>
      <c r="AQ243" s="2"/>
    </row>
    <row r="244" spans="1:43" x14ac:dyDescent="0.25">
      <c r="A244" s="1">
        <v>226</v>
      </c>
      <c r="B244" s="22" t="s">
        <v>101</v>
      </c>
      <c r="C244" s="23" t="s">
        <v>783</v>
      </c>
      <c r="D244" s="24" t="s">
        <v>488</v>
      </c>
      <c r="E244" s="23" t="s">
        <v>767</v>
      </c>
      <c r="F244" s="23" t="s">
        <v>170</v>
      </c>
      <c r="G244" s="23" t="s">
        <v>85</v>
      </c>
      <c r="H244" s="24">
        <v>2013</v>
      </c>
      <c r="I244" s="24">
        <v>2014</v>
      </c>
      <c r="J244" s="25">
        <f t="shared" si="44"/>
        <v>1</v>
      </c>
      <c r="K244" s="26">
        <v>8</v>
      </c>
      <c r="L244" s="23">
        <v>15</v>
      </c>
      <c r="M244" s="27">
        <v>3398.1</v>
      </c>
      <c r="N244" s="27" t="e">
        <f>VLOOKUP(C244,[1]Hoja1!B:L,11,FALSE)</f>
        <v>#N/A</v>
      </c>
      <c r="O244" s="27" t="e">
        <f t="shared" si="46"/>
        <v>#N/A</v>
      </c>
      <c r="P244" s="28">
        <f t="shared" si="45"/>
        <v>226.54</v>
      </c>
      <c r="Q244" s="29">
        <v>9</v>
      </c>
      <c r="R244" s="28">
        <f>SUM(P244*$R$2)</f>
        <v>82687.099999999991</v>
      </c>
      <c r="S244" s="28">
        <f>+R244*$Q$2</f>
        <v>3150.37851</v>
      </c>
      <c r="T244" s="28">
        <f t="shared" si="47"/>
        <v>85837.478509999986</v>
      </c>
      <c r="U244" s="28">
        <f>+P244*$Q$2+P244</f>
        <v>235.17117399999998</v>
      </c>
      <c r="V244" s="28">
        <f>SUM(T244*$V$2)</f>
        <v>10300.497421199998</v>
      </c>
      <c r="W244" s="28">
        <f>+T244*$W$2</f>
        <v>2575.1243552999995</v>
      </c>
      <c r="X244" s="28">
        <f>SUM(T244*$X$2)</f>
        <v>4291.8739254999991</v>
      </c>
      <c r="Y244" s="28">
        <f>SUM(T244*$Y$2)</f>
        <v>2145.9369627499996</v>
      </c>
      <c r="Z244" s="28">
        <f>+T244*$Z$2</f>
        <v>1716.7495701999997</v>
      </c>
      <c r="AA244" s="28">
        <v>833</v>
      </c>
      <c r="AB244" s="28">
        <f>+$AB$2</f>
        <v>67.227356</v>
      </c>
      <c r="AC244" s="28">
        <f t="shared" si="48"/>
        <v>1666</v>
      </c>
      <c r="AD244" s="28">
        <f>+AC244*$Q$2+$AD$2</f>
        <v>263.47460000000001</v>
      </c>
      <c r="AE244" s="28">
        <f t="shared" si="49"/>
        <v>1929.4746</v>
      </c>
      <c r="AF244" s="28">
        <v>0</v>
      </c>
      <c r="AG244" s="28">
        <v>0</v>
      </c>
      <c r="AH244" s="30"/>
      <c r="AI244" s="28"/>
      <c r="AJ244" s="28"/>
      <c r="AK244" s="28"/>
      <c r="AL244" s="28"/>
      <c r="AM244" s="28">
        <f>SUM(U244*$AM$2)</f>
        <v>1175.8558699999999</v>
      </c>
      <c r="AN244" s="31">
        <f>SUM(U244*$AN$2)</f>
        <v>3527.5676099999996</v>
      </c>
      <c r="AO244" s="31">
        <f>SUM(U244*$AO$2)</f>
        <v>11758.5587</v>
      </c>
      <c r="AP244" s="2"/>
      <c r="AQ244" s="2"/>
    </row>
    <row r="245" spans="1:43" x14ac:dyDescent="0.25">
      <c r="A245" s="1">
        <v>227</v>
      </c>
      <c r="B245" s="22" t="s">
        <v>784</v>
      </c>
      <c r="C245" s="32" t="s">
        <v>785</v>
      </c>
      <c r="D245" s="33" t="s">
        <v>786</v>
      </c>
      <c r="E245" s="32" t="s">
        <v>767</v>
      </c>
      <c r="F245" s="32" t="s">
        <v>473</v>
      </c>
      <c r="G245" s="32" t="s">
        <v>43</v>
      </c>
      <c r="H245" s="33">
        <v>1993</v>
      </c>
      <c r="I245" s="33">
        <v>2014</v>
      </c>
      <c r="J245" s="34">
        <f t="shared" si="44"/>
        <v>21</v>
      </c>
      <c r="K245" s="35">
        <v>6</v>
      </c>
      <c r="L245" s="32">
        <v>15</v>
      </c>
      <c r="M245" s="36">
        <v>5316.85</v>
      </c>
      <c r="N245" s="36">
        <f>VLOOKUP(C245,[1]Hoja1!B:L,11,FALSE)</f>
        <v>5316.85</v>
      </c>
      <c r="O245" s="36">
        <f t="shared" si="46"/>
        <v>0</v>
      </c>
      <c r="P245" s="37">
        <f t="shared" si="45"/>
        <v>354.45666666666671</v>
      </c>
      <c r="Q245" s="38">
        <v>14</v>
      </c>
      <c r="R245" s="37">
        <f>SUM(P245*$R$2)</f>
        <v>129376.68333333335</v>
      </c>
      <c r="S245" s="37">
        <f>+R245*$Q$2</f>
        <v>4929.2516350000005</v>
      </c>
      <c r="T245" s="37">
        <f t="shared" si="47"/>
        <v>134305.93496833334</v>
      </c>
      <c r="U245" s="37">
        <f>+P245*$Q$2+P245</f>
        <v>367.9614656666667</v>
      </c>
      <c r="V245" s="37">
        <f>SUM(T245*$V$2)</f>
        <v>16116.7121962</v>
      </c>
      <c r="W245" s="37">
        <f>+T245*$W$2</f>
        <v>4029.17804905</v>
      </c>
      <c r="X245" s="37">
        <f>SUM(T245*$X$2)</f>
        <v>6715.2967484166675</v>
      </c>
      <c r="Y245" s="37">
        <f>SUM(T245*$Y$2)</f>
        <v>3357.6483742083337</v>
      </c>
      <c r="Z245" s="37">
        <f>+T245*$Z$2</f>
        <v>2686.118699366667</v>
      </c>
      <c r="AA245" s="37">
        <v>1036</v>
      </c>
      <c r="AB245" s="37">
        <f>+$AB$2</f>
        <v>67.227356</v>
      </c>
      <c r="AC245" s="37">
        <f t="shared" si="48"/>
        <v>2072</v>
      </c>
      <c r="AD245" s="37">
        <f>+AC245*$Q$2+$AD$2</f>
        <v>278.94319999999999</v>
      </c>
      <c r="AE245" s="37">
        <f t="shared" si="49"/>
        <v>2350.9432000000002</v>
      </c>
      <c r="AF245" s="37">
        <f>SUM(AB244*6)</f>
        <v>403.36413600000003</v>
      </c>
      <c r="AG245" s="37">
        <v>0</v>
      </c>
      <c r="AH245" s="39"/>
      <c r="AI245" s="37"/>
      <c r="AJ245" s="37"/>
      <c r="AK245" s="37"/>
      <c r="AL245" s="37"/>
      <c r="AM245" s="37">
        <f>SUM(U245*$AM$2)</f>
        <v>1839.8073283333335</v>
      </c>
      <c r="AN245" s="40">
        <f>SUM(U245*$AN$2)</f>
        <v>5519.4219850000009</v>
      </c>
      <c r="AO245" s="40">
        <f>SUM(U245*$AO$2)</f>
        <v>18398.073283333335</v>
      </c>
      <c r="AP245" s="2"/>
      <c r="AQ245" s="2"/>
    </row>
    <row r="246" spans="1:43" x14ac:dyDescent="0.25">
      <c r="A246" s="1">
        <v>228</v>
      </c>
      <c r="B246" s="2" t="s">
        <v>101</v>
      </c>
      <c r="C246" s="23" t="s">
        <v>787</v>
      </c>
      <c r="D246" s="24"/>
      <c r="E246" s="23" t="s">
        <v>767</v>
      </c>
      <c r="F246" s="23" t="s">
        <v>788</v>
      </c>
      <c r="G246" s="23" t="s">
        <v>129</v>
      </c>
      <c r="H246" s="24"/>
      <c r="I246" s="24"/>
      <c r="J246" s="25"/>
      <c r="K246" s="26">
        <v>8</v>
      </c>
      <c r="L246" s="23">
        <v>15</v>
      </c>
      <c r="M246" s="27">
        <v>7753.8</v>
      </c>
      <c r="N246" s="27"/>
      <c r="O246" s="27"/>
      <c r="P246" s="28">
        <f t="shared" si="45"/>
        <v>516.91999999999996</v>
      </c>
      <c r="Q246" s="29">
        <v>18</v>
      </c>
      <c r="R246" s="28">
        <f>SUM(P246*$R$2)</f>
        <v>188675.8</v>
      </c>
      <c r="S246" s="28">
        <f>+R246*$Q$2</f>
        <v>7188.5479800000003</v>
      </c>
      <c r="T246" s="28">
        <f t="shared" si="47"/>
        <v>195864.34797999999</v>
      </c>
      <c r="U246" s="28">
        <f>+P246*$Q$2+P246</f>
        <v>536.61465199999998</v>
      </c>
      <c r="V246" s="28">
        <f>SUM(T246*$V$2)</f>
        <v>23503.721757599997</v>
      </c>
      <c r="W246" s="28">
        <f>+T246*$W$2</f>
        <v>5875.9304393999992</v>
      </c>
      <c r="X246" s="28">
        <f>SUM(T246*$X$2)</f>
        <v>9793.2173989999992</v>
      </c>
      <c r="Y246" s="28">
        <f>SUM(T246*$Y$2)</f>
        <v>4896.6086994999996</v>
      </c>
      <c r="Z246" s="28">
        <f>+T246*$Z$2</f>
        <v>3917.2869596</v>
      </c>
      <c r="AA246" s="28">
        <v>1343.5</v>
      </c>
      <c r="AB246" s="28">
        <f>+$AB$2</f>
        <v>67.227356</v>
      </c>
      <c r="AC246" s="28">
        <f t="shared" si="48"/>
        <v>2687</v>
      </c>
      <c r="AD246" s="28">
        <f>+AC246*$Q$2+$AD$2</f>
        <v>302.37470000000002</v>
      </c>
      <c r="AE246" s="28">
        <f t="shared" si="49"/>
        <v>2989.3746999999998</v>
      </c>
      <c r="AF246" s="28">
        <f>SUM(AB248*6)</f>
        <v>30655.674336000018</v>
      </c>
      <c r="AG246" s="28">
        <v>0</v>
      </c>
      <c r="AH246" s="30"/>
      <c r="AI246" s="28"/>
      <c r="AJ246" s="28"/>
      <c r="AK246" s="28"/>
      <c r="AL246" s="28"/>
      <c r="AM246" s="28">
        <f>SUM(U246*$AM$2)</f>
        <v>2683.0732600000001</v>
      </c>
      <c r="AN246" s="31">
        <f>SUM(U246*$AN$2)</f>
        <v>8049.2197799999994</v>
      </c>
      <c r="AO246" s="31">
        <f>SUM(U246*$AO$2)</f>
        <v>26830.732599999999</v>
      </c>
      <c r="AP246" s="2"/>
      <c r="AQ246" s="2"/>
    </row>
    <row r="247" spans="1:43" x14ac:dyDescent="0.25">
      <c r="A247" s="1">
        <v>229</v>
      </c>
      <c r="B247" s="22" t="s">
        <v>789</v>
      </c>
      <c r="C247" s="32" t="s">
        <v>790</v>
      </c>
      <c r="D247" s="33" t="s">
        <v>791</v>
      </c>
      <c r="E247" s="32" t="s">
        <v>792</v>
      </c>
      <c r="F247" s="32" t="s">
        <v>651</v>
      </c>
      <c r="G247" s="32" t="s">
        <v>129</v>
      </c>
      <c r="H247" s="33">
        <v>2013</v>
      </c>
      <c r="I247" s="33">
        <v>2014</v>
      </c>
      <c r="J247" s="34">
        <f>SUM(I247-H247)</f>
        <v>1</v>
      </c>
      <c r="K247" s="35">
        <v>8</v>
      </c>
      <c r="L247" s="32">
        <v>15</v>
      </c>
      <c r="M247" s="36">
        <v>5691.1</v>
      </c>
      <c r="N247" s="36">
        <f>VLOOKUP(C247,[1]Hoja1!B:L,11,FALSE)</f>
        <v>5691.1</v>
      </c>
      <c r="O247" s="36">
        <f>+M247-N247</f>
        <v>0</v>
      </c>
      <c r="P247" s="37">
        <f>SUM(M247/L247)</f>
        <v>379.40666666666669</v>
      </c>
      <c r="Q247" s="38">
        <v>15</v>
      </c>
      <c r="R247" s="37">
        <f>SUM(P247*$R$2)</f>
        <v>138483.43333333335</v>
      </c>
      <c r="S247" s="37">
        <f>+R247*$Q$2</f>
        <v>5276.2188100000012</v>
      </c>
      <c r="T247" s="37">
        <f t="shared" si="47"/>
        <v>143759.65214333334</v>
      </c>
      <c r="U247" s="37">
        <f>+P247*$Q$2+P247</f>
        <v>393.86206066666671</v>
      </c>
      <c r="V247" s="37">
        <f>SUM(T247*$V$2)</f>
        <v>17251.158257200001</v>
      </c>
      <c r="W247" s="37">
        <f>+T247*$W$2</f>
        <v>4312.7895643000002</v>
      </c>
      <c r="X247" s="37">
        <f>SUM(T247*$X$2)</f>
        <v>7187.9826071666675</v>
      </c>
      <c r="Y247" s="37">
        <f>SUM(T247*$Y$2)</f>
        <v>3593.9913035833338</v>
      </c>
      <c r="Z247" s="37">
        <f>+T247*$Z$2</f>
        <v>2875.1930428666669</v>
      </c>
      <c r="AA247" s="37">
        <v>956</v>
      </c>
      <c r="AB247" s="37">
        <f>+$AB$2</f>
        <v>67.227356</v>
      </c>
      <c r="AC247" s="37">
        <f t="shared" si="48"/>
        <v>1912</v>
      </c>
      <c r="AD247" s="37">
        <f>+AC247*$Q$2+$AD$2</f>
        <v>272.84719999999999</v>
      </c>
      <c r="AE247" s="37">
        <f t="shared" si="49"/>
        <v>2184.8472000000002</v>
      </c>
      <c r="AF247" s="37">
        <v>0</v>
      </c>
      <c r="AG247" s="37">
        <v>0</v>
      </c>
      <c r="AH247" s="39"/>
      <c r="AI247" s="37"/>
      <c r="AJ247" s="37"/>
      <c r="AK247" s="37"/>
      <c r="AL247" s="37"/>
      <c r="AM247" s="37">
        <f>SUM(U247*$AM$2)</f>
        <v>1969.3103033333336</v>
      </c>
      <c r="AN247" s="40">
        <f>SUM(U247*$AN$2)</f>
        <v>5907.9309100000009</v>
      </c>
      <c r="AO247" s="40">
        <f>SUM(U247*$AO$2)</f>
        <v>19693.103033333336</v>
      </c>
      <c r="AP247" s="2"/>
      <c r="AQ247" s="2"/>
    </row>
    <row r="248" spans="1:43" x14ac:dyDescent="0.25">
      <c r="A248" s="14"/>
      <c r="B248" s="42"/>
      <c r="C248" s="43"/>
      <c r="D248" s="42"/>
      <c r="E248" s="44"/>
      <c r="F248" s="44"/>
      <c r="G248" s="44"/>
      <c r="H248" s="42"/>
      <c r="I248" s="42"/>
      <c r="J248" s="45"/>
      <c r="K248" s="14"/>
      <c r="L248" s="44"/>
      <c r="M248" s="46">
        <f>SUM(M172:M247)</f>
        <v>468060.06333333318</v>
      </c>
      <c r="N248" s="47"/>
      <c r="O248" s="47" t="e">
        <f t="shared" ref="O248:AO248" si="50">SUM(O172:O247)</f>
        <v>#N/A</v>
      </c>
      <c r="P248" s="46">
        <f t="shared" si="50"/>
        <v>31233.584222222224</v>
      </c>
      <c r="Q248" s="48">
        <f t="shared" si="50"/>
        <v>850</v>
      </c>
      <c r="R248" s="46">
        <f t="shared" si="50"/>
        <v>11400258.241111111</v>
      </c>
      <c r="S248" s="46">
        <f t="shared" si="50"/>
        <v>434349.83898633358</v>
      </c>
      <c r="T248" s="46">
        <f t="shared" si="50"/>
        <v>11834608.080097442</v>
      </c>
      <c r="U248" s="46">
        <f t="shared" si="50"/>
        <v>32423.583781088895</v>
      </c>
      <c r="V248" s="46">
        <f t="shared" si="50"/>
        <v>1420152.9696116925</v>
      </c>
      <c r="W248" s="46">
        <f t="shared" si="50"/>
        <v>355038.24240292312</v>
      </c>
      <c r="X248" s="46">
        <f t="shared" si="50"/>
        <v>591730.40400487208</v>
      </c>
      <c r="Y248" s="46">
        <f t="shared" si="50"/>
        <v>295865.20200243604</v>
      </c>
      <c r="Z248" s="46">
        <f t="shared" si="50"/>
        <v>236692.16160194881</v>
      </c>
      <c r="AA248" s="46">
        <f t="shared" si="50"/>
        <v>76282.5</v>
      </c>
      <c r="AB248" s="46">
        <f t="shared" si="50"/>
        <v>5109.279056000003</v>
      </c>
      <c r="AC248" s="46">
        <f t="shared" si="50"/>
        <v>152565</v>
      </c>
      <c r="AD248" s="46">
        <f t="shared" si="50"/>
        <v>21012.726500000004</v>
      </c>
      <c r="AE248" s="46">
        <f t="shared" si="50"/>
        <v>173577.72649999993</v>
      </c>
      <c r="AF248" s="46">
        <f t="shared" si="50"/>
        <v>50823.881136000025</v>
      </c>
      <c r="AG248" s="46">
        <f t="shared" si="50"/>
        <v>8310.5562645000009</v>
      </c>
      <c r="AH248" s="46">
        <f t="shared" si="50"/>
        <v>30000</v>
      </c>
      <c r="AI248" s="46">
        <f t="shared" si="50"/>
        <v>0</v>
      </c>
      <c r="AJ248" s="46">
        <f t="shared" si="50"/>
        <v>0</v>
      </c>
      <c r="AK248" s="46">
        <f t="shared" si="50"/>
        <v>0</v>
      </c>
      <c r="AL248" s="46">
        <f t="shared" si="50"/>
        <v>0</v>
      </c>
      <c r="AM248" s="46">
        <f t="shared" si="50"/>
        <v>162117.91890544444</v>
      </c>
      <c r="AN248" s="46">
        <f t="shared" si="50"/>
        <v>486353.75671633345</v>
      </c>
      <c r="AO248" s="46">
        <f t="shared" si="50"/>
        <v>1621179.1890544437</v>
      </c>
      <c r="AP248" s="46"/>
      <c r="AQ248" s="44"/>
    </row>
    <row r="249" spans="1:43" x14ac:dyDescent="0.25">
      <c r="A249" s="14"/>
      <c r="B249" s="42"/>
      <c r="C249" s="43" t="s">
        <v>152</v>
      </c>
      <c r="D249" s="42"/>
      <c r="E249" s="44"/>
      <c r="F249" s="44"/>
      <c r="G249" s="44"/>
      <c r="H249" s="42"/>
      <c r="I249" s="42"/>
      <c r="J249" s="45"/>
      <c r="K249" s="14"/>
      <c r="L249" s="44"/>
      <c r="M249" s="46"/>
      <c r="N249" s="47"/>
      <c r="O249" s="47"/>
      <c r="P249" s="46"/>
      <c r="Q249" s="48" t="s">
        <v>153</v>
      </c>
      <c r="R249" s="46">
        <f>+R248</f>
        <v>11400258.241111111</v>
      </c>
      <c r="S249" s="46">
        <f>+S248</f>
        <v>434349.83898633358</v>
      </c>
      <c r="T249" s="46">
        <f>+T248</f>
        <v>11834608.080097442</v>
      </c>
      <c r="U249" s="46"/>
      <c r="V249" s="46">
        <f>+V248</f>
        <v>1420152.9696116925</v>
      </c>
      <c r="W249" s="46">
        <f>+W248</f>
        <v>355038.24240292312</v>
      </c>
      <c r="X249" s="46">
        <f>+X248</f>
        <v>591730.40400487208</v>
      </c>
      <c r="Y249" s="46">
        <f>+Y248</f>
        <v>295865.20200243604</v>
      </c>
      <c r="Z249" s="46">
        <f>+Z248</f>
        <v>236692.16160194881</v>
      </c>
      <c r="AA249" s="46"/>
      <c r="AB249" s="46"/>
      <c r="AC249" s="46">
        <f>+AC248*12</f>
        <v>1830780</v>
      </c>
      <c r="AD249" s="46">
        <f>+AD248*12</f>
        <v>252152.71800000005</v>
      </c>
      <c r="AE249" s="46">
        <f>+AE248*12</f>
        <v>2082932.7179999992</v>
      </c>
      <c r="AF249" s="46">
        <f>+AF248*12</f>
        <v>609886.57363200025</v>
      </c>
      <c r="AG249" s="46">
        <f t="shared" ref="AG249:AO249" si="51">+AG248</f>
        <v>8310.5562645000009</v>
      </c>
      <c r="AH249" s="46">
        <f t="shared" si="51"/>
        <v>30000</v>
      </c>
      <c r="AI249" s="46">
        <f t="shared" si="51"/>
        <v>0</v>
      </c>
      <c r="AJ249" s="46">
        <f t="shared" si="51"/>
        <v>0</v>
      </c>
      <c r="AK249" s="46">
        <f t="shared" si="51"/>
        <v>0</v>
      </c>
      <c r="AL249" s="46">
        <f t="shared" si="51"/>
        <v>0</v>
      </c>
      <c r="AM249" s="46">
        <f t="shared" si="51"/>
        <v>162117.91890544444</v>
      </c>
      <c r="AN249" s="46">
        <f t="shared" si="51"/>
        <v>486353.75671633345</v>
      </c>
      <c r="AO249" s="46">
        <f t="shared" si="51"/>
        <v>1621179.1890544437</v>
      </c>
      <c r="AP249" s="46">
        <f>+T249+V249+W249+Y249+X249+Z249+AE249+AF249+AG249+AH249+AI249+AJ249+AK249+AL249+AM249+AN249+AO249</f>
        <v>19734867.772294041</v>
      </c>
      <c r="AQ249" s="44"/>
    </row>
    <row r="250" spans="1:43" x14ac:dyDescent="0.25">
      <c r="A250" s="1"/>
      <c r="B250" s="22"/>
      <c r="C250" s="2"/>
      <c r="D250" s="22"/>
      <c r="E250" s="2"/>
      <c r="F250" s="2"/>
      <c r="G250" s="2"/>
      <c r="H250" s="22"/>
      <c r="I250" s="22"/>
      <c r="J250" s="41"/>
      <c r="K250" s="1"/>
      <c r="L250" s="2"/>
      <c r="M250" s="3"/>
      <c r="N250" s="3"/>
      <c r="O250" s="3"/>
      <c r="P250" s="4"/>
      <c r="Q250" s="49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50"/>
      <c r="AI250" s="4"/>
      <c r="AJ250" s="4"/>
      <c r="AK250" s="4"/>
      <c r="AL250" s="4"/>
      <c r="AM250" s="4"/>
      <c r="AN250" s="51"/>
      <c r="AO250" s="51"/>
      <c r="AP250" s="2"/>
      <c r="AQ250" s="2"/>
    </row>
    <row r="251" spans="1:43" x14ac:dyDescent="0.25">
      <c r="A251" s="1"/>
      <c r="B251" s="22"/>
      <c r="C251" s="2"/>
      <c r="D251" s="22"/>
      <c r="E251" s="2"/>
      <c r="F251" s="2"/>
      <c r="G251" s="2"/>
      <c r="H251" s="22"/>
      <c r="I251" s="22"/>
      <c r="J251" s="41"/>
      <c r="K251" s="1"/>
      <c r="L251" s="2"/>
      <c r="M251" s="3"/>
      <c r="N251" s="3"/>
      <c r="O251" s="3"/>
      <c r="P251" s="4"/>
      <c r="Q251" s="49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50"/>
      <c r="AI251" s="4"/>
      <c r="AJ251" s="4"/>
      <c r="AK251" s="4"/>
      <c r="AL251" s="4"/>
      <c r="AM251" s="4"/>
      <c r="AN251" s="51"/>
      <c r="AO251" s="51"/>
      <c r="AP251" s="2"/>
      <c r="AQ251" s="2"/>
    </row>
    <row r="252" spans="1:43" x14ac:dyDescent="0.25">
      <c r="A252" s="1"/>
      <c r="B252" s="22"/>
      <c r="C252" s="2"/>
      <c r="D252" s="22"/>
      <c r="E252" s="2"/>
      <c r="F252" s="2"/>
      <c r="G252" s="2"/>
      <c r="H252" s="22"/>
      <c r="I252" s="22"/>
      <c r="J252" s="41"/>
      <c r="K252" s="1"/>
      <c r="L252" s="2"/>
      <c r="M252" s="3"/>
      <c r="N252" s="3"/>
      <c r="O252" s="3"/>
      <c r="P252" s="4"/>
      <c r="Q252" s="49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50"/>
      <c r="AI252" s="4"/>
      <c r="AJ252" s="4"/>
      <c r="AK252" s="4"/>
      <c r="AL252" s="4"/>
      <c r="AM252" s="4"/>
      <c r="AN252" s="51"/>
      <c r="AO252" s="51"/>
      <c r="AP252" s="2"/>
      <c r="AQ252" s="2"/>
    </row>
    <row r="253" spans="1:43" x14ac:dyDescent="0.25">
      <c r="A253" s="1">
        <v>230</v>
      </c>
      <c r="B253" s="22" t="s">
        <v>793</v>
      </c>
      <c r="C253" s="23" t="s">
        <v>794</v>
      </c>
      <c r="D253" s="24" t="s">
        <v>795</v>
      </c>
      <c r="E253" s="23" t="s">
        <v>796</v>
      </c>
      <c r="F253" s="23" t="s">
        <v>797</v>
      </c>
      <c r="G253" s="23" t="s">
        <v>43</v>
      </c>
      <c r="H253" s="24">
        <v>2010</v>
      </c>
      <c r="I253" s="24">
        <v>2014</v>
      </c>
      <c r="J253" s="25">
        <f>SUM(I253-H253)</f>
        <v>4</v>
      </c>
      <c r="K253" s="26">
        <v>8</v>
      </c>
      <c r="L253" s="23">
        <v>15</v>
      </c>
      <c r="M253" s="27">
        <f>11382.3/2</f>
        <v>5691.15</v>
      </c>
      <c r="N253" s="27">
        <f>VLOOKUP(C253,[1]Hoja1!B:L,11,FALSE)</f>
        <v>3289.8</v>
      </c>
      <c r="O253" s="27">
        <f>+M253-N253</f>
        <v>2401.3499999999995</v>
      </c>
      <c r="P253" s="28">
        <f t="shared" ref="P253:P311" si="52">SUM(M253/L253)</f>
        <v>379.40999999999997</v>
      </c>
      <c r="Q253" s="29">
        <v>5</v>
      </c>
      <c r="R253" s="28">
        <f>SUM(P253*$R$2)</f>
        <v>138484.65</v>
      </c>
      <c r="S253" s="28">
        <f>+R253*$Q$2</f>
        <v>5276.2651649999998</v>
      </c>
      <c r="T253" s="28">
        <f t="shared" ref="T253:T311" si="53">+R253+S253</f>
        <v>143760.91516499998</v>
      </c>
      <c r="U253" s="28">
        <f>+P253*$Q$2+P253</f>
        <v>393.86552099999994</v>
      </c>
      <c r="V253" s="28">
        <f>SUM(T253*$V$2)</f>
        <v>17251.309819799997</v>
      </c>
      <c r="W253" s="28">
        <f>+T253*$W$2</f>
        <v>4312.8274549499993</v>
      </c>
      <c r="X253" s="28">
        <f>SUM(T253*$X$2)</f>
        <v>7188.0457582499994</v>
      </c>
      <c r="Y253" s="28">
        <f>SUM(T253*$Y$2)</f>
        <v>3594.0228791249997</v>
      </c>
      <c r="Z253" s="28">
        <f>+T253*$Z$2</f>
        <v>2875.2183032999997</v>
      </c>
      <c r="AA253" s="28">
        <v>1036</v>
      </c>
      <c r="AB253" s="28">
        <f>+$AB$2</f>
        <v>67.227356</v>
      </c>
      <c r="AC253" s="28">
        <f t="shared" ref="AC253:AC311" si="54">SUM(AA253*2)</f>
        <v>2072</v>
      </c>
      <c r="AD253" s="28">
        <f>+AC253*$Q$2+$AD$2</f>
        <v>278.94319999999999</v>
      </c>
      <c r="AE253" s="28">
        <f t="shared" ref="AE253:AE311" si="55">+AC253+AD253</f>
        <v>2350.9432000000002</v>
      </c>
      <c r="AF253" s="28">
        <v>0</v>
      </c>
      <c r="AG253" s="28">
        <v>0</v>
      </c>
      <c r="AH253" s="30"/>
      <c r="AI253" s="28"/>
      <c r="AJ253" s="28"/>
      <c r="AK253" s="28"/>
      <c r="AL253" s="28"/>
      <c r="AM253" s="28">
        <f>SUM(U253*$AM$2)</f>
        <v>1969.3276049999997</v>
      </c>
      <c r="AN253" s="31">
        <f>SUM(U253*$AN$2)</f>
        <v>5907.9828149999994</v>
      </c>
      <c r="AO253" s="31">
        <f>SUM(U253*$AO$2)</f>
        <v>19693.276049999997</v>
      </c>
      <c r="AP253" s="2"/>
      <c r="AQ253" s="2"/>
    </row>
    <row r="254" spans="1:43" x14ac:dyDescent="0.25">
      <c r="A254" s="1">
        <v>231</v>
      </c>
      <c r="B254" s="22" t="s">
        <v>798</v>
      </c>
      <c r="C254" s="32" t="s">
        <v>799</v>
      </c>
      <c r="D254" s="33" t="s">
        <v>800</v>
      </c>
      <c r="E254" s="32" t="s">
        <v>796</v>
      </c>
      <c r="F254" s="32" t="s">
        <v>535</v>
      </c>
      <c r="G254" s="32" t="s">
        <v>70</v>
      </c>
      <c r="H254" s="33">
        <v>2007</v>
      </c>
      <c r="I254" s="33">
        <v>2014</v>
      </c>
      <c r="J254" s="34">
        <f>SUM(I254-H254)</f>
        <v>7</v>
      </c>
      <c r="K254" s="35">
        <v>6</v>
      </c>
      <c r="L254" s="32">
        <v>15</v>
      </c>
      <c r="M254" s="36">
        <v>5700.55</v>
      </c>
      <c r="N254" s="36">
        <f>VLOOKUP(C254,[1]Hoja1!B:L,11,FALSE)</f>
        <v>5700.55</v>
      </c>
      <c r="O254" s="36">
        <f>+M254-N254</f>
        <v>0</v>
      </c>
      <c r="P254" s="37">
        <f t="shared" si="52"/>
        <v>380.03666666666669</v>
      </c>
      <c r="Q254" s="38">
        <v>15</v>
      </c>
      <c r="R254" s="37">
        <f>SUM(P254*$R$2)</f>
        <v>138713.38333333333</v>
      </c>
      <c r="S254" s="37">
        <f>+R254*$Q$2</f>
        <v>5284.9799050000001</v>
      </c>
      <c r="T254" s="37">
        <f t="shared" si="53"/>
        <v>143998.36323833332</v>
      </c>
      <c r="U254" s="37">
        <f>+P254*$Q$2+P254</f>
        <v>394.5160636666667</v>
      </c>
      <c r="V254" s="37">
        <f>SUM(T254*$V$2)</f>
        <v>17279.803588599996</v>
      </c>
      <c r="W254" s="37">
        <f>+T254*$W$2</f>
        <v>4319.950897149999</v>
      </c>
      <c r="X254" s="37">
        <f>SUM(T254*$X$2)</f>
        <v>7199.9181619166666</v>
      </c>
      <c r="Y254" s="37">
        <f>SUM(T254*$Y$2)</f>
        <v>3599.9590809583333</v>
      </c>
      <c r="Z254" s="37">
        <f>+T254*$Z$2</f>
        <v>2879.9672647666662</v>
      </c>
      <c r="AA254" s="37">
        <v>956</v>
      </c>
      <c r="AB254" s="37">
        <f>+$AB$2</f>
        <v>67.227356</v>
      </c>
      <c r="AC254" s="37">
        <f t="shared" si="54"/>
        <v>1912</v>
      </c>
      <c r="AD254" s="37">
        <f>+AC254*$Q$2+$AD$2</f>
        <v>272.84719999999999</v>
      </c>
      <c r="AE254" s="37">
        <f t="shared" si="55"/>
        <v>2184.8472000000002</v>
      </c>
      <c r="AF254" s="37">
        <f>SUM(AB254*3)</f>
        <v>201.68206800000002</v>
      </c>
      <c r="AG254" s="37">
        <v>0</v>
      </c>
      <c r="AH254" s="39"/>
      <c r="AI254" s="37"/>
      <c r="AJ254" s="37"/>
      <c r="AK254" s="37"/>
      <c r="AL254" s="37"/>
      <c r="AM254" s="37">
        <f>SUM(U254*$AM$2)</f>
        <v>1972.5803183333335</v>
      </c>
      <c r="AN254" s="40">
        <f>SUM(U254*$AN$2)</f>
        <v>5917.7409550000002</v>
      </c>
      <c r="AO254" s="40">
        <f>SUM(U254*$AO$2)</f>
        <v>19725.803183333333</v>
      </c>
      <c r="AP254" s="2"/>
      <c r="AQ254" s="2"/>
    </row>
    <row r="255" spans="1:43" x14ac:dyDescent="0.25">
      <c r="A255" s="1">
        <v>232</v>
      </c>
      <c r="B255" s="22" t="s">
        <v>801</v>
      </c>
      <c r="C255" s="23" t="s">
        <v>802</v>
      </c>
      <c r="D255" s="24" t="s">
        <v>803</v>
      </c>
      <c r="E255" s="23" t="s">
        <v>796</v>
      </c>
      <c r="F255" s="23" t="s">
        <v>292</v>
      </c>
      <c r="G255" s="23" t="s">
        <v>43</v>
      </c>
      <c r="H255" s="24">
        <v>2006</v>
      </c>
      <c r="I255" s="24">
        <v>2014</v>
      </c>
      <c r="J255" s="25">
        <f>SUM(I255-H255)</f>
        <v>8</v>
      </c>
      <c r="K255" s="26">
        <v>8</v>
      </c>
      <c r="L255" s="23">
        <v>15</v>
      </c>
      <c r="M255" s="27">
        <f>11382.3/2</f>
        <v>5691.15</v>
      </c>
      <c r="N255" s="27">
        <f>VLOOKUP(C255,[1]Hoja1!B:L,11,FALSE)</f>
        <v>3289.8</v>
      </c>
      <c r="O255" s="27">
        <f>+M255-N255</f>
        <v>2401.3499999999995</v>
      </c>
      <c r="P255" s="28">
        <f t="shared" si="52"/>
        <v>379.40999999999997</v>
      </c>
      <c r="Q255" s="29">
        <v>5</v>
      </c>
      <c r="R255" s="28">
        <f>SUM(P255*$R$2)</f>
        <v>138484.65</v>
      </c>
      <c r="S255" s="28">
        <f>+R255*$Q$2</f>
        <v>5276.2651649999998</v>
      </c>
      <c r="T255" s="28">
        <f t="shared" si="53"/>
        <v>143760.91516499998</v>
      </c>
      <c r="U255" s="28">
        <f>+P255*$Q$2+P255</f>
        <v>393.86552099999994</v>
      </c>
      <c r="V255" s="28">
        <f>SUM(T255*$V$2)</f>
        <v>17251.309819799997</v>
      </c>
      <c r="W255" s="28">
        <f>+T255*$W$2</f>
        <v>4312.8274549499993</v>
      </c>
      <c r="X255" s="28">
        <f>SUM(T255*$X$2)</f>
        <v>7188.0457582499994</v>
      </c>
      <c r="Y255" s="28">
        <f>SUM(T255*$Y$2)</f>
        <v>3594.0228791249997</v>
      </c>
      <c r="Z255" s="28">
        <f>+T255*$Z$2</f>
        <v>2875.2183032999997</v>
      </c>
      <c r="AA255" s="28">
        <v>1036</v>
      </c>
      <c r="AB255" s="28">
        <f>+$AB$2</f>
        <v>67.227356</v>
      </c>
      <c r="AC255" s="28">
        <f t="shared" si="54"/>
        <v>2072</v>
      </c>
      <c r="AD255" s="28">
        <f>+AC255*$Q$2+$AD$2</f>
        <v>278.94319999999999</v>
      </c>
      <c r="AE255" s="28">
        <f t="shared" si="55"/>
        <v>2350.9432000000002</v>
      </c>
      <c r="AF255" s="28">
        <v>0</v>
      </c>
      <c r="AG255" s="28">
        <v>0</v>
      </c>
      <c r="AH255" s="30"/>
      <c r="AI255" s="28"/>
      <c r="AJ255" s="28"/>
      <c r="AK255" s="28"/>
      <c r="AL255" s="28"/>
      <c r="AM255" s="28">
        <f>SUM(U255*$AM$2)</f>
        <v>1969.3276049999997</v>
      </c>
      <c r="AN255" s="31">
        <f>SUM(U255*$AN$2)</f>
        <v>5907.9828149999994</v>
      </c>
      <c r="AO255" s="31">
        <f>SUM(U255*$AO$2)</f>
        <v>19693.276049999997</v>
      </c>
      <c r="AP255" s="2"/>
      <c r="AQ255" s="2"/>
    </row>
    <row r="256" spans="1:43" x14ac:dyDescent="0.25">
      <c r="A256" s="1">
        <v>233</v>
      </c>
      <c r="B256" s="22" t="s">
        <v>101</v>
      </c>
      <c r="C256" s="32" t="s">
        <v>804</v>
      </c>
      <c r="D256" s="33"/>
      <c r="E256" s="32" t="s">
        <v>805</v>
      </c>
      <c r="F256" s="32" t="s">
        <v>267</v>
      </c>
      <c r="G256" s="32" t="s">
        <v>70</v>
      </c>
      <c r="H256" s="33"/>
      <c r="I256" s="33"/>
      <c r="J256" s="34"/>
      <c r="K256" s="35">
        <v>8</v>
      </c>
      <c r="L256" s="32">
        <v>15</v>
      </c>
      <c r="M256" s="36">
        <v>5691.15</v>
      </c>
      <c r="N256" s="36"/>
      <c r="O256" s="36"/>
      <c r="P256" s="37">
        <f>SUM(M256/L256)</f>
        <v>379.40999999999997</v>
      </c>
      <c r="Q256" s="38">
        <v>14</v>
      </c>
      <c r="R256" s="37">
        <f>SUM(P256*$R$2)</f>
        <v>138484.65</v>
      </c>
      <c r="S256" s="37">
        <f>+R256*$Q$2</f>
        <v>5276.2651649999998</v>
      </c>
      <c r="T256" s="37">
        <f>+R256+S256</f>
        <v>143760.91516499998</v>
      </c>
      <c r="U256" s="37">
        <f>+P256*$Q$2+P256</f>
        <v>393.86552099999994</v>
      </c>
      <c r="V256" s="37">
        <f>SUM(T256*$V$2)</f>
        <v>17251.309819799997</v>
      </c>
      <c r="W256" s="37">
        <f>+T256*$W$2</f>
        <v>4312.8274549499993</v>
      </c>
      <c r="X256" s="37">
        <f>SUM(T256*$X$2)</f>
        <v>7188.0457582499994</v>
      </c>
      <c r="Y256" s="37">
        <f>SUM(T256*$Y$2)</f>
        <v>3594.0228791249997</v>
      </c>
      <c r="Z256" s="37">
        <f>+T256*$Z$2</f>
        <v>2875.2183032999997</v>
      </c>
      <c r="AA256" s="37">
        <v>1036</v>
      </c>
      <c r="AB256" s="37">
        <f>+$AB$2</f>
        <v>67.227356</v>
      </c>
      <c r="AC256" s="37">
        <f>SUM(AA256*2)</f>
        <v>2072</v>
      </c>
      <c r="AD256" s="37">
        <f>+AC256*$Q$2+$AD$2</f>
        <v>278.94319999999999</v>
      </c>
      <c r="AE256" s="37">
        <f>+AC256+AD256</f>
        <v>2350.9432000000002</v>
      </c>
      <c r="AF256" s="37">
        <f>SUM(AB404*4)</f>
        <v>268.909424</v>
      </c>
      <c r="AG256" s="37">
        <v>0</v>
      </c>
      <c r="AH256" s="39"/>
      <c r="AI256" s="37"/>
      <c r="AJ256" s="37"/>
      <c r="AK256" s="37"/>
      <c r="AL256" s="37"/>
      <c r="AM256" s="37">
        <f>SUM(U256*$AM$2)</f>
        <v>1969.3276049999997</v>
      </c>
      <c r="AN256" s="40">
        <f>SUM(U256*$AN$2)</f>
        <v>5907.9828149999994</v>
      </c>
      <c r="AO256" s="40">
        <f>SUM(U256*$AO$2)</f>
        <v>19693.276049999997</v>
      </c>
      <c r="AP256" s="2"/>
      <c r="AQ256" s="2"/>
    </row>
    <row r="257" spans="1:43" x14ac:dyDescent="0.25">
      <c r="A257" s="1">
        <v>234</v>
      </c>
      <c r="B257" s="2" t="s">
        <v>806</v>
      </c>
      <c r="C257" s="23" t="s">
        <v>807</v>
      </c>
      <c r="D257" s="24" t="s">
        <v>808</v>
      </c>
      <c r="E257" s="23" t="s">
        <v>805</v>
      </c>
      <c r="F257" s="23" t="s">
        <v>809</v>
      </c>
      <c r="G257" s="23" t="s">
        <v>129</v>
      </c>
      <c r="H257" s="24">
        <v>2013</v>
      </c>
      <c r="I257" s="24">
        <v>2014</v>
      </c>
      <c r="J257" s="25">
        <f t="shared" ref="J257:J290" si="56">SUM(I257-H257)</f>
        <v>1</v>
      </c>
      <c r="K257" s="26">
        <v>8</v>
      </c>
      <c r="L257" s="23">
        <v>15</v>
      </c>
      <c r="M257" s="27">
        <v>14766</v>
      </c>
      <c r="N257" s="27">
        <f>VLOOKUP(C257,[1]Hoja1!B:L,11,FALSE)</f>
        <v>10111.950000000001</v>
      </c>
      <c r="O257" s="27">
        <f t="shared" ref="O257:O298" si="57">+M257-N257</f>
        <v>4654.0499999999993</v>
      </c>
      <c r="P257" s="28">
        <f t="shared" si="52"/>
        <v>984.4</v>
      </c>
      <c r="Q257" s="29">
        <v>23</v>
      </c>
      <c r="R257" s="28">
        <f>SUM(P257*$R$2)</f>
        <v>359306</v>
      </c>
      <c r="S257" s="28">
        <f>+R257*$Q$2</f>
        <v>13689.5586</v>
      </c>
      <c r="T257" s="28">
        <f t="shared" si="53"/>
        <v>372995.55859999999</v>
      </c>
      <c r="U257" s="28">
        <f>+P257*$Q$2+P257</f>
        <v>1021.9056399999999</v>
      </c>
      <c r="V257" s="28">
        <f>SUM(T257*$V$2)</f>
        <v>44759.467032</v>
      </c>
      <c r="W257" s="28">
        <f>+T257*$W$2</f>
        <v>11189.866758</v>
      </c>
      <c r="X257" s="28">
        <f>SUM(T257*$X$2)</f>
        <v>18649.77793</v>
      </c>
      <c r="Y257" s="28">
        <f>SUM(T257*$Y$2)</f>
        <v>9324.8889650000001</v>
      </c>
      <c r="Z257" s="28">
        <f>+T257*$Z$2</f>
        <v>7459.9111720000001</v>
      </c>
      <c r="AA257" s="28">
        <v>1365.5</v>
      </c>
      <c r="AB257" s="28">
        <f>+$AB$2</f>
        <v>67.227356</v>
      </c>
      <c r="AC257" s="28">
        <f t="shared" si="54"/>
        <v>2731</v>
      </c>
      <c r="AD257" s="28">
        <f>+AC257*$Q$2+$AD$2</f>
        <v>304.05110000000002</v>
      </c>
      <c r="AE257" s="28">
        <f t="shared" si="55"/>
        <v>3035.0511000000001</v>
      </c>
      <c r="AF257" s="28">
        <v>0</v>
      </c>
      <c r="AG257" s="28">
        <v>0</v>
      </c>
      <c r="AH257" s="30"/>
      <c r="AI257" s="28"/>
      <c r="AJ257" s="28"/>
      <c r="AK257" s="28"/>
      <c r="AL257" s="28"/>
      <c r="AM257" s="28">
        <f>SUM(U257*$AM$2)</f>
        <v>5109.5281999999997</v>
      </c>
      <c r="AN257" s="31">
        <f>SUM(U257*$AN$2)</f>
        <v>15328.584599999998</v>
      </c>
      <c r="AO257" s="31">
        <f>SUM(U257*$AO$2)</f>
        <v>51095.281999999999</v>
      </c>
      <c r="AP257" s="2"/>
      <c r="AQ257" s="2"/>
    </row>
    <row r="258" spans="1:43" x14ac:dyDescent="0.25">
      <c r="A258" s="1">
        <v>235</v>
      </c>
      <c r="B258" s="22" t="s">
        <v>810</v>
      </c>
      <c r="C258" s="32" t="s">
        <v>811</v>
      </c>
      <c r="D258" s="33" t="s">
        <v>727</v>
      </c>
      <c r="E258" s="32" t="s">
        <v>812</v>
      </c>
      <c r="F258" s="32" t="s">
        <v>813</v>
      </c>
      <c r="G258" s="32" t="s">
        <v>43</v>
      </c>
      <c r="H258" s="33">
        <v>1995</v>
      </c>
      <c r="I258" s="33">
        <v>2014</v>
      </c>
      <c r="J258" s="34">
        <f t="shared" si="56"/>
        <v>19</v>
      </c>
      <c r="K258" s="35">
        <v>6</v>
      </c>
      <c r="L258" s="32">
        <v>15</v>
      </c>
      <c r="M258" s="36">
        <v>4387.5</v>
      </c>
      <c r="N258" s="36">
        <f>VLOOKUP(C258,[1]Hoja1!B:L,11,FALSE)</f>
        <v>4387.5</v>
      </c>
      <c r="O258" s="36">
        <f t="shared" si="57"/>
        <v>0</v>
      </c>
      <c r="P258" s="37">
        <f t="shared" si="52"/>
        <v>292.5</v>
      </c>
      <c r="Q258" s="38">
        <v>10</v>
      </c>
      <c r="R258" s="37">
        <f>SUM(P258*$R$2)</f>
        <v>106762.5</v>
      </c>
      <c r="S258" s="37">
        <f>+R258*$Q$2</f>
        <v>4067.6512500000003</v>
      </c>
      <c r="T258" s="37">
        <f t="shared" si="53"/>
        <v>110830.15125</v>
      </c>
      <c r="U258" s="37">
        <f>+P258*$Q$2+P258</f>
        <v>303.64425</v>
      </c>
      <c r="V258" s="37">
        <f>SUM(T258*$V$2)</f>
        <v>13299.618149999998</v>
      </c>
      <c r="W258" s="37">
        <f>+T258*$W$2</f>
        <v>3324.9045374999996</v>
      </c>
      <c r="X258" s="37">
        <f>SUM(T258*$X$2)</f>
        <v>5541.5075624999999</v>
      </c>
      <c r="Y258" s="37">
        <f>SUM(T258*$Y$2)</f>
        <v>2770.75378125</v>
      </c>
      <c r="Z258" s="37">
        <f>+T258*$Z$2</f>
        <v>2216.6030249999999</v>
      </c>
      <c r="AA258" s="37">
        <v>971</v>
      </c>
      <c r="AB258" s="37">
        <f>+$AB$2</f>
        <v>67.227356</v>
      </c>
      <c r="AC258" s="37">
        <f t="shared" si="54"/>
        <v>1942</v>
      </c>
      <c r="AD258" s="37">
        <f>+AC258*$Q$2+$AD$2</f>
        <v>273.99020000000002</v>
      </c>
      <c r="AE258" s="37">
        <f t="shared" si="55"/>
        <v>2215.9902000000002</v>
      </c>
      <c r="AF258" s="37">
        <f>SUM(AB257*5)</f>
        <v>336.13677999999999</v>
      </c>
      <c r="AG258" s="37">
        <v>0</v>
      </c>
      <c r="AH258" s="39"/>
      <c r="AI258" s="37"/>
      <c r="AJ258" s="37"/>
      <c r="AK258" s="37"/>
      <c r="AL258" s="37"/>
      <c r="AM258" s="37">
        <f>SUM(U258*$AM$2)</f>
        <v>1518.2212500000001</v>
      </c>
      <c r="AN258" s="40">
        <f>SUM(U258*$AN$2)</f>
        <v>4554.6637499999997</v>
      </c>
      <c r="AO258" s="40">
        <f>SUM(U258*$AO$2)</f>
        <v>15182.2125</v>
      </c>
      <c r="AP258" s="2"/>
      <c r="AQ258" s="2"/>
    </row>
    <row r="259" spans="1:43" x14ac:dyDescent="0.25">
      <c r="A259" s="1">
        <v>236</v>
      </c>
      <c r="B259" s="22" t="s">
        <v>814</v>
      </c>
      <c r="C259" s="23" t="s">
        <v>815</v>
      </c>
      <c r="D259" s="24" t="s">
        <v>816</v>
      </c>
      <c r="E259" s="23" t="s">
        <v>812</v>
      </c>
      <c r="F259" s="23" t="s">
        <v>817</v>
      </c>
      <c r="G259" s="23" t="s">
        <v>129</v>
      </c>
      <c r="H259" s="24">
        <v>1984</v>
      </c>
      <c r="I259" s="24">
        <v>2014</v>
      </c>
      <c r="J259" s="25">
        <f t="shared" si="56"/>
        <v>30</v>
      </c>
      <c r="K259" s="26">
        <v>6</v>
      </c>
      <c r="L259" s="23">
        <v>15</v>
      </c>
      <c r="M259" s="27">
        <v>7908.3</v>
      </c>
      <c r="N259" s="27">
        <f>VLOOKUP(C259,[1]Hoja1!B:L,11,FALSE)</f>
        <v>7908.3</v>
      </c>
      <c r="O259" s="27">
        <f t="shared" si="57"/>
        <v>0</v>
      </c>
      <c r="P259" s="28">
        <f t="shared" si="52"/>
        <v>527.22</v>
      </c>
      <c r="Q259" s="29">
        <v>17</v>
      </c>
      <c r="R259" s="28">
        <f>SUM(P259*$R$2)</f>
        <v>192435.30000000002</v>
      </c>
      <c r="S259" s="28">
        <f>+R259*$Q$2</f>
        <v>7331.7849300000007</v>
      </c>
      <c r="T259" s="28">
        <f t="shared" si="53"/>
        <v>199767.08493000001</v>
      </c>
      <c r="U259" s="28">
        <f>+P259*$Q$2+P259</f>
        <v>547.30708200000004</v>
      </c>
      <c r="V259" s="28">
        <f>SUM(T259*$V$2)</f>
        <v>23972.050191599999</v>
      </c>
      <c r="W259" s="28">
        <f>+T259*$W$2</f>
        <v>5993.0125478999998</v>
      </c>
      <c r="X259" s="28">
        <f>SUM(T259*$X$2)</f>
        <v>9988.354246500001</v>
      </c>
      <c r="Y259" s="28">
        <f>SUM(T259*$Y$2)</f>
        <v>4994.1771232500005</v>
      </c>
      <c r="Z259" s="28">
        <f>+T259*$Z$2</f>
        <v>3995.3416986000002</v>
      </c>
      <c r="AA259" s="28">
        <v>1120</v>
      </c>
      <c r="AB259" s="28">
        <f>+$AB$2</f>
        <v>67.227356</v>
      </c>
      <c r="AC259" s="28">
        <f t="shared" si="54"/>
        <v>2240</v>
      </c>
      <c r="AD259" s="28">
        <f>+AC259*$Q$2+$AD$2</f>
        <v>285.34399999999999</v>
      </c>
      <c r="AE259" s="28">
        <f t="shared" si="55"/>
        <v>2525.3440000000001</v>
      </c>
      <c r="AF259" s="28">
        <f>SUM(AB257*8)</f>
        <v>537.818848</v>
      </c>
      <c r="AG259" s="28">
        <v>0</v>
      </c>
      <c r="AH259" s="30">
        <v>5000</v>
      </c>
      <c r="AI259" s="28"/>
      <c r="AJ259" s="28"/>
      <c r="AK259" s="28"/>
      <c r="AL259" s="28"/>
      <c r="AM259" s="28">
        <f>SUM(U259*$AM$2)</f>
        <v>2736.5354100000004</v>
      </c>
      <c r="AN259" s="31">
        <f>SUM(U259*$AN$2)</f>
        <v>8209.6062300000012</v>
      </c>
      <c r="AO259" s="31">
        <f>SUM(U259*$AO$2)</f>
        <v>27365.3541</v>
      </c>
      <c r="AP259" s="2"/>
      <c r="AQ259" s="2"/>
    </row>
    <row r="260" spans="1:43" x14ac:dyDescent="0.25">
      <c r="A260" s="1">
        <v>237</v>
      </c>
      <c r="B260" s="22" t="s">
        <v>818</v>
      </c>
      <c r="C260" s="32" t="s">
        <v>819</v>
      </c>
      <c r="D260" s="33" t="s">
        <v>820</v>
      </c>
      <c r="E260" s="32" t="s">
        <v>812</v>
      </c>
      <c r="F260" s="32" t="s">
        <v>100</v>
      </c>
      <c r="G260" s="32" t="s">
        <v>43</v>
      </c>
      <c r="H260" s="33">
        <v>1995</v>
      </c>
      <c r="I260" s="33">
        <v>2014</v>
      </c>
      <c r="J260" s="34">
        <f t="shared" si="56"/>
        <v>19</v>
      </c>
      <c r="K260" s="35">
        <v>6</v>
      </c>
      <c r="L260" s="32">
        <v>15</v>
      </c>
      <c r="M260" s="36">
        <v>4896.3999999999996</v>
      </c>
      <c r="N260" s="36">
        <f>VLOOKUP(C260,[1]Hoja1!B:L,11,FALSE)</f>
        <v>4896.3999999999996</v>
      </c>
      <c r="O260" s="36">
        <f t="shared" si="57"/>
        <v>0</v>
      </c>
      <c r="P260" s="37">
        <f t="shared" si="52"/>
        <v>326.42666666666662</v>
      </c>
      <c r="Q260" s="38">
        <v>13</v>
      </c>
      <c r="R260" s="37">
        <f>SUM(P260*$R$2)</f>
        <v>119145.73333333332</v>
      </c>
      <c r="S260" s="37">
        <f>+R260*$Q$2</f>
        <v>4539.45244</v>
      </c>
      <c r="T260" s="37">
        <f t="shared" si="53"/>
        <v>123685.18577333332</v>
      </c>
      <c r="U260" s="37">
        <f>+P260*$Q$2+P260</f>
        <v>338.8635226666666</v>
      </c>
      <c r="V260" s="37">
        <f>SUM(T260*$V$2)</f>
        <v>14842.222292799997</v>
      </c>
      <c r="W260" s="37">
        <f>+T260*$W$2</f>
        <v>3710.5555731999993</v>
      </c>
      <c r="X260" s="37">
        <f>SUM(T260*$X$2)</f>
        <v>6184.2592886666662</v>
      </c>
      <c r="Y260" s="37">
        <f>SUM(T260*$Y$2)</f>
        <v>3092.1296443333331</v>
      </c>
      <c r="Z260" s="37">
        <f>+T260*$Z$2</f>
        <v>2473.7037154666664</v>
      </c>
      <c r="AA260" s="37">
        <v>990</v>
      </c>
      <c r="AB260" s="37">
        <f>+$AB$2</f>
        <v>67.227356</v>
      </c>
      <c r="AC260" s="37">
        <f t="shared" si="54"/>
        <v>1980</v>
      </c>
      <c r="AD260" s="37">
        <f>+AC260*$Q$2+$AD$2</f>
        <v>275.43799999999999</v>
      </c>
      <c r="AE260" s="37">
        <f t="shared" si="55"/>
        <v>2255.4380000000001</v>
      </c>
      <c r="AF260" s="37">
        <f>SUM(AB259*5)</f>
        <v>336.13677999999999</v>
      </c>
      <c r="AG260" s="37">
        <v>0</v>
      </c>
      <c r="AH260" s="39"/>
      <c r="AI260" s="37"/>
      <c r="AJ260" s="37"/>
      <c r="AK260" s="37"/>
      <c r="AL260" s="37"/>
      <c r="AM260" s="37">
        <f>SUM(U260*$AM$2)</f>
        <v>1694.3176133333329</v>
      </c>
      <c r="AN260" s="40">
        <f>SUM(U260*$AN$2)</f>
        <v>5082.952839999999</v>
      </c>
      <c r="AO260" s="40">
        <f>SUM(U260*$AO$2)</f>
        <v>16943.176133333331</v>
      </c>
      <c r="AP260" s="2"/>
      <c r="AQ260" s="2"/>
    </row>
    <row r="261" spans="1:43" x14ac:dyDescent="0.25">
      <c r="A261" s="1">
        <v>238</v>
      </c>
      <c r="B261" s="22" t="s">
        <v>821</v>
      </c>
      <c r="C261" s="23" t="s">
        <v>822</v>
      </c>
      <c r="D261" s="24" t="s">
        <v>823</v>
      </c>
      <c r="E261" s="23" t="s">
        <v>812</v>
      </c>
      <c r="F261" s="23" t="s">
        <v>824</v>
      </c>
      <c r="G261" s="23" t="s">
        <v>129</v>
      </c>
      <c r="H261" s="24">
        <v>2013</v>
      </c>
      <c r="I261" s="24">
        <v>2014</v>
      </c>
      <c r="J261" s="25">
        <f t="shared" si="56"/>
        <v>1</v>
      </c>
      <c r="K261" s="26">
        <v>8</v>
      </c>
      <c r="L261" s="23">
        <v>15</v>
      </c>
      <c r="M261" s="27">
        <v>14766</v>
      </c>
      <c r="N261" s="27">
        <f>VLOOKUP(C261,[1]Hoja1!B:L,11,FALSE)</f>
        <v>14766</v>
      </c>
      <c r="O261" s="27">
        <f t="shared" si="57"/>
        <v>0</v>
      </c>
      <c r="P261" s="28">
        <f t="shared" si="52"/>
        <v>984.4</v>
      </c>
      <c r="Q261" s="29">
        <v>23</v>
      </c>
      <c r="R261" s="28">
        <f>SUM(P261*$R$2)</f>
        <v>359306</v>
      </c>
      <c r="S261" s="28">
        <f>+R261*$Q$2</f>
        <v>13689.5586</v>
      </c>
      <c r="T261" s="28">
        <f t="shared" si="53"/>
        <v>372995.55859999999</v>
      </c>
      <c r="U261" s="28">
        <f>+P261*$Q$2+P261</f>
        <v>1021.9056399999999</v>
      </c>
      <c r="V261" s="28">
        <f>SUM(T261*$V$2)</f>
        <v>44759.467032</v>
      </c>
      <c r="W261" s="28">
        <f>+T261*$W$2</f>
        <v>11189.866758</v>
      </c>
      <c r="X261" s="28">
        <f>SUM(T261*$X$2)</f>
        <v>18649.77793</v>
      </c>
      <c r="Y261" s="28">
        <f>SUM(T261*$Y$2)</f>
        <v>9324.8889650000001</v>
      </c>
      <c r="Z261" s="28">
        <f>+T261*$Z$2</f>
        <v>7459.9111720000001</v>
      </c>
      <c r="AA261" s="28">
        <v>1365.5</v>
      </c>
      <c r="AB261" s="28">
        <f>+$AB$2</f>
        <v>67.227356</v>
      </c>
      <c r="AC261" s="28">
        <f t="shared" si="54"/>
        <v>2731</v>
      </c>
      <c r="AD261" s="28">
        <f>+AC261*$Q$2+$AD$2</f>
        <v>304.05110000000002</v>
      </c>
      <c r="AE261" s="28">
        <f t="shared" si="55"/>
        <v>3035.0511000000001</v>
      </c>
      <c r="AF261" s="28">
        <v>0</v>
      </c>
      <c r="AG261" s="28">
        <v>0</v>
      </c>
      <c r="AH261" s="30"/>
      <c r="AI261" s="28"/>
      <c r="AJ261" s="28"/>
      <c r="AK261" s="28"/>
      <c r="AL261" s="28"/>
      <c r="AM261" s="28">
        <f>SUM(U261*$AM$2)</f>
        <v>5109.5281999999997</v>
      </c>
      <c r="AN261" s="31">
        <f>SUM(U261*$AN$2)</f>
        <v>15328.584599999998</v>
      </c>
      <c r="AO261" s="31">
        <f>SUM(U261*$AO$2)</f>
        <v>51095.281999999999</v>
      </c>
      <c r="AP261" s="2"/>
      <c r="AQ261" s="2"/>
    </row>
    <row r="262" spans="1:43" x14ac:dyDescent="0.25">
      <c r="A262" s="1">
        <v>239</v>
      </c>
      <c r="B262" s="22" t="s">
        <v>825</v>
      </c>
      <c r="C262" s="32" t="s">
        <v>826</v>
      </c>
      <c r="D262" s="33" t="s">
        <v>397</v>
      </c>
      <c r="E262" s="32" t="s">
        <v>812</v>
      </c>
      <c r="F262" s="32" t="s">
        <v>651</v>
      </c>
      <c r="G262" s="32" t="s">
        <v>129</v>
      </c>
      <c r="H262" s="33">
        <v>1998</v>
      </c>
      <c r="I262" s="33">
        <v>2014</v>
      </c>
      <c r="J262" s="34">
        <f t="shared" si="56"/>
        <v>16</v>
      </c>
      <c r="K262" s="35">
        <v>6</v>
      </c>
      <c r="L262" s="32">
        <v>15</v>
      </c>
      <c r="M262" s="36">
        <v>7562.4</v>
      </c>
      <c r="N262" s="36">
        <f>VLOOKUP(C262,[1]Hoja1!B:L,11,FALSE)</f>
        <v>7562.4</v>
      </c>
      <c r="O262" s="36">
        <f t="shared" si="57"/>
        <v>0</v>
      </c>
      <c r="P262" s="37">
        <f t="shared" si="52"/>
        <v>504.15999999999997</v>
      </c>
      <c r="Q262" s="38">
        <v>17</v>
      </c>
      <c r="R262" s="37">
        <f>SUM(P262*$R$2)</f>
        <v>184018.4</v>
      </c>
      <c r="S262" s="37">
        <f>+R262*$Q$2</f>
        <v>7011.1010400000005</v>
      </c>
      <c r="T262" s="37">
        <f t="shared" si="53"/>
        <v>191029.50104</v>
      </c>
      <c r="U262" s="37">
        <f>+P262*$Q$2+P262</f>
        <v>523.36849599999994</v>
      </c>
      <c r="V262" s="37">
        <f>SUM(T262*$V$2)</f>
        <v>22923.540124799998</v>
      </c>
      <c r="W262" s="37">
        <f>+T262*$W$2</f>
        <v>5730.8850311999995</v>
      </c>
      <c r="X262" s="37">
        <f>SUM(T262*$X$2)</f>
        <v>9551.4750519999998</v>
      </c>
      <c r="Y262" s="37">
        <f>SUM(T262*$Y$2)</f>
        <v>4775.7375259999999</v>
      </c>
      <c r="Z262" s="37">
        <f>+T262*$Z$2</f>
        <v>3820.5900208000003</v>
      </c>
      <c r="AA262" s="37">
        <v>1120</v>
      </c>
      <c r="AB262" s="37">
        <f>+$AB$2</f>
        <v>67.227356</v>
      </c>
      <c r="AC262" s="37">
        <f t="shared" si="54"/>
        <v>2240</v>
      </c>
      <c r="AD262" s="37">
        <f>+AC262*$Q$2+$AD$2</f>
        <v>285.34399999999999</v>
      </c>
      <c r="AE262" s="37">
        <f t="shared" si="55"/>
        <v>2525.3440000000001</v>
      </c>
      <c r="AF262" s="37">
        <f>SUM(AB261*5)</f>
        <v>336.13677999999999</v>
      </c>
      <c r="AG262" s="37">
        <v>0</v>
      </c>
      <c r="AH262" s="39"/>
      <c r="AI262" s="37"/>
      <c r="AJ262" s="37"/>
      <c r="AK262" s="37"/>
      <c r="AL262" s="37"/>
      <c r="AM262" s="37">
        <f>SUM(U262*$AM$2)</f>
        <v>2616.8424799999998</v>
      </c>
      <c r="AN262" s="40">
        <f>SUM(U262*$AN$2)</f>
        <v>7850.5274399999989</v>
      </c>
      <c r="AO262" s="40">
        <f>SUM(U262*$AO$2)</f>
        <v>26168.424799999997</v>
      </c>
      <c r="AP262" s="2"/>
      <c r="AQ262" s="2"/>
    </row>
    <row r="263" spans="1:43" x14ac:dyDescent="0.25">
      <c r="A263" s="1">
        <v>240</v>
      </c>
      <c r="B263" s="22" t="s">
        <v>827</v>
      </c>
      <c r="C263" s="23" t="s">
        <v>828</v>
      </c>
      <c r="D263" s="24" t="s">
        <v>829</v>
      </c>
      <c r="E263" s="23" t="s">
        <v>812</v>
      </c>
      <c r="F263" s="23" t="s">
        <v>271</v>
      </c>
      <c r="G263" s="23" t="s">
        <v>43</v>
      </c>
      <c r="H263" s="24">
        <v>1994</v>
      </c>
      <c r="I263" s="24">
        <v>2014</v>
      </c>
      <c r="J263" s="25">
        <f t="shared" si="56"/>
        <v>20</v>
      </c>
      <c r="K263" s="26">
        <v>6</v>
      </c>
      <c r="L263" s="23">
        <v>15</v>
      </c>
      <c r="M263" s="27">
        <v>4499.55</v>
      </c>
      <c r="N263" s="27">
        <f>VLOOKUP(C263,[1]Hoja1!B:L,11,FALSE)</f>
        <v>4499.55</v>
      </c>
      <c r="O263" s="27">
        <f t="shared" si="57"/>
        <v>0</v>
      </c>
      <c r="P263" s="28">
        <f t="shared" si="52"/>
        <v>299.97000000000003</v>
      </c>
      <c r="Q263" s="29">
        <v>10</v>
      </c>
      <c r="R263" s="28">
        <f>SUM(P263*$R$2)</f>
        <v>109489.05</v>
      </c>
      <c r="S263" s="28">
        <f>+R263*$Q$2</f>
        <v>4171.5328050000007</v>
      </c>
      <c r="T263" s="28">
        <f t="shared" si="53"/>
        <v>113660.582805</v>
      </c>
      <c r="U263" s="28">
        <f>+P263*$Q$2+P263</f>
        <v>311.39885700000002</v>
      </c>
      <c r="V263" s="28">
        <f>SUM(T263*$V$2)</f>
        <v>13639.2699366</v>
      </c>
      <c r="W263" s="28">
        <f>+T263*$W$2</f>
        <v>3409.8174841499999</v>
      </c>
      <c r="X263" s="28">
        <f>SUM(T263*$X$2)</f>
        <v>5683.0291402500006</v>
      </c>
      <c r="Y263" s="28">
        <f>SUM(T263*$Y$2)</f>
        <v>2841.5145701250003</v>
      </c>
      <c r="Z263" s="28">
        <f>+T263*$Z$2</f>
        <v>2273.2116560999998</v>
      </c>
      <c r="AA263" s="28">
        <v>971</v>
      </c>
      <c r="AB263" s="28">
        <f>+$AB$2</f>
        <v>67.227356</v>
      </c>
      <c r="AC263" s="28">
        <f t="shared" si="54"/>
        <v>1942</v>
      </c>
      <c r="AD263" s="28">
        <f>+AC263*$Q$2+$AD$2</f>
        <v>273.99020000000002</v>
      </c>
      <c r="AE263" s="28">
        <f t="shared" si="55"/>
        <v>2215.9902000000002</v>
      </c>
      <c r="AF263" s="28">
        <f>SUM(AB262*6)</f>
        <v>403.36413600000003</v>
      </c>
      <c r="AG263" s="28">
        <v>0</v>
      </c>
      <c r="AH263" s="30">
        <v>5000</v>
      </c>
      <c r="AI263" s="28"/>
      <c r="AJ263" s="28"/>
      <c r="AK263" s="28"/>
      <c r="AL263" s="28"/>
      <c r="AM263" s="28">
        <f>SUM(U263*$AM$2)</f>
        <v>1556.9942850000002</v>
      </c>
      <c r="AN263" s="31">
        <f>SUM(U263*$AN$2)</f>
        <v>4670.9828550000002</v>
      </c>
      <c r="AO263" s="31">
        <f>SUM(U263*$AO$2)</f>
        <v>15569.942850000001</v>
      </c>
      <c r="AP263" s="2"/>
      <c r="AQ263" s="2"/>
    </row>
    <row r="264" spans="1:43" x14ac:dyDescent="0.25">
      <c r="A264" s="1">
        <v>241</v>
      </c>
      <c r="B264" s="22" t="s">
        <v>830</v>
      </c>
      <c r="C264" s="32" t="s">
        <v>831</v>
      </c>
      <c r="D264" s="33" t="s">
        <v>832</v>
      </c>
      <c r="E264" s="32" t="s">
        <v>833</v>
      </c>
      <c r="F264" s="32" t="s">
        <v>834</v>
      </c>
      <c r="G264" s="32" t="s">
        <v>43</v>
      </c>
      <c r="H264" s="33">
        <v>2004</v>
      </c>
      <c r="I264" s="33">
        <v>2014</v>
      </c>
      <c r="J264" s="34">
        <f t="shared" si="56"/>
        <v>10</v>
      </c>
      <c r="K264" s="35">
        <v>8</v>
      </c>
      <c r="L264" s="32">
        <v>15</v>
      </c>
      <c r="M264" s="36">
        <v>5850</v>
      </c>
      <c r="N264" s="36">
        <f>VLOOKUP(C264,[1]Hoja1!B:L,11,FALSE)</f>
        <v>5850</v>
      </c>
      <c r="O264" s="36">
        <f t="shared" si="57"/>
        <v>0</v>
      </c>
      <c r="P264" s="37">
        <f t="shared" si="52"/>
        <v>390</v>
      </c>
      <c r="Q264" s="38">
        <v>14</v>
      </c>
      <c r="R264" s="37">
        <f>SUM(P264*$R$2)</f>
        <v>142350</v>
      </c>
      <c r="S264" s="37">
        <f>+R264*$Q$2</f>
        <v>5423.5349999999999</v>
      </c>
      <c r="T264" s="37">
        <f t="shared" si="53"/>
        <v>147773.535</v>
      </c>
      <c r="U264" s="37">
        <f>+P264*$Q$2+P264</f>
        <v>404.85899999999998</v>
      </c>
      <c r="V264" s="37">
        <f>SUM(T264*$V$2)</f>
        <v>17732.824199999999</v>
      </c>
      <c r="W264" s="37">
        <f>+T264*$W$2</f>
        <v>4433.2060499999998</v>
      </c>
      <c r="X264" s="37">
        <f>SUM(T264*$X$2)</f>
        <v>7388.6767500000005</v>
      </c>
      <c r="Y264" s="37">
        <f>SUM(T264*$Y$2)</f>
        <v>3694.3383750000003</v>
      </c>
      <c r="Z264" s="37">
        <f>+T264*$Z$2</f>
        <v>2955.4707000000003</v>
      </c>
      <c r="AA264" s="37">
        <v>1036</v>
      </c>
      <c r="AB264" s="37">
        <f>+$AB$2</f>
        <v>67.227356</v>
      </c>
      <c r="AC264" s="37">
        <f t="shared" si="54"/>
        <v>2072</v>
      </c>
      <c r="AD264" s="37">
        <f>+AC264*$Q$2+$AD$2</f>
        <v>278.94319999999999</v>
      </c>
      <c r="AE264" s="37">
        <f t="shared" si="55"/>
        <v>2350.9432000000002</v>
      </c>
      <c r="AF264" s="37">
        <f>SUM(AB414*4)</f>
        <v>268.909424</v>
      </c>
      <c r="AG264" s="37">
        <v>0</v>
      </c>
      <c r="AH264" s="39"/>
      <c r="AI264" s="37"/>
      <c r="AJ264" s="37"/>
      <c r="AK264" s="37"/>
      <c r="AL264" s="37"/>
      <c r="AM264" s="37">
        <f>SUM(U264*$AM$2)</f>
        <v>2024.2949999999998</v>
      </c>
      <c r="AN264" s="40">
        <f>SUM(U264*$AN$2)</f>
        <v>6072.8849999999993</v>
      </c>
      <c r="AO264" s="40">
        <f>SUM(U264*$AO$2)</f>
        <v>20242.95</v>
      </c>
      <c r="AP264" s="2"/>
      <c r="AQ264" s="2"/>
    </row>
    <row r="265" spans="1:43" x14ac:dyDescent="0.25">
      <c r="A265" s="1">
        <v>242</v>
      </c>
      <c r="B265" s="22" t="s">
        <v>835</v>
      </c>
      <c r="C265" s="23" t="s">
        <v>836</v>
      </c>
      <c r="D265" s="24" t="s">
        <v>837</v>
      </c>
      <c r="E265" s="23" t="s">
        <v>833</v>
      </c>
      <c r="F265" s="23" t="s">
        <v>838</v>
      </c>
      <c r="G265" s="23" t="s">
        <v>129</v>
      </c>
      <c r="H265" s="24">
        <v>2013</v>
      </c>
      <c r="I265" s="24">
        <v>2014</v>
      </c>
      <c r="J265" s="25">
        <f t="shared" si="56"/>
        <v>1</v>
      </c>
      <c r="K265" s="26">
        <v>6</v>
      </c>
      <c r="L265" s="23">
        <v>15</v>
      </c>
      <c r="M265" s="27">
        <v>12450</v>
      </c>
      <c r="N265" s="27">
        <f>VLOOKUP(C265,[1]Hoja1!B:L,11,FALSE)</f>
        <v>12450</v>
      </c>
      <c r="O265" s="27">
        <f t="shared" si="57"/>
        <v>0</v>
      </c>
      <c r="P265" s="28">
        <f t="shared" si="52"/>
        <v>830</v>
      </c>
      <c r="Q265" s="29">
        <v>21</v>
      </c>
      <c r="R265" s="28">
        <f>SUM(P265*$R$2)</f>
        <v>302950</v>
      </c>
      <c r="S265" s="28">
        <f>+R265*$Q$2</f>
        <v>11542.395</v>
      </c>
      <c r="T265" s="28">
        <f t="shared" si="53"/>
        <v>314492.39500000002</v>
      </c>
      <c r="U265" s="28">
        <f>+P265*$Q$2+P265</f>
        <v>861.62300000000005</v>
      </c>
      <c r="V265" s="28">
        <f>SUM(T265*$V$2)</f>
        <v>37739.087400000004</v>
      </c>
      <c r="W265" s="28">
        <f>+T265*$W$2</f>
        <v>9434.771850000001</v>
      </c>
      <c r="X265" s="28">
        <f>SUM(T265*$X$2)</f>
        <v>15724.619750000002</v>
      </c>
      <c r="Y265" s="28">
        <f>SUM(T265*$Y$2)</f>
        <v>7862.3098750000008</v>
      </c>
      <c r="Z265" s="28">
        <f>+T265*$Z$2</f>
        <v>6289.8479000000007</v>
      </c>
      <c r="AA265" s="28">
        <v>1252</v>
      </c>
      <c r="AB265" s="28">
        <f>+$AB$2</f>
        <v>67.227356</v>
      </c>
      <c r="AC265" s="28">
        <f t="shared" si="54"/>
        <v>2504</v>
      </c>
      <c r="AD265" s="28">
        <f>+AC265*$Q$2+$AD$2</f>
        <v>295.4024</v>
      </c>
      <c r="AE265" s="28">
        <f t="shared" si="55"/>
        <v>2799.4023999999999</v>
      </c>
      <c r="AF265" s="28">
        <v>0</v>
      </c>
      <c r="AG265" s="28">
        <v>0</v>
      </c>
      <c r="AH265" s="30"/>
      <c r="AI265" s="28"/>
      <c r="AJ265" s="28"/>
      <c r="AK265" s="28"/>
      <c r="AL265" s="28"/>
      <c r="AM265" s="28">
        <f>SUM(U265*$AM$2)</f>
        <v>4308.1149999999998</v>
      </c>
      <c r="AN265" s="31">
        <f>SUM(U265*$AN$2)</f>
        <v>12924.345000000001</v>
      </c>
      <c r="AO265" s="31">
        <f>SUM(U265*$AO$2)</f>
        <v>43081.15</v>
      </c>
      <c r="AP265" s="2"/>
      <c r="AQ265" s="2"/>
    </row>
    <row r="266" spans="1:43" x14ac:dyDescent="0.25">
      <c r="A266" s="1">
        <v>243</v>
      </c>
      <c r="B266" s="22"/>
      <c r="C266" s="32" t="s">
        <v>839</v>
      </c>
      <c r="D266" s="33"/>
      <c r="E266" s="32" t="s">
        <v>833</v>
      </c>
      <c r="F266" s="32" t="s">
        <v>840</v>
      </c>
      <c r="G266" s="32" t="s">
        <v>283</v>
      </c>
      <c r="H266" s="33"/>
      <c r="I266" s="33">
        <v>2014</v>
      </c>
      <c r="J266" s="34">
        <f t="shared" si="56"/>
        <v>2014</v>
      </c>
      <c r="K266" s="35">
        <v>8</v>
      </c>
      <c r="L266" s="32">
        <v>15</v>
      </c>
      <c r="M266" s="36">
        <v>6528.53</v>
      </c>
      <c r="N266" s="36" t="e">
        <f>VLOOKUP(C266,[1]Hoja1!B:L,11,FALSE)</f>
        <v>#N/A</v>
      </c>
      <c r="O266" s="36" t="e">
        <f t="shared" si="57"/>
        <v>#N/A</v>
      </c>
      <c r="P266" s="37">
        <f t="shared" si="52"/>
        <v>435.2353333333333</v>
      </c>
      <c r="Q266" s="38">
        <v>14</v>
      </c>
      <c r="R266" s="37">
        <f>SUM(P266*$R$2)</f>
        <v>158860.89666666667</v>
      </c>
      <c r="S266" s="37">
        <f>+R266*$Q$2</f>
        <v>6052.6001630000001</v>
      </c>
      <c r="T266" s="37">
        <f t="shared" si="53"/>
        <v>164913.49682966666</v>
      </c>
      <c r="U266" s="37">
        <f>+P266*$Q$2+P266</f>
        <v>451.8177995333333</v>
      </c>
      <c r="V266" s="37">
        <f>SUM(T266*$V$2)</f>
        <v>19789.619619559999</v>
      </c>
      <c r="W266" s="37">
        <f>+T266*$W$2</f>
        <v>4947.4049048899997</v>
      </c>
      <c r="X266" s="37">
        <f>SUM(T266*$X$2)</f>
        <v>8245.6748414833328</v>
      </c>
      <c r="Y266" s="37">
        <f>SUM(T266*$Y$2)</f>
        <v>4122.8374207416664</v>
      </c>
      <c r="Z266" s="37">
        <f>+T266*$Z$2</f>
        <v>3298.2699365933331</v>
      </c>
      <c r="AA266" s="37">
        <v>936</v>
      </c>
      <c r="AB266" s="37">
        <f>+$AB$2</f>
        <v>67.227356</v>
      </c>
      <c r="AC266" s="37">
        <f t="shared" si="54"/>
        <v>1872</v>
      </c>
      <c r="AD266" s="37">
        <f>+AC266*$Q$2+$AD$2</f>
        <v>271.32319999999999</v>
      </c>
      <c r="AE266" s="37">
        <f t="shared" si="55"/>
        <v>2143.3231999999998</v>
      </c>
      <c r="AF266" s="37">
        <f>SUM(AB266*4)</f>
        <v>268.909424</v>
      </c>
      <c r="AG266" s="37">
        <v>0</v>
      </c>
      <c r="AH266" s="39"/>
      <c r="AI266" s="37"/>
      <c r="AJ266" s="37"/>
      <c r="AK266" s="37"/>
      <c r="AL266" s="37"/>
      <c r="AM266" s="37">
        <f>SUM(U266*$AM$2)</f>
        <v>2259.0889976666667</v>
      </c>
      <c r="AN266" s="40">
        <f>SUM(U266*$AN$2)</f>
        <v>6777.2669929999993</v>
      </c>
      <c r="AO266" s="40">
        <f>SUM(U266*$AO$2)</f>
        <v>22590.889976666665</v>
      </c>
      <c r="AP266" s="2"/>
      <c r="AQ266" s="2"/>
    </row>
    <row r="267" spans="1:43" x14ac:dyDescent="0.25">
      <c r="A267" s="1">
        <v>244</v>
      </c>
      <c r="B267" s="22" t="s">
        <v>841</v>
      </c>
      <c r="C267" s="23" t="s">
        <v>842</v>
      </c>
      <c r="D267" s="24" t="s">
        <v>843</v>
      </c>
      <c r="E267" s="23" t="s">
        <v>833</v>
      </c>
      <c r="F267" s="23" t="s">
        <v>69</v>
      </c>
      <c r="G267" s="23" t="s">
        <v>70</v>
      </c>
      <c r="H267" s="24">
        <v>2010</v>
      </c>
      <c r="I267" s="24">
        <v>2014</v>
      </c>
      <c r="J267" s="25">
        <f t="shared" si="56"/>
        <v>4</v>
      </c>
      <c r="K267" s="26">
        <v>6</v>
      </c>
      <c r="L267" s="23">
        <v>15</v>
      </c>
      <c r="M267" s="27">
        <v>5680.65</v>
      </c>
      <c r="N267" s="27">
        <f>VLOOKUP(C267,[1]Hoja1!B:L,11,FALSE)</f>
        <v>5680.65</v>
      </c>
      <c r="O267" s="27">
        <f t="shared" si="57"/>
        <v>0</v>
      </c>
      <c r="P267" s="28">
        <f t="shared" si="52"/>
        <v>378.71</v>
      </c>
      <c r="Q267" s="29">
        <v>15</v>
      </c>
      <c r="R267" s="28">
        <f>SUM(P267*$R$2)</f>
        <v>138229.15</v>
      </c>
      <c r="S267" s="28">
        <f>+R267*$Q$2</f>
        <v>5266.5306149999997</v>
      </c>
      <c r="T267" s="28">
        <f t="shared" si="53"/>
        <v>143495.68061499999</v>
      </c>
      <c r="U267" s="28">
        <f>+P267*$Q$2+P267</f>
        <v>393.13885099999999</v>
      </c>
      <c r="V267" s="28">
        <f>SUM(T267*$V$2)</f>
        <v>17219.481673799997</v>
      </c>
      <c r="W267" s="28">
        <f>+T267*$W$2</f>
        <v>4304.8704184499993</v>
      </c>
      <c r="X267" s="28">
        <f>SUM(T267*$X$2)</f>
        <v>7174.7840307500001</v>
      </c>
      <c r="Y267" s="28">
        <f>SUM(T267*$Y$2)</f>
        <v>3587.392015375</v>
      </c>
      <c r="Z267" s="28">
        <f>+T267*$Z$2</f>
        <v>2869.9136122999998</v>
      </c>
      <c r="AA267" s="28">
        <v>956</v>
      </c>
      <c r="AB267" s="28">
        <f>+$AB$2</f>
        <v>67.227356</v>
      </c>
      <c r="AC267" s="28">
        <f t="shared" si="54"/>
        <v>1912</v>
      </c>
      <c r="AD267" s="28">
        <f>+AC267*$Q$2+$AD$2</f>
        <v>272.84719999999999</v>
      </c>
      <c r="AE267" s="28">
        <f t="shared" si="55"/>
        <v>2184.8472000000002</v>
      </c>
      <c r="AF267" s="28">
        <v>0</v>
      </c>
      <c r="AG267" s="28">
        <v>0</v>
      </c>
      <c r="AH267" s="30"/>
      <c r="AI267" s="28"/>
      <c r="AJ267" s="28"/>
      <c r="AK267" s="28"/>
      <c r="AL267" s="28"/>
      <c r="AM267" s="28">
        <f>SUM(U267*$AM$2)</f>
        <v>1965.6942549999999</v>
      </c>
      <c r="AN267" s="31">
        <f>SUM(U267*$AN$2)</f>
        <v>5897.0827650000001</v>
      </c>
      <c r="AO267" s="31">
        <f>SUM(U267*$AO$2)</f>
        <v>19656.94255</v>
      </c>
      <c r="AP267" s="2"/>
      <c r="AQ267" s="2"/>
    </row>
    <row r="268" spans="1:43" x14ac:dyDescent="0.25">
      <c r="A268" s="1">
        <v>245</v>
      </c>
      <c r="B268" s="22" t="s">
        <v>844</v>
      </c>
      <c r="C268" s="32" t="s">
        <v>845</v>
      </c>
      <c r="D268" s="33" t="s">
        <v>846</v>
      </c>
      <c r="E268" s="32" t="s">
        <v>847</v>
      </c>
      <c r="F268" s="32" t="s">
        <v>848</v>
      </c>
      <c r="G268" s="32" t="s">
        <v>129</v>
      </c>
      <c r="H268" s="33">
        <v>2013</v>
      </c>
      <c r="I268" s="33">
        <v>2014</v>
      </c>
      <c r="J268" s="34">
        <f t="shared" si="56"/>
        <v>1</v>
      </c>
      <c r="K268" s="35">
        <v>8</v>
      </c>
      <c r="L268" s="32">
        <v>15</v>
      </c>
      <c r="M268" s="36">
        <v>39278.400000000001</v>
      </c>
      <c r="N268" s="36">
        <f>VLOOKUP(C268,[1]Hoja1!B:L,11,FALSE)</f>
        <v>39278.400000000001</v>
      </c>
      <c r="O268" s="36">
        <f t="shared" si="57"/>
        <v>0</v>
      </c>
      <c r="P268" s="37">
        <f t="shared" si="52"/>
        <v>2618.56</v>
      </c>
      <c r="Q268" s="38">
        <v>29</v>
      </c>
      <c r="R268" s="37">
        <f>SUM(P268*$R$2)</f>
        <v>955774.4</v>
      </c>
      <c r="S268" s="37">
        <f>+R268*$Q$2</f>
        <v>36415.004639999999</v>
      </c>
      <c r="T268" s="37">
        <f t="shared" si="53"/>
        <v>992189.40464000008</v>
      </c>
      <c r="U268" s="37">
        <f>+P268*$Q$2+P268</f>
        <v>2718.3271359999999</v>
      </c>
      <c r="V268" s="37">
        <f>SUM(T268*$V$2)</f>
        <v>119062.72855680001</v>
      </c>
      <c r="W268" s="37">
        <f>+T268*$W$2</f>
        <v>29765.682139200002</v>
      </c>
      <c r="X268" s="37">
        <f>SUM(T268*$X$2)</f>
        <v>49609.470232000007</v>
      </c>
      <c r="Y268" s="37">
        <f>SUM(T268*$Y$2)</f>
        <v>24804.735116000003</v>
      </c>
      <c r="Z268" s="37">
        <f>+T268*$Z$2</f>
        <v>19843.788092800001</v>
      </c>
      <c r="AA268" s="37">
        <v>2601.5</v>
      </c>
      <c r="AB268" s="37">
        <f>+$AB$2</f>
        <v>67.227356</v>
      </c>
      <c r="AC268" s="37">
        <f t="shared" si="54"/>
        <v>5203</v>
      </c>
      <c r="AD268" s="37">
        <f>+AC268*$Q$2+$AD$2</f>
        <v>398.23430000000002</v>
      </c>
      <c r="AE268" s="37">
        <f t="shared" si="55"/>
        <v>5601.2343000000001</v>
      </c>
      <c r="AF268" s="37">
        <v>0</v>
      </c>
      <c r="AG268" s="37">
        <v>0</v>
      </c>
      <c r="AH268" s="39"/>
      <c r="AI268" s="37"/>
      <c r="AJ268" s="37"/>
      <c r="AK268" s="37"/>
      <c r="AL268" s="37"/>
      <c r="AM268" s="37">
        <f>SUM(U268*$AM$2)</f>
        <v>13591.635679999999</v>
      </c>
      <c r="AN268" s="40">
        <f>SUM(U268*$AN$2)</f>
        <v>40774.907039999998</v>
      </c>
      <c r="AO268" s="40">
        <f>SUM(U268*$AO$2)</f>
        <v>135916.35680000001</v>
      </c>
      <c r="AP268" s="2"/>
      <c r="AQ268" s="2"/>
    </row>
    <row r="269" spans="1:43" x14ac:dyDescent="0.25">
      <c r="A269" s="1">
        <v>246</v>
      </c>
      <c r="B269" s="22" t="s">
        <v>849</v>
      </c>
      <c r="C269" s="23" t="s">
        <v>850</v>
      </c>
      <c r="D269" s="24" t="s">
        <v>851</v>
      </c>
      <c r="E269" s="23" t="s">
        <v>852</v>
      </c>
      <c r="F269" s="23" t="s">
        <v>170</v>
      </c>
      <c r="G269" s="23" t="s">
        <v>43</v>
      </c>
      <c r="H269" s="24">
        <v>2000</v>
      </c>
      <c r="I269" s="24">
        <v>2014</v>
      </c>
      <c r="J269" s="25">
        <f t="shared" si="56"/>
        <v>14</v>
      </c>
      <c r="K269" s="26">
        <v>8</v>
      </c>
      <c r="L269" s="23">
        <v>15</v>
      </c>
      <c r="M269" s="27">
        <v>5850</v>
      </c>
      <c r="N269" s="27">
        <f>VLOOKUP(C269,[1]Hoja1!B:L,11,FALSE)</f>
        <v>5850</v>
      </c>
      <c r="O269" s="27">
        <f t="shared" si="57"/>
        <v>0</v>
      </c>
      <c r="P269" s="28">
        <f t="shared" si="52"/>
        <v>390</v>
      </c>
      <c r="Q269" s="29">
        <v>10</v>
      </c>
      <c r="R269" s="28">
        <f>SUM(P269*$R$2)</f>
        <v>142350</v>
      </c>
      <c r="S269" s="28">
        <f>+R269*$Q$2</f>
        <v>5423.5349999999999</v>
      </c>
      <c r="T269" s="28">
        <f t="shared" si="53"/>
        <v>147773.535</v>
      </c>
      <c r="U269" s="28">
        <f>+P269*$Q$2+P269</f>
        <v>404.85899999999998</v>
      </c>
      <c r="V269" s="28">
        <f>SUM(T269*$V$2)</f>
        <v>17732.824199999999</v>
      </c>
      <c r="W269" s="28">
        <f>+T269*$W$2</f>
        <v>4433.2060499999998</v>
      </c>
      <c r="X269" s="28">
        <f>SUM(T269*$X$2)</f>
        <v>7388.6767500000005</v>
      </c>
      <c r="Y269" s="28">
        <f>SUM(T269*$Y$2)</f>
        <v>3694.3383750000003</v>
      </c>
      <c r="Z269" s="28">
        <f>+T269*$Z$2</f>
        <v>2955.4707000000003</v>
      </c>
      <c r="AA269" s="28">
        <v>1194</v>
      </c>
      <c r="AB269" s="28">
        <f>+$AB$2</f>
        <v>67.227356</v>
      </c>
      <c r="AC269" s="28">
        <f t="shared" si="54"/>
        <v>2388</v>
      </c>
      <c r="AD269" s="28">
        <f>+AC269*$Q$2+$AD$2</f>
        <v>290.9828</v>
      </c>
      <c r="AE269" s="28">
        <f t="shared" si="55"/>
        <v>2678.9827999999998</v>
      </c>
      <c r="AF269" s="28">
        <f>SUM(AB268*4)</f>
        <v>268.909424</v>
      </c>
      <c r="AG269" s="28">
        <v>0</v>
      </c>
      <c r="AH269" s="30"/>
      <c r="AI269" s="28"/>
      <c r="AJ269" s="28"/>
      <c r="AK269" s="28"/>
      <c r="AL269" s="28"/>
      <c r="AM269" s="28">
        <f>SUM(U269*$AM$2)</f>
        <v>2024.2949999999998</v>
      </c>
      <c r="AN269" s="31">
        <f>SUM(U269*$AN$2)</f>
        <v>6072.8849999999993</v>
      </c>
      <c r="AO269" s="31">
        <f>SUM(U269*$AO$2)</f>
        <v>20242.95</v>
      </c>
      <c r="AP269" s="2"/>
      <c r="AQ269" s="2"/>
    </row>
    <row r="270" spans="1:43" x14ac:dyDescent="0.25">
      <c r="A270" s="1">
        <v>247</v>
      </c>
      <c r="B270" s="22" t="s">
        <v>853</v>
      </c>
      <c r="C270" s="32" t="s">
        <v>854</v>
      </c>
      <c r="D270" s="33" t="s">
        <v>837</v>
      </c>
      <c r="E270" s="32" t="s">
        <v>852</v>
      </c>
      <c r="F270" s="32" t="s">
        <v>855</v>
      </c>
      <c r="G270" s="32" t="s">
        <v>129</v>
      </c>
      <c r="H270" s="33">
        <v>2013</v>
      </c>
      <c r="I270" s="33">
        <v>2014</v>
      </c>
      <c r="J270" s="34">
        <f t="shared" si="56"/>
        <v>1</v>
      </c>
      <c r="K270" s="35">
        <v>6</v>
      </c>
      <c r="L270" s="32">
        <v>15</v>
      </c>
      <c r="M270" s="36">
        <v>14648.7</v>
      </c>
      <c r="N270" s="36">
        <f>VLOOKUP(C270,[1]Hoja1!B:L,11,FALSE)</f>
        <v>14648.7</v>
      </c>
      <c r="O270" s="36">
        <f t="shared" si="57"/>
        <v>0</v>
      </c>
      <c r="P270" s="37">
        <f t="shared" si="52"/>
        <v>976.58</v>
      </c>
      <c r="Q270" s="38">
        <v>23</v>
      </c>
      <c r="R270" s="37">
        <f>SUM(P270*$R$2)</f>
        <v>356451.7</v>
      </c>
      <c r="S270" s="37">
        <f>+R270*$Q$2</f>
        <v>13580.809770000002</v>
      </c>
      <c r="T270" s="37">
        <f t="shared" si="53"/>
        <v>370032.50977</v>
      </c>
      <c r="U270" s="37">
        <f>+P270*$Q$2+P270</f>
        <v>1013.7876980000001</v>
      </c>
      <c r="V270" s="37">
        <f>SUM(T270*$V$2)</f>
        <v>44403.901172400001</v>
      </c>
      <c r="W270" s="37">
        <f>+T270*$W$2</f>
        <v>11100.9752931</v>
      </c>
      <c r="X270" s="37">
        <f>SUM(T270*$X$2)</f>
        <v>18501.625488500002</v>
      </c>
      <c r="Y270" s="37">
        <f>SUM(T270*$Y$2)</f>
        <v>9250.8127442500008</v>
      </c>
      <c r="Z270" s="37">
        <f>+T270*$Z$2</f>
        <v>7400.6501954000005</v>
      </c>
      <c r="AA270" s="37">
        <v>1365.5</v>
      </c>
      <c r="AB270" s="37">
        <f>+$AB$2</f>
        <v>67.227356</v>
      </c>
      <c r="AC270" s="37">
        <f t="shared" si="54"/>
        <v>2731</v>
      </c>
      <c r="AD270" s="37">
        <f>+AC270*$Q$2+$AD$2</f>
        <v>304.05110000000002</v>
      </c>
      <c r="AE270" s="37">
        <f t="shared" si="55"/>
        <v>3035.0511000000001</v>
      </c>
      <c r="AF270" s="37">
        <v>0</v>
      </c>
      <c r="AG270" s="37">
        <v>0</v>
      </c>
      <c r="AH270" s="39"/>
      <c r="AI270" s="37"/>
      <c r="AJ270" s="37"/>
      <c r="AK270" s="37"/>
      <c r="AL270" s="37"/>
      <c r="AM270" s="37">
        <f>SUM(U270*$AM$2)</f>
        <v>5068.9384900000005</v>
      </c>
      <c r="AN270" s="40">
        <f>SUM(U270*$AN$2)</f>
        <v>15206.815470000001</v>
      </c>
      <c r="AO270" s="40">
        <f>SUM(U270*$AO$2)</f>
        <v>50689.384900000005</v>
      </c>
      <c r="AP270" s="2"/>
      <c r="AQ270" s="2"/>
    </row>
    <row r="271" spans="1:43" x14ac:dyDescent="0.25">
      <c r="A271" s="1">
        <v>248</v>
      </c>
      <c r="B271" s="22" t="s">
        <v>856</v>
      </c>
      <c r="C271" s="23" t="s">
        <v>857</v>
      </c>
      <c r="D271" s="24" t="s">
        <v>858</v>
      </c>
      <c r="E271" s="23" t="s">
        <v>852</v>
      </c>
      <c r="F271" s="23" t="s">
        <v>398</v>
      </c>
      <c r="G271" s="23" t="s">
        <v>43</v>
      </c>
      <c r="H271" s="24">
        <v>1996</v>
      </c>
      <c r="I271" s="24">
        <v>2014</v>
      </c>
      <c r="J271" s="25">
        <f t="shared" si="56"/>
        <v>18</v>
      </c>
      <c r="K271" s="26">
        <v>6</v>
      </c>
      <c r="L271" s="23">
        <v>15</v>
      </c>
      <c r="M271" s="27">
        <v>3993.75</v>
      </c>
      <c r="N271" s="27">
        <f>VLOOKUP(C271,[1]Hoja1!B:L,11,FALSE)</f>
        <v>3993.75</v>
      </c>
      <c r="O271" s="27">
        <f t="shared" si="57"/>
        <v>0</v>
      </c>
      <c r="P271" s="28">
        <f t="shared" si="52"/>
        <v>266.25</v>
      </c>
      <c r="Q271" s="29">
        <v>9</v>
      </c>
      <c r="R271" s="28">
        <f>SUM(P271*$R$2)</f>
        <v>97181.25</v>
      </c>
      <c r="S271" s="28">
        <f>+R271*$Q$2</f>
        <v>3702.6056250000001</v>
      </c>
      <c r="T271" s="28">
        <f t="shared" si="53"/>
        <v>100883.855625</v>
      </c>
      <c r="U271" s="28">
        <f>+P271*$Q$2+P271</f>
        <v>276.39412499999997</v>
      </c>
      <c r="V271" s="28">
        <f>SUM(T271*$V$2)</f>
        <v>12106.062674999999</v>
      </c>
      <c r="W271" s="28">
        <f>+T271*$W$2</f>
        <v>3026.5156687499998</v>
      </c>
      <c r="X271" s="28">
        <f>SUM(T271*$X$2)</f>
        <v>5044.1927812499998</v>
      </c>
      <c r="Y271" s="28">
        <f>SUM(T271*$Y$2)</f>
        <v>2522.0963906249999</v>
      </c>
      <c r="Z271" s="28">
        <f>+T271*$Z$2</f>
        <v>2017.6771125</v>
      </c>
      <c r="AA271" s="28">
        <v>933</v>
      </c>
      <c r="AB271" s="28">
        <f>+$AB$2</f>
        <v>67.227356</v>
      </c>
      <c r="AC271" s="28">
        <f t="shared" si="54"/>
        <v>1866</v>
      </c>
      <c r="AD271" s="28">
        <f>+AC271*$Q$2+$AD$2</f>
        <v>271.09460000000001</v>
      </c>
      <c r="AE271" s="28">
        <f t="shared" si="55"/>
        <v>2137.0945999999999</v>
      </c>
      <c r="AF271" s="28">
        <f>SUM(AB270*5)</f>
        <v>336.13677999999999</v>
      </c>
      <c r="AG271" s="28">
        <v>0</v>
      </c>
      <c r="AH271" s="30"/>
      <c r="AI271" s="28"/>
      <c r="AJ271" s="28"/>
      <c r="AK271" s="28"/>
      <c r="AL271" s="28"/>
      <c r="AM271" s="28">
        <f>SUM(U271*$AM$2)</f>
        <v>1381.9706249999999</v>
      </c>
      <c r="AN271" s="31">
        <f>SUM(U271*$AN$2)</f>
        <v>4145.9118749999998</v>
      </c>
      <c r="AO271" s="31">
        <f>SUM(U271*$AO$2)</f>
        <v>13819.706249999999</v>
      </c>
      <c r="AP271" s="2"/>
      <c r="AQ271" s="2"/>
    </row>
    <row r="272" spans="1:43" x14ac:dyDescent="0.25">
      <c r="A272" s="1">
        <v>249</v>
      </c>
      <c r="B272" s="22" t="s">
        <v>859</v>
      </c>
      <c r="C272" s="32" t="s">
        <v>860</v>
      </c>
      <c r="D272" s="33" t="s">
        <v>861</v>
      </c>
      <c r="E272" s="32" t="s">
        <v>862</v>
      </c>
      <c r="F272" s="32" t="s">
        <v>728</v>
      </c>
      <c r="G272" s="32" t="s">
        <v>43</v>
      </c>
      <c r="H272" s="33">
        <v>1986</v>
      </c>
      <c r="I272" s="33">
        <v>2014</v>
      </c>
      <c r="J272" s="34">
        <f t="shared" si="56"/>
        <v>28</v>
      </c>
      <c r="K272" s="35">
        <v>6</v>
      </c>
      <c r="L272" s="32">
        <v>15</v>
      </c>
      <c r="M272" s="36">
        <v>5700.55</v>
      </c>
      <c r="N272" s="36">
        <f>VLOOKUP(C272,[1]Hoja1!B:L,11,FALSE)</f>
        <v>5700.55</v>
      </c>
      <c r="O272" s="36">
        <f t="shared" si="57"/>
        <v>0</v>
      </c>
      <c r="P272" s="37">
        <f t="shared" si="52"/>
        <v>380.03666666666669</v>
      </c>
      <c r="Q272" s="38">
        <v>14</v>
      </c>
      <c r="R272" s="37">
        <f>SUM(P272*$R$2)</f>
        <v>138713.38333333333</v>
      </c>
      <c r="S272" s="37">
        <f>+R272*$Q$2</f>
        <v>5284.9799050000001</v>
      </c>
      <c r="T272" s="37">
        <f t="shared" si="53"/>
        <v>143998.36323833332</v>
      </c>
      <c r="U272" s="37">
        <f>+P272*$Q$2+P272</f>
        <v>394.5160636666667</v>
      </c>
      <c r="V272" s="37">
        <f>SUM(T272*$V$2)</f>
        <v>17279.803588599996</v>
      </c>
      <c r="W272" s="37">
        <f>+T272*$W$2</f>
        <v>4319.950897149999</v>
      </c>
      <c r="X272" s="37">
        <f>SUM(T272*$X$2)</f>
        <v>7199.9181619166666</v>
      </c>
      <c r="Y272" s="37">
        <f>SUM(T272*$Y$2)</f>
        <v>3599.9590809583333</v>
      </c>
      <c r="Z272" s="37">
        <f>+T272*$Z$2</f>
        <v>2879.9672647666662</v>
      </c>
      <c r="AA272" s="37">
        <v>1036</v>
      </c>
      <c r="AB272" s="37">
        <f>+$AB$2</f>
        <v>67.227356</v>
      </c>
      <c r="AC272" s="37">
        <f t="shared" si="54"/>
        <v>2072</v>
      </c>
      <c r="AD272" s="37">
        <f>+AC272*$Q$2+$AD$2</f>
        <v>278.94319999999999</v>
      </c>
      <c r="AE272" s="37">
        <f t="shared" si="55"/>
        <v>2350.9432000000002</v>
      </c>
      <c r="AF272" s="37">
        <f>SUM(AB272*7)</f>
        <v>470.59149200000002</v>
      </c>
      <c r="AG272" s="37">
        <v>0</v>
      </c>
      <c r="AH272" s="39"/>
      <c r="AI272" s="37"/>
      <c r="AJ272" s="37"/>
      <c r="AK272" s="37"/>
      <c r="AL272" s="37"/>
      <c r="AM272" s="37">
        <f>SUM(U272*$AM$2)</f>
        <v>1972.5803183333335</v>
      </c>
      <c r="AN272" s="40">
        <f>SUM(U272*$AN$2)</f>
        <v>5917.7409550000002</v>
      </c>
      <c r="AO272" s="40">
        <f>SUM(U272*$AO$2)</f>
        <v>19725.803183333333</v>
      </c>
      <c r="AP272" s="2"/>
      <c r="AQ272" s="2"/>
    </row>
    <row r="273" spans="1:43" x14ac:dyDescent="0.25">
      <c r="A273" s="1">
        <v>250</v>
      </c>
      <c r="B273" s="22" t="s">
        <v>863</v>
      </c>
      <c r="C273" s="23" t="s">
        <v>864</v>
      </c>
      <c r="D273" s="24" t="s">
        <v>865</v>
      </c>
      <c r="E273" s="23" t="s">
        <v>862</v>
      </c>
      <c r="F273" s="23" t="s">
        <v>473</v>
      </c>
      <c r="G273" s="23" t="s">
        <v>43</v>
      </c>
      <c r="H273" s="24">
        <v>1989</v>
      </c>
      <c r="I273" s="24">
        <v>2014</v>
      </c>
      <c r="J273" s="25">
        <f t="shared" si="56"/>
        <v>25</v>
      </c>
      <c r="K273" s="26">
        <v>6</v>
      </c>
      <c r="L273" s="23">
        <v>15</v>
      </c>
      <c r="M273" s="27">
        <v>4893.8500000000004</v>
      </c>
      <c r="N273" s="27">
        <f>VLOOKUP(C273,[1]Hoja1!B:L,11,FALSE)</f>
        <v>4893.8500000000004</v>
      </c>
      <c r="O273" s="27">
        <f t="shared" si="57"/>
        <v>0</v>
      </c>
      <c r="P273" s="28">
        <f t="shared" si="52"/>
        <v>326.25666666666672</v>
      </c>
      <c r="Q273" s="29">
        <v>13</v>
      </c>
      <c r="R273" s="28">
        <f>SUM(P273*$R$2)</f>
        <v>119083.68333333335</v>
      </c>
      <c r="S273" s="28">
        <f>+R273*$Q$2</f>
        <v>4537.0883350000004</v>
      </c>
      <c r="T273" s="28">
        <f t="shared" si="53"/>
        <v>123620.77166833336</v>
      </c>
      <c r="U273" s="28">
        <f>+P273*$Q$2+P273</f>
        <v>338.68704566666673</v>
      </c>
      <c r="V273" s="28">
        <f>SUM(T273*$V$2)</f>
        <v>14834.492600200003</v>
      </c>
      <c r="W273" s="28">
        <f>+T273*$W$2</f>
        <v>3708.6231500500007</v>
      </c>
      <c r="X273" s="28">
        <f>SUM(T273*$X$2)</f>
        <v>6181.0385834166682</v>
      </c>
      <c r="Y273" s="28">
        <f>SUM(T273*$Y$2)</f>
        <v>3090.5192917083341</v>
      </c>
      <c r="Z273" s="28">
        <f>+T273*$Z$2</f>
        <v>2472.415433366667</v>
      </c>
      <c r="AA273" s="28">
        <v>990</v>
      </c>
      <c r="AB273" s="28">
        <f>+$AB$2</f>
        <v>67.227356</v>
      </c>
      <c r="AC273" s="28">
        <f t="shared" si="54"/>
        <v>1980</v>
      </c>
      <c r="AD273" s="28">
        <f>+AC273*$Q$2+$AD$2</f>
        <v>275.43799999999999</v>
      </c>
      <c r="AE273" s="28">
        <f t="shared" si="55"/>
        <v>2255.4380000000001</v>
      </c>
      <c r="AF273" s="28">
        <f>SUM(AB273*7)</f>
        <v>470.59149200000002</v>
      </c>
      <c r="AG273" s="28">
        <v>0</v>
      </c>
      <c r="AH273" s="30">
        <v>5000</v>
      </c>
      <c r="AI273" s="28"/>
      <c r="AJ273" s="28"/>
      <c r="AK273" s="28"/>
      <c r="AL273" s="28"/>
      <c r="AM273" s="28">
        <f>SUM(U273*$AM$2)</f>
        <v>1693.4352283333337</v>
      </c>
      <c r="AN273" s="31">
        <f>SUM(U273*$AN$2)</f>
        <v>5080.3056850000012</v>
      </c>
      <c r="AO273" s="31">
        <f>SUM(U273*$AO$2)</f>
        <v>16934.352283333337</v>
      </c>
      <c r="AP273" s="2"/>
      <c r="AQ273" s="2"/>
    </row>
    <row r="274" spans="1:43" x14ac:dyDescent="0.25">
      <c r="A274" s="1">
        <v>251</v>
      </c>
      <c r="B274" s="22" t="s">
        <v>866</v>
      </c>
      <c r="C274" s="32" t="s">
        <v>867</v>
      </c>
      <c r="D274" s="33" t="s">
        <v>868</v>
      </c>
      <c r="E274" s="32" t="s">
        <v>862</v>
      </c>
      <c r="F274" s="32" t="s">
        <v>869</v>
      </c>
      <c r="G274" s="32" t="s">
        <v>129</v>
      </c>
      <c r="H274" s="33">
        <v>2000</v>
      </c>
      <c r="I274" s="33">
        <v>2014</v>
      </c>
      <c r="J274" s="34">
        <f t="shared" si="56"/>
        <v>14</v>
      </c>
      <c r="K274" s="35">
        <v>8</v>
      </c>
      <c r="L274" s="32">
        <v>15</v>
      </c>
      <c r="M274" s="36">
        <v>10729.2</v>
      </c>
      <c r="N274" s="36">
        <f>VLOOKUP(C274,[1]Hoja1!B:L,11,FALSE)</f>
        <v>7283.25</v>
      </c>
      <c r="O274" s="36">
        <f t="shared" si="57"/>
        <v>3445.9500000000007</v>
      </c>
      <c r="P274" s="37">
        <f t="shared" si="52"/>
        <v>715.28000000000009</v>
      </c>
      <c r="Q274" s="38">
        <v>20</v>
      </c>
      <c r="R274" s="37">
        <f>SUM(P274*$R$2)</f>
        <v>261077.20000000004</v>
      </c>
      <c r="S274" s="37">
        <f>+R274*$Q$2</f>
        <v>9947.0413200000021</v>
      </c>
      <c r="T274" s="37">
        <f t="shared" si="53"/>
        <v>271024.24132000003</v>
      </c>
      <c r="U274" s="37">
        <f>+P274*$Q$2+P274</f>
        <v>742.53216800000007</v>
      </c>
      <c r="V274" s="37">
        <f>SUM(T274*$V$2)</f>
        <v>32522.908958400003</v>
      </c>
      <c r="W274" s="37">
        <f>+T274*$W$2</f>
        <v>8130.7272396000008</v>
      </c>
      <c r="X274" s="37">
        <f>SUM(T274*$X$2)</f>
        <v>13551.212066000002</v>
      </c>
      <c r="Y274" s="37">
        <f>SUM(T274*$Y$2)</f>
        <v>6775.6060330000009</v>
      </c>
      <c r="Z274" s="37">
        <f>+T274*$Z$2</f>
        <v>5420.4848264000011</v>
      </c>
      <c r="AA274" s="37">
        <v>1244</v>
      </c>
      <c r="AB274" s="37">
        <f>+$AB$2</f>
        <v>67.227356</v>
      </c>
      <c r="AC274" s="37">
        <f t="shared" si="54"/>
        <v>2488</v>
      </c>
      <c r="AD274" s="37">
        <f>+AC274*$Q$2+$AD$2</f>
        <v>294.7928</v>
      </c>
      <c r="AE274" s="37">
        <f t="shared" si="55"/>
        <v>2782.7928000000002</v>
      </c>
      <c r="AF274" s="37">
        <f>SUM(AB274*3)</f>
        <v>201.68206800000002</v>
      </c>
      <c r="AG274" s="37">
        <v>0</v>
      </c>
      <c r="AH274" s="39"/>
      <c r="AI274" s="37"/>
      <c r="AJ274" s="37"/>
      <c r="AK274" s="37"/>
      <c r="AL274" s="37"/>
      <c r="AM274" s="37">
        <f>SUM(U274*$AM$2)</f>
        <v>3712.6608400000005</v>
      </c>
      <c r="AN274" s="40">
        <f>SUM(U274*$AN$2)</f>
        <v>11137.982520000001</v>
      </c>
      <c r="AO274" s="40">
        <f>SUM(U274*$AO$2)</f>
        <v>37126.608400000005</v>
      </c>
      <c r="AP274" s="2"/>
      <c r="AQ274" s="2"/>
    </row>
    <row r="275" spans="1:43" x14ac:dyDescent="0.25">
      <c r="A275" s="1">
        <v>252</v>
      </c>
      <c r="B275" s="22" t="s">
        <v>870</v>
      </c>
      <c r="C275" s="23" t="s">
        <v>871</v>
      </c>
      <c r="D275" s="24" t="s">
        <v>872</v>
      </c>
      <c r="E275" s="23" t="s">
        <v>862</v>
      </c>
      <c r="F275" s="23" t="s">
        <v>100</v>
      </c>
      <c r="G275" s="23" t="s">
        <v>43</v>
      </c>
      <c r="H275" s="24">
        <v>1984</v>
      </c>
      <c r="I275" s="24">
        <v>2014</v>
      </c>
      <c r="J275" s="25">
        <f t="shared" si="56"/>
        <v>30</v>
      </c>
      <c r="K275" s="26">
        <v>8</v>
      </c>
      <c r="L275" s="23">
        <v>15</v>
      </c>
      <c r="M275" s="27">
        <f>4896.4/6*8</f>
        <v>6528.5333333333328</v>
      </c>
      <c r="N275" s="27">
        <f>VLOOKUP(C275,[1]Hoja1!B:L,11,FALSE)</f>
        <v>4896.3999999999996</v>
      </c>
      <c r="O275" s="27">
        <f t="shared" si="57"/>
        <v>1632.1333333333332</v>
      </c>
      <c r="P275" s="28">
        <f t="shared" si="52"/>
        <v>435.23555555555555</v>
      </c>
      <c r="Q275" s="29">
        <v>13</v>
      </c>
      <c r="R275" s="28">
        <f>SUM(P275*$R$2)</f>
        <v>158860.97777777776</v>
      </c>
      <c r="S275" s="28">
        <f>+R275*$Q$2</f>
        <v>6052.6032533333328</v>
      </c>
      <c r="T275" s="28">
        <f t="shared" si="53"/>
        <v>164913.5810311111</v>
      </c>
      <c r="U275" s="28">
        <f>+P275*$Q$2+P275</f>
        <v>451.81803022222221</v>
      </c>
      <c r="V275" s="28">
        <f>SUM(T275*$V$2)</f>
        <v>19789.629723733331</v>
      </c>
      <c r="W275" s="28">
        <f>+T275*$W$2</f>
        <v>4947.4074309333328</v>
      </c>
      <c r="X275" s="28">
        <f>SUM(T275*$X$2)</f>
        <v>8245.6790515555549</v>
      </c>
      <c r="Y275" s="28">
        <f>SUM(T275*$Y$2)</f>
        <v>4122.8395257777775</v>
      </c>
      <c r="Z275" s="28">
        <f>+T275*$Z$2</f>
        <v>3298.2716206222221</v>
      </c>
      <c r="AA275" s="28">
        <v>990</v>
      </c>
      <c r="AB275" s="28">
        <f>+$AB$2</f>
        <v>67.227356</v>
      </c>
      <c r="AC275" s="28">
        <f t="shared" si="54"/>
        <v>1980</v>
      </c>
      <c r="AD275" s="28">
        <f>+AC275*$Q$2+$AD$2</f>
        <v>275.43799999999999</v>
      </c>
      <c r="AE275" s="28">
        <f t="shared" si="55"/>
        <v>2255.4380000000001</v>
      </c>
      <c r="AF275" s="28">
        <f>SUM(AB245*8)</f>
        <v>537.818848</v>
      </c>
      <c r="AG275" s="28">
        <v>0</v>
      </c>
      <c r="AH275" s="30">
        <v>5000</v>
      </c>
      <c r="AI275" s="28"/>
      <c r="AJ275" s="28"/>
      <c r="AK275" s="28"/>
      <c r="AL275" s="28"/>
      <c r="AM275" s="28">
        <f>SUM(U275*$AM$2)</f>
        <v>2259.090151111111</v>
      </c>
      <c r="AN275" s="31">
        <f>SUM(U275*$AN$2)</f>
        <v>6777.2704533333326</v>
      </c>
      <c r="AO275" s="31">
        <f>SUM(U275*$AO$2)</f>
        <v>22590.901511111111</v>
      </c>
      <c r="AP275" s="2"/>
      <c r="AQ275" s="2"/>
    </row>
    <row r="276" spans="1:43" x14ac:dyDescent="0.25">
      <c r="A276" s="1">
        <v>253</v>
      </c>
      <c r="B276" s="22" t="s">
        <v>873</v>
      </c>
      <c r="C276" s="32" t="s">
        <v>874</v>
      </c>
      <c r="D276" s="33" t="s">
        <v>875</v>
      </c>
      <c r="E276" s="32" t="s">
        <v>862</v>
      </c>
      <c r="F276" s="32" t="s">
        <v>100</v>
      </c>
      <c r="G276" s="32" t="s">
        <v>43</v>
      </c>
      <c r="H276" s="33">
        <v>1993</v>
      </c>
      <c r="I276" s="33">
        <v>2014</v>
      </c>
      <c r="J276" s="34">
        <f t="shared" si="56"/>
        <v>21</v>
      </c>
      <c r="K276" s="35">
        <v>8</v>
      </c>
      <c r="L276" s="32">
        <v>15</v>
      </c>
      <c r="M276" s="36">
        <f>4896.4/6*8</f>
        <v>6528.5333333333328</v>
      </c>
      <c r="N276" s="36">
        <f>VLOOKUP(C276,[1]Hoja1!B:L,11,FALSE)</f>
        <v>4896.3999999999996</v>
      </c>
      <c r="O276" s="36">
        <f t="shared" si="57"/>
        <v>1632.1333333333332</v>
      </c>
      <c r="P276" s="37">
        <f t="shared" si="52"/>
        <v>435.23555555555555</v>
      </c>
      <c r="Q276" s="38">
        <v>13</v>
      </c>
      <c r="R276" s="37">
        <f>SUM(P276*$R$2)</f>
        <v>158860.97777777776</v>
      </c>
      <c r="S276" s="37">
        <f>+R276*$Q$2</f>
        <v>6052.6032533333328</v>
      </c>
      <c r="T276" s="37">
        <f t="shared" si="53"/>
        <v>164913.5810311111</v>
      </c>
      <c r="U276" s="37">
        <f>+P276*$Q$2+P276</f>
        <v>451.81803022222221</v>
      </c>
      <c r="V276" s="37">
        <f>SUM(T276*$V$2)</f>
        <v>19789.629723733331</v>
      </c>
      <c r="W276" s="37">
        <f>+T276*$W$2</f>
        <v>4947.4074309333328</v>
      </c>
      <c r="X276" s="37">
        <f>SUM(T276*$X$2)</f>
        <v>8245.6790515555549</v>
      </c>
      <c r="Y276" s="37">
        <f>SUM(T276*$Y$2)</f>
        <v>4122.8395257777775</v>
      </c>
      <c r="Z276" s="37">
        <f>+T276*$Z$2</f>
        <v>3298.2716206222221</v>
      </c>
      <c r="AA276" s="37">
        <v>990</v>
      </c>
      <c r="AB276" s="37">
        <f>+$AB$2</f>
        <v>67.227356</v>
      </c>
      <c r="AC276" s="37">
        <f t="shared" si="54"/>
        <v>1980</v>
      </c>
      <c r="AD276" s="37">
        <f>+AC276*$Q$2+$AD$2</f>
        <v>275.43799999999999</v>
      </c>
      <c r="AE276" s="37">
        <f t="shared" si="55"/>
        <v>2255.4380000000001</v>
      </c>
      <c r="AF276" s="37">
        <f>SUM(AB275*6)</f>
        <v>403.36413600000003</v>
      </c>
      <c r="AG276" s="37">
        <v>0</v>
      </c>
      <c r="AH276" s="39"/>
      <c r="AI276" s="37"/>
      <c r="AJ276" s="37"/>
      <c r="AK276" s="37"/>
      <c r="AL276" s="37"/>
      <c r="AM276" s="37">
        <f>SUM(U276*$AM$2)</f>
        <v>2259.090151111111</v>
      </c>
      <c r="AN276" s="40">
        <f>SUM(U276*$AN$2)</f>
        <v>6777.2704533333326</v>
      </c>
      <c r="AO276" s="40">
        <f>SUM(U276*$AO$2)</f>
        <v>22590.901511111111</v>
      </c>
      <c r="AP276" s="2"/>
      <c r="AQ276" s="2"/>
    </row>
    <row r="277" spans="1:43" x14ac:dyDescent="0.25">
      <c r="A277" s="1">
        <v>254</v>
      </c>
      <c r="B277" s="22" t="s">
        <v>876</v>
      </c>
      <c r="C277" s="23" t="s">
        <v>877</v>
      </c>
      <c r="D277" s="24" t="s">
        <v>878</v>
      </c>
      <c r="E277" s="23" t="s">
        <v>862</v>
      </c>
      <c r="F277" s="23" t="s">
        <v>100</v>
      </c>
      <c r="G277" s="23" t="s">
        <v>43</v>
      </c>
      <c r="H277" s="24">
        <v>1985</v>
      </c>
      <c r="I277" s="24">
        <v>2014</v>
      </c>
      <c r="J277" s="25">
        <f t="shared" si="56"/>
        <v>29</v>
      </c>
      <c r="K277" s="26">
        <v>8</v>
      </c>
      <c r="L277" s="23">
        <v>15</v>
      </c>
      <c r="M277" s="27">
        <f>4896.4/6*8</f>
        <v>6528.5333333333328</v>
      </c>
      <c r="N277" s="27">
        <f>VLOOKUP(C277,[1]Hoja1!B:L,11,FALSE)</f>
        <v>4896.3999999999996</v>
      </c>
      <c r="O277" s="27">
        <f t="shared" si="57"/>
        <v>1632.1333333333332</v>
      </c>
      <c r="P277" s="28">
        <f t="shared" si="52"/>
        <v>435.23555555555555</v>
      </c>
      <c r="Q277" s="29">
        <v>13</v>
      </c>
      <c r="R277" s="28">
        <f>SUM(P277*$R$2)</f>
        <v>158860.97777777776</v>
      </c>
      <c r="S277" s="28">
        <f>+R277*$Q$2</f>
        <v>6052.6032533333328</v>
      </c>
      <c r="T277" s="28">
        <f t="shared" si="53"/>
        <v>164913.5810311111</v>
      </c>
      <c r="U277" s="28">
        <f>+P277*$Q$2+P277</f>
        <v>451.81803022222221</v>
      </c>
      <c r="V277" s="28">
        <f>SUM(T277*$V$2)</f>
        <v>19789.629723733331</v>
      </c>
      <c r="W277" s="28">
        <f>+T277*$W$2</f>
        <v>4947.4074309333328</v>
      </c>
      <c r="X277" s="28">
        <f>SUM(T277*$X$2)</f>
        <v>8245.6790515555549</v>
      </c>
      <c r="Y277" s="28">
        <f>SUM(T277*$Y$2)</f>
        <v>4122.8395257777775</v>
      </c>
      <c r="Z277" s="28">
        <f>+T277*$Z$2</f>
        <v>3298.2716206222221</v>
      </c>
      <c r="AA277" s="28">
        <v>990</v>
      </c>
      <c r="AB277" s="28">
        <f>+$AB$2</f>
        <v>67.227356</v>
      </c>
      <c r="AC277" s="28">
        <f t="shared" si="54"/>
        <v>1980</v>
      </c>
      <c r="AD277" s="28">
        <f>+AC277*$Q$2+$AD$2</f>
        <v>275.43799999999999</v>
      </c>
      <c r="AE277" s="28">
        <f t="shared" si="55"/>
        <v>2255.4380000000001</v>
      </c>
      <c r="AF277" s="28">
        <f>SUM(AB277*7)</f>
        <v>470.59149200000002</v>
      </c>
      <c r="AG277" s="28">
        <v>0</v>
      </c>
      <c r="AH277" s="30"/>
      <c r="AI277" s="28"/>
      <c r="AJ277" s="28"/>
      <c r="AK277" s="28"/>
      <c r="AL277" s="28"/>
      <c r="AM277" s="28">
        <f>SUM(U277*$AM$2)</f>
        <v>2259.090151111111</v>
      </c>
      <c r="AN277" s="31">
        <f>SUM(U277*$AN$2)</f>
        <v>6777.2704533333326</v>
      </c>
      <c r="AO277" s="31">
        <f>SUM(U277*$AO$2)</f>
        <v>22590.901511111111</v>
      </c>
      <c r="AP277" s="2"/>
      <c r="AQ277" s="2"/>
    </row>
    <row r="278" spans="1:43" x14ac:dyDescent="0.25">
      <c r="A278" s="1">
        <v>255</v>
      </c>
      <c r="B278" s="22" t="s">
        <v>879</v>
      </c>
      <c r="C278" s="32" t="s">
        <v>880</v>
      </c>
      <c r="D278" s="33" t="s">
        <v>881</v>
      </c>
      <c r="E278" s="32" t="s">
        <v>862</v>
      </c>
      <c r="F278" s="32" t="s">
        <v>100</v>
      </c>
      <c r="G278" s="32" t="s">
        <v>43</v>
      </c>
      <c r="H278" s="33">
        <v>1985</v>
      </c>
      <c r="I278" s="33">
        <v>2014</v>
      </c>
      <c r="J278" s="34">
        <f t="shared" si="56"/>
        <v>29</v>
      </c>
      <c r="K278" s="35">
        <v>8</v>
      </c>
      <c r="L278" s="32">
        <v>15</v>
      </c>
      <c r="M278" s="36">
        <f>4896.4/6*8</f>
        <v>6528.5333333333328</v>
      </c>
      <c r="N278" s="36">
        <f>VLOOKUP(C278,[1]Hoja1!B:L,11,FALSE)</f>
        <v>4896.3999999999996</v>
      </c>
      <c r="O278" s="36">
        <f t="shared" si="57"/>
        <v>1632.1333333333332</v>
      </c>
      <c r="P278" s="37">
        <f t="shared" si="52"/>
        <v>435.23555555555555</v>
      </c>
      <c r="Q278" s="38">
        <v>13</v>
      </c>
      <c r="R278" s="37">
        <f>SUM(P278*$R$2)</f>
        <v>158860.97777777776</v>
      </c>
      <c r="S278" s="37">
        <f>+R278*$Q$2</f>
        <v>6052.6032533333328</v>
      </c>
      <c r="T278" s="37">
        <f t="shared" si="53"/>
        <v>164913.5810311111</v>
      </c>
      <c r="U278" s="37">
        <f>+P278*$Q$2+P278</f>
        <v>451.81803022222221</v>
      </c>
      <c r="V278" s="37">
        <f>SUM(T278*$V$2)</f>
        <v>19789.629723733331</v>
      </c>
      <c r="W278" s="37">
        <f>+T278*$W$2</f>
        <v>4947.4074309333328</v>
      </c>
      <c r="X278" s="37">
        <f>SUM(T278*$X$2)</f>
        <v>8245.6790515555549</v>
      </c>
      <c r="Y278" s="37">
        <f>SUM(T278*$Y$2)</f>
        <v>4122.8395257777775</v>
      </c>
      <c r="Z278" s="37">
        <f>+T278*$Z$2</f>
        <v>3298.2716206222221</v>
      </c>
      <c r="AA278" s="37">
        <v>990</v>
      </c>
      <c r="AB278" s="37">
        <f>+$AB$2</f>
        <v>67.227356</v>
      </c>
      <c r="AC278" s="37">
        <f t="shared" si="54"/>
        <v>1980</v>
      </c>
      <c r="AD278" s="37">
        <f>+AC278*$Q$2+$AD$2</f>
        <v>275.43799999999999</v>
      </c>
      <c r="AE278" s="37">
        <f t="shared" si="55"/>
        <v>2255.4380000000001</v>
      </c>
      <c r="AF278" s="37">
        <f>SUM(AB278*7)</f>
        <v>470.59149200000002</v>
      </c>
      <c r="AG278" s="37">
        <v>0</v>
      </c>
      <c r="AH278" s="39"/>
      <c r="AI278" s="37"/>
      <c r="AJ278" s="37"/>
      <c r="AK278" s="37"/>
      <c r="AL278" s="37"/>
      <c r="AM278" s="37">
        <f>SUM(U278*$AM$2)</f>
        <v>2259.090151111111</v>
      </c>
      <c r="AN278" s="40">
        <f>SUM(U278*$AN$2)</f>
        <v>6777.2704533333326</v>
      </c>
      <c r="AO278" s="40">
        <f>SUM(U278*$AO$2)</f>
        <v>22590.901511111111</v>
      </c>
      <c r="AP278" s="2"/>
      <c r="AQ278" s="2"/>
    </row>
    <row r="279" spans="1:43" x14ac:dyDescent="0.25">
      <c r="A279" s="1">
        <v>256</v>
      </c>
      <c r="B279" s="22" t="s">
        <v>101</v>
      </c>
      <c r="C279" s="23" t="s">
        <v>882</v>
      </c>
      <c r="D279" s="24"/>
      <c r="E279" s="23" t="s">
        <v>805</v>
      </c>
      <c r="F279" s="23" t="s">
        <v>267</v>
      </c>
      <c r="G279" s="23" t="s">
        <v>70</v>
      </c>
      <c r="H279" s="24"/>
      <c r="I279" s="24"/>
      <c r="J279" s="25"/>
      <c r="K279" s="26">
        <v>8</v>
      </c>
      <c r="L279" s="23">
        <v>15</v>
      </c>
      <c r="M279" s="27">
        <v>5691.15</v>
      </c>
      <c r="N279" s="27"/>
      <c r="O279" s="27"/>
      <c r="P279" s="28">
        <f>SUM(M279/L279)</f>
        <v>379.40999999999997</v>
      </c>
      <c r="Q279" s="29">
        <v>14</v>
      </c>
      <c r="R279" s="28">
        <f>SUM(P279*$R$2)</f>
        <v>138484.65</v>
      </c>
      <c r="S279" s="28">
        <f>+R279*$Q$2</f>
        <v>5276.2651649999998</v>
      </c>
      <c r="T279" s="28">
        <f>+R279+S279</f>
        <v>143760.91516499998</v>
      </c>
      <c r="U279" s="28">
        <f>+P279*$Q$2+P279</f>
        <v>393.86552099999994</v>
      </c>
      <c r="V279" s="28">
        <f>SUM(T279*$V$2)</f>
        <v>17251.309819799997</v>
      </c>
      <c r="W279" s="28">
        <f>+T279*$W$2</f>
        <v>4312.8274549499993</v>
      </c>
      <c r="X279" s="28">
        <f>SUM(T279*$X$2)</f>
        <v>7188.0457582499994</v>
      </c>
      <c r="Y279" s="28">
        <f>SUM(T279*$Y$2)</f>
        <v>3594.0228791249997</v>
      </c>
      <c r="Z279" s="28">
        <f>+T279*$Z$2</f>
        <v>2875.2183032999997</v>
      </c>
      <c r="AA279" s="28">
        <v>1036</v>
      </c>
      <c r="AB279" s="28">
        <f>+$AB$2</f>
        <v>67.227356</v>
      </c>
      <c r="AC279" s="28">
        <f>SUM(AA279*2)</f>
        <v>2072</v>
      </c>
      <c r="AD279" s="28">
        <f>+AC279*$Q$2+$AD$2</f>
        <v>278.94319999999999</v>
      </c>
      <c r="AE279" s="28">
        <f>+AC279+AD279</f>
        <v>2350.9432000000002</v>
      </c>
      <c r="AF279" s="28">
        <f>SUM(AB405*4)</f>
        <v>268.909424</v>
      </c>
      <c r="AG279" s="28">
        <v>0</v>
      </c>
      <c r="AH279" s="30"/>
      <c r="AI279" s="28"/>
      <c r="AJ279" s="28"/>
      <c r="AK279" s="28"/>
      <c r="AL279" s="28"/>
      <c r="AM279" s="28">
        <f>SUM(U279*$AM$2)</f>
        <v>1969.3276049999997</v>
      </c>
      <c r="AN279" s="31">
        <f>SUM(U279*$AN$2)</f>
        <v>5907.9828149999994</v>
      </c>
      <c r="AO279" s="31">
        <f>SUM(U279*$AO$2)</f>
        <v>19693.276049999997</v>
      </c>
      <c r="AP279" s="2"/>
      <c r="AQ279" s="2"/>
    </row>
    <row r="280" spans="1:43" x14ac:dyDescent="0.25">
      <c r="A280" s="1">
        <v>257</v>
      </c>
      <c r="B280" s="22" t="s">
        <v>883</v>
      </c>
      <c r="C280" s="32" t="s">
        <v>884</v>
      </c>
      <c r="D280" s="33" t="s">
        <v>872</v>
      </c>
      <c r="E280" s="32" t="s">
        <v>862</v>
      </c>
      <c r="F280" s="32" t="s">
        <v>885</v>
      </c>
      <c r="G280" s="32" t="s">
        <v>129</v>
      </c>
      <c r="H280" s="33">
        <v>1984</v>
      </c>
      <c r="I280" s="33">
        <v>2014</v>
      </c>
      <c r="J280" s="34">
        <f t="shared" si="56"/>
        <v>30</v>
      </c>
      <c r="K280" s="35">
        <v>6</v>
      </c>
      <c r="L280" s="32">
        <v>15</v>
      </c>
      <c r="M280" s="36">
        <v>11866.5</v>
      </c>
      <c r="N280" s="36">
        <f>VLOOKUP(C280,[1]Hoja1!B:L,11,FALSE)</f>
        <v>8214</v>
      </c>
      <c r="O280" s="36">
        <f t="shared" si="57"/>
        <v>3652.5</v>
      </c>
      <c r="P280" s="37">
        <f t="shared" si="52"/>
        <v>791.1</v>
      </c>
      <c r="Q280" s="38">
        <v>17</v>
      </c>
      <c r="R280" s="37">
        <f>SUM(P280*$R$2)</f>
        <v>288751.5</v>
      </c>
      <c r="S280" s="37">
        <f>+R280*$Q$2</f>
        <v>11001.432150000001</v>
      </c>
      <c r="T280" s="37">
        <f t="shared" si="53"/>
        <v>299752.93215000001</v>
      </c>
      <c r="U280" s="37">
        <f>+P280*$Q$2+P280</f>
        <v>821.24090999999999</v>
      </c>
      <c r="V280" s="37">
        <f>SUM(T280*$V$2)</f>
        <v>35970.351858000002</v>
      </c>
      <c r="W280" s="37">
        <f>+T280*$W$2</f>
        <v>8992.5879645000005</v>
      </c>
      <c r="X280" s="37">
        <f>SUM(T280*$X$2)</f>
        <v>14987.646607500001</v>
      </c>
      <c r="Y280" s="37">
        <f>SUM(T280*$Y$2)</f>
        <v>7493.8233037500004</v>
      </c>
      <c r="Z280" s="37">
        <f>+T280*$Z$2</f>
        <v>5995.0586430000003</v>
      </c>
      <c r="AA280" s="37">
        <v>2504</v>
      </c>
      <c r="AB280" s="37">
        <f>+$AB$2</f>
        <v>67.227356</v>
      </c>
      <c r="AC280" s="37">
        <f t="shared" si="54"/>
        <v>5008</v>
      </c>
      <c r="AD280" s="37">
        <f>+AC280*$Q$2+$AD$2</f>
        <v>390.8048</v>
      </c>
      <c r="AE280" s="37">
        <f t="shared" si="55"/>
        <v>5398.8047999999999</v>
      </c>
      <c r="AF280" s="37">
        <f>SUM(AB277*8)</f>
        <v>537.818848</v>
      </c>
      <c r="AG280" s="37">
        <v>0</v>
      </c>
      <c r="AH280" s="39">
        <v>5000</v>
      </c>
      <c r="AI280" s="37"/>
      <c r="AJ280" s="37"/>
      <c r="AK280" s="37"/>
      <c r="AL280" s="37"/>
      <c r="AM280" s="37">
        <f>SUM(U280*$AM$2)</f>
        <v>4106.2045500000004</v>
      </c>
      <c r="AN280" s="40">
        <f>SUM(U280*$AN$2)</f>
        <v>12318.613649999999</v>
      </c>
      <c r="AO280" s="40">
        <f>SUM(U280*$AO$2)</f>
        <v>41062.0455</v>
      </c>
      <c r="AP280" s="2"/>
      <c r="AQ280" s="2"/>
    </row>
    <row r="281" spans="1:43" x14ac:dyDescent="0.25">
      <c r="A281" s="1">
        <v>258</v>
      </c>
      <c r="B281" s="22" t="s">
        <v>886</v>
      </c>
      <c r="C281" s="23" t="s">
        <v>887</v>
      </c>
      <c r="D281" s="24" t="s">
        <v>888</v>
      </c>
      <c r="E281" s="23" t="s">
        <v>862</v>
      </c>
      <c r="F281" s="23" t="s">
        <v>100</v>
      </c>
      <c r="G281" s="23" t="s">
        <v>43</v>
      </c>
      <c r="H281" s="24">
        <v>1981</v>
      </c>
      <c r="I281" s="24">
        <v>2014</v>
      </c>
      <c r="J281" s="25">
        <f t="shared" si="56"/>
        <v>33</v>
      </c>
      <c r="K281" s="26">
        <v>8</v>
      </c>
      <c r="L281" s="23">
        <v>15</v>
      </c>
      <c r="M281" s="27">
        <f>4896.4/6*8</f>
        <v>6528.5333333333328</v>
      </c>
      <c r="N281" s="27">
        <f>VLOOKUP(C281,[1]Hoja1!B:L,11,FALSE)</f>
        <v>5691.1</v>
      </c>
      <c r="O281" s="27">
        <f t="shared" si="57"/>
        <v>837.43333333333248</v>
      </c>
      <c r="P281" s="28">
        <f t="shared" si="52"/>
        <v>435.23555555555555</v>
      </c>
      <c r="Q281" s="29">
        <v>14</v>
      </c>
      <c r="R281" s="28">
        <f>SUM(P281*$R$2)</f>
        <v>158860.97777777776</v>
      </c>
      <c r="S281" s="28">
        <f>+R281*$Q$2</f>
        <v>6052.6032533333328</v>
      </c>
      <c r="T281" s="28">
        <f t="shared" si="53"/>
        <v>164913.5810311111</v>
      </c>
      <c r="U281" s="28">
        <f>+P281*$Q$2+P281</f>
        <v>451.81803022222221</v>
      </c>
      <c r="V281" s="28">
        <f>SUM(T281*$V$2)</f>
        <v>19789.629723733331</v>
      </c>
      <c r="W281" s="28">
        <f>+T281*$W$2</f>
        <v>4947.4074309333328</v>
      </c>
      <c r="X281" s="28">
        <f>SUM(T281*$X$2)</f>
        <v>8245.6790515555549</v>
      </c>
      <c r="Y281" s="28">
        <f>SUM(T281*$Y$2)</f>
        <v>4122.8395257777775</v>
      </c>
      <c r="Z281" s="28">
        <f>+T281*$Z$2</f>
        <v>3298.2716206222221</v>
      </c>
      <c r="AA281" s="28">
        <v>1036</v>
      </c>
      <c r="AB281" s="28">
        <f>+$AB$2</f>
        <v>67.227356</v>
      </c>
      <c r="AC281" s="28">
        <f t="shared" si="54"/>
        <v>2072</v>
      </c>
      <c r="AD281" s="28">
        <f>+AC281*$Q$2+$AD$2</f>
        <v>278.94319999999999</v>
      </c>
      <c r="AE281" s="28">
        <f t="shared" si="55"/>
        <v>2350.9432000000002</v>
      </c>
      <c r="AF281" s="28">
        <f>SUM(AB278*8)</f>
        <v>537.818848</v>
      </c>
      <c r="AG281" s="28">
        <v>0</v>
      </c>
      <c r="AH281" s="30"/>
      <c r="AI281" s="28"/>
      <c r="AJ281" s="28"/>
      <c r="AK281" s="28"/>
      <c r="AL281" s="28"/>
      <c r="AM281" s="28">
        <f>SUM(U281*$AM$2)</f>
        <v>2259.090151111111</v>
      </c>
      <c r="AN281" s="31">
        <f>SUM(U281*$AN$2)</f>
        <v>6777.2704533333326</v>
      </c>
      <c r="AO281" s="31">
        <f>SUM(U281*$AO$2)</f>
        <v>22590.901511111111</v>
      </c>
      <c r="AP281" s="2"/>
      <c r="AQ281" s="2"/>
    </row>
    <row r="282" spans="1:43" x14ac:dyDescent="0.25">
      <c r="A282" s="1">
        <v>259</v>
      </c>
      <c r="B282" s="22" t="s">
        <v>889</v>
      </c>
      <c r="C282" s="32" t="s">
        <v>890</v>
      </c>
      <c r="D282" s="33" t="s">
        <v>891</v>
      </c>
      <c r="E282" s="32" t="s">
        <v>862</v>
      </c>
      <c r="F282" s="32" t="s">
        <v>100</v>
      </c>
      <c r="G282" s="32" t="s">
        <v>43</v>
      </c>
      <c r="H282" s="33">
        <v>1996</v>
      </c>
      <c r="I282" s="33">
        <v>2014</v>
      </c>
      <c r="J282" s="34">
        <f t="shared" si="56"/>
        <v>18</v>
      </c>
      <c r="K282" s="35">
        <v>8</v>
      </c>
      <c r="L282" s="32">
        <v>15</v>
      </c>
      <c r="M282" s="36">
        <f>4896.4/6*8</f>
        <v>6528.5333333333328</v>
      </c>
      <c r="N282" s="36">
        <f>VLOOKUP(C282,[1]Hoja1!B:L,11,FALSE)</f>
        <v>5691.1</v>
      </c>
      <c r="O282" s="36">
        <f t="shared" si="57"/>
        <v>837.43333333333248</v>
      </c>
      <c r="P282" s="37">
        <f t="shared" si="52"/>
        <v>435.23555555555555</v>
      </c>
      <c r="Q282" s="38">
        <v>14</v>
      </c>
      <c r="R282" s="37">
        <f>SUM(P282*$R$2)</f>
        <v>158860.97777777776</v>
      </c>
      <c r="S282" s="37">
        <f>+R282*$Q$2</f>
        <v>6052.6032533333328</v>
      </c>
      <c r="T282" s="37">
        <f t="shared" si="53"/>
        <v>164913.5810311111</v>
      </c>
      <c r="U282" s="37">
        <f>+P282*$Q$2+P282</f>
        <v>451.81803022222221</v>
      </c>
      <c r="V282" s="37">
        <f>SUM(T282*$V$2)</f>
        <v>19789.629723733331</v>
      </c>
      <c r="W282" s="37">
        <f>+T282*$W$2</f>
        <v>4947.4074309333328</v>
      </c>
      <c r="X282" s="37">
        <f>SUM(T282*$X$2)</f>
        <v>8245.6790515555549</v>
      </c>
      <c r="Y282" s="37">
        <f>SUM(T282*$Y$2)</f>
        <v>4122.8395257777775</v>
      </c>
      <c r="Z282" s="37">
        <f>+T282*$Z$2</f>
        <v>3298.2716206222221</v>
      </c>
      <c r="AA282" s="37">
        <v>1036</v>
      </c>
      <c r="AB282" s="37">
        <f>+$AB$2</f>
        <v>67.227356</v>
      </c>
      <c r="AC282" s="37">
        <f t="shared" si="54"/>
        <v>2072</v>
      </c>
      <c r="AD282" s="37">
        <f>+AC282*$Q$2+$AD$2</f>
        <v>278.94319999999999</v>
      </c>
      <c r="AE282" s="37">
        <f t="shared" si="55"/>
        <v>2350.9432000000002</v>
      </c>
      <c r="AF282" s="37">
        <f>SUM(AB281*5)</f>
        <v>336.13677999999999</v>
      </c>
      <c r="AG282" s="37">
        <v>0</v>
      </c>
      <c r="AH282" s="39"/>
      <c r="AI282" s="37"/>
      <c r="AJ282" s="37"/>
      <c r="AK282" s="37"/>
      <c r="AL282" s="37"/>
      <c r="AM282" s="37">
        <f>SUM(U282*$AM$2)</f>
        <v>2259.090151111111</v>
      </c>
      <c r="AN282" s="40">
        <f>SUM(U282*$AN$2)</f>
        <v>6777.2704533333326</v>
      </c>
      <c r="AO282" s="40">
        <f>SUM(U282*$AO$2)</f>
        <v>22590.901511111111</v>
      </c>
      <c r="AP282" s="2"/>
      <c r="AQ282" s="2"/>
    </row>
    <row r="283" spans="1:43" x14ac:dyDescent="0.25">
      <c r="A283" s="1">
        <v>260</v>
      </c>
      <c r="B283" s="22" t="s">
        <v>892</v>
      </c>
      <c r="C283" s="23" t="s">
        <v>893</v>
      </c>
      <c r="D283" s="24" t="s">
        <v>894</v>
      </c>
      <c r="E283" s="23" t="s">
        <v>862</v>
      </c>
      <c r="F283" s="23" t="s">
        <v>217</v>
      </c>
      <c r="G283" s="23" t="s">
        <v>70</v>
      </c>
      <c r="H283" s="24">
        <v>2011</v>
      </c>
      <c r="I283" s="24">
        <v>2014</v>
      </c>
      <c r="J283" s="25">
        <f t="shared" si="56"/>
        <v>3</v>
      </c>
      <c r="K283" s="26">
        <v>6</v>
      </c>
      <c r="L283" s="23">
        <v>15</v>
      </c>
      <c r="M283" s="27">
        <f>4117.2</f>
        <v>4117.2</v>
      </c>
      <c r="N283" s="27">
        <f>VLOOKUP(C283,[1]Hoja1!B:L,11,FALSE)</f>
        <v>4117.2</v>
      </c>
      <c r="O283" s="27">
        <f t="shared" si="57"/>
        <v>0</v>
      </c>
      <c r="P283" s="28">
        <f t="shared" si="52"/>
        <v>274.47999999999996</v>
      </c>
      <c r="Q283" s="29">
        <v>9</v>
      </c>
      <c r="R283" s="28">
        <f>SUM(P283*$R$2)</f>
        <v>100185.19999999998</v>
      </c>
      <c r="S283" s="28">
        <f>+R283*$Q$2</f>
        <v>3817.0561199999997</v>
      </c>
      <c r="T283" s="28">
        <f t="shared" si="53"/>
        <v>104002.25611999998</v>
      </c>
      <c r="U283" s="28">
        <f>+P283*$Q$2+P283</f>
        <v>284.93768799999998</v>
      </c>
      <c r="V283" s="28">
        <f>SUM(T283*$V$2)</f>
        <v>12480.270734399997</v>
      </c>
      <c r="W283" s="28">
        <f>+T283*$W$2</f>
        <v>3120.0676835999993</v>
      </c>
      <c r="X283" s="28">
        <f>SUM(T283*$X$2)</f>
        <v>5200.1128059999992</v>
      </c>
      <c r="Y283" s="28">
        <f>SUM(T283*$Y$2)</f>
        <v>2600.0564029999996</v>
      </c>
      <c r="Z283" s="28">
        <f>+T283*$Z$2</f>
        <v>2080.0451223999994</v>
      </c>
      <c r="AA283" s="28">
        <v>833</v>
      </c>
      <c r="AB283" s="28">
        <f>+$AB$2</f>
        <v>67.227356</v>
      </c>
      <c r="AC283" s="28">
        <f t="shared" si="54"/>
        <v>1666</v>
      </c>
      <c r="AD283" s="28">
        <f>+AC283*$Q$2+$AD$2</f>
        <v>263.47460000000001</v>
      </c>
      <c r="AE283" s="28">
        <f t="shared" si="55"/>
        <v>1929.4746</v>
      </c>
      <c r="AF283" s="28">
        <v>0</v>
      </c>
      <c r="AG283" s="28">
        <v>0</v>
      </c>
      <c r="AH283" s="30"/>
      <c r="AI283" s="28"/>
      <c r="AJ283" s="28"/>
      <c r="AK283" s="28"/>
      <c r="AL283" s="28"/>
      <c r="AM283" s="28">
        <f>SUM(U283*$AM$2)</f>
        <v>1424.6884399999999</v>
      </c>
      <c r="AN283" s="31">
        <f>SUM(U283*$AN$2)</f>
        <v>4274.0653199999997</v>
      </c>
      <c r="AO283" s="31">
        <f>SUM(U283*$AO$2)</f>
        <v>14246.884399999999</v>
      </c>
      <c r="AP283" s="2"/>
      <c r="AQ283" s="2"/>
    </row>
    <row r="284" spans="1:43" x14ac:dyDescent="0.25">
      <c r="A284" s="1">
        <v>261</v>
      </c>
      <c r="B284" s="22" t="s">
        <v>895</v>
      </c>
      <c r="C284" s="32" t="s">
        <v>896</v>
      </c>
      <c r="D284" s="33" t="s">
        <v>897</v>
      </c>
      <c r="E284" s="32" t="s">
        <v>89</v>
      </c>
      <c r="F284" s="32" t="s">
        <v>162</v>
      </c>
      <c r="G284" s="32" t="s">
        <v>43</v>
      </c>
      <c r="H284" s="33">
        <v>1994</v>
      </c>
      <c r="I284" s="33">
        <v>2014</v>
      </c>
      <c r="J284" s="34">
        <f t="shared" si="56"/>
        <v>20</v>
      </c>
      <c r="K284" s="35">
        <v>6</v>
      </c>
      <c r="L284" s="32">
        <v>15</v>
      </c>
      <c r="M284" s="36">
        <v>4392.3</v>
      </c>
      <c r="N284" s="36">
        <f>VLOOKUP(C284,[1]Hoja1!B:L,11,FALSE)</f>
        <v>4392.3</v>
      </c>
      <c r="O284" s="36">
        <f t="shared" si="57"/>
        <v>0</v>
      </c>
      <c r="P284" s="37">
        <f t="shared" si="52"/>
        <v>292.82</v>
      </c>
      <c r="Q284" s="38">
        <v>10</v>
      </c>
      <c r="R284" s="37">
        <f>SUM(P284*$R$2)</f>
        <v>106879.3</v>
      </c>
      <c r="S284" s="37">
        <f>+R284*$Q$2</f>
        <v>4072.1013300000004</v>
      </c>
      <c r="T284" s="37">
        <f t="shared" si="53"/>
        <v>110951.40133000001</v>
      </c>
      <c r="U284" s="37">
        <f>+P284*$Q$2+P284</f>
        <v>303.97644200000002</v>
      </c>
      <c r="V284" s="37">
        <f>SUM(T284*$V$2)</f>
        <v>13314.1681596</v>
      </c>
      <c r="W284" s="37">
        <f>+T284*$W$2</f>
        <v>3328.5420399</v>
      </c>
      <c r="X284" s="37">
        <f>SUM(T284*$X$2)</f>
        <v>5547.5700665000004</v>
      </c>
      <c r="Y284" s="37">
        <f>SUM(T284*$Y$2)</f>
        <v>2773.7850332500002</v>
      </c>
      <c r="Z284" s="37">
        <f>+T284*$Z$2</f>
        <v>2219.0280266000004</v>
      </c>
      <c r="AA284" s="37">
        <v>971</v>
      </c>
      <c r="AB284" s="37">
        <f>+$AB$2</f>
        <v>67.227356</v>
      </c>
      <c r="AC284" s="37">
        <f t="shared" si="54"/>
        <v>1942</v>
      </c>
      <c r="AD284" s="37">
        <f>+AC284*$Q$2+$AD$2</f>
        <v>273.99020000000002</v>
      </c>
      <c r="AE284" s="37">
        <f t="shared" si="55"/>
        <v>2215.9902000000002</v>
      </c>
      <c r="AF284" s="37">
        <f>SUM(AB283*6)</f>
        <v>403.36413600000003</v>
      </c>
      <c r="AG284" s="37">
        <v>0</v>
      </c>
      <c r="AH284" s="39">
        <v>5000</v>
      </c>
      <c r="AI284" s="37"/>
      <c r="AJ284" s="37"/>
      <c r="AK284" s="37"/>
      <c r="AL284" s="37"/>
      <c r="AM284" s="37">
        <f>SUM(U284*$AM$2)</f>
        <v>1519.8822100000002</v>
      </c>
      <c r="AN284" s="40">
        <f>SUM(U284*$AN$2)</f>
        <v>4559.6466300000002</v>
      </c>
      <c r="AO284" s="40">
        <f>SUM(U284*$AO$2)</f>
        <v>15198.822100000001</v>
      </c>
      <c r="AP284" s="2"/>
      <c r="AQ284" s="2"/>
    </row>
    <row r="285" spans="1:43" x14ac:dyDescent="0.25">
      <c r="A285" s="1">
        <v>262</v>
      </c>
      <c r="B285" s="22" t="s">
        <v>898</v>
      </c>
      <c r="C285" s="23" t="s">
        <v>899</v>
      </c>
      <c r="D285" s="24" t="s">
        <v>823</v>
      </c>
      <c r="E285" s="23" t="s">
        <v>862</v>
      </c>
      <c r="F285" s="23" t="s">
        <v>900</v>
      </c>
      <c r="G285" s="23" t="s">
        <v>129</v>
      </c>
      <c r="H285" s="24">
        <v>2013</v>
      </c>
      <c r="I285" s="24">
        <v>2014</v>
      </c>
      <c r="J285" s="25">
        <f t="shared" si="56"/>
        <v>1</v>
      </c>
      <c r="K285" s="26">
        <v>8</v>
      </c>
      <c r="L285" s="23">
        <v>15</v>
      </c>
      <c r="M285" s="27">
        <v>8214</v>
      </c>
      <c r="N285" s="27">
        <f>VLOOKUP(C285,[1]Hoja1!B:L,11,FALSE)</f>
        <v>8214</v>
      </c>
      <c r="O285" s="27">
        <f t="shared" si="57"/>
        <v>0</v>
      </c>
      <c r="P285" s="28">
        <f t="shared" si="52"/>
        <v>547.6</v>
      </c>
      <c r="Q285" s="29">
        <v>17</v>
      </c>
      <c r="R285" s="28">
        <f>SUM(P285*$R$2)</f>
        <v>199874</v>
      </c>
      <c r="S285" s="28">
        <f>+R285*$Q$2</f>
        <v>7615.1994000000004</v>
      </c>
      <c r="T285" s="28">
        <f t="shared" si="53"/>
        <v>207489.19940000001</v>
      </c>
      <c r="U285" s="28">
        <f>+P285*$Q$2+P285</f>
        <v>568.46356000000003</v>
      </c>
      <c r="V285" s="28">
        <f>SUM(T285*$V$2)</f>
        <v>24898.703927999999</v>
      </c>
      <c r="W285" s="28">
        <f>+T285*$W$2</f>
        <v>6224.6759819999997</v>
      </c>
      <c r="X285" s="28">
        <f>SUM(T285*$X$2)</f>
        <v>10374.459970000002</v>
      </c>
      <c r="Y285" s="28">
        <f>SUM(T285*$Y$2)</f>
        <v>5187.2299850000009</v>
      </c>
      <c r="Z285" s="28">
        <f>+T285*$Z$2</f>
        <v>4149.7839880000001</v>
      </c>
      <c r="AA285" s="28">
        <v>1120</v>
      </c>
      <c r="AB285" s="28">
        <f>+$AB$2</f>
        <v>67.227356</v>
      </c>
      <c r="AC285" s="28">
        <f t="shared" si="54"/>
        <v>2240</v>
      </c>
      <c r="AD285" s="28">
        <f>+AC285*$Q$2+$AD$2</f>
        <v>285.34399999999999</v>
      </c>
      <c r="AE285" s="28">
        <f t="shared" si="55"/>
        <v>2525.3440000000001</v>
      </c>
      <c r="AF285" s="28">
        <v>0</v>
      </c>
      <c r="AG285" s="28">
        <v>0</v>
      </c>
      <c r="AH285" s="30"/>
      <c r="AI285" s="28"/>
      <c r="AJ285" s="28"/>
      <c r="AK285" s="28"/>
      <c r="AL285" s="28"/>
      <c r="AM285" s="28">
        <f>SUM(U285*$AM$2)</f>
        <v>2842.3178000000003</v>
      </c>
      <c r="AN285" s="31">
        <f>SUM(U285*$AN$2)</f>
        <v>8526.9534000000003</v>
      </c>
      <c r="AO285" s="31">
        <f>SUM(U285*$AO$2)</f>
        <v>28423.178</v>
      </c>
      <c r="AP285" s="2"/>
      <c r="AQ285" s="2"/>
    </row>
    <row r="286" spans="1:43" x14ac:dyDescent="0.25">
      <c r="A286" s="1">
        <v>263</v>
      </c>
      <c r="B286" s="22" t="s">
        <v>901</v>
      </c>
      <c r="C286" s="32" t="s">
        <v>902</v>
      </c>
      <c r="D286" s="33" t="s">
        <v>823</v>
      </c>
      <c r="E286" s="32" t="s">
        <v>862</v>
      </c>
      <c r="F286" s="32" t="s">
        <v>903</v>
      </c>
      <c r="G286" s="32" t="s">
        <v>129</v>
      </c>
      <c r="H286" s="33">
        <v>2013</v>
      </c>
      <c r="I286" s="33">
        <v>2014</v>
      </c>
      <c r="J286" s="34">
        <f t="shared" si="56"/>
        <v>1</v>
      </c>
      <c r="K286" s="35">
        <v>8</v>
      </c>
      <c r="L286" s="32">
        <v>15</v>
      </c>
      <c r="M286" s="36">
        <v>25235.25</v>
      </c>
      <c r="N286" s="36">
        <f>VLOOKUP(C286,[1]Hoja1!B:L,11,FALSE)</f>
        <v>25195.95</v>
      </c>
      <c r="O286" s="36">
        <f t="shared" si="57"/>
        <v>39.299999999999272</v>
      </c>
      <c r="P286" s="37">
        <f t="shared" si="52"/>
        <v>1682.35</v>
      </c>
      <c r="Q286" s="38">
        <v>25</v>
      </c>
      <c r="R286" s="37">
        <f>SUM(P286*$R$2)</f>
        <v>614057.75</v>
      </c>
      <c r="S286" s="37">
        <f>+R286*$Q$2</f>
        <v>23395.600275000001</v>
      </c>
      <c r="T286" s="37">
        <f t="shared" si="53"/>
        <v>637453.35027499998</v>
      </c>
      <c r="U286" s="37">
        <f>+P286*$Q$2+P286</f>
        <v>1746.4475349999998</v>
      </c>
      <c r="V286" s="37">
        <f>SUM(T286*$V$2)</f>
        <v>76494.402032999991</v>
      </c>
      <c r="W286" s="37">
        <f>+T286*$W$2</f>
        <v>19123.600508249998</v>
      </c>
      <c r="X286" s="37">
        <f>SUM(T286*$X$2)</f>
        <v>31872.667513749999</v>
      </c>
      <c r="Y286" s="37">
        <f>SUM(T286*$Y$2)</f>
        <v>15936.333756874999</v>
      </c>
      <c r="Z286" s="37">
        <f>+T286*$Z$2</f>
        <v>12749.067005499999</v>
      </c>
      <c r="AA286" s="37">
        <v>1848</v>
      </c>
      <c r="AB286" s="37">
        <f>+$AB$2</f>
        <v>67.227356</v>
      </c>
      <c r="AC286" s="37">
        <f t="shared" si="54"/>
        <v>3696</v>
      </c>
      <c r="AD286" s="37">
        <f>+AC286*$Q$2+$AD$2</f>
        <v>340.81759999999997</v>
      </c>
      <c r="AE286" s="37">
        <f t="shared" si="55"/>
        <v>4036.8175999999999</v>
      </c>
      <c r="AF286" s="37">
        <f>SUM(AB283*4)</f>
        <v>268.909424</v>
      </c>
      <c r="AG286" s="37">
        <v>0</v>
      </c>
      <c r="AH286" s="39"/>
      <c r="AI286" s="37"/>
      <c r="AJ286" s="37"/>
      <c r="AK286" s="37"/>
      <c r="AL286" s="37"/>
      <c r="AM286" s="37">
        <f>SUM(U286*$AM$2)</f>
        <v>8732.2376749999985</v>
      </c>
      <c r="AN286" s="40">
        <f>SUM(U286*$AN$2)</f>
        <v>26196.713024999997</v>
      </c>
      <c r="AO286" s="40">
        <f>SUM(U286*$AO$2)</f>
        <v>87322.376749999996</v>
      </c>
      <c r="AP286" s="2"/>
      <c r="AQ286" s="2"/>
    </row>
    <row r="287" spans="1:43" x14ac:dyDescent="0.25">
      <c r="A287" s="1">
        <v>264</v>
      </c>
      <c r="B287" s="22" t="s">
        <v>904</v>
      </c>
      <c r="C287" s="23" t="s">
        <v>905</v>
      </c>
      <c r="D287" s="24" t="s">
        <v>366</v>
      </c>
      <c r="E287" s="23" t="s">
        <v>862</v>
      </c>
      <c r="F287" s="23" t="s">
        <v>170</v>
      </c>
      <c r="G287" s="23" t="s">
        <v>43</v>
      </c>
      <c r="H287" s="24">
        <v>1999</v>
      </c>
      <c r="I287" s="24">
        <v>2014</v>
      </c>
      <c r="J287" s="25">
        <f t="shared" si="56"/>
        <v>15</v>
      </c>
      <c r="K287" s="26">
        <v>8</v>
      </c>
      <c r="L287" s="23">
        <v>15</v>
      </c>
      <c r="M287" s="27">
        <f>4387.5/6*8</f>
        <v>5850</v>
      </c>
      <c r="N287" s="27">
        <f>VLOOKUP(C287,[1]Hoja1!B:L,11,FALSE)</f>
        <v>4387.5</v>
      </c>
      <c r="O287" s="27">
        <f t="shared" si="57"/>
        <v>1462.5</v>
      </c>
      <c r="P287" s="28">
        <f t="shared" si="52"/>
        <v>390</v>
      </c>
      <c r="Q287" s="29">
        <v>10</v>
      </c>
      <c r="R287" s="28">
        <f>SUM(P287*$R$2)</f>
        <v>142350</v>
      </c>
      <c r="S287" s="28">
        <f>+R287*$Q$2</f>
        <v>5423.5349999999999</v>
      </c>
      <c r="T287" s="28">
        <f t="shared" si="53"/>
        <v>147773.535</v>
      </c>
      <c r="U287" s="28">
        <f>+P287*$Q$2+P287</f>
        <v>404.85899999999998</v>
      </c>
      <c r="V287" s="28">
        <f>SUM(T287*$V$2)</f>
        <v>17732.824199999999</v>
      </c>
      <c r="W287" s="28">
        <f>+T287*$W$2</f>
        <v>4433.2060499999998</v>
      </c>
      <c r="X287" s="28">
        <f>SUM(T287*$X$2)</f>
        <v>7388.6767500000005</v>
      </c>
      <c r="Y287" s="28">
        <f>SUM(T287*$Y$2)</f>
        <v>3694.3383750000003</v>
      </c>
      <c r="Z287" s="28">
        <f>+T287*$Z$2</f>
        <v>2955.4707000000003</v>
      </c>
      <c r="AA287" s="28">
        <v>971</v>
      </c>
      <c r="AB287" s="28">
        <f>+$AB$2</f>
        <v>67.227356</v>
      </c>
      <c r="AC287" s="28">
        <f t="shared" si="54"/>
        <v>1942</v>
      </c>
      <c r="AD287" s="28">
        <f>+AC287*$Q$2+$AD$2</f>
        <v>273.99020000000002</v>
      </c>
      <c r="AE287" s="28">
        <f t="shared" si="55"/>
        <v>2215.9902000000002</v>
      </c>
      <c r="AF287" s="28">
        <f>SUM(AB286*5)</f>
        <v>336.13677999999999</v>
      </c>
      <c r="AG287" s="28">
        <v>0</v>
      </c>
      <c r="AH287" s="30"/>
      <c r="AI287" s="28"/>
      <c r="AJ287" s="28"/>
      <c r="AK287" s="28"/>
      <c r="AL287" s="28"/>
      <c r="AM287" s="28">
        <f>SUM(U287*$AM$2)</f>
        <v>2024.2949999999998</v>
      </c>
      <c r="AN287" s="31">
        <f>SUM(U287*$AN$2)</f>
        <v>6072.8849999999993</v>
      </c>
      <c r="AO287" s="31">
        <f>SUM(U287*$AO$2)</f>
        <v>20242.95</v>
      </c>
      <c r="AP287" s="2"/>
      <c r="AQ287" s="2"/>
    </row>
    <row r="288" spans="1:43" x14ac:dyDescent="0.25">
      <c r="A288" s="1">
        <v>265</v>
      </c>
      <c r="B288" s="22" t="s">
        <v>906</v>
      </c>
      <c r="C288" s="32" t="s">
        <v>907</v>
      </c>
      <c r="D288" s="33" t="s">
        <v>908</v>
      </c>
      <c r="E288" s="32" t="s">
        <v>862</v>
      </c>
      <c r="F288" s="32" t="s">
        <v>100</v>
      </c>
      <c r="G288" s="32" t="s">
        <v>43</v>
      </c>
      <c r="H288" s="33">
        <v>2012</v>
      </c>
      <c r="I288" s="33">
        <v>2014</v>
      </c>
      <c r="J288" s="34">
        <f t="shared" si="56"/>
        <v>2</v>
      </c>
      <c r="K288" s="35">
        <v>6</v>
      </c>
      <c r="L288" s="32">
        <v>15</v>
      </c>
      <c r="M288" s="36">
        <f>4896.4</f>
        <v>4896.3999999999996</v>
      </c>
      <c r="N288" s="36">
        <f>VLOOKUP(C288,[1]Hoja1!B:L,11,FALSE)</f>
        <v>4896.3999999999996</v>
      </c>
      <c r="O288" s="36">
        <f t="shared" si="57"/>
        <v>0</v>
      </c>
      <c r="P288" s="37">
        <f t="shared" si="52"/>
        <v>326.42666666666662</v>
      </c>
      <c r="Q288" s="38">
        <v>13</v>
      </c>
      <c r="R288" s="37">
        <f>SUM(P288*$R$2)</f>
        <v>119145.73333333332</v>
      </c>
      <c r="S288" s="37">
        <f>+R288*$Q$2</f>
        <v>4539.45244</v>
      </c>
      <c r="T288" s="37">
        <f t="shared" si="53"/>
        <v>123685.18577333332</v>
      </c>
      <c r="U288" s="37">
        <f>+P288*$Q$2+P288</f>
        <v>338.8635226666666</v>
      </c>
      <c r="V288" s="37">
        <f>SUM(T288*$V$2)</f>
        <v>14842.222292799997</v>
      </c>
      <c r="W288" s="37">
        <f>+T288*$W$2</f>
        <v>3710.5555731999993</v>
      </c>
      <c r="X288" s="37">
        <f>SUM(T288*$X$2)</f>
        <v>6184.2592886666662</v>
      </c>
      <c r="Y288" s="37">
        <f>SUM(T288*$Y$2)</f>
        <v>3092.1296443333331</v>
      </c>
      <c r="Z288" s="37">
        <f>+T288*$Z$2</f>
        <v>2473.7037154666664</v>
      </c>
      <c r="AA288" s="37">
        <v>990</v>
      </c>
      <c r="AB288" s="37">
        <f>+$AB$2</f>
        <v>67.227356</v>
      </c>
      <c r="AC288" s="37">
        <f t="shared" si="54"/>
        <v>1980</v>
      </c>
      <c r="AD288" s="37">
        <f>+AC288*$Q$2+$AD$2</f>
        <v>275.43799999999999</v>
      </c>
      <c r="AE288" s="37">
        <f t="shared" si="55"/>
        <v>2255.4380000000001</v>
      </c>
      <c r="AF288" s="37">
        <v>0</v>
      </c>
      <c r="AG288" s="37">
        <v>0</v>
      </c>
      <c r="AH288" s="39"/>
      <c r="AI288" s="37"/>
      <c r="AJ288" s="37"/>
      <c r="AK288" s="37"/>
      <c r="AL288" s="37"/>
      <c r="AM288" s="37">
        <f>SUM(U288*$AM$2)</f>
        <v>1694.3176133333329</v>
      </c>
      <c r="AN288" s="40">
        <f>SUM(U288*$AN$2)</f>
        <v>5082.952839999999</v>
      </c>
      <c r="AO288" s="40">
        <f>SUM(U288*$AO$2)</f>
        <v>16943.176133333331</v>
      </c>
      <c r="AP288" s="2"/>
      <c r="AQ288" s="2"/>
    </row>
    <row r="289" spans="1:43" x14ac:dyDescent="0.25">
      <c r="A289" s="1">
        <v>266</v>
      </c>
      <c r="B289" s="22" t="s">
        <v>909</v>
      </c>
      <c r="C289" s="23" t="s">
        <v>910</v>
      </c>
      <c r="D289" s="24" t="s">
        <v>911</v>
      </c>
      <c r="E289" s="23" t="s">
        <v>862</v>
      </c>
      <c r="F289" s="23" t="s">
        <v>170</v>
      </c>
      <c r="G289" s="23" t="s">
        <v>43</v>
      </c>
      <c r="H289" s="24">
        <v>2005</v>
      </c>
      <c r="I289" s="24">
        <v>2014</v>
      </c>
      <c r="J289" s="25">
        <f t="shared" si="56"/>
        <v>9</v>
      </c>
      <c r="K289" s="26">
        <v>6</v>
      </c>
      <c r="L289" s="23">
        <v>15</v>
      </c>
      <c r="M289" s="27">
        <v>4387.5</v>
      </c>
      <c r="N289" s="27">
        <f>VLOOKUP(C289,[1]Hoja1!B:L,11,FALSE)</f>
        <v>4387.5</v>
      </c>
      <c r="O289" s="27">
        <f t="shared" si="57"/>
        <v>0</v>
      </c>
      <c r="P289" s="28">
        <f t="shared" si="52"/>
        <v>292.5</v>
      </c>
      <c r="Q289" s="29">
        <v>10</v>
      </c>
      <c r="R289" s="28">
        <f>SUM(P289*$R$2)</f>
        <v>106762.5</v>
      </c>
      <c r="S289" s="28">
        <f>+R289*$Q$2</f>
        <v>4067.6512500000003</v>
      </c>
      <c r="T289" s="28">
        <f t="shared" si="53"/>
        <v>110830.15125</v>
      </c>
      <c r="U289" s="28">
        <f>+P289*$Q$2+P289</f>
        <v>303.64425</v>
      </c>
      <c r="V289" s="28">
        <f>SUM(T289*$V$2)</f>
        <v>13299.618149999998</v>
      </c>
      <c r="W289" s="28">
        <f>+T289*$W$2</f>
        <v>3324.9045374999996</v>
      </c>
      <c r="X289" s="28">
        <f>SUM(T289*$X$2)</f>
        <v>5541.5075624999999</v>
      </c>
      <c r="Y289" s="28">
        <f>SUM(T289*$Y$2)</f>
        <v>2770.75378125</v>
      </c>
      <c r="Z289" s="28">
        <f>+T289*$Z$2</f>
        <v>2216.6030249999999</v>
      </c>
      <c r="AA289" s="28">
        <v>971</v>
      </c>
      <c r="AB289" s="28">
        <f>+$AB$2</f>
        <v>67.227356</v>
      </c>
      <c r="AC289" s="28">
        <f t="shared" si="54"/>
        <v>1942</v>
      </c>
      <c r="AD289" s="28">
        <f>+AC289*$Q$2+$AD$2</f>
        <v>273.99020000000002</v>
      </c>
      <c r="AE289" s="28">
        <f t="shared" si="55"/>
        <v>2215.9902000000002</v>
      </c>
      <c r="AF289" s="28">
        <f>SUM(AB289*3)</f>
        <v>201.68206800000002</v>
      </c>
      <c r="AG289" s="28">
        <v>0</v>
      </c>
      <c r="AH289" s="30"/>
      <c r="AI289" s="28"/>
      <c r="AJ289" s="28"/>
      <c r="AK289" s="28"/>
      <c r="AL289" s="28"/>
      <c r="AM289" s="28">
        <f>SUM(U289*$AM$2)</f>
        <v>1518.2212500000001</v>
      </c>
      <c r="AN289" s="31">
        <f>SUM(U289*$AN$2)</f>
        <v>4554.6637499999997</v>
      </c>
      <c r="AO289" s="31">
        <f>SUM(U289*$AO$2)</f>
        <v>15182.2125</v>
      </c>
      <c r="AP289" s="2"/>
      <c r="AQ289" s="2"/>
    </row>
    <row r="290" spans="1:43" x14ac:dyDescent="0.25">
      <c r="A290" s="1">
        <v>267</v>
      </c>
      <c r="B290" s="22" t="s">
        <v>912</v>
      </c>
      <c r="C290" s="32" t="s">
        <v>913</v>
      </c>
      <c r="D290" s="33" t="s">
        <v>914</v>
      </c>
      <c r="E290" s="32" t="s">
        <v>862</v>
      </c>
      <c r="F290" s="32" t="s">
        <v>100</v>
      </c>
      <c r="G290" s="32" t="s">
        <v>43</v>
      </c>
      <c r="H290" s="33">
        <v>1989</v>
      </c>
      <c r="I290" s="33">
        <v>2014</v>
      </c>
      <c r="J290" s="34">
        <f t="shared" si="56"/>
        <v>25</v>
      </c>
      <c r="K290" s="35">
        <v>8</v>
      </c>
      <c r="L290" s="32">
        <v>15</v>
      </c>
      <c r="M290" s="36">
        <f>4896.4/6*8</f>
        <v>6528.5333333333328</v>
      </c>
      <c r="N290" s="36">
        <f>VLOOKUP(C290,[1]Hoja1!B:L,11,FALSE)</f>
        <v>4896.3999999999996</v>
      </c>
      <c r="O290" s="36">
        <f t="shared" si="57"/>
        <v>1632.1333333333332</v>
      </c>
      <c r="P290" s="37">
        <f t="shared" si="52"/>
        <v>435.23555555555555</v>
      </c>
      <c r="Q290" s="38">
        <v>13</v>
      </c>
      <c r="R290" s="37">
        <f>SUM(P290*$R$2)</f>
        <v>158860.97777777776</v>
      </c>
      <c r="S290" s="37">
        <f>+R290*$Q$2</f>
        <v>6052.6032533333328</v>
      </c>
      <c r="T290" s="37">
        <f t="shared" si="53"/>
        <v>164913.5810311111</v>
      </c>
      <c r="U290" s="37">
        <f>+P290*$Q$2+P290</f>
        <v>451.81803022222221</v>
      </c>
      <c r="V290" s="37">
        <f>SUM(T290*$V$2)</f>
        <v>19789.629723733331</v>
      </c>
      <c r="W290" s="37">
        <f>+T290*$W$2</f>
        <v>4947.4074309333328</v>
      </c>
      <c r="X290" s="37">
        <f>SUM(T290*$X$2)</f>
        <v>8245.6790515555549</v>
      </c>
      <c r="Y290" s="37">
        <f>SUM(T290*$Y$2)</f>
        <v>4122.8395257777775</v>
      </c>
      <c r="Z290" s="37">
        <f>+T290*$Z$2</f>
        <v>3298.2716206222221</v>
      </c>
      <c r="AA290" s="37">
        <v>990</v>
      </c>
      <c r="AB290" s="37">
        <f>+$AB$2</f>
        <v>67.227356</v>
      </c>
      <c r="AC290" s="37">
        <f t="shared" si="54"/>
        <v>1980</v>
      </c>
      <c r="AD290" s="37">
        <f>+AC290*$Q$2+$AD$2</f>
        <v>275.43799999999999</v>
      </c>
      <c r="AE290" s="37">
        <f t="shared" si="55"/>
        <v>2255.4380000000001</v>
      </c>
      <c r="AF290" s="37">
        <f>SUM(AB290*7)</f>
        <v>470.59149200000002</v>
      </c>
      <c r="AG290" s="37">
        <v>0</v>
      </c>
      <c r="AH290" s="39">
        <v>5000</v>
      </c>
      <c r="AI290" s="37"/>
      <c r="AJ290" s="37"/>
      <c r="AK290" s="37"/>
      <c r="AL290" s="37"/>
      <c r="AM290" s="37">
        <f>SUM(U290*$AM$2)</f>
        <v>2259.090151111111</v>
      </c>
      <c r="AN290" s="40">
        <f>SUM(U290*$AN$2)</f>
        <v>6777.2704533333326</v>
      </c>
      <c r="AO290" s="40">
        <f>SUM(U290*$AO$2)</f>
        <v>22590.901511111111</v>
      </c>
      <c r="AP290" s="2"/>
      <c r="AQ290" s="2"/>
    </row>
    <row r="291" spans="1:43" x14ac:dyDescent="0.25">
      <c r="A291" s="1">
        <v>268</v>
      </c>
      <c r="B291" s="22" t="s">
        <v>915</v>
      </c>
      <c r="C291" s="23" t="s">
        <v>916</v>
      </c>
      <c r="D291" s="24" t="s">
        <v>917</v>
      </c>
      <c r="E291" s="23" t="s">
        <v>862</v>
      </c>
      <c r="F291" s="23" t="s">
        <v>100</v>
      </c>
      <c r="G291" s="23" t="s">
        <v>43</v>
      </c>
      <c r="H291" s="24">
        <v>1996</v>
      </c>
      <c r="I291" s="24">
        <v>2014</v>
      </c>
      <c r="J291" s="25">
        <f t="shared" ref="J291:J311" si="58">SUM(I291-H291)</f>
        <v>18</v>
      </c>
      <c r="K291" s="26">
        <v>8</v>
      </c>
      <c r="L291" s="23">
        <v>15</v>
      </c>
      <c r="M291" s="27">
        <f>4896.4/6*8</f>
        <v>6528.5333333333328</v>
      </c>
      <c r="N291" s="27">
        <f>VLOOKUP(C291,[1]Hoja1!B:L,11,FALSE)</f>
        <v>4893.3999999999996</v>
      </c>
      <c r="O291" s="27">
        <f t="shared" si="57"/>
        <v>1635.1333333333332</v>
      </c>
      <c r="P291" s="28">
        <f t="shared" si="52"/>
        <v>435.23555555555555</v>
      </c>
      <c r="Q291" s="29">
        <v>13</v>
      </c>
      <c r="R291" s="28">
        <f>SUM(P291*$R$2)</f>
        <v>158860.97777777776</v>
      </c>
      <c r="S291" s="28">
        <f>+R291*$Q$2</f>
        <v>6052.6032533333328</v>
      </c>
      <c r="T291" s="28">
        <f t="shared" si="53"/>
        <v>164913.5810311111</v>
      </c>
      <c r="U291" s="28">
        <f>+P291*$Q$2+P291</f>
        <v>451.81803022222221</v>
      </c>
      <c r="V291" s="28">
        <f>SUM(T291*$V$2)</f>
        <v>19789.629723733331</v>
      </c>
      <c r="W291" s="28">
        <f>+T291*$W$2</f>
        <v>4947.4074309333328</v>
      </c>
      <c r="X291" s="28">
        <f>SUM(T291*$X$2)</f>
        <v>8245.6790515555549</v>
      </c>
      <c r="Y291" s="28">
        <f>SUM(T291*$Y$2)</f>
        <v>4122.8395257777775</v>
      </c>
      <c r="Z291" s="28">
        <f>+T291*$Z$2</f>
        <v>3298.2716206222221</v>
      </c>
      <c r="AA291" s="28">
        <v>990</v>
      </c>
      <c r="AB291" s="28">
        <f>+$AB$2</f>
        <v>67.227356</v>
      </c>
      <c r="AC291" s="28">
        <f t="shared" si="54"/>
        <v>1980</v>
      </c>
      <c r="AD291" s="28">
        <f>+AC291*$Q$2+$AD$2</f>
        <v>275.43799999999999</v>
      </c>
      <c r="AE291" s="28">
        <f t="shared" si="55"/>
        <v>2255.4380000000001</v>
      </c>
      <c r="AF291" s="28">
        <f>SUM(AB290*5)</f>
        <v>336.13677999999999</v>
      </c>
      <c r="AG291" s="28">
        <v>0</v>
      </c>
      <c r="AH291" s="30"/>
      <c r="AI291" s="28"/>
      <c r="AJ291" s="28"/>
      <c r="AK291" s="28"/>
      <c r="AL291" s="28"/>
      <c r="AM291" s="28">
        <f>SUM(U291*$AM$2)</f>
        <v>2259.090151111111</v>
      </c>
      <c r="AN291" s="31">
        <f>SUM(U291*$AN$2)</f>
        <v>6777.2704533333326</v>
      </c>
      <c r="AO291" s="31">
        <f>SUM(U291*$AO$2)</f>
        <v>22590.901511111111</v>
      </c>
      <c r="AP291" s="2"/>
      <c r="AQ291" s="2"/>
    </row>
    <row r="292" spans="1:43" x14ac:dyDescent="0.25">
      <c r="A292" s="1">
        <v>269</v>
      </c>
      <c r="B292" s="22" t="s">
        <v>918</v>
      </c>
      <c r="C292" s="32" t="s">
        <v>919</v>
      </c>
      <c r="D292" s="33" t="s">
        <v>920</v>
      </c>
      <c r="E292" s="32" t="s">
        <v>862</v>
      </c>
      <c r="F292" s="32" t="s">
        <v>100</v>
      </c>
      <c r="G292" s="32" t="s">
        <v>283</v>
      </c>
      <c r="H292" s="33">
        <v>1995</v>
      </c>
      <c r="I292" s="33">
        <v>2014</v>
      </c>
      <c r="J292" s="34">
        <f t="shared" si="58"/>
        <v>19</v>
      </c>
      <c r="K292" s="35">
        <v>8</v>
      </c>
      <c r="L292" s="32">
        <v>15</v>
      </c>
      <c r="M292" s="36">
        <f>4896.4/6*8</f>
        <v>6528.5333333333328</v>
      </c>
      <c r="N292" s="36">
        <f>VLOOKUP(C292,[1]Hoja1!B:L,11,FALSE)</f>
        <v>4896.3999999999996</v>
      </c>
      <c r="O292" s="36">
        <f t="shared" si="57"/>
        <v>1632.1333333333332</v>
      </c>
      <c r="P292" s="37">
        <f t="shared" si="52"/>
        <v>435.23555555555555</v>
      </c>
      <c r="Q292" s="38">
        <v>13</v>
      </c>
      <c r="R292" s="37">
        <f>SUM(P292*$R$2)</f>
        <v>158860.97777777776</v>
      </c>
      <c r="S292" s="37">
        <f>+R292*$Q$2</f>
        <v>6052.6032533333328</v>
      </c>
      <c r="T292" s="37">
        <f t="shared" si="53"/>
        <v>164913.5810311111</v>
      </c>
      <c r="U292" s="37">
        <f>+P292*$Q$2+P292</f>
        <v>451.81803022222221</v>
      </c>
      <c r="V292" s="37">
        <f>SUM(T292*$V$2)</f>
        <v>19789.629723733331</v>
      </c>
      <c r="W292" s="37">
        <f>+T292*$W$2</f>
        <v>4947.4074309333328</v>
      </c>
      <c r="X292" s="37">
        <f>SUM(T292*$X$2)</f>
        <v>8245.6790515555549</v>
      </c>
      <c r="Y292" s="37">
        <f>SUM(T292*$Y$2)</f>
        <v>4122.8395257777775</v>
      </c>
      <c r="Z292" s="37">
        <f>+T292*$Z$2</f>
        <v>3298.2716206222221</v>
      </c>
      <c r="AA292" s="37">
        <v>890</v>
      </c>
      <c r="AB292" s="37">
        <f>+$AB$2</f>
        <v>67.227356</v>
      </c>
      <c r="AC292" s="37">
        <f t="shared" si="54"/>
        <v>1780</v>
      </c>
      <c r="AD292" s="37">
        <f>+AC292*$Q$2+$AD$2</f>
        <v>267.81799999999998</v>
      </c>
      <c r="AE292" s="37">
        <f t="shared" si="55"/>
        <v>2047.818</v>
      </c>
      <c r="AF292" s="37">
        <f>SUM(AB291*5)</f>
        <v>336.13677999999999</v>
      </c>
      <c r="AG292" s="37">
        <v>0</v>
      </c>
      <c r="AH292" s="39"/>
      <c r="AI292" s="37"/>
      <c r="AJ292" s="37"/>
      <c r="AK292" s="37"/>
      <c r="AL292" s="37"/>
      <c r="AM292" s="37">
        <f>SUM(U292*$AM$2)</f>
        <v>2259.090151111111</v>
      </c>
      <c r="AN292" s="40">
        <f>SUM(U292*$AN$2)</f>
        <v>6777.2704533333326</v>
      </c>
      <c r="AO292" s="40">
        <f>SUM(U292*$AO$2)</f>
        <v>22590.901511111111</v>
      </c>
      <c r="AP292" s="2"/>
      <c r="AQ292" s="2"/>
    </row>
    <row r="293" spans="1:43" x14ac:dyDescent="0.25">
      <c r="A293" s="1">
        <v>270</v>
      </c>
      <c r="B293" s="22" t="s">
        <v>921</v>
      </c>
      <c r="C293" s="23" t="s">
        <v>922</v>
      </c>
      <c r="D293" s="24" t="s">
        <v>923</v>
      </c>
      <c r="E293" s="23" t="s">
        <v>862</v>
      </c>
      <c r="F293" s="23" t="s">
        <v>100</v>
      </c>
      <c r="G293" s="23" t="s">
        <v>43</v>
      </c>
      <c r="H293" s="24">
        <v>1993</v>
      </c>
      <c r="I293" s="24">
        <v>2014</v>
      </c>
      <c r="J293" s="25">
        <f t="shared" si="58"/>
        <v>21</v>
      </c>
      <c r="K293" s="26">
        <v>8</v>
      </c>
      <c r="L293" s="23">
        <v>15</v>
      </c>
      <c r="M293" s="27">
        <f>4896.4/6*8</f>
        <v>6528.5333333333328</v>
      </c>
      <c r="N293" s="27">
        <f>VLOOKUP(C293,[1]Hoja1!B:L,11,FALSE)</f>
        <v>4896.3999999999996</v>
      </c>
      <c r="O293" s="27">
        <f t="shared" si="57"/>
        <v>1632.1333333333332</v>
      </c>
      <c r="P293" s="28">
        <f t="shared" si="52"/>
        <v>435.23555555555555</v>
      </c>
      <c r="Q293" s="29">
        <v>13</v>
      </c>
      <c r="R293" s="28">
        <f>SUM(P293*$R$2)</f>
        <v>158860.97777777776</v>
      </c>
      <c r="S293" s="28">
        <f>+R293*$Q$2</f>
        <v>6052.6032533333328</v>
      </c>
      <c r="T293" s="28">
        <f t="shared" si="53"/>
        <v>164913.5810311111</v>
      </c>
      <c r="U293" s="28">
        <f>+P293*$Q$2+P293</f>
        <v>451.81803022222221</v>
      </c>
      <c r="V293" s="28">
        <f>SUM(T293*$V$2)</f>
        <v>19789.629723733331</v>
      </c>
      <c r="W293" s="28">
        <f>+T293*$W$2</f>
        <v>4947.4074309333328</v>
      </c>
      <c r="X293" s="28">
        <f>SUM(T293*$X$2)</f>
        <v>8245.6790515555549</v>
      </c>
      <c r="Y293" s="28">
        <f>SUM(T293*$Y$2)</f>
        <v>4122.8395257777775</v>
      </c>
      <c r="Z293" s="28">
        <f>+T293*$Z$2</f>
        <v>3298.2716206222221</v>
      </c>
      <c r="AA293" s="28">
        <v>990</v>
      </c>
      <c r="AB293" s="28">
        <f>+$AB$2</f>
        <v>67.227356</v>
      </c>
      <c r="AC293" s="28">
        <f t="shared" si="54"/>
        <v>1980</v>
      </c>
      <c r="AD293" s="28">
        <f>+AC293*$Q$2+$AD$2</f>
        <v>275.43799999999999</v>
      </c>
      <c r="AE293" s="28">
        <f t="shared" si="55"/>
        <v>2255.4380000000001</v>
      </c>
      <c r="AF293" s="28">
        <f>SUM(AB292*6)</f>
        <v>403.36413600000003</v>
      </c>
      <c r="AG293" s="28">
        <v>0</v>
      </c>
      <c r="AH293" s="30"/>
      <c r="AI293" s="28"/>
      <c r="AJ293" s="28"/>
      <c r="AK293" s="28"/>
      <c r="AL293" s="28"/>
      <c r="AM293" s="28">
        <f>SUM(U293*$AM$2)</f>
        <v>2259.090151111111</v>
      </c>
      <c r="AN293" s="31">
        <f>SUM(U293*$AN$2)</f>
        <v>6777.2704533333326</v>
      </c>
      <c r="AO293" s="31">
        <f>SUM(U293*$AO$2)</f>
        <v>22590.901511111111</v>
      </c>
      <c r="AP293" s="2"/>
      <c r="AQ293" s="2"/>
    </row>
    <row r="294" spans="1:43" x14ac:dyDescent="0.25">
      <c r="A294" s="1">
        <v>271</v>
      </c>
      <c r="B294" s="22" t="s">
        <v>924</v>
      </c>
      <c r="C294" s="32" t="s">
        <v>925</v>
      </c>
      <c r="D294" s="33" t="s">
        <v>926</v>
      </c>
      <c r="E294" s="32" t="s">
        <v>862</v>
      </c>
      <c r="F294" s="32" t="s">
        <v>292</v>
      </c>
      <c r="G294" s="32" t="s">
        <v>70</v>
      </c>
      <c r="H294" s="33">
        <v>2011</v>
      </c>
      <c r="I294" s="33">
        <v>2014</v>
      </c>
      <c r="J294" s="34">
        <f t="shared" si="58"/>
        <v>3</v>
      </c>
      <c r="K294" s="35">
        <v>8</v>
      </c>
      <c r="L294" s="32">
        <v>15</v>
      </c>
      <c r="M294" s="36">
        <v>3546.2</v>
      </c>
      <c r="N294" s="36">
        <f>VLOOKUP(C294,[1]Hoja1!B:L,11,FALSE)</f>
        <v>3546.2</v>
      </c>
      <c r="O294" s="36">
        <f t="shared" si="57"/>
        <v>0</v>
      </c>
      <c r="P294" s="37">
        <f t="shared" si="52"/>
        <v>236.41333333333333</v>
      </c>
      <c r="Q294" s="38">
        <v>1</v>
      </c>
      <c r="R294" s="37">
        <f>SUM(P294*$R$2)</f>
        <v>86290.866666666669</v>
      </c>
      <c r="S294" s="37">
        <f>+R294*$Q$2</f>
        <v>3287.6820200000002</v>
      </c>
      <c r="T294" s="37">
        <f t="shared" si="53"/>
        <v>89578.548686666676</v>
      </c>
      <c r="U294" s="37">
        <f>+P294*$Q$2+P294</f>
        <v>245.42068133333333</v>
      </c>
      <c r="V294" s="37">
        <f>SUM(T294*$V$2)</f>
        <v>10749.4258424</v>
      </c>
      <c r="W294" s="37">
        <f>+T294*$W$2</f>
        <v>2687.3564606</v>
      </c>
      <c r="X294" s="37">
        <f>SUM(T294*$X$2)</f>
        <v>4478.9274343333336</v>
      </c>
      <c r="Y294" s="37">
        <f>SUM(T294*$Y$2)</f>
        <v>2239.4637171666668</v>
      </c>
      <c r="Z294" s="37">
        <f>+T294*$Z$2</f>
        <v>1791.5709737333336</v>
      </c>
      <c r="AA294" s="37">
        <v>778</v>
      </c>
      <c r="AB294" s="37">
        <f>+$AB$2</f>
        <v>67.227356</v>
      </c>
      <c r="AC294" s="37">
        <f t="shared" si="54"/>
        <v>1556</v>
      </c>
      <c r="AD294" s="37">
        <f>+AC294*$Q$2+$AD$2</f>
        <v>259.28359999999998</v>
      </c>
      <c r="AE294" s="37">
        <f t="shared" si="55"/>
        <v>1815.2836</v>
      </c>
      <c r="AF294" s="37">
        <v>0</v>
      </c>
      <c r="AG294" s="37">
        <v>0</v>
      </c>
      <c r="AH294" s="39"/>
      <c r="AI294" s="37"/>
      <c r="AJ294" s="37"/>
      <c r="AK294" s="37"/>
      <c r="AL294" s="37"/>
      <c r="AM294" s="37">
        <f>SUM(U294*$AM$2)</f>
        <v>1227.1034066666666</v>
      </c>
      <c r="AN294" s="40">
        <f>SUM(U294*$AN$2)</f>
        <v>3681.3102199999998</v>
      </c>
      <c r="AO294" s="40">
        <f>SUM(U294*$AO$2)</f>
        <v>12271.034066666667</v>
      </c>
      <c r="AP294" s="2"/>
      <c r="AQ294" s="2"/>
    </row>
    <row r="295" spans="1:43" x14ac:dyDescent="0.25">
      <c r="A295" s="1">
        <v>272</v>
      </c>
      <c r="B295" s="22" t="s">
        <v>927</v>
      </c>
      <c r="C295" s="23" t="s">
        <v>928</v>
      </c>
      <c r="D295" s="24" t="s">
        <v>247</v>
      </c>
      <c r="E295" s="23" t="s">
        <v>862</v>
      </c>
      <c r="F295" s="23" t="s">
        <v>535</v>
      </c>
      <c r="G295" s="23" t="s">
        <v>43</v>
      </c>
      <c r="H295" s="24">
        <v>1999</v>
      </c>
      <c r="I295" s="24">
        <v>2014</v>
      </c>
      <c r="J295" s="25">
        <f t="shared" si="58"/>
        <v>15</v>
      </c>
      <c r="K295" s="26">
        <v>6</v>
      </c>
      <c r="L295" s="23">
        <v>15</v>
      </c>
      <c r="M295" s="27">
        <v>4101.8999999999996</v>
      </c>
      <c r="N295" s="27">
        <f>VLOOKUP(C295,[1]Hoja1!B:L,11,FALSE)</f>
        <v>4101.8999999999996</v>
      </c>
      <c r="O295" s="27">
        <f t="shared" si="57"/>
        <v>0</v>
      </c>
      <c r="P295" s="28">
        <f t="shared" si="52"/>
        <v>273.45999999999998</v>
      </c>
      <c r="Q295" s="29">
        <v>9</v>
      </c>
      <c r="R295" s="28">
        <f>SUM(P295*$R$2)</f>
        <v>99812.9</v>
      </c>
      <c r="S295" s="28">
        <f>+R295*$Q$2</f>
        <v>3802.87149</v>
      </c>
      <c r="T295" s="28">
        <f t="shared" si="53"/>
        <v>103615.77149</v>
      </c>
      <c r="U295" s="28">
        <f>+P295*$Q$2+P295</f>
        <v>283.878826</v>
      </c>
      <c r="V295" s="28">
        <f>SUM(T295*$V$2)</f>
        <v>12433.8925788</v>
      </c>
      <c r="W295" s="28">
        <f>+T295*$W$2</f>
        <v>3108.4731446999999</v>
      </c>
      <c r="X295" s="28">
        <f>SUM(T295*$X$2)</f>
        <v>5180.7885745000003</v>
      </c>
      <c r="Y295" s="28">
        <f>SUM(T295*$Y$2)</f>
        <v>2590.3942872500002</v>
      </c>
      <c r="Z295" s="28">
        <f>+T295*$Z$2</f>
        <v>2072.3154297999999</v>
      </c>
      <c r="AA295" s="28">
        <v>933</v>
      </c>
      <c r="AB295" s="28">
        <f>+$AB$2</f>
        <v>67.227356</v>
      </c>
      <c r="AC295" s="28">
        <f t="shared" si="54"/>
        <v>1866</v>
      </c>
      <c r="AD295" s="28">
        <f>+AC295*$Q$2+$AD$2</f>
        <v>271.09460000000001</v>
      </c>
      <c r="AE295" s="28">
        <f t="shared" si="55"/>
        <v>2137.0945999999999</v>
      </c>
      <c r="AF295" s="28">
        <f>SUM(AB294*5)</f>
        <v>336.13677999999999</v>
      </c>
      <c r="AG295" s="28">
        <v>0</v>
      </c>
      <c r="AH295" s="30"/>
      <c r="AI295" s="28"/>
      <c r="AJ295" s="28"/>
      <c r="AK295" s="28"/>
      <c r="AL295" s="28"/>
      <c r="AM295" s="28">
        <f>SUM(U295*$AM$2)</f>
        <v>1419.3941300000001</v>
      </c>
      <c r="AN295" s="31">
        <f>SUM(U295*$AN$2)</f>
        <v>4258.1823899999999</v>
      </c>
      <c r="AO295" s="31">
        <f>SUM(U295*$AO$2)</f>
        <v>14193.9413</v>
      </c>
      <c r="AP295" s="2"/>
      <c r="AQ295" s="2"/>
    </row>
    <row r="296" spans="1:43" x14ac:dyDescent="0.25">
      <c r="A296" s="1">
        <v>273</v>
      </c>
      <c r="B296" s="22" t="s">
        <v>101</v>
      </c>
      <c r="C296" s="32" t="s">
        <v>839</v>
      </c>
      <c r="D296" s="33"/>
      <c r="E296" s="32" t="s">
        <v>862</v>
      </c>
      <c r="F296" s="32" t="s">
        <v>90</v>
      </c>
      <c r="G296" s="32" t="s">
        <v>43</v>
      </c>
      <c r="H296" s="33"/>
      <c r="I296" s="33">
        <v>2014</v>
      </c>
      <c r="J296" s="34">
        <f>SUM(I296-H296)</f>
        <v>2014</v>
      </c>
      <c r="K296" s="35">
        <v>6</v>
      </c>
      <c r="L296" s="32">
        <v>15</v>
      </c>
      <c r="M296" s="36">
        <v>4577.7</v>
      </c>
      <c r="N296" s="36" t="e">
        <f>VLOOKUP(C296,[1]Hoja1!B:L,11,FALSE)</f>
        <v>#N/A</v>
      </c>
      <c r="O296" s="36" t="e">
        <f>+M296-N296</f>
        <v>#N/A</v>
      </c>
      <c r="P296" s="37">
        <f>SUM(M296/L296)</f>
        <v>305.18</v>
      </c>
      <c r="Q296" s="38">
        <v>12</v>
      </c>
      <c r="R296" s="37">
        <f>SUM(P296*$R$2)</f>
        <v>111390.7</v>
      </c>
      <c r="S296" s="37">
        <f>+R296*$Q$2</f>
        <v>4243.98567</v>
      </c>
      <c r="T296" s="37">
        <f>+R296+S296</f>
        <v>115634.68566999999</v>
      </c>
      <c r="U296" s="37">
        <f>+P296*$Q$2+P296</f>
        <v>316.80735800000002</v>
      </c>
      <c r="V296" s="37">
        <f>SUM(T296*$V$2)</f>
        <v>13876.162280399998</v>
      </c>
      <c r="W296" s="37">
        <f>+T296*$W$2</f>
        <v>3469.0405700999995</v>
      </c>
      <c r="X296" s="37">
        <f>SUM(T296*$X$2)</f>
        <v>5781.7342834999999</v>
      </c>
      <c r="Y296" s="37">
        <f>SUM(T296*$Y$2)</f>
        <v>2890.86714175</v>
      </c>
      <c r="Z296" s="37">
        <f>+T296*$Z$2</f>
        <v>2312.6937134</v>
      </c>
      <c r="AA296" s="37">
        <v>987</v>
      </c>
      <c r="AB296" s="37">
        <f>+$AB$2</f>
        <v>67.227356</v>
      </c>
      <c r="AC296" s="37">
        <f>SUM(AA296*2)</f>
        <v>1974</v>
      </c>
      <c r="AD296" s="37">
        <f>+AC296*$Q$2+$AD$2</f>
        <v>275.20940000000002</v>
      </c>
      <c r="AE296" s="37">
        <f>+AC296+AD296</f>
        <v>2249.2094000000002</v>
      </c>
      <c r="AF296" s="37"/>
      <c r="AG296" s="37"/>
      <c r="AH296" s="39"/>
      <c r="AI296" s="37"/>
      <c r="AJ296" s="37"/>
      <c r="AK296" s="37"/>
      <c r="AL296" s="37"/>
      <c r="AM296" s="37">
        <f>SUM(U296*$AM$2)</f>
        <v>1584.0367900000001</v>
      </c>
      <c r="AN296" s="40">
        <f>SUM(U296*$AN$2)</f>
        <v>4752.1103700000003</v>
      </c>
      <c r="AO296" s="40">
        <f>SUM(U296*$AO$2)</f>
        <v>15840.367900000001</v>
      </c>
      <c r="AP296" s="2"/>
      <c r="AQ296" s="2"/>
    </row>
    <row r="297" spans="1:43" x14ac:dyDescent="0.25">
      <c r="A297" s="1">
        <v>274</v>
      </c>
      <c r="B297" s="22" t="s">
        <v>101</v>
      </c>
      <c r="C297" s="23" t="s">
        <v>839</v>
      </c>
      <c r="D297" s="24"/>
      <c r="E297" s="23" t="s">
        <v>862</v>
      </c>
      <c r="F297" s="23" t="s">
        <v>90</v>
      </c>
      <c r="G297" s="23" t="s">
        <v>43</v>
      </c>
      <c r="H297" s="24"/>
      <c r="I297" s="24">
        <v>2014</v>
      </c>
      <c r="J297" s="25">
        <f>SUM(I297-H297)</f>
        <v>2014</v>
      </c>
      <c r="K297" s="26">
        <v>6</v>
      </c>
      <c r="L297" s="23">
        <v>15</v>
      </c>
      <c r="M297" s="27">
        <v>4577.7</v>
      </c>
      <c r="N297" s="27" t="e">
        <f>VLOOKUP(C297,[1]Hoja1!B:L,11,FALSE)</f>
        <v>#N/A</v>
      </c>
      <c r="O297" s="27" t="e">
        <f t="shared" si="57"/>
        <v>#N/A</v>
      </c>
      <c r="P297" s="28">
        <f t="shared" si="52"/>
        <v>305.18</v>
      </c>
      <c r="Q297" s="29">
        <v>12</v>
      </c>
      <c r="R297" s="28">
        <f>SUM(P297*$R$2)</f>
        <v>111390.7</v>
      </c>
      <c r="S297" s="28">
        <f>+R297*$Q$2</f>
        <v>4243.98567</v>
      </c>
      <c r="T297" s="28">
        <f t="shared" si="53"/>
        <v>115634.68566999999</v>
      </c>
      <c r="U297" s="28">
        <f>+P297*$Q$2+P297</f>
        <v>316.80735800000002</v>
      </c>
      <c r="V297" s="28">
        <f>SUM(T297*$V$2)</f>
        <v>13876.162280399998</v>
      </c>
      <c r="W297" s="28">
        <f>+T297*$W$2</f>
        <v>3469.0405700999995</v>
      </c>
      <c r="X297" s="28">
        <f>SUM(T297*$X$2)</f>
        <v>5781.7342834999999</v>
      </c>
      <c r="Y297" s="28">
        <f>SUM(T297*$Y$2)</f>
        <v>2890.86714175</v>
      </c>
      <c r="Z297" s="28">
        <f>+T297*$Z$2</f>
        <v>2312.6937134</v>
      </c>
      <c r="AA297" s="28">
        <v>987</v>
      </c>
      <c r="AB297" s="28">
        <f>+$AB$2</f>
        <v>67.227356</v>
      </c>
      <c r="AC297" s="28">
        <f t="shared" si="54"/>
        <v>1974</v>
      </c>
      <c r="AD297" s="28">
        <f>+AC297*$Q$2+$AD$2</f>
        <v>275.20940000000002</v>
      </c>
      <c r="AE297" s="28">
        <f t="shared" si="55"/>
        <v>2249.2094000000002</v>
      </c>
      <c r="AF297" s="28"/>
      <c r="AG297" s="28"/>
      <c r="AH297" s="30"/>
      <c r="AI297" s="28"/>
      <c r="AJ297" s="28"/>
      <c r="AK297" s="28"/>
      <c r="AL297" s="28"/>
      <c r="AM297" s="28">
        <f>SUM(U297*$AM$2)</f>
        <v>1584.0367900000001</v>
      </c>
      <c r="AN297" s="31">
        <f>SUM(U297*$AN$2)</f>
        <v>4752.1103700000003</v>
      </c>
      <c r="AO297" s="31">
        <f>SUM(U297*$AO$2)</f>
        <v>15840.367900000001</v>
      </c>
      <c r="AP297" s="2"/>
      <c r="AQ297" s="2"/>
    </row>
    <row r="298" spans="1:43" x14ac:dyDescent="0.25">
      <c r="A298" s="1">
        <v>275</v>
      </c>
      <c r="B298" s="22" t="s">
        <v>929</v>
      </c>
      <c r="C298" s="32" t="s">
        <v>930</v>
      </c>
      <c r="D298" s="33" t="s">
        <v>931</v>
      </c>
      <c r="E298" s="32" t="s">
        <v>932</v>
      </c>
      <c r="F298" s="32" t="s">
        <v>933</v>
      </c>
      <c r="G298" s="32" t="s">
        <v>129</v>
      </c>
      <c r="H298" s="33">
        <v>1982</v>
      </c>
      <c r="I298" s="33">
        <v>2014</v>
      </c>
      <c r="J298" s="34">
        <f t="shared" si="58"/>
        <v>32</v>
      </c>
      <c r="K298" s="35">
        <v>8</v>
      </c>
      <c r="L298" s="32">
        <v>15</v>
      </c>
      <c r="M298" s="36">
        <v>28669.5</v>
      </c>
      <c r="N298" s="36">
        <f>VLOOKUP(C298,[1]Hoja1!B:L,11,FALSE)</f>
        <v>28669.5</v>
      </c>
      <c r="O298" s="36">
        <f t="shared" si="57"/>
        <v>0</v>
      </c>
      <c r="P298" s="37">
        <f t="shared" si="52"/>
        <v>1911.3</v>
      </c>
      <c r="Q298" s="38">
        <v>26</v>
      </c>
      <c r="R298" s="37">
        <f>SUM(P298*$R$2)</f>
        <v>697624.5</v>
      </c>
      <c r="S298" s="37">
        <f>+R298*$Q$2</f>
        <v>26579.493450000002</v>
      </c>
      <c r="T298" s="37">
        <f t="shared" si="53"/>
        <v>724203.99344999995</v>
      </c>
      <c r="U298" s="37">
        <f>+P298*$Q$2+P298</f>
        <v>1984.1205299999999</v>
      </c>
      <c r="V298" s="37">
        <f>SUM(T298*$V$2)</f>
        <v>86904.479213999992</v>
      </c>
      <c r="W298" s="37">
        <f>+T298*$W$2</f>
        <v>21726.119803499998</v>
      </c>
      <c r="X298" s="37">
        <f>SUM(T298*$X$2)</f>
        <v>36210.199672499999</v>
      </c>
      <c r="Y298" s="37">
        <f>SUM(T298*$Y$2)</f>
        <v>18105.099836249999</v>
      </c>
      <c r="Z298" s="37">
        <f>+T298*$Z$2</f>
        <v>14484.079868999999</v>
      </c>
      <c r="AA298" s="37">
        <v>1957</v>
      </c>
      <c r="AB298" s="37">
        <f>+$AB$2</f>
        <v>67.227356</v>
      </c>
      <c r="AC298" s="37">
        <f t="shared" si="54"/>
        <v>3914</v>
      </c>
      <c r="AD298" s="37">
        <f>+AC298*$Q$2+$AD$2</f>
        <v>349.1234</v>
      </c>
      <c r="AE298" s="37">
        <f t="shared" si="55"/>
        <v>4263.1234000000004</v>
      </c>
      <c r="AF298" s="37">
        <f>SUM(AB224*8)</f>
        <v>537.818848</v>
      </c>
      <c r="AG298" s="37">
        <v>0</v>
      </c>
      <c r="AH298" s="39"/>
      <c r="AI298" s="37"/>
      <c r="AJ298" s="37"/>
      <c r="AK298" s="37"/>
      <c r="AL298" s="37"/>
      <c r="AM298" s="37">
        <f>SUM(U298*$AM$2)</f>
        <v>9920.6026499999989</v>
      </c>
      <c r="AN298" s="40">
        <f>SUM(U298*$AN$2)</f>
        <v>29761.807949999999</v>
      </c>
      <c r="AO298" s="40">
        <f>SUM(U298*$AO$2)</f>
        <v>99206.026499999993</v>
      </c>
      <c r="AP298" s="2"/>
      <c r="AQ298" s="2"/>
    </row>
    <row r="299" spans="1:43" x14ac:dyDescent="0.25">
      <c r="A299" s="1">
        <v>276</v>
      </c>
      <c r="B299" s="22" t="s">
        <v>101</v>
      </c>
      <c r="C299" s="23" t="s">
        <v>934</v>
      </c>
      <c r="D299" s="24"/>
      <c r="E299" s="23" t="s">
        <v>935</v>
      </c>
      <c r="F299" s="23" t="s">
        <v>936</v>
      </c>
      <c r="G299" s="23" t="s">
        <v>129</v>
      </c>
      <c r="H299" s="24">
        <v>2013</v>
      </c>
      <c r="I299" s="24">
        <v>2014</v>
      </c>
      <c r="J299" s="25">
        <f t="shared" si="58"/>
        <v>1</v>
      </c>
      <c r="K299" s="26">
        <v>8</v>
      </c>
      <c r="L299" s="23">
        <v>15</v>
      </c>
      <c r="M299" s="27">
        <v>14766</v>
      </c>
      <c r="N299" s="27"/>
      <c r="O299" s="27"/>
      <c r="P299" s="28">
        <f t="shared" si="52"/>
        <v>984.4</v>
      </c>
      <c r="Q299" s="29">
        <v>23</v>
      </c>
      <c r="R299" s="28">
        <f>SUM(P299*$R$2)</f>
        <v>359306</v>
      </c>
      <c r="S299" s="28">
        <f>+R299*$Q$2</f>
        <v>13689.5586</v>
      </c>
      <c r="T299" s="28">
        <f t="shared" si="53"/>
        <v>372995.55859999999</v>
      </c>
      <c r="U299" s="28">
        <f>+P299*$Q$2+P299</f>
        <v>1021.9056399999999</v>
      </c>
      <c r="V299" s="28">
        <f>SUM(T299*$V$2)</f>
        <v>44759.467032</v>
      </c>
      <c r="W299" s="28">
        <f>+T299*$W$2</f>
        <v>11189.866758</v>
      </c>
      <c r="X299" s="28">
        <f>SUM(T299*$X$2)</f>
        <v>18649.77793</v>
      </c>
      <c r="Y299" s="28">
        <f>SUM(T299*$Y$2)</f>
        <v>9324.8889650000001</v>
      </c>
      <c r="Z299" s="28">
        <f>+T299*$Z$2</f>
        <v>7459.9111720000001</v>
      </c>
      <c r="AA299" s="28">
        <v>1365.5</v>
      </c>
      <c r="AB299" s="28">
        <f>+$AB$2</f>
        <v>67.227356</v>
      </c>
      <c r="AC299" s="28">
        <f t="shared" si="54"/>
        <v>2731</v>
      </c>
      <c r="AD299" s="28">
        <f>+AC299*$Q$2+$AD$2</f>
        <v>304.05110000000002</v>
      </c>
      <c r="AE299" s="28">
        <f t="shared" si="55"/>
        <v>3035.0511000000001</v>
      </c>
      <c r="AF299" s="28">
        <v>0</v>
      </c>
      <c r="AG299" s="28">
        <v>0</v>
      </c>
      <c r="AH299" s="30"/>
      <c r="AI299" s="28"/>
      <c r="AJ299" s="28"/>
      <c r="AK299" s="28"/>
      <c r="AL299" s="28"/>
      <c r="AM299" s="28">
        <f>SUM(U299*$AM$2)</f>
        <v>5109.5281999999997</v>
      </c>
      <c r="AN299" s="31">
        <f>SUM(U299*$AN$2)</f>
        <v>15328.584599999998</v>
      </c>
      <c r="AO299" s="31">
        <f>SUM(U299*$AO$2)</f>
        <v>51095.281999999999</v>
      </c>
      <c r="AP299" s="2">
        <f>+T299+V299+W299+Y299+Z299+AE299+AF299+AG299+AH299+AI299+AJ299+AK299+AL299+AM299+AN299+AO299</f>
        <v>520298.13842699997</v>
      </c>
      <c r="AQ299" s="2"/>
    </row>
    <row r="300" spans="1:43" x14ac:dyDescent="0.25">
      <c r="A300" s="1">
        <v>277</v>
      </c>
      <c r="B300" s="2" t="s">
        <v>101</v>
      </c>
      <c r="C300" s="32" t="s">
        <v>937</v>
      </c>
      <c r="D300" s="33"/>
      <c r="E300" s="32" t="s">
        <v>935</v>
      </c>
      <c r="F300" s="32" t="s">
        <v>938</v>
      </c>
      <c r="G300" s="32" t="s">
        <v>129</v>
      </c>
      <c r="H300" s="33">
        <v>1998</v>
      </c>
      <c r="I300" s="33">
        <v>2014</v>
      </c>
      <c r="J300" s="34">
        <f t="shared" si="58"/>
        <v>16</v>
      </c>
      <c r="K300" s="35">
        <v>8</v>
      </c>
      <c r="L300" s="32">
        <v>15</v>
      </c>
      <c r="M300" s="36">
        <f>15168.6/2</f>
        <v>7584.3</v>
      </c>
      <c r="N300" s="36"/>
      <c r="O300" s="36"/>
      <c r="P300" s="37">
        <f t="shared" si="52"/>
        <v>505.62</v>
      </c>
      <c r="Q300" s="38">
        <v>17</v>
      </c>
      <c r="R300" s="37">
        <f>SUM(P300*$R$2)</f>
        <v>184551.3</v>
      </c>
      <c r="S300" s="37">
        <f>+R300*$Q$2</f>
        <v>7031.4045299999998</v>
      </c>
      <c r="T300" s="37">
        <f t="shared" si="53"/>
        <v>191582.70452999999</v>
      </c>
      <c r="U300" s="37">
        <f>+P300*$Q$2+P300</f>
        <v>524.88412200000005</v>
      </c>
      <c r="V300" s="37">
        <f>SUM(T300*$V$2)</f>
        <v>22989.924543599998</v>
      </c>
      <c r="W300" s="37">
        <f>+T300*$W$2</f>
        <v>5747.4811358999996</v>
      </c>
      <c r="X300" s="37">
        <f>SUM(T300*$X$2)</f>
        <v>9579.1352265000005</v>
      </c>
      <c r="Y300" s="37">
        <f>SUM(T300*$Y$2)</f>
        <v>4789.5676132500002</v>
      </c>
      <c r="Z300" s="37">
        <f>+T300*$Z$2</f>
        <v>3831.6540906</v>
      </c>
      <c r="AA300" s="37">
        <v>1120</v>
      </c>
      <c r="AB300" s="37">
        <f>+$AB$2</f>
        <v>67.227356</v>
      </c>
      <c r="AC300" s="37">
        <f t="shared" si="54"/>
        <v>2240</v>
      </c>
      <c r="AD300" s="37">
        <f>+AC300*$Q$2+$AD$2</f>
        <v>285.34399999999999</v>
      </c>
      <c r="AE300" s="37">
        <f t="shared" si="55"/>
        <v>2525.3440000000001</v>
      </c>
      <c r="AF300" s="37">
        <f>SUM(AB299*5)</f>
        <v>336.13677999999999</v>
      </c>
      <c r="AG300" s="37">
        <v>0</v>
      </c>
      <c r="AH300" s="39"/>
      <c r="AI300" s="37"/>
      <c r="AJ300" s="37"/>
      <c r="AK300" s="37"/>
      <c r="AL300" s="37"/>
      <c r="AM300" s="37">
        <f>SUM(U300*$AM$2)</f>
        <v>2624.4206100000001</v>
      </c>
      <c r="AN300" s="40">
        <f>SUM(U300*$AN$2)</f>
        <v>7873.2618300000004</v>
      </c>
      <c r="AO300" s="40">
        <f>SUM(U300*$AO$2)</f>
        <v>26244.206100000003</v>
      </c>
      <c r="AP300" s="2"/>
      <c r="AQ300" s="2"/>
    </row>
    <row r="301" spans="1:43" x14ac:dyDescent="0.25">
      <c r="A301" s="1">
        <v>278</v>
      </c>
      <c r="B301" s="22" t="s">
        <v>939</v>
      </c>
      <c r="C301" s="23" t="s">
        <v>940</v>
      </c>
      <c r="D301" s="24" t="s">
        <v>941</v>
      </c>
      <c r="E301" s="23" t="s">
        <v>942</v>
      </c>
      <c r="F301" s="23" t="s">
        <v>943</v>
      </c>
      <c r="G301" s="23" t="s">
        <v>129</v>
      </c>
      <c r="H301" s="24">
        <v>2004</v>
      </c>
      <c r="I301" s="24">
        <v>2014</v>
      </c>
      <c r="J301" s="25">
        <f t="shared" si="58"/>
        <v>10</v>
      </c>
      <c r="K301" s="26">
        <v>8</v>
      </c>
      <c r="L301" s="23">
        <v>15</v>
      </c>
      <c r="M301" s="27">
        <v>25235.25</v>
      </c>
      <c r="N301" s="27">
        <f>VLOOKUP(C301,[1]Hoja1!B:L,11,FALSE)</f>
        <v>25235.25</v>
      </c>
      <c r="O301" s="27">
        <f t="shared" ref="O301:O311" si="59">+M301-N301</f>
        <v>0</v>
      </c>
      <c r="P301" s="28">
        <f t="shared" si="52"/>
        <v>1682.35</v>
      </c>
      <c r="Q301" s="29">
        <v>25</v>
      </c>
      <c r="R301" s="28">
        <f>SUM(P301*$R$2)</f>
        <v>614057.75</v>
      </c>
      <c r="S301" s="28">
        <f>+R301*$Q$2</f>
        <v>23395.600275000001</v>
      </c>
      <c r="T301" s="28">
        <f t="shared" si="53"/>
        <v>637453.35027499998</v>
      </c>
      <c r="U301" s="28">
        <f>+P301*$Q$2+P301</f>
        <v>1746.4475349999998</v>
      </c>
      <c r="V301" s="28">
        <f>SUM(T301*$V$2)</f>
        <v>76494.402032999991</v>
      </c>
      <c r="W301" s="28">
        <f>+T301*$W$2</f>
        <v>19123.600508249998</v>
      </c>
      <c r="X301" s="28">
        <f>SUM(T301*$X$2)</f>
        <v>31872.667513749999</v>
      </c>
      <c r="Y301" s="28">
        <f>SUM(T301*$Y$2)</f>
        <v>15936.333756874999</v>
      </c>
      <c r="Z301" s="28">
        <f>+T301*$Z$2</f>
        <v>12749.067005499999</v>
      </c>
      <c r="AA301" s="28">
        <v>1848</v>
      </c>
      <c r="AB301" s="28">
        <f>+$AB$2</f>
        <v>67.227356</v>
      </c>
      <c r="AC301" s="28">
        <f t="shared" si="54"/>
        <v>3696</v>
      </c>
      <c r="AD301" s="28">
        <f>+AC301*$Q$2+$AD$2</f>
        <v>340.81759999999997</v>
      </c>
      <c r="AE301" s="28">
        <f t="shared" si="55"/>
        <v>4036.8175999999999</v>
      </c>
      <c r="AF301" s="28">
        <f>SUM(AB298*4)</f>
        <v>268.909424</v>
      </c>
      <c r="AG301" s="28">
        <v>0</v>
      </c>
      <c r="AH301" s="30"/>
      <c r="AI301" s="28"/>
      <c r="AJ301" s="28"/>
      <c r="AK301" s="28"/>
      <c r="AL301" s="28"/>
      <c r="AM301" s="28">
        <f>SUM(U301*$AM$2)</f>
        <v>8732.2376749999985</v>
      </c>
      <c r="AN301" s="31">
        <f>SUM(U301*$AN$2)</f>
        <v>26196.713024999997</v>
      </c>
      <c r="AO301" s="31">
        <f>SUM(U301*$AO$2)</f>
        <v>87322.376749999996</v>
      </c>
      <c r="AP301" s="2"/>
      <c r="AQ301" s="2"/>
    </row>
    <row r="302" spans="1:43" x14ac:dyDescent="0.25">
      <c r="A302" s="1">
        <v>279</v>
      </c>
      <c r="B302" s="22" t="s">
        <v>944</v>
      </c>
      <c r="C302" s="32" t="s">
        <v>945</v>
      </c>
      <c r="D302" s="33" t="s">
        <v>533</v>
      </c>
      <c r="E302" s="32" t="s">
        <v>942</v>
      </c>
      <c r="F302" s="32" t="s">
        <v>673</v>
      </c>
      <c r="G302" s="32" t="s">
        <v>43</v>
      </c>
      <c r="H302" s="33">
        <v>2008</v>
      </c>
      <c r="I302" s="33">
        <v>2014</v>
      </c>
      <c r="J302" s="34">
        <f t="shared" si="58"/>
        <v>6</v>
      </c>
      <c r="K302" s="35">
        <v>6</v>
      </c>
      <c r="L302" s="32">
        <v>15</v>
      </c>
      <c r="M302" s="36">
        <v>4986.8500000000004</v>
      </c>
      <c r="N302" s="36">
        <f>VLOOKUP(C302,[1]Hoja1!B:L,11,FALSE)</f>
        <v>4986.8500000000004</v>
      </c>
      <c r="O302" s="36">
        <f t="shared" si="59"/>
        <v>0</v>
      </c>
      <c r="P302" s="37">
        <f t="shared" si="52"/>
        <v>332.45666666666671</v>
      </c>
      <c r="Q302" s="38">
        <v>13</v>
      </c>
      <c r="R302" s="37">
        <f>SUM(P302*$R$2)</f>
        <v>121346.68333333335</v>
      </c>
      <c r="S302" s="37">
        <f>+R302*$Q$2</f>
        <v>4623.3086350000012</v>
      </c>
      <c r="T302" s="37">
        <f t="shared" si="53"/>
        <v>125969.99196833334</v>
      </c>
      <c r="U302" s="37">
        <f>+P302*$Q$2+P302</f>
        <v>345.12326566666673</v>
      </c>
      <c r="V302" s="37">
        <f>SUM(T302*$V$2)</f>
        <v>15116.3990362</v>
      </c>
      <c r="W302" s="37">
        <f>+T302*$W$2</f>
        <v>3779.0997590500001</v>
      </c>
      <c r="X302" s="37">
        <f>SUM(T302*$X$2)</f>
        <v>6298.4995984166671</v>
      </c>
      <c r="Y302" s="37">
        <f>SUM(T302*$Y$2)</f>
        <v>3149.2497992083336</v>
      </c>
      <c r="Z302" s="37">
        <f>+T302*$Z$2</f>
        <v>2519.399839366667</v>
      </c>
      <c r="AA302" s="37">
        <v>990</v>
      </c>
      <c r="AB302" s="37">
        <f>+$AB$2</f>
        <v>67.227356</v>
      </c>
      <c r="AC302" s="37">
        <f t="shared" si="54"/>
        <v>1980</v>
      </c>
      <c r="AD302" s="37">
        <f>+AC302*$Q$2+$AD$2</f>
        <v>275.43799999999999</v>
      </c>
      <c r="AE302" s="37">
        <f t="shared" si="55"/>
        <v>2255.4380000000001</v>
      </c>
      <c r="AF302" s="37">
        <f>SUM(AB302*3)</f>
        <v>201.68206800000002</v>
      </c>
      <c r="AG302" s="37">
        <v>0</v>
      </c>
      <c r="AH302" s="39"/>
      <c r="AI302" s="37"/>
      <c r="AJ302" s="37"/>
      <c r="AK302" s="37"/>
      <c r="AL302" s="37"/>
      <c r="AM302" s="37">
        <f>SUM(U302*$AM$2)</f>
        <v>1725.6163283333335</v>
      </c>
      <c r="AN302" s="40">
        <f>SUM(U302*$AN$2)</f>
        <v>5176.8489850000005</v>
      </c>
      <c r="AO302" s="40">
        <f>SUM(U302*$AO$2)</f>
        <v>17256.163283333335</v>
      </c>
      <c r="AP302" s="2"/>
      <c r="AQ302" s="2"/>
    </row>
    <row r="303" spans="1:43" x14ac:dyDescent="0.25">
      <c r="A303" s="1">
        <v>280</v>
      </c>
      <c r="B303" s="22" t="s">
        <v>946</v>
      </c>
      <c r="C303" s="32" t="s">
        <v>947</v>
      </c>
      <c r="D303" s="33" t="s">
        <v>948</v>
      </c>
      <c r="E303" s="32" t="s">
        <v>942</v>
      </c>
      <c r="F303" s="32" t="s">
        <v>949</v>
      </c>
      <c r="G303" s="32" t="s">
        <v>283</v>
      </c>
      <c r="H303" s="33">
        <v>2013</v>
      </c>
      <c r="I303" s="33">
        <v>2014</v>
      </c>
      <c r="J303" s="34">
        <f t="shared" si="58"/>
        <v>1</v>
      </c>
      <c r="K303" s="35">
        <v>8</v>
      </c>
      <c r="L303" s="32">
        <v>15</v>
      </c>
      <c r="M303" s="36">
        <f>4896.4/6*8</f>
        <v>6528.5333333333328</v>
      </c>
      <c r="N303" s="36">
        <f>VLOOKUP(C303,[1]Hoja1!B:L,11,FALSE)</f>
        <v>4896.3999999999996</v>
      </c>
      <c r="O303" s="36">
        <f t="shared" si="59"/>
        <v>1632.1333333333332</v>
      </c>
      <c r="P303" s="37">
        <f t="shared" si="52"/>
        <v>435.23555555555555</v>
      </c>
      <c r="Q303" s="38">
        <v>13</v>
      </c>
      <c r="R303" s="37">
        <f>SUM(P303*$R$2)</f>
        <v>158860.97777777776</v>
      </c>
      <c r="S303" s="37">
        <f>+R303*$Q$2</f>
        <v>6052.6032533333328</v>
      </c>
      <c r="T303" s="37">
        <f t="shared" si="53"/>
        <v>164913.5810311111</v>
      </c>
      <c r="U303" s="37">
        <f>+P303*$Q$2+P303</f>
        <v>451.81803022222221</v>
      </c>
      <c r="V303" s="37">
        <f>SUM(T303*$V$2)</f>
        <v>19789.629723733331</v>
      </c>
      <c r="W303" s="37">
        <f>+T303*$W$2</f>
        <v>4947.4074309333328</v>
      </c>
      <c r="X303" s="37">
        <f>SUM(T303*$X$2)</f>
        <v>8245.6790515555549</v>
      </c>
      <c r="Y303" s="37">
        <f>SUM(T303*$Y$2)</f>
        <v>4122.8395257777775</v>
      </c>
      <c r="Z303" s="37">
        <f>+T303*$Z$2</f>
        <v>3298.2716206222221</v>
      </c>
      <c r="AA303" s="37">
        <v>890</v>
      </c>
      <c r="AB303" s="37">
        <f>+$AB$2</f>
        <v>67.227356</v>
      </c>
      <c r="AC303" s="37">
        <f t="shared" si="54"/>
        <v>1780</v>
      </c>
      <c r="AD303" s="37">
        <f>+AC303*$Q$2+$AD$2</f>
        <v>267.81799999999998</v>
      </c>
      <c r="AE303" s="37">
        <f t="shared" si="55"/>
        <v>2047.818</v>
      </c>
      <c r="AF303" s="37">
        <v>0</v>
      </c>
      <c r="AG303" s="37">
        <v>0</v>
      </c>
      <c r="AH303" s="39"/>
      <c r="AI303" s="37"/>
      <c r="AJ303" s="37"/>
      <c r="AK303" s="37"/>
      <c r="AL303" s="37"/>
      <c r="AM303" s="37">
        <f>SUM(U303*$AM$2)</f>
        <v>2259.090151111111</v>
      </c>
      <c r="AN303" s="40">
        <f>SUM(U303*$AN$2)</f>
        <v>6777.2704533333326</v>
      </c>
      <c r="AO303" s="40">
        <f>SUM(U303*$AO$2)</f>
        <v>22590.901511111111</v>
      </c>
      <c r="AP303" s="2"/>
      <c r="AQ303" s="2"/>
    </row>
    <row r="304" spans="1:43" x14ac:dyDescent="0.25">
      <c r="A304" s="1">
        <v>281</v>
      </c>
      <c r="B304" s="22" t="s">
        <v>950</v>
      </c>
      <c r="C304" s="23" t="s">
        <v>951</v>
      </c>
      <c r="D304" s="24" t="s">
        <v>952</v>
      </c>
      <c r="E304" s="23" t="s">
        <v>942</v>
      </c>
      <c r="F304" s="23" t="s">
        <v>282</v>
      </c>
      <c r="G304" s="23" t="s">
        <v>70</v>
      </c>
      <c r="H304" s="24">
        <v>2013</v>
      </c>
      <c r="I304" s="24">
        <v>2014</v>
      </c>
      <c r="J304" s="25">
        <f t="shared" si="58"/>
        <v>1</v>
      </c>
      <c r="K304" s="26">
        <v>6</v>
      </c>
      <c r="L304" s="23">
        <v>15</v>
      </c>
      <c r="M304" s="27">
        <v>4896.45</v>
      </c>
      <c r="N304" s="27">
        <f>VLOOKUP(C304,[1]Hoja1!B:L,11,FALSE)</f>
        <v>4896.45</v>
      </c>
      <c r="O304" s="27">
        <f t="shared" si="59"/>
        <v>0</v>
      </c>
      <c r="P304" s="28">
        <f t="shared" si="52"/>
        <v>326.43</v>
      </c>
      <c r="Q304" s="29">
        <v>13</v>
      </c>
      <c r="R304" s="28">
        <f>SUM(P304*$R$2)</f>
        <v>119146.95</v>
      </c>
      <c r="S304" s="28">
        <f>+R304*$Q$2</f>
        <v>4539.4987950000004</v>
      </c>
      <c r="T304" s="28">
        <f t="shared" si="53"/>
        <v>123686.448795</v>
      </c>
      <c r="U304" s="28">
        <f>+P304*$Q$2+P304</f>
        <v>338.866983</v>
      </c>
      <c r="V304" s="28">
        <f>SUM(T304*$V$2)</f>
        <v>14842.373855399999</v>
      </c>
      <c r="W304" s="28">
        <f>+T304*$W$2</f>
        <v>3710.5934638499998</v>
      </c>
      <c r="X304" s="28">
        <f>SUM(T304*$X$2)</f>
        <v>6184.3224397500007</v>
      </c>
      <c r="Y304" s="28">
        <f>SUM(T304*$Y$2)</f>
        <v>3092.1612198750004</v>
      </c>
      <c r="Z304" s="28">
        <f>+T304*$Z$2</f>
        <v>2473.7289759</v>
      </c>
      <c r="AA304" s="28">
        <v>890</v>
      </c>
      <c r="AB304" s="28">
        <f>+$AB$2</f>
        <v>67.227356</v>
      </c>
      <c r="AC304" s="28">
        <f t="shared" si="54"/>
        <v>1780</v>
      </c>
      <c r="AD304" s="28">
        <f>+AC304*$Q$2+$AD$2</f>
        <v>267.81799999999998</v>
      </c>
      <c r="AE304" s="28">
        <f t="shared" si="55"/>
        <v>2047.818</v>
      </c>
      <c r="AF304" s="28">
        <v>0</v>
      </c>
      <c r="AG304" s="28">
        <v>0</v>
      </c>
      <c r="AH304" s="30"/>
      <c r="AI304" s="28"/>
      <c r="AJ304" s="28"/>
      <c r="AK304" s="28"/>
      <c r="AL304" s="28"/>
      <c r="AM304" s="28">
        <f>SUM(U304*$AM$2)</f>
        <v>1694.3349149999999</v>
      </c>
      <c r="AN304" s="31">
        <f>SUM(U304*$AN$2)</f>
        <v>5083.0047450000002</v>
      </c>
      <c r="AO304" s="31">
        <f>SUM(U304*$AO$2)</f>
        <v>16943.349150000002</v>
      </c>
      <c r="AP304" s="2"/>
      <c r="AQ304" s="2"/>
    </row>
    <row r="305" spans="1:43" x14ac:dyDescent="0.25">
      <c r="A305" s="1">
        <v>282</v>
      </c>
      <c r="B305" s="22" t="s">
        <v>953</v>
      </c>
      <c r="C305" s="32" t="s">
        <v>954</v>
      </c>
      <c r="D305" s="33" t="s">
        <v>955</v>
      </c>
      <c r="E305" s="32" t="s">
        <v>89</v>
      </c>
      <c r="F305" s="32" t="s">
        <v>90</v>
      </c>
      <c r="G305" s="32" t="s">
        <v>43</v>
      </c>
      <c r="H305" s="33">
        <v>2003</v>
      </c>
      <c r="I305" s="33">
        <v>2014</v>
      </c>
      <c r="J305" s="34">
        <f t="shared" si="58"/>
        <v>11</v>
      </c>
      <c r="K305" s="35">
        <v>6</v>
      </c>
      <c r="L305" s="32">
        <v>15</v>
      </c>
      <c r="M305" s="36">
        <v>4577.7</v>
      </c>
      <c r="N305" s="36">
        <f>VLOOKUP(C305,[1]Hoja1!B:L,11,FALSE)</f>
        <v>4577.7</v>
      </c>
      <c r="O305" s="36">
        <f t="shared" si="59"/>
        <v>0</v>
      </c>
      <c r="P305" s="37">
        <f t="shared" si="52"/>
        <v>305.18</v>
      </c>
      <c r="Q305" s="38">
        <v>12</v>
      </c>
      <c r="R305" s="37">
        <f>SUM(P305*$R$2)</f>
        <v>111390.7</v>
      </c>
      <c r="S305" s="37">
        <f>+R305*$Q$2</f>
        <v>4243.98567</v>
      </c>
      <c r="T305" s="37">
        <f t="shared" si="53"/>
        <v>115634.68566999999</v>
      </c>
      <c r="U305" s="37">
        <f>+P305*$Q$2+P305</f>
        <v>316.80735800000002</v>
      </c>
      <c r="V305" s="37">
        <f>SUM(T305*$V$2)</f>
        <v>13876.162280399998</v>
      </c>
      <c r="W305" s="37">
        <f>+T305*$W$2</f>
        <v>3469.0405700999995</v>
      </c>
      <c r="X305" s="37">
        <f>SUM(T305*$X$2)</f>
        <v>5781.7342834999999</v>
      </c>
      <c r="Y305" s="37">
        <f>SUM(T305*$Y$2)</f>
        <v>2890.86714175</v>
      </c>
      <c r="Z305" s="37">
        <f>+T305*$Z$2</f>
        <v>2312.6937134</v>
      </c>
      <c r="AA305" s="37">
        <v>987</v>
      </c>
      <c r="AB305" s="37">
        <f>+$AB$2</f>
        <v>67.227356</v>
      </c>
      <c r="AC305" s="37">
        <f t="shared" si="54"/>
        <v>1974</v>
      </c>
      <c r="AD305" s="37">
        <f>+AC305*$Q$2+$AD$2</f>
        <v>275.20940000000002</v>
      </c>
      <c r="AE305" s="37">
        <f t="shared" si="55"/>
        <v>2249.2094000000002</v>
      </c>
      <c r="AF305" s="37">
        <f>SUM(AB304*4)</f>
        <v>268.909424</v>
      </c>
      <c r="AG305" s="37">
        <v>0</v>
      </c>
      <c r="AH305" s="39"/>
      <c r="AI305" s="37"/>
      <c r="AJ305" s="37"/>
      <c r="AK305" s="37"/>
      <c r="AL305" s="37"/>
      <c r="AM305" s="37">
        <f>SUM(U305*$AM$2)</f>
        <v>1584.0367900000001</v>
      </c>
      <c r="AN305" s="40">
        <f>SUM(U305*$AN$2)</f>
        <v>4752.1103700000003</v>
      </c>
      <c r="AO305" s="40">
        <f>SUM(U305*$AO$2)</f>
        <v>15840.367900000001</v>
      </c>
      <c r="AP305" s="2"/>
      <c r="AQ305" s="2"/>
    </row>
    <row r="306" spans="1:43" x14ac:dyDescent="0.25">
      <c r="A306" s="1">
        <v>283</v>
      </c>
      <c r="B306" s="22" t="s">
        <v>956</v>
      </c>
      <c r="C306" s="23" t="s">
        <v>957</v>
      </c>
      <c r="D306" s="24" t="s">
        <v>958</v>
      </c>
      <c r="E306" s="23" t="s">
        <v>942</v>
      </c>
      <c r="F306" s="23" t="s">
        <v>282</v>
      </c>
      <c r="G306" s="23" t="s">
        <v>283</v>
      </c>
      <c r="H306" s="24">
        <v>1983</v>
      </c>
      <c r="I306" s="24">
        <v>2014</v>
      </c>
      <c r="J306" s="25">
        <f t="shared" si="58"/>
        <v>31</v>
      </c>
      <c r="K306" s="26">
        <v>8</v>
      </c>
      <c r="L306" s="23">
        <v>15</v>
      </c>
      <c r="M306" s="27">
        <f>4896.4/6*8</f>
        <v>6528.5333333333328</v>
      </c>
      <c r="N306" s="27">
        <f>VLOOKUP(C306,[1]Hoja1!B:L,11,FALSE)</f>
        <v>4896.3999999999996</v>
      </c>
      <c r="O306" s="27">
        <f t="shared" si="59"/>
        <v>1632.1333333333332</v>
      </c>
      <c r="P306" s="28">
        <f t="shared" si="52"/>
        <v>435.23555555555555</v>
      </c>
      <c r="Q306" s="29">
        <v>13</v>
      </c>
      <c r="R306" s="28">
        <f>SUM(P306*$R$2)</f>
        <v>158860.97777777776</v>
      </c>
      <c r="S306" s="28">
        <f>+R306*$Q$2</f>
        <v>6052.6032533333328</v>
      </c>
      <c r="T306" s="28">
        <f t="shared" si="53"/>
        <v>164913.5810311111</v>
      </c>
      <c r="U306" s="28">
        <f>+P306*$Q$2+P306</f>
        <v>451.81803022222221</v>
      </c>
      <c r="V306" s="28">
        <f>SUM(T306*$V$2)</f>
        <v>19789.629723733331</v>
      </c>
      <c r="W306" s="28">
        <f>+T306*$W$2</f>
        <v>4947.4074309333328</v>
      </c>
      <c r="X306" s="28">
        <f>SUM(T306*$X$2)</f>
        <v>8245.6790515555549</v>
      </c>
      <c r="Y306" s="28">
        <f>SUM(T306*$Y$2)</f>
        <v>4122.8395257777775</v>
      </c>
      <c r="Z306" s="28">
        <f>+T306*$Z$2</f>
        <v>3298.2716206222221</v>
      </c>
      <c r="AA306" s="28">
        <v>890</v>
      </c>
      <c r="AB306" s="28">
        <f>+$AB$2</f>
        <v>67.227356</v>
      </c>
      <c r="AC306" s="28">
        <f t="shared" si="54"/>
        <v>1780</v>
      </c>
      <c r="AD306" s="28">
        <f>+AC306*$Q$2+$AD$2</f>
        <v>267.81799999999998</v>
      </c>
      <c r="AE306" s="28">
        <f t="shared" si="55"/>
        <v>2047.818</v>
      </c>
      <c r="AF306" s="28">
        <f>SUM(AB304*8)</f>
        <v>537.818848</v>
      </c>
      <c r="AG306" s="28">
        <v>0</v>
      </c>
      <c r="AH306" s="30"/>
      <c r="AI306" s="28"/>
      <c r="AJ306" s="28"/>
      <c r="AK306" s="28"/>
      <c r="AL306" s="28"/>
      <c r="AM306" s="28">
        <f>SUM(U306*$AM$2)</f>
        <v>2259.090151111111</v>
      </c>
      <c r="AN306" s="31">
        <f>SUM(U306*$AN$2)</f>
        <v>6777.2704533333326</v>
      </c>
      <c r="AO306" s="31">
        <f>SUM(U306*$AO$2)</f>
        <v>22590.901511111111</v>
      </c>
      <c r="AP306" s="2"/>
      <c r="AQ306" s="2"/>
    </row>
    <row r="307" spans="1:43" x14ac:dyDescent="0.25">
      <c r="A307" s="1">
        <v>284</v>
      </c>
      <c r="B307" s="22" t="s">
        <v>959</v>
      </c>
      <c r="C307" s="32" t="s">
        <v>960</v>
      </c>
      <c r="D307" s="33" t="s">
        <v>961</v>
      </c>
      <c r="E307" s="32" t="s">
        <v>942</v>
      </c>
      <c r="F307" s="32" t="s">
        <v>282</v>
      </c>
      <c r="G307" s="32" t="s">
        <v>129</v>
      </c>
      <c r="H307" s="33">
        <v>2009</v>
      </c>
      <c r="I307" s="33">
        <v>2014</v>
      </c>
      <c r="J307" s="34">
        <f t="shared" si="58"/>
        <v>5</v>
      </c>
      <c r="K307" s="35">
        <v>6</v>
      </c>
      <c r="L307" s="32">
        <v>15</v>
      </c>
      <c r="M307" s="36">
        <v>5003.05</v>
      </c>
      <c r="N307" s="36">
        <f>VLOOKUP(C307,[1]Hoja1!B:L,11,FALSE)</f>
        <v>5003.05</v>
      </c>
      <c r="O307" s="36">
        <f t="shared" si="59"/>
        <v>0</v>
      </c>
      <c r="P307" s="37">
        <f t="shared" si="52"/>
        <v>333.53666666666669</v>
      </c>
      <c r="Q307" s="38">
        <v>13</v>
      </c>
      <c r="R307" s="37">
        <f>SUM(P307*$R$2)</f>
        <v>121740.88333333335</v>
      </c>
      <c r="S307" s="37">
        <f>+R307*$Q$2</f>
        <v>4638.327655000001</v>
      </c>
      <c r="T307" s="37">
        <f t="shared" si="53"/>
        <v>126379.21098833335</v>
      </c>
      <c r="U307" s="37">
        <f>+P307*$Q$2+P307</f>
        <v>346.24441366666667</v>
      </c>
      <c r="V307" s="37">
        <f>SUM(T307*$V$2)</f>
        <v>15165.5053186</v>
      </c>
      <c r="W307" s="37">
        <f>+T307*$W$2</f>
        <v>3791.3763296500001</v>
      </c>
      <c r="X307" s="37">
        <f>SUM(T307*$X$2)</f>
        <v>6318.9605494166681</v>
      </c>
      <c r="Y307" s="37">
        <f>SUM(T307*$Y$2)</f>
        <v>3159.480274708334</v>
      </c>
      <c r="Z307" s="37">
        <f>+T307*$Z$2</f>
        <v>2527.584219766667</v>
      </c>
      <c r="AA307" s="37">
        <v>890</v>
      </c>
      <c r="AB307" s="37">
        <f>+$AB$2</f>
        <v>67.227356</v>
      </c>
      <c r="AC307" s="37">
        <f t="shared" si="54"/>
        <v>1780</v>
      </c>
      <c r="AD307" s="37">
        <f>+AC307*$Q$2+$AD$2</f>
        <v>267.81799999999998</v>
      </c>
      <c r="AE307" s="37">
        <f t="shared" si="55"/>
        <v>2047.818</v>
      </c>
      <c r="AF307" s="37">
        <f>SUM(AB307*3)</f>
        <v>201.68206800000002</v>
      </c>
      <c r="AG307" s="37">
        <v>0</v>
      </c>
      <c r="AH307" s="39"/>
      <c r="AI307" s="37"/>
      <c r="AJ307" s="37"/>
      <c r="AK307" s="37"/>
      <c r="AL307" s="37"/>
      <c r="AM307" s="37">
        <f>SUM(U307*$AM$2)</f>
        <v>1731.2220683333335</v>
      </c>
      <c r="AN307" s="40">
        <f>SUM(U307*$AN$2)</f>
        <v>5193.6662050000004</v>
      </c>
      <c r="AO307" s="40">
        <f>SUM(U307*$AO$2)</f>
        <v>17312.220683333333</v>
      </c>
      <c r="AP307" s="2"/>
      <c r="AQ307" s="2"/>
    </row>
    <row r="308" spans="1:43" x14ac:dyDescent="0.25">
      <c r="A308" s="1">
        <v>285</v>
      </c>
      <c r="B308" s="22" t="s">
        <v>101</v>
      </c>
      <c r="C308" s="23" t="s">
        <v>962</v>
      </c>
      <c r="D308" s="24"/>
      <c r="E308" s="23" t="s">
        <v>942</v>
      </c>
      <c r="F308" s="23" t="s">
        <v>69</v>
      </c>
      <c r="G308" s="23" t="s">
        <v>129</v>
      </c>
      <c r="H308" s="24">
        <v>1995</v>
      </c>
      <c r="I308" s="24">
        <v>2014</v>
      </c>
      <c r="J308" s="25">
        <f t="shared" si="58"/>
        <v>19</v>
      </c>
      <c r="K308" s="26">
        <v>6</v>
      </c>
      <c r="L308" s="23">
        <v>15</v>
      </c>
      <c r="M308" s="27">
        <v>4158.1499999999996</v>
      </c>
      <c r="N308" s="27"/>
      <c r="O308" s="27"/>
      <c r="P308" s="28">
        <f t="shared" si="52"/>
        <v>277.20999999999998</v>
      </c>
      <c r="Q308" s="29">
        <v>9</v>
      </c>
      <c r="R308" s="28">
        <f>SUM(P308*$R$2)</f>
        <v>101181.65</v>
      </c>
      <c r="S308" s="28">
        <f>+R308*$Q$2</f>
        <v>3855.020865</v>
      </c>
      <c r="T308" s="28">
        <f t="shared" si="53"/>
        <v>105036.67086499999</v>
      </c>
      <c r="U308" s="28">
        <f>+P308*$Q$2+P308</f>
        <v>287.77170100000001</v>
      </c>
      <c r="V308" s="28">
        <f>SUM(T308*$V$2)</f>
        <v>12604.4005038</v>
      </c>
      <c r="W308" s="28">
        <f>+T308*$W$2</f>
        <v>3151.1001259499999</v>
      </c>
      <c r="X308" s="28">
        <f>SUM(T308*$X$2)</f>
        <v>5251.8335432499998</v>
      </c>
      <c r="Y308" s="28">
        <f>SUM(T308*$Y$2)</f>
        <v>2625.9167716249999</v>
      </c>
      <c r="Z308" s="28">
        <f>+T308*$Z$2</f>
        <v>2100.7334172999999</v>
      </c>
      <c r="AA308" s="28">
        <v>933</v>
      </c>
      <c r="AB308" s="28">
        <f>+$AB$2</f>
        <v>67.227356</v>
      </c>
      <c r="AC308" s="28">
        <f t="shared" si="54"/>
        <v>1866</v>
      </c>
      <c r="AD308" s="28">
        <f>+AC308*$Q$2+$AD$2</f>
        <v>271.09460000000001</v>
      </c>
      <c r="AE308" s="28">
        <f t="shared" si="55"/>
        <v>2137.0945999999999</v>
      </c>
      <c r="AF308" s="28">
        <f>SUM(AB307*5)</f>
        <v>336.13677999999999</v>
      </c>
      <c r="AG308" s="28">
        <v>0</v>
      </c>
      <c r="AH308" s="30"/>
      <c r="AI308" s="28"/>
      <c r="AJ308" s="28"/>
      <c r="AK308" s="28"/>
      <c r="AL308" s="28"/>
      <c r="AM308" s="28">
        <f>SUM(U308*$AM$2)</f>
        <v>1438.8585050000002</v>
      </c>
      <c r="AN308" s="31">
        <f>SUM(U308*$AN$2)</f>
        <v>4316.5755150000005</v>
      </c>
      <c r="AO308" s="31">
        <f>SUM(U308*$AO$2)</f>
        <v>14388.58505</v>
      </c>
      <c r="AP308" s="2"/>
      <c r="AQ308" s="2"/>
    </row>
    <row r="309" spans="1:43" x14ac:dyDescent="0.25">
      <c r="A309" s="1">
        <v>286</v>
      </c>
      <c r="B309" s="22" t="s">
        <v>963</v>
      </c>
      <c r="C309" s="32" t="s">
        <v>964</v>
      </c>
      <c r="D309" s="33" t="s">
        <v>965</v>
      </c>
      <c r="E309" s="32" t="s">
        <v>942</v>
      </c>
      <c r="F309" s="32" t="s">
        <v>166</v>
      </c>
      <c r="G309" s="32" t="s">
        <v>43</v>
      </c>
      <c r="H309" s="33">
        <v>2004</v>
      </c>
      <c r="I309" s="33">
        <v>2014</v>
      </c>
      <c r="J309" s="34">
        <f t="shared" si="58"/>
        <v>10</v>
      </c>
      <c r="K309" s="35">
        <v>6</v>
      </c>
      <c r="L309" s="32">
        <v>15</v>
      </c>
      <c r="M309" s="36">
        <v>5337.85</v>
      </c>
      <c r="N309" s="36">
        <f>VLOOKUP(C309,[1]Hoja1!B:L,11,FALSE)</f>
        <v>5337.85</v>
      </c>
      <c r="O309" s="36">
        <f t="shared" si="59"/>
        <v>0</v>
      </c>
      <c r="P309" s="37">
        <f t="shared" si="52"/>
        <v>355.85666666666668</v>
      </c>
      <c r="Q309" s="38">
        <v>14</v>
      </c>
      <c r="R309" s="37">
        <f>SUM(P309*$R$2)</f>
        <v>129887.68333333333</v>
      </c>
      <c r="S309" s="37">
        <f>+R309*$Q$2</f>
        <v>4948.7207349999999</v>
      </c>
      <c r="T309" s="37">
        <f t="shared" si="53"/>
        <v>134836.40406833333</v>
      </c>
      <c r="U309" s="37">
        <f>+P309*$Q$2+P309</f>
        <v>369.41480566666667</v>
      </c>
      <c r="V309" s="37">
        <f>SUM(T309*$V$2)</f>
        <v>16180.3684882</v>
      </c>
      <c r="W309" s="37">
        <f>+T309*$W$2</f>
        <v>4045.0921220499999</v>
      </c>
      <c r="X309" s="37">
        <f>SUM(T309*$X$2)</f>
        <v>6741.820203416667</v>
      </c>
      <c r="Y309" s="37">
        <f>SUM(T309*$Y$2)</f>
        <v>3370.9101017083335</v>
      </c>
      <c r="Z309" s="37">
        <f>+T309*$Z$2</f>
        <v>2696.7280813666666</v>
      </c>
      <c r="AA309" s="37">
        <v>1036</v>
      </c>
      <c r="AB309" s="37">
        <f>+$AB$2</f>
        <v>67.227356</v>
      </c>
      <c r="AC309" s="37">
        <f t="shared" si="54"/>
        <v>2072</v>
      </c>
      <c r="AD309" s="37">
        <f>+AC309*$Q$2+$AD$2</f>
        <v>278.94319999999999</v>
      </c>
      <c r="AE309" s="37">
        <f t="shared" si="55"/>
        <v>2350.9432000000002</v>
      </c>
      <c r="AF309" s="37">
        <f>SUM(AB306*4)</f>
        <v>268.909424</v>
      </c>
      <c r="AG309" s="37">
        <v>0</v>
      </c>
      <c r="AH309" s="39"/>
      <c r="AI309" s="37"/>
      <c r="AJ309" s="37"/>
      <c r="AK309" s="37"/>
      <c r="AL309" s="37"/>
      <c r="AM309" s="37">
        <f>SUM(U309*$AM$2)</f>
        <v>1847.0740283333334</v>
      </c>
      <c r="AN309" s="40">
        <f>SUM(U309*$AN$2)</f>
        <v>5541.2220850000003</v>
      </c>
      <c r="AO309" s="40">
        <f>SUM(U309*$AO$2)</f>
        <v>18470.740283333333</v>
      </c>
      <c r="AP309" s="2"/>
      <c r="AQ309" s="2"/>
    </row>
    <row r="310" spans="1:43" x14ac:dyDescent="0.25">
      <c r="A310" s="1">
        <v>287</v>
      </c>
      <c r="B310" s="22" t="s">
        <v>966</v>
      </c>
      <c r="C310" s="23" t="s">
        <v>967</v>
      </c>
      <c r="D310" s="24" t="s">
        <v>968</v>
      </c>
      <c r="E310" s="23" t="s">
        <v>942</v>
      </c>
      <c r="F310" s="23" t="s">
        <v>969</v>
      </c>
      <c r="G310" s="23" t="s">
        <v>129</v>
      </c>
      <c r="H310" s="24">
        <v>2004</v>
      </c>
      <c r="I310" s="24">
        <v>2014</v>
      </c>
      <c r="J310" s="25">
        <f t="shared" si="58"/>
        <v>10</v>
      </c>
      <c r="K310" s="26">
        <v>8</v>
      </c>
      <c r="L310" s="23">
        <v>15</v>
      </c>
      <c r="M310" s="27">
        <v>6861.3</v>
      </c>
      <c r="N310" s="27">
        <f>VLOOKUP(C310,[1]Hoja1!B:L,11,FALSE)</f>
        <v>6861.3</v>
      </c>
      <c r="O310" s="27">
        <f t="shared" si="59"/>
        <v>0</v>
      </c>
      <c r="P310" s="28">
        <f t="shared" si="52"/>
        <v>457.42</v>
      </c>
      <c r="Q310" s="29">
        <v>16</v>
      </c>
      <c r="R310" s="28">
        <f>SUM(P310*$R$2)</f>
        <v>166958.30000000002</v>
      </c>
      <c r="S310" s="28">
        <f>+R310*$Q$2</f>
        <v>6361.1112300000013</v>
      </c>
      <c r="T310" s="28">
        <f t="shared" si="53"/>
        <v>173319.41123000003</v>
      </c>
      <c r="U310" s="28">
        <f>+P310*$Q$2+P310</f>
        <v>474.84770200000003</v>
      </c>
      <c r="V310" s="28">
        <f>SUM(T310*$V$2)</f>
        <v>20798.329347600004</v>
      </c>
      <c r="W310" s="28">
        <f>+T310*$W$2</f>
        <v>5199.5823369000009</v>
      </c>
      <c r="X310" s="28">
        <f>SUM(T310*$X$2)</f>
        <v>8665.9705615000021</v>
      </c>
      <c r="Y310" s="28">
        <f>SUM(T310*$Y$2)</f>
        <v>4332.985280750001</v>
      </c>
      <c r="Z310" s="28">
        <f>+T310*$Z$2</f>
        <v>3466.3882246000007</v>
      </c>
      <c r="AA310" s="28">
        <v>1004</v>
      </c>
      <c r="AB310" s="28">
        <f>+$AB$2</f>
        <v>67.227356</v>
      </c>
      <c r="AC310" s="28">
        <f t="shared" si="54"/>
        <v>2008</v>
      </c>
      <c r="AD310" s="28">
        <f>+AC310*$Q$2+$AD$2</f>
        <v>276.50479999999999</v>
      </c>
      <c r="AE310" s="28">
        <f t="shared" si="55"/>
        <v>2284.5048000000002</v>
      </c>
      <c r="AF310" s="28">
        <f>SUM(AB306*4)</f>
        <v>268.909424</v>
      </c>
      <c r="AG310" s="28">
        <v>0</v>
      </c>
      <c r="AH310" s="30"/>
      <c r="AI310" s="28"/>
      <c r="AJ310" s="28"/>
      <c r="AK310" s="28"/>
      <c r="AL310" s="28"/>
      <c r="AM310" s="28">
        <f>SUM(U310*$AM$2)</f>
        <v>2374.2385100000001</v>
      </c>
      <c r="AN310" s="31">
        <f>SUM(U310*$AN$2)</f>
        <v>7122.7155300000004</v>
      </c>
      <c r="AO310" s="31">
        <f>SUM(U310*$AO$2)</f>
        <v>23742.3851</v>
      </c>
      <c r="AP310" s="2"/>
      <c r="AQ310" s="2"/>
    </row>
    <row r="311" spans="1:43" x14ac:dyDescent="0.25">
      <c r="A311" s="1">
        <v>288</v>
      </c>
      <c r="B311" s="22" t="s">
        <v>970</v>
      </c>
      <c r="C311" s="32" t="s">
        <v>971</v>
      </c>
      <c r="D311" s="33" t="s">
        <v>972</v>
      </c>
      <c r="E311" s="32" t="s">
        <v>942</v>
      </c>
      <c r="F311" s="32" t="s">
        <v>535</v>
      </c>
      <c r="G311" s="32" t="s">
        <v>70</v>
      </c>
      <c r="H311" s="33">
        <v>2011</v>
      </c>
      <c r="I311" s="33">
        <v>2014</v>
      </c>
      <c r="J311" s="34">
        <f t="shared" si="58"/>
        <v>3</v>
      </c>
      <c r="K311" s="35">
        <v>6</v>
      </c>
      <c r="L311" s="32">
        <v>15</v>
      </c>
      <c r="M311" s="36">
        <v>4470.3</v>
      </c>
      <c r="N311" s="36">
        <f>VLOOKUP(C311,[1]Hoja1!B:L,11,FALSE)</f>
        <v>4470.3</v>
      </c>
      <c r="O311" s="36">
        <f t="shared" si="59"/>
        <v>0</v>
      </c>
      <c r="P311" s="37">
        <f t="shared" si="52"/>
        <v>298.02000000000004</v>
      </c>
      <c r="Q311" s="38">
        <v>10</v>
      </c>
      <c r="R311" s="37">
        <f>SUM(P311*$R$2)</f>
        <v>108777.30000000002</v>
      </c>
      <c r="S311" s="37">
        <f>+R311*$Q$2</f>
        <v>4144.4151300000012</v>
      </c>
      <c r="T311" s="37">
        <f t="shared" si="53"/>
        <v>112921.71513000003</v>
      </c>
      <c r="U311" s="37">
        <f>+P311*$Q$2+P311</f>
        <v>309.37456200000003</v>
      </c>
      <c r="V311" s="37">
        <f>SUM(T311*$V$2)</f>
        <v>13550.605815600002</v>
      </c>
      <c r="W311" s="37">
        <f>+T311*$W$2</f>
        <v>3387.6514539000004</v>
      </c>
      <c r="X311" s="37">
        <f>SUM(T311*$X$2)</f>
        <v>5646.0857565000015</v>
      </c>
      <c r="Y311" s="37">
        <f>SUM(T311*$Y$2)</f>
        <v>2823.0428782500007</v>
      </c>
      <c r="Z311" s="37">
        <f>+T311*$Z$2</f>
        <v>2258.4343026000006</v>
      </c>
      <c r="AA311" s="37">
        <v>871</v>
      </c>
      <c r="AB311" s="37">
        <f>+$AB$2</f>
        <v>67.227356</v>
      </c>
      <c r="AC311" s="37">
        <f t="shared" si="54"/>
        <v>1742</v>
      </c>
      <c r="AD311" s="37">
        <f>+AC311*$Q$2+$AD$2</f>
        <v>266.37020000000001</v>
      </c>
      <c r="AE311" s="37">
        <f t="shared" si="55"/>
        <v>2008.3702000000001</v>
      </c>
      <c r="AF311" s="37">
        <v>0</v>
      </c>
      <c r="AG311" s="37">
        <v>0</v>
      </c>
      <c r="AH311" s="39"/>
      <c r="AI311" s="37"/>
      <c r="AJ311" s="37"/>
      <c r="AK311" s="37"/>
      <c r="AL311" s="37"/>
      <c r="AM311" s="37">
        <f>SUM(U311*$AM$2)</f>
        <v>1546.8728100000001</v>
      </c>
      <c r="AN311" s="40">
        <f>SUM(U311*$AN$2)</f>
        <v>4640.6184300000004</v>
      </c>
      <c r="AO311" s="40">
        <f>SUM(U311*$AO$2)</f>
        <v>15468.728100000002</v>
      </c>
      <c r="AP311" s="2"/>
      <c r="AQ311" s="2"/>
    </row>
    <row r="312" spans="1:43" x14ac:dyDescent="0.25">
      <c r="A312" s="1"/>
      <c r="B312" s="22"/>
      <c r="C312" s="2"/>
      <c r="D312" s="22"/>
      <c r="E312" s="2"/>
      <c r="F312" s="2"/>
      <c r="G312" s="2"/>
      <c r="H312" s="22"/>
      <c r="I312" s="22"/>
      <c r="J312" s="41"/>
      <c r="K312" s="4"/>
      <c r="L312" s="4"/>
      <c r="M312" s="4"/>
      <c r="N312" s="3"/>
      <c r="O312" s="3"/>
      <c r="P312" s="4">
        <f t="shared" ref="P312:AO312" si="60">SUM(P253:P311)</f>
        <v>32233.778666666654</v>
      </c>
      <c r="Q312" s="5">
        <f t="shared" si="60"/>
        <v>842</v>
      </c>
      <c r="R312" s="4">
        <f t="shared" si="60"/>
        <v>11765329.213333337</v>
      </c>
      <c r="S312" s="4">
        <f t="shared" si="60"/>
        <v>448259.04302799993</v>
      </c>
      <c r="T312" s="4">
        <f t="shared" si="60"/>
        <v>12213588.256361334</v>
      </c>
      <c r="U312" s="4">
        <f t="shared" si="60"/>
        <v>33461.885633866652</v>
      </c>
      <c r="V312" s="4">
        <f t="shared" si="60"/>
        <v>1465630.5907633596</v>
      </c>
      <c r="W312" s="4">
        <f t="shared" si="60"/>
        <v>366407.64769083989</v>
      </c>
      <c r="X312" s="4">
        <f t="shared" si="60"/>
        <v>610679.41281806678</v>
      </c>
      <c r="Y312" s="4">
        <f t="shared" si="60"/>
        <v>305339.70640903339</v>
      </c>
      <c r="Z312" s="4">
        <f t="shared" si="60"/>
        <v>244271.76512722665</v>
      </c>
      <c r="AA312" s="4">
        <f t="shared" si="60"/>
        <v>66003.5</v>
      </c>
      <c r="AB312" s="4">
        <f t="shared" si="60"/>
        <v>3966.4140039999979</v>
      </c>
      <c r="AC312" s="4">
        <f t="shared" si="60"/>
        <v>132007</v>
      </c>
      <c r="AD312" s="4">
        <f t="shared" si="60"/>
        <v>16829.466699999997</v>
      </c>
      <c r="AE312" s="4">
        <f t="shared" si="60"/>
        <v>148836.46669999996</v>
      </c>
      <c r="AF312" s="4">
        <f t="shared" si="60"/>
        <v>14588.336252000003</v>
      </c>
      <c r="AG312" s="4">
        <f t="shared" si="60"/>
        <v>0</v>
      </c>
      <c r="AH312" s="4">
        <f t="shared" si="60"/>
        <v>35000</v>
      </c>
      <c r="AI312" s="4">
        <f t="shared" si="60"/>
        <v>0</v>
      </c>
      <c r="AJ312" s="4">
        <f t="shared" si="60"/>
        <v>0</v>
      </c>
      <c r="AK312" s="4">
        <f t="shared" si="60"/>
        <v>0</v>
      </c>
      <c r="AL312" s="4">
        <f t="shared" si="60"/>
        <v>0</v>
      </c>
      <c r="AM312" s="4">
        <f t="shared" si="60"/>
        <v>167309.42816933338</v>
      </c>
      <c r="AN312" s="4">
        <f t="shared" si="60"/>
        <v>501928.28450799978</v>
      </c>
      <c r="AO312" s="4">
        <f t="shared" si="60"/>
        <v>1673094.2816933324</v>
      </c>
      <c r="AP312" s="2"/>
      <c r="AQ312" s="2"/>
    </row>
    <row r="313" spans="1:43" x14ac:dyDescent="0.25">
      <c r="A313" s="14"/>
      <c r="B313" s="42"/>
      <c r="C313" s="43" t="s">
        <v>152</v>
      </c>
      <c r="D313" s="42"/>
      <c r="E313" s="44"/>
      <c r="F313" s="44"/>
      <c r="G313" s="44"/>
      <c r="H313" s="42"/>
      <c r="I313" s="42"/>
      <c r="J313" s="45"/>
      <c r="K313" s="14"/>
      <c r="L313" s="44"/>
      <c r="M313" s="46"/>
      <c r="N313" s="47"/>
      <c r="O313" s="47"/>
      <c r="P313" s="46"/>
      <c r="Q313" s="48" t="s">
        <v>153</v>
      </c>
      <c r="R313" s="46">
        <f>+R312</f>
        <v>11765329.213333337</v>
      </c>
      <c r="S313" s="46">
        <f>+S312</f>
        <v>448259.04302799993</v>
      </c>
      <c r="T313" s="46">
        <f>+T312</f>
        <v>12213588.256361334</v>
      </c>
      <c r="U313" s="46"/>
      <c r="V313" s="46">
        <f>+V312</f>
        <v>1465630.5907633596</v>
      </c>
      <c r="W313" s="46">
        <f>+W312</f>
        <v>366407.64769083989</v>
      </c>
      <c r="X313" s="46">
        <f>+X312</f>
        <v>610679.41281806678</v>
      </c>
      <c r="Y313" s="46">
        <f>+Y312</f>
        <v>305339.70640903339</v>
      </c>
      <c r="Z313" s="46">
        <f>+Z312</f>
        <v>244271.76512722665</v>
      </c>
      <c r="AA313" s="46"/>
      <c r="AB313" s="46"/>
      <c r="AC313" s="46">
        <f>+AC312*12</f>
        <v>1584084</v>
      </c>
      <c r="AD313" s="46">
        <f>+AD312*12</f>
        <v>201953.60039999997</v>
      </c>
      <c r="AE313" s="46">
        <f>+AE312*12</f>
        <v>1786037.6003999994</v>
      </c>
      <c r="AF313" s="46">
        <f>+AF312*12</f>
        <v>175060.03502400004</v>
      </c>
      <c r="AG313" s="46">
        <f t="shared" ref="AG313:AO313" si="61">+AG312</f>
        <v>0</v>
      </c>
      <c r="AH313" s="46">
        <f t="shared" si="61"/>
        <v>35000</v>
      </c>
      <c r="AI313" s="46">
        <f t="shared" si="61"/>
        <v>0</v>
      </c>
      <c r="AJ313" s="46">
        <f t="shared" si="61"/>
        <v>0</v>
      </c>
      <c r="AK313" s="46">
        <f t="shared" si="61"/>
        <v>0</v>
      </c>
      <c r="AL313" s="46">
        <f t="shared" si="61"/>
        <v>0</v>
      </c>
      <c r="AM313" s="46">
        <f t="shared" si="61"/>
        <v>167309.42816933338</v>
      </c>
      <c r="AN313" s="46">
        <f t="shared" si="61"/>
        <v>501928.28450799978</v>
      </c>
      <c r="AO313" s="46">
        <f t="shared" si="61"/>
        <v>1673094.2816933324</v>
      </c>
      <c r="AP313" s="46">
        <f>+T313+V313+W313+Y313+X313+Z313+AE313+AF313+AG313+AH313+AI313+AJ313+AK313+AL313+AM313+AN313+AO313</f>
        <v>19544347.008964524</v>
      </c>
      <c r="AQ313" s="44"/>
    </row>
    <row r="314" spans="1:43" x14ac:dyDescent="0.25">
      <c r="A314" s="1"/>
      <c r="B314" s="22"/>
      <c r="C314" s="2"/>
      <c r="D314" s="22"/>
      <c r="E314" s="2"/>
      <c r="F314" s="2"/>
      <c r="G314" s="2"/>
      <c r="H314" s="22"/>
      <c r="I314" s="22"/>
      <c r="J314" s="41"/>
      <c r="K314" s="1"/>
      <c r="L314" s="2"/>
      <c r="M314" s="3"/>
      <c r="N314" s="3"/>
      <c r="O314" s="3"/>
      <c r="P314" s="4"/>
      <c r="Q314" s="49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50"/>
      <c r="AI314" s="4"/>
      <c r="AJ314" s="4"/>
      <c r="AK314" s="4"/>
      <c r="AL314" s="4"/>
      <c r="AM314" s="4"/>
      <c r="AN314" s="51"/>
      <c r="AO314" s="51"/>
      <c r="AP314" s="2"/>
      <c r="AQ314" s="2"/>
    </row>
    <row r="315" spans="1:43" x14ac:dyDescent="0.25">
      <c r="A315" s="1"/>
      <c r="B315" s="22"/>
      <c r="C315" s="2"/>
      <c r="D315" s="22"/>
      <c r="E315" s="2"/>
      <c r="F315" s="2"/>
      <c r="G315" s="2"/>
      <c r="H315" s="22"/>
      <c r="I315" s="22"/>
      <c r="J315" s="41"/>
      <c r="K315" s="1"/>
      <c r="L315" s="2"/>
      <c r="M315" s="3"/>
      <c r="N315" s="3"/>
      <c r="O315" s="3"/>
      <c r="P315" s="4"/>
      <c r="Q315" s="49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50"/>
      <c r="AI315" s="4"/>
      <c r="AJ315" s="4"/>
      <c r="AK315" s="4"/>
      <c r="AL315" s="4"/>
      <c r="AM315" s="4"/>
      <c r="AN315" s="51"/>
      <c r="AO315" s="51"/>
      <c r="AP315" s="2"/>
      <c r="AQ315" s="2"/>
    </row>
    <row r="316" spans="1:43" x14ac:dyDescent="0.25">
      <c r="A316" s="1"/>
      <c r="B316" s="22"/>
      <c r="C316" s="2"/>
      <c r="D316" s="22"/>
      <c r="E316" s="2"/>
      <c r="F316" s="2"/>
      <c r="G316" s="2"/>
      <c r="H316" s="22"/>
      <c r="I316" s="22"/>
      <c r="J316" s="41"/>
      <c r="K316" s="1"/>
      <c r="L316" s="2"/>
      <c r="M316" s="3"/>
      <c r="N316" s="3"/>
      <c r="O316" s="3"/>
      <c r="P316" s="4"/>
      <c r="Q316" s="49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50"/>
      <c r="AI316" s="4"/>
      <c r="AJ316" s="4"/>
      <c r="AK316" s="4"/>
      <c r="AL316" s="4"/>
      <c r="AM316" s="4"/>
      <c r="AN316" s="51"/>
      <c r="AO316" s="51"/>
      <c r="AP316" s="2"/>
      <c r="AQ316" s="2"/>
    </row>
    <row r="317" spans="1:43" x14ac:dyDescent="0.25">
      <c r="A317" s="1">
        <v>289</v>
      </c>
      <c r="B317" s="22" t="s">
        <v>973</v>
      </c>
      <c r="C317" s="23" t="s">
        <v>974</v>
      </c>
      <c r="D317" s="24" t="s">
        <v>975</v>
      </c>
      <c r="E317" s="23" t="s">
        <v>976</v>
      </c>
      <c r="F317" s="23" t="s">
        <v>977</v>
      </c>
      <c r="G317" s="23" t="s">
        <v>70</v>
      </c>
      <c r="H317" s="24">
        <v>2013</v>
      </c>
      <c r="I317" s="24">
        <v>2014</v>
      </c>
      <c r="J317" s="25">
        <f t="shared" ref="J317:J331" si="62">SUM(I317-H317)</f>
        <v>1</v>
      </c>
      <c r="K317" s="26">
        <v>8</v>
      </c>
      <c r="L317" s="23">
        <v>15</v>
      </c>
      <c r="M317" s="27">
        <v>3546.15</v>
      </c>
      <c r="N317" s="27">
        <f>VLOOKUP(C317,[1]Hoja1!B:L,11,FALSE)</f>
        <v>3546.15</v>
      </c>
      <c r="O317" s="27">
        <f t="shared" ref="O317:O367" si="63">+M317-N317</f>
        <v>0</v>
      </c>
      <c r="P317" s="28">
        <f t="shared" ref="P317:P350" si="64">SUM(M317/L317)</f>
        <v>236.41</v>
      </c>
      <c r="Q317" s="29">
        <v>1</v>
      </c>
      <c r="R317" s="28">
        <f>SUM(P317*$R$2)</f>
        <v>86289.65</v>
      </c>
      <c r="S317" s="28">
        <f>+R317*$Q$2</f>
        <v>3287.6356649999998</v>
      </c>
      <c r="T317" s="28">
        <f t="shared" ref="T317:T359" si="65">+R317+S317</f>
        <v>89577.285664999989</v>
      </c>
      <c r="U317" s="28">
        <f>+P317*$Q$2+P317</f>
        <v>245.41722099999998</v>
      </c>
      <c r="V317" s="28">
        <f>SUM(T317*$V$2)</f>
        <v>10749.274279799998</v>
      </c>
      <c r="W317" s="28">
        <f>+T317*$W$2</f>
        <v>2687.3185699499995</v>
      </c>
      <c r="X317" s="28">
        <f>SUM(T317*$X$2)</f>
        <v>4478.86428325</v>
      </c>
      <c r="Y317" s="28">
        <f>SUM(T317*$Y$2)</f>
        <v>2239.432141625</v>
      </c>
      <c r="Z317" s="28">
        <f>+T317*$Z$2</f>
        <v>1791.5457132999998</v>
      </c>
      <c r="AA317" s="28">
        <v>778</v>
      </c>
      <c r="AB317" s="28">
        <f>+$AB$2</f>
        <v>67.227356</v>
      </c>
      <c r="AC317" s="28">
        <f t="shared" ref="AC317:AC359" si="66">SUM(AA317*2)</f>
        <v>1556</v>
      </c>
      <c r="AD317" s="28">
        <f>+AC317*$Q$2+$AD$2</f>
        <v>259.28359999999998</v>
      </c>
      <c r="AE317" s="28">
        <f t="shared" ref="AE317:AE359" si="67">+AC317+AD317</f>
        <v>1815.2836</v>
      </c>
      <c r="AF317" s="28">
        <v>0</v>
      </c>
      <c r="AG317" s="28">
        <f>SUM(T317*20%)</f>
        <v>17915.457133</v>
      </c>
      <c r="AH317" s="30"/>
      <c r="AI317" s="28"/>
      <c r="AJ317" s="28"/>
      <c r="AK317" s="28"/>
      <c r="AL317" s="28"/>
      <c r="AM317" s="28">
        <f>SUM(U317*$AM$2)</f>
        <v>1227.0861049999999</v>
      </c>
      <c r="AN317" s="31">
        <f>SUM(U317*$AN$2)</f>
        <v>3681.2583149999996</v>
      </c>
      <c r="AO317" s="31">
        <f>SUM(U317*$AO$2)</f>
        <v>12270.86105</v>
      </c>
      <c r="AP317" s="2"/>
      <c r="AQ317" s="2"/>
    </row>
    <row r="318" spans="1:43" x14ac:dyDescent="0.25">
      <c r="A318" s="1">
        <v>290</v>
      </c>
      <c r="B318" s="22" t="s">
        <v>978</v>
      </c>
      <c r="C318" s="32" t="s">
        <v>979</v>
      </c>
      <c r="D318" s="33" t="s">
        <v>980</v>
      </c>
      <c r="E318" s="32" t="s">
        <v>976</v>
      </c>
      <c r="F318" s="32" t="s">
        <v>622</v>
      </c>
      <c r="G318" s="32" t="s">
        <v>43</v>
      </c>
      <c r="H318" s="33">
        <v>1984</v>
      </c>
      <c r="I318" s="33">
        <v>2014</v>
      </c>
      <c r="J318" s="34">
        <f t="shared" si="62"/>
        <v>30</v>
      </c>
      <c r="K318" s="35">
        <v>8</v>
      </c>
      <c r="L318" s="32">
        <v>15</v>
      </c>
      <c r="M318" s="36">
        <v>3546.2</v>
      </c>
      <c r="N318" s="36">
        <f>VLOOKUP(C318,[1]Hoja1!B:L,11,FALSE)</f>
        <v>3546.2</v>
      </c>
      <c r="O318" s="36">
        <f t="shared" si="63"/>
        <v>0</v>
      </c>
      <c r="P318" s="37">
        <f t="shared" si="64"/>
        <v>236.41333333333333</v>
      </c>
      <c r="Q318" s="38">
        <v>1</v>
      </c>
      <c r="R318" s="37">
        <f>SUM(P318*$R$2)</f>
        <v>86290.866666666669</v>
      </c>
      <c r="S318" s="37">
        <f>+R318*$Q$2</f>
        <v>3287.6820200000002</v>
      </c>
      <c r="T318" s="37">
        <f t="shared" si="65"/>
        <v>89578.548686666676</v>
      </c>
      <c r="U318" s="37">
        <f>+P318*$Q$2+P318</f>
        <v>245.42068133333333</v>
      </c>
      <c r="V318" s="37">
        <f>SUM(T318*$V$2)</f>
        <v>10749.4258424</v>
      </c>
      <c r="W318" s="37">
        <f>+T318*$W$2</f>
        <v>2687.3564606</v>
      </c>
      <c r="X318" s="37">
        <f>SUM(T318*$X$2)</f>
        <v>4478.9274343333336</v>
      </c>
      <c r="Y318" s="37">
        <f>SUM(T318*$Y$2)</f>
        <v>2239.4637171666668</v>
      </c>
      <c r="Z318" s="37">
        <f>+T318*$Z$2</f>
        <v>1791.5709737333336</v>
      </c>
      <c r="AA318" s="37">
        <v>878</v>
      </c>
      <c r="AB318" s="37">
        <f>+$AB$2</f>
        <v>67.227356</v>
      </c>
      <c r="AC318" s="37">
        <f t="shared" si="66"/>
        <v>1756</v>
      </c>
      <c r="AD318" s="37">
        <f>+AC318*$Q$2+$AD$2</f>
        <v>266.90359999999998</v>
      </c>
      <c r="AE318" s="37">
        <f t="shared" si="67"/>
        <v>2022.9036000000001</v>
      </c>
      <c r="AF318" s="37">
        <f>SUM(AB310*8)</f>
        <v>537.818848</v>
      </c>
      <c r="AG318" s="37">
        <f>SUM(T318*10%)</f>
        <v>8957.8548686666672</v>
      </c>
      <c r="AH318" s="39">
        <v>5000</v>
      </c>
      <c r="AI318" s="37"/>
      <c r="AJ318" s="37"/>
      <c r="AK318" s="37"/>
      <c r="AL318" s="37"/>
      <c r="AM318" s="37">
        <f>SUM(U318*$AM$2)</f>
        <v>1227.1034066666666</v>
      </c>
      <c r="AN318" s="40">
        <f>SUM(U318*$AN$2)</f>
        <v>3681.3102199999998</v>
      </c>
      <c r="AO318" s="40">
        <f>SUM(U318*$AO$2)</f>
        <v>12271.034066666667</v>
      </c>
      <c r="AP318" s="2"/>
      <c r="AQ318" s="2"/>
    </row>
    <row r="319" spans="1:43" x14ac:dyDescent="0.25">
      <c r="A319" s="1">
        <v>291</v>
      </c>
      <c r="B319" s="22" t="s">
        <v>981</v>
      </c>
      <c r="C319" s="23" t="s">
        <v>982</v>
      </c>
      <c r="D319" s="24" t="s">
        <v>983</v>
      </c>
      <c r="E319" s="23" t="s">
        <v>976</v>
      </c>
      <c r="F319" s="23" t="s">
        <v>984</v>
      </c>
      <c r="G319" s="23" t="s">
        <v>43</v>
      </c>
      <c r="H319" s="24">
        <v>1992</v>
      </c>
      <c r="I319" s="24">
        <v>2014</v>
      </c>
      <c r="J319" s="25">
        <f t="shared" si="62"/>
        <v>22</v>
      </c>
      <c r="K319" s="26">
        <v>8</v>
      </c>
      <c r="L319" s="23">
        <v>15</v>
      </c>
      <c r="M319" s="27">
        <v>3234.35</v>
      </c>
      <c r="N319" s="27">
        <f>VLOOKUP(C319,[1]Hoja1!B:L,11,FALSE)</f>
        <v>3234.35</v>
      </c>
      <c r="O319" s="27">
        <f t="shared" si="63"/>
        <v>0</v>
      </c>
      <c r="P319" s="28">
        <f t="shared" si="64"/>
        <v>215.62333333333333</v>
      </c>
      <c r="Q319" s="29">
        <v>1</v>
      </c>
      <c r="R319" s="28">
        <f>SUM(P319*$R$2)</f>
        <v>78702.516666666663</v>
      </c>
      <c r="S319" s="28">
        <f>+R319*$Q$2</f>
        <v>2998.565885</v>
      </c>
      <c r="T319" s="28">
        <f t="shared" si="65"/>
        <v>81701.082551666666</v>
      </c>
      <c r="U319" s="28">
        <f>+P319*$Q$2+P319</f>
        <v>223.83858233333333</v>
      </c>
      <c r="V319" s="28">
        <f>SUM(T319*$V$2)</f>
        <v>9804.1299061999998</v>
      </c>
      <c r="W319" s="28">
        <f>+T319*$W$2</f>
        <v>2451.03247655</v>
      </c>
      <c r="X319" s="28">
        <f>SUM(T319*$X$2)</f>
        <v>4085.0541275833334</v>
      </c>
      <c r="Y319" s="28">
        <f>SUM(T319*$Y$2)</f>
        <v>2042.5270637916667</v>
      </c>
      <c r="Z319" s="28">
        <f>+T319*$Z$2</f>
        <v>1634.0216510333335</v>
      </c>
      <c r="AA319" s="28">
        <v>878</v>
      </c>
      <c r="AB319" s="28">
        <f>+$AB$2</f>
        <v>67.227356</v>
      </c>
      <c r="AC319" s="28">
        <f t="shared" si="66"/>
        <v>1756</v>
      </c>
      <c r="AD319" s="28">
        <f>+AC319*$Q$2+$AD$2</f>
        <v>266.90359999999998</v>
      </c>
      <c r="AE319" s="28">
        <f t="shared" si="67"/>
        <v>2022.9036000000001</v>
      </c>
      <c r="AF319" s="28">
        <f>SUM(AB318*6)</f>
        <v>403.36413600000003</v>
      </c>
      <c r="AG319" s="28">
        <f>SUM(T319*10%)</f>
        <v>8170.1082551666668</v>
      </c>
      <c r="AH319" s="30"/>
      <c r="AI319" s="28"/>
      <c r="AJ319" s="28"/>
      <c r="AK319" s="28"/>
      <c r="AL319" s="28"/>
      <c r="AM319" s="28">
        <f>SUM(U319*$AM$2)</f>
        <v>1119.1929116666668</v>
      </c>
      <c r="AN319" s="31">
        <f>SUM(U319*$AN$2)</f>
        <v>3357.5787350000001</v>
      </c>
      <c r="AO319" s="31">
        <f>SUM(U319*$AO$2)</f>
        <v>11191.929116666666</v>
      </c>
      <c r="AP319" s="2"/>
      <c r="AQ319" s="2"/>
    </row>
    <row r="320" spans="1:43" x14ac:dyDescent="0.25">
      <c r="A320" s="1">
        <v>292</v>
      </c>
      <c r="B320" s="22" t="s">
        <v>985</v>
      </c>
      <c r="C320" s="32" t="s">
        <v>986</v>
      </c>
      <c r="D320" s="33" t="s">
        <v>987</v>
      </c>
      <c r="E320" s="32" t="s">
        <v>976</v>
      </c>
      <c r="F320" s="32" t="s">
        <v>988</v>
      </c>
      <c r="G320" s="32" t="s">
        <v>43</v>
      </c>
      <c r="H320" s="33">
        <v>2005</v>
      </c>
      <c r="I320" s="33">
        <v>2014</v>
      </c>
      <c r="J320" s="34">
        <f t="shared" si="62"/>
        <v>9</v>
      </c>
      <c r="K320" s="35">
        <v>8</v>
      </c>
      <c r="L320" s="32">
        <v>15</v>
      </c>
      <c r="M320" s="36">
        <v>3117.8</v>
      </c>
      <c r="N320" s="36">
        <f>VLOOKUP(C320,[1]Hoja1!B:L,11,FALSE)</f>
        <v>3117.8</v>
      </c>
      <c r="O320" s="36">
        <f t="shared" si="63"/>
        <v>0</v>
      </c>
      <c r="P320" s="37">
        <f t="shared" si="64"/>
        <v>207.85333333333335</v>
      </c>
      <c r="Q320" s="38">
        <v>1</v>
      </c>
      <c r="R320" s="37">
        <f>SUM(P320*$R$2)</f>
        <v>75866.466666666674</v>
      </c>
      <c r="S320" s="37">
        <f>+R320*$Q$2</f>
        <v>2890.5123800000006</v>
      </c>
      <c r="T320" s="37">
        <f t="shared" si="65"/>
        <v>78756.979046666675</v>
      </c>
      <c r="U320" s="37">
        <f>+P320*$Q$2+P320</f>
        <v>215.77254533333334</v>
      </c>
      <c r="V320" s="37">
        <f>SUM(T320*$V$2)</f>
        <v>9450.8374856000009</v>
      </c>
      <c r="W320" s="37">
        <f>+T320*$W$2</f>
        <v>2362.7093714000002</v>
      </c>
      <c r="X320" s="37">
        <f>SUM(T320*$X$2)</f>
        <v>3937.8489523333337</v>
      </c>
      <c r="Y320" s="37">
        <f>SUM(T320*$Y$2)</f>
        <v>1968.9244761666669</v>
      </c>
      <c r="Z320" s="37">
        <f>+T320*$Z$2</f>
        <v>1575.1395809333335</v>
      </c>
      <c r="AA320" s="37">
        <v>878</v>
      </c>
      <c r="AB320" s="37">
        <f>+$AB$2</f>
        <v>67.227356</v>
      </c>
      <c r="AC320" s="37">
        <f t="shared" si="66"/>
        <v>1756</v>
      </c>
      <c r="AD320" s="37">
        <f>+AC320*$Q$2+$AD$2</f>
        <v>266.90359999999998</v>
      </c>
      <c r="AE320" s="37">
        <f t="shared" si="67"/>
        <v>2022.9036000000001</v>
      </c>
      <c r="AF320" s="37">
        <f>SUM(AB320*3)</f>
        <v>201.68206800000002</v>
      </c>
      <c r="AG320" s="37">
        <f>SUM(T320*20%)</f>
        <v>15751.395809333335</v>
      </c>
      <c r="AH320" s="39"/>
      <c r="AI320" s="37"/>
      <c r="AJ320" s="37"/>
      <c r="AK320" s="37"/>
      <c r="AL320" s="37"/>
      <c r="AM320" s="37">
        <f>SUM(U320*$AM$2)</f>
        <v>1078.8627266666667</v>
      </c>
      <c r="AN320" s="40">
        <f>SUM(U320*$AN$2)</f>
        <v>3236.5881800000002</v>
      </c>
      <c r="AO320" s="40">
        <f>SUM(U320*$AO$2)</f>
        <v>10788.627266666666</v>
      </c>
      <c r="AP320" s="2"/>
      <c r="AQ320" s="2"/>
    </row>
    <row r="321" spans="1:43" x14ac:dyDescent="0.25">
      <c r="A321" s="1">
        <v>293</v>
      </c>
      <c r="B321" s="22" t="s">
        <v>989</v>
      </c>
      <c r="C321" s="23" t="s">
        <v>990</v>
      </c>
      <c r="D321" s="24" t="s">
        <v>93</v>
      </c>
      <c r="E321" s="23" t="s">
        <v>976</v>
      </c>
      <c r="F321" s="23" t="s">
        <v>42</v>
      </c>
      <c r="G321" s="23" t="s">
        <v>43</v>
      </c>
      <c r="H321" s="24">
        <v>2000</v>
      </c>
      <c r="I321" s="24">
        <v>2014</v>
      </c>
      <c r="J321" s="25">
        <f t="shared" si="62"/>
        <v>14</v>
      </c>
      <c r="K321" s="26">
        <v>6</v>
      </c>
      <c r="L321" s="23">
        <v>15</v>
      </c>
      <c r="M321" s="27">
        <v>3546.2</v>
      </c>
      <c r="N321" s="27">
        <f>VLOOKUP(C321,[1]Hoja1!B:L,11,FALSE)</f>
        <v>2620.5</v>
      </c>
      <c r="O321" s="27">
        <f t="shared" si="63"/>
        <v>925.69999999999982</v>
      </c>
      <c r="P321" s="28">
        <f t="shared" si="64"/>
        <v>236.41333333333333</v>
      </c>
      <c r="Q321" s="29">
        <v>1</v>
      </c>
      <c r="R321" s="28">
        <f>SUM(P321*$R$2)</f>
        <v>86290.866666666669</v>
      </c>
      <c r="S321" s="28">
        <f>+R321*$Q$2</f>
        <v>3287.6820200000002</v>
      </c>
      <c r="T321" s="28">
        <f t="shared" si="65"/>
        <v>89578.548686666676</v>
      </c>
      <c r="U321" s="28">
        <f>+P321*$Q$2+P321</f>
        <v>245.42068133333333</v>
      </c>
      <c r="V321" s="28">
        <f>SUM(T321*$V$2)</f>
        <v>10749.4258424</v>
      </c>
      <c r="W321" s="28">
        <f>+T321*$W$2</f>
        <v>2687.3564606</v>
      </c>
      <c r="X321" s="28">
        <f>SUM(T321*$X$2)</f>
        <v>4478.9274343333336</v>
      </c>
      <c r="Y321" s="28">
        <f>SUM(T321*$Y$2)</f>
        <v>2239.4637171666668</v>
      </c>
      <c r="Z321" s="28">
        <f>+T321*$Z$2</f>
        <v>1791.5709737333336</v>
      </c>
      <c r="AA321" s="28">
        <v>710</v>
      </c>
      <c r="AB321" s="28">
        <f>+$AB$2</f>
        <v>67.227356</v>
      </c>
      <c r="AC321" s="28">
        <f t="shared" si="66"/>
        <v>1420</v>
      </c>
      <c r="AD321" s="28">
        <f>+AC321*$Q$2+$AD$2</f>
        <v>254.102</v>
      </c>
      <c r="AE321" s="28">
        <f t="shared" si="67"/>
        <v>1674.1020000000001</v>
      </c>
      <c r="AF321" s="28">
        <f>SUM(AB320*4)</f>
        <v>268.909424</v>
      </c>
      <c r="AG321" s="28">
        <f>SUM(T321*10%)</f>
        <v>8957.8548686666672</v>
      </c>
      <c r="AH321" s="30"/>
      <c r="AI321" s="28"/>
      <c r="AJ321" s="28"/>
      <c r="AK321" s="28"/>
      <c r="AL321" s="28"/>
      <c r="AM321" s="28">
        <f>SUM(U321*$AM$2)</f>
        <v>1227.1034066666666</v>
      </c>
      <c r="AN321" s="31">
        <f>SUM(U321*$AN$2)</f>
        <v>3681.3102199999998</v>
      </c>
      <c r="AO321" s="31">
        <f>SUM(U321*$AO$2)</f>
        <v>12271.034066666667</v>
      </c>
      <c r="AP321" s="2"/>
      <c r="AQ321" s="2"/>
    </row>
    <row r="322" spans="1:43" x14ac:dyDescent="0.25">
      <c r="A322" s="1">
        <v>294</v>
      </c>
      <c r="B322" s="22" t="s">
        <v>991</v>
      </c>
      <c r="C322" s="32" t="s">
        <v>992</v>
      </c>
      <c r="D322" s="33" t="s">
        <v>993</v>
      </c>
      <c r="E322" s="32" t="s">
        <v>976</v>
      </c>
      <c r="F322" s="32" t="s">
        <v>622</v>
      </c>
      <c r="G322" s="32" t="s">
        <v>43</v>
      </c>
      <c r="H322" s="33">
        <v>1993</v>
      </c>
      <c r="I322" s="33">
        <v>2014</v>
      </c>
      <c r="J322" s="34">
        <f t="shared" si="62"/>
        <v>21</v>
      </c>
      <c r="K322" s="35">
        <v>8</v>
      </c>
      <c r="L322" s="32">
        <v>15</v>
      </c>
      <c r="M322" s="36">
        <v>4573.2</v>
      </c>
      <c r="N322" s="36">
        <f>VLOOKUP(C322,[1]Hoja1!B:L,11,FALSE)</f>
        <v>4573.2</v>
      </c>
      <c r="O322" s="36">
        <f t="shared" si="63"/>
        <v>0</v>
      </c>
      <c r="P322" s="37">
        <f t="shared" si="64"/>
        <v>304.88</v>
      </c>
      <c r="Q322" s="38">
        <v>6</v>
      </c>
      <c r="R322" s="37">
        <f>SUM(P322*$R$2)</f>
        <v>111281.2</v>
      </c>
      <c r="S322" s="37">
        <f>+R322*$Q$2</f>
        <v>4239.8137200000001</v>
      </c>
      <c r="T322" s="37">
        <f t="shared" si="65"/>
        <v>115521.01372</v>
      </c>
      <c r="U322" s="37">
        <f>+P322*$Q$2+P322</f>
        <v>316.49592799999999</v>
      </c>
      <c r="V322" s="37">
        <f>SUM(T322*$V$2)</f>
        <v>13862.5216464</v>
      </c>
      <c r="W322" s="37">
        <f>+T322*$W$2</f>
        <v>3465.6304116000001</v>
      </c>
      <c r="X322" s="37">
        <f>SUM(T322*$X$2)</f>
        <v>5776.0506860000005</v>
      </c>
      <c r="Y322" s="37">
        <f>SUM(T322*$Y$2)</f>
        <v>2888.0253430000002</v>
      </c>
      <c r="Z322" s="37">
        <f>+T322*$Z$2</f>
        <v>2310.4202743999999</v>
      </c>
      <c r="AA322" s="37">
        <v>1028</v>
      </c>
      <c r="AB322" s="37">
        <f>+$AB$2</f>
        <v>67.227356</v>
      </c>
      <c r="AC322" s="37">
        <f t="shared" si="66"/>
        <v>2056</v>
      </c>
      <c r="AD322" s="37">
        <f>+AC322*$Q$2+$AD$2</f>
        <v>278.33359999999999</v>
      </c>
      <c r="AE322" s="37">
        <f t="shared" si="67"/>
        <v>2334.3335999999999</v>
      </c>
      <c r="AF322" s="37">
        <f>SUM(AB321*6)</f>
        <v>403.36413600000003</v>
      </c>
      <c r="AG322" s="37">
        <f>SUM(T322*10%)</f>
        <v>11552.101372000001</v>
      </c>
      <c r="AH322" s="39"/>
      <c r="AI322" s="37"/>
      <c r="AJ322" s="37"/>
      <c r="AK322" s="37"/>
      <c r="AL322" s="37"/>
      <c r="AM322" s="37">
        <f>SUM(U322*$AM$2)</f>
        <v>1582.47964</v>
      </c>
      <c r="AN322" s="40">
        <f>SUM(U322*$AN$2)</f>
        <v>4747.4389199999996</v>
      </c>
      <c r="AO322" s="40">
        <f>SUM(U322*$AO$2)</f>
        <v>15824.796399999999</v>
      </c>
      <c r="AP322" s="2"/>
      <c r="AQ322" s="2"/>
    </row>
    <row r="323" spans="1:43" x14ac:dyDescent="0.25">
      <c r="A323" s="1">
        <v>295</v>
      </c>
      <c r="B323" s="22" t="s">
        <v>994</v>
      </c>
      <c r="C323" s="23" t="s">
        <v>995</v>
      </c>
      <c r="D323" s="24" t="s">
        <v>996</v>
      </c>
      <c r="E323" s="23" t="s">
        <v>976</v>
      </c>
      <c r="F323" s="23" t="s">
        <v>622</v>
      </c>
      <c r="G323" s="23" t="s">
        <v>43</v>
      </c>
      <c r="H323" s="24">
        <v>2001</v>
      </c>
      <c r="I323" s="24">
        <v>2014</v>
      </c>
      <c r="J323" s="25">
        <f t="shared" si="62"/>
        <v>13</v>
      </c>
      <c r="K323" s="26">
        <v>8</v>
      </c>
      <c r="L323" s="23">
        <v>15</v>
      </c>
      <c r="M323" s="27">
        <v>3546.2</v>
      </c>
      <c r="N323" s="27">
        <f>VLOOKUP(C323,[1]Hoja1!B:L,11,FALSE)</f>
        <v>3546.2</v>
      </c>
      <c r="O323" s="27">
        <f t="shared" si="63"/>
        <v>0</v>
      </c>
      <c r="P323" s="28">
        <f t="shared" si="64"/>
        <v>236.41333333333333</v>
      </c>
      <c r="Q323" s="29">
        <v>1</v>
      </c>
      <c r="R323" s="28">
        <f>SUM(P323*$R$2)</f>
        <v>86290.866666666669</v>
      </c>
      <c r="S323" s="28">
        <f>+R323*$Q$2</f>
        <v>3287.6820200000002</v>
      </c>
      <c r="T323" s="28">
        <f t="shared" si="65"/>
        <v>89578.548686666676</v>
      </c>
      <c r="U323" s="28">
        <f>+P323*$Q$2+P323</f>
        <v>245.42068133333333</v>
      </c>
      <c r="V323" s="28">
        <f>SUM(T323*$V$2)</f>
        <v>10749.4258424</v>
      </c>
      <c r="W323" s="28">
        <f>+T323*$W$2</f>
        <v>2687.3564606</v>
      </c>
      <c r="X323" s="28">
        <f>SUM(T323*$X$2)</f>
        <v>4478.9274343333336</v>
      </c>
      <c r="Y323" s="28">
        <f>SUM(T323*$Y$2)</f>
        <v>2239.4637171666668</v>
      </c>
      <c r="Z323" s="28">
        <f>+T323*$Z$2</f>
        <v>1791.5709737333336</v>
      </c>
      <c r="AA323" s="28">
        <v>878</v>
      </c>
      <c r="AB323" s="28">
        <f>+$AB$2</f>
        <v>67.227356</v>
      </c>
      <c r="AC323" s="28">
        <f t="shared" si="66"/>
        <v>1756</v>
      </c>
      <c r="AD323" s="28">
        <f>+AC323*$Q$2+$AD$2</f>
        <v>266.90359999999998</v>
      </c>
      <c r="AE323" s="28">
        <f t="shared" si="67"/>
        <v>2022.9036000000001</v>
      </c>
      <c r="AF323" s="28">
        <f>SUM(AB322*4)</f>
        <v>268.909424</v>
      </c>
      <c r="AG323" s="28">
        <f>SUM(T323*10%)</f>
        <v>8957.8548686666672</v>
      </c>
      <c r="AH323" s="30"/>
      <c r="AI323" s="28"/>
      <c r="AJ323" s="28"/>
      <c r="AK323" s="28"/>
      <c r="AL323" s="28"/>
      <c r="AM323" s="28">
        <f>SUM(U323*$AM$2)</f>
        <v>1227.1034066666666</v>
      </c>
      <c r="AN323" s="31">
        <f>SUM(U323*$AN$2)</f>
        <v>3681.3102199999998</v>
      </c>
      <c r="AO323" s="31">
        <f>SUM(U323*$AO$2)</f>
        <v>12271.034066666667</v>
      </c>
      <c r="AP323" s="2"/>
      <c r="AQ323" s="2"/>
    </row>
    <row r="324" spans="1:43" x14ac:dyDescent="0.25">
      <c r="A324" s="1">
        <v>296</v>
      </c>
      <c r="B324" s="22" t="s">
        <v>997</v>
      </c>
      <c r="C324" s="32" t="s">
        <v>998</v>
      </c>
      <c r="D324" s="33" t="s">
        <v>999</v>
      </c>
      <c r="E324" s="32" t="s">
        <v>976</v>
      </c>
      <c r="F324" s="32" t="s">
        <v>977</v>
      </c>
      <c r="G324" s="32" t="s">
        <v>43</v>
      </c>
      <c r="H324" s="33">
        <v>2006</v>
      </c>
      <c r="I324" s="33">
        <v>2014</v>
      </c>
      <c r="J324" s="34">
        <f t="shared" si="62"/>
        <v>8</v>
      </c>
      <c r="K324" s="35">
        <v>8</v>
      </c>
      <c r="L324" s="32">
        <v>15</v>
      </c>
      <c r="M324" s="36">
        <v>3546.2</v>
      </c>
      <c r="N324" s="36">
        <f>VLOOKUP(C324,[1]Hoja1!B:L,11,FALSE)</f>
        <v>3546.2</v>
      </c>
      <c r="O324" s="36">
        <f t="shared" si="63"/>
        <v>0</v>
      </c>
      <c r="P324" s="37">
        <f t="shared" si="64"/>
        <v>236.41333333333333</v>
      </c>
      <c r="Q324" s="38">
        <v>1</v>
      </c>
      <c r="R324" s="37">
        <f>SUM(P324*$R$2)</f>
        <v>86290.866666666669</v>
      </c>
      <c r="S324" s="37">
        <f>+R324*$Q$2</f>
        <v>3287.6820200000002</v>
      </c>
      <c r="T324" s="37">
        <f t="shared" si="65"/>
        <v>89578.548686666676</v>
      </c>
      <c r="U324" s="37">
        <f>+P324*$Q$2+P324</f>
        <v>245.42068133333333</v>
      </c>
      <c r="V324" s="37">
        <f>SUM(T324*$V$2)</f>
        <v>10749.4258424</v>
      </c>
      <c r="W324" s="37">
        <f>+T324*$W$2</f>
        <v>2687.3564606</v>
      </c>
      <c r="X324" s="37">
        <f>SUM(T324*$X$2)</f>
        <v>4478.9274343333336</v>
      </c>
      <c r="Y324" s="37">
        <f>SUM(T324*$Y$2)</f>
        <v>2239.4637171666668</v>
      </c>
      <c r="Z324" s="37">
        <f>+T324*$Z$2</f>
        <v>1791.5709737333336</v>
      </c>
      <c r="AA324" s="37">
        <v>878</v>
      </c>
      <c r="AB324" s="37">
        <f>+$AB$2</f>
        <v>67.227356</v>
      </c>
      <c r="AC324" s="37">
        <f t="shared" si="66"/>
        <v>1756</v>
      </c>
      <c r="AD324" s="37">
        <f>+AC324*$Q$2+$AD$2</f>
        <v>266.90359999999998</v>
      </c>
      <c r="AE324" s="37">
        <f t="shared" si="67"/>
        <v>2022.9036000000001</v>
      </c>
      <c r="AF324" s="37">
        <f>SUM(AB324*3)</f>
        <v>201.68206800000002</v>
      </c>
      <c r="AG324" s="37">
        <f>SUM(T324*20%)</f>
        <v>17915.709737333334</v>
      </c>
      <c r="AH324" s="39"/>
      <c r="AI324" s="37"/>
      <c r="AJ324" s="37"/>
      <c r="AK324" s="37"/>
      <c r="AL324" s="37"/>
      <c r="AM324" s="37">
        <f>SUM(U324*$AM$2)</f>
        <v>1227.1034066666666</v>
      </c>
      <c r="AN324" s="40">
        <f>SUM(U324*$AN$2)</f>
        <v>3681.3102199999998</v>
      </c>
      <c r="AO324" s="40">
        <f>SUM(U324*$AO$2)</f>
        <v>12271.034066666667</v>
      </c>
      <c r="AP324" s="2"/>
      <c r="AQ324" s="2"/>
    </row>
    <row r="325" spans="1:43" x14ac:dyDescent="0.25">
      <c r="A325" s="1">
        <v>297</v>
      </c>
      <c r="B325" s="22" t="s">
        <v>1000</v>
      </c>
      <c r="C325" s="23" t="s">
        <v>1001</v>
      </c>
      <c r="D325" s="24" t="s">
        <v>1002</v>
      </c>
      <c r="E325" s="23" t="s">
        <v>976</v>
      </c>
      <c r="F325" s="23" t="s">
        <v>170</v>
      </c>
      <c r="G325" s="23" t="s">
        <v>43</v>
      </c>
      <c r="H325" s="24">
        <v>1990</v>
      </c>
      <c r="I325" s="24">
        <v>2014</v>
      </c>
      <c r="J325" s="25">
        <f t="shared" si="62"/>
        <v>24</v>
      </c>
      <c r="K325" s="26">
        <v>6</v>
      </c>
      <c r="L325" s="23">
        <v>15</v>
      </c>
      <c r="M325" s="27">
        <v>3289.65</v>
      </c>
      <c r="N325" s="27">
        <f>VLOOKUP(C325,[1]Hoja1!B:L,11,FALSE)</f>
        <v>3289.65</v>
      </c>
      <c r="O325" s="27">
        <f t="shared" si="63"/>
        <v>0</v>
      </c>
      <c r="P325" s="28">
        <f t="shared" si="64"/>
        <v>219.31</v>
      </c>
      <c r="Q325" s="29">
        <v>5</v>
      </c>
      <c r="R325" s="28">
        <f>SUM(P325*$R$2)</f>
        <v>80048.149999999994</v>
      </c>
      <c r="S325" s="28">
        <f>+R325*$Q$2</f>
        <v>3049.834515</v>
      </c>
      <c r="T325" s="28">
        <f t="shared" si="65"/>
        <v>83097.984514999989</v>
      </c>
      <c r="U325" s="28">
        <f>+P325*$Q$2+P325</f>
        <v>227.66571100000002</v>
      </c>
      <c r="V325" s="28">
        <f>SUM(T325*$V$2)</f>
        <v>9971.7581417999991</v>
      </c>
      <c r="W325" s="28">
        <f>+T325*$W$2</f>
        <v>2492.9395354499998</v>
      </c>
      <c r="X325" s="28">
        <f>SUM(T325*$X$2)</f>
        <v>4154.8992257499995</v>
      </c>
      <c r="Y325" s="28">
        <f>SUM(T325*$Y$2)</f>
        <v>2077.4496128749997</v>
      </c>
      <c r="Z325" s="28">
        <f>+T325*$Z$2</f>
        <v>1661.9596902999999</v>
      </c>
      <c r="AA325" s="28">
        <v>846</v>
      </c>
      <c r="AB325" s="28">
        <f>+$AB$2</f>
        <v>67.227356</v>
      </c>
      <c r="AC325" s="28">
        <f t="shared" si="66"/>
        <v>1692</v>
      </c>
      <c r="AD325" s="28">
        <f>+AC325*$Q$2+$AD$2</f>
        <v>264.46519999999998</v>
      </c>
      <c r="AE325" s="28">
        <f t="shared" si="67"/>
        <v>1956.4652000000001</v>
      </c>
      <c r="AF325" s="28">
        <f>SUM(AB324*6)</f>
        <v>403.36413600000003</v>
      </c>
      <c r="AG325" s="28">
        <f>SUM(T325*10%)</f>
        <v>8309.7984514999989</v>
      </c>
      <c r="AH325" s="30"/>
      <c r="AI325" s="28"/>
      <c r="AJ325" s="28"/>
      <c r="AK325" s="28"/>
      <c r="AL325" s="28"/>
      <c r="AM325" s="28">
        <f>SUM(U325*$AM$2)</f>
        <v>1138.3285550000001</v>
      </c>
      <c r="AN325" s="31">
        <f>SUM(U325*$AN$2)</f>
        <v>3414.9856650000002</v>
      </c>
      <c r="AO325" s="31">
        <f>SUM(U325*$AO$2)</f>
        <v>11383.285550000001</v>
      </c>
      <c r="AP325" s="2"/>
      <c r="AQ325" s="2"/>
    </row>
    <row r="326" spans="1:43" x14ac:dyDescent="0.25">
      <c r="A326" s="1">
        <v>298</v>
      </c>
      <c r="B326" s="22" t="s">
        <v>1003</v>
      </c>
      <c r="C326" s="32" t="s">
        <v>1004</v>
      </c>
      <c r="D326" s="33" t="s">
        <v>1005</v>
      </c>
      <c r="E326" s="32" t="s">
        <v>976</v>
      </c>
      <c r="F326" s="32" t="s">
        <v>69</v>
      </c>
      <c r="G326" s="32" t="s">
        <v>70</v>
      </c>
      <c r="H326" s="33">
        <v>2013</v>
      </c>
      <c r="I326" s="33">
        <v>2014</v>
      </c>
      <c r="J326" s="34">
        <f t="shared" si="62"/>
        <v>1</v>
      </c>
      <c r="K326" s="35">
        <v>8</v>
      </c>
      <c r="L326" s="32">
        <v>15</v>
      </c>
      <c r="M326" s="36">
        <v>3546.2</v>
      </c>
      <c r="N326" s="36">
        <f>VLOOKUP(C326,[1]Hoja1!B:L,11,FALSE)</f>
        <v>3546.2</v>
      </c>
      <c r="O326" s="36">
        <f t="shared" si="63"/>
        <v>0</v>
      </c>
      <c r="P326" s="37">
        <f t="shared" si="64"/>
        <v>236.41333333333333</v>
      </c>
      <c r="Q326" s="38">
        <v>1</v>
      </c>
      <c r="R326" s="37">
        <f>SUM(P326*$R$2)</f>
        <v>86290.866666666669</v>
      </c>
      <c r="S326" s="37">
        <f>+R326*$Q$2</f>
        <v>3287.6820200000002</v>
      </c>
      <c r="T326" s="37">
        <f t="shared" si="65"/>
        <v>89578.548686666676</v>
      </c>
      <c r="U326" s="37">
        <f>+P326*$Q$2+P326</f>
        <v>245.42068133333333</v>
      </c>
      <c r="V326" s="37">
        <f>SUM(T326*$V$2)</f>
        <v>10749.4258424</v>
      </c>
      <c r="W326" s="37">
        <f>+T326*$W$2</f>
        <v>2687.3564606</v>
      </c>
      <c r="X326" s="37">
        <f>SUM(T326*$X$2)</f>
        <v>4478.9274343333336</v>
      </c>
      <c r="Y326" s="37">
        <f>SUM(T326*$Y$2)</f>
        <v>2239.4637171666668</v>
      </c>
      <c r="Z326" s="37">
        <f>+T326*$Z$2</f>
        <v>1791.5709737333336</v>
      </c>
      <c r="AA326" s="37">
        <v>778</v>
      </c>
      <c r="AB326" s="37">
        <f>+$AB$2</f>
        <v>67.227356</v>
      </c>
      <c r="AC326" s="37">
        <f t="shared" si="66"/>
        <v>1556</v>
      </c>
      <c r="AD326" s="37">
        <f>+AC326*$Q$2+$AD$2</f>
        <v>259.28359999999998</v>
      </c>
      <c r="AE326" s="37">
        <f t="shared" si="67"/>
        <v>1815.2836</v>
      </c>
      <c r="AF326" s="37">
        <v>0</v>
      </c>
      <c r="AG326" s="37">
        <f>SUM(T326*20%)</f>
        <v>17915.709737333334</v>
      </c>
      <c r="AH326" s="39"/>
      <c r="AI326" s="37"/>
      <c r="AJ326" s="37"/>
      <c r="AK326" s="37"/>
      <c r="AL326" s="37"/>
      <c r="AM326" s="37">
        <f>SUM(U326*$AM$2)</f>
        <v>1227.1034066666666</v>
      </c>
      <c r="AN326" s="40">
        <f>SUM(U326*$AN$2)</f>
        <v>3681.3102199999998</v>
      </c>
      <c r="AO326" s="40">
        <f>SUM(U326*$AO$2)</f>
        <v>12271.034066666667</v>
      </c>
      <c r="AP326" s="2"/>
      <c r="AQ326" s="2"/>
    </row>
    <row r="327" spans="1:43" x14ac:dyDescent="0.25">
      <c r="A327" s="1">
        <v>299</v>
      </c>
      <c r="B327" s="22" t="s">
        <v>1006</v>
      </c>
      <c r="C327" s="23" t="s">
        <v>1007</v>
      </c>
      <c r="D327" s="24" t="s">
        <v>1008</v>
      </c>
      <c r="E327" s="23" t="s">
        <v>976</v>
      </c>
      <c r="F327" s="23" t="s">
        <v>69</v>
      </c>
      <c r="G327" s="23" t="s">
        <v>43</v>
      </c>
      <c r="H327" s="24">
        <v>2001</v>
      </c>
      <c r="I327" s="24">
        <v>2014</v>
      </c>
      <c r="J327" s="25">
        <f t="shared" si="62"/>
        <v>13</v>
      </c>
      <c r="K327" s="26">
        <v>8</v>
      </c>
      <c r="L327" s="23">
        <v>15</v>
      </c>
      <c r="M327" s="27">
        <v>3546.2</v>
      </c>
      <c r="N327" s="27">
        <f>VLOOKUP(C327,[1]Hoja1!B:L,11,FALSE)</f>
        <v>3546.2</v>
      </c>
      <c r="O327" s="27">
        <f t="shared" si="63"/>
        <v>0</v>
      </c>
      <c r="P327" s="28">
        <f t="shared" si="64"/>
        <v>236.41333333333333</v>
      </c>
      <c r="Q327" s="29">
        <v>1</v>
      </c>
      <c r="R327" s="28">
        <f>SUM(P327*$R$2)</f>
        <v>86290.866666666669</v>
      </c>
      <c r="S327" s="28">
        <f>+R327*$Q$2</f>
        <v>3287.6820200000002</v>
      </c>
      <c r="T327" s="28">
        <f t="shared" si="65"/>
        <v>89578.548686666676</v>
      </c>
      <c r="U327" s="28">
        <f>+P327*$Q$2+P327</f>
        <v>245.42068133333333</v>
      </c>
      <c r="V327" s="28">
        <f>SUM(T327*$V$2)</f>
        <v>10749.4258424</v>
      </c>
      <c r="W327" s="28">
        <f>+T327*$W$2</f>
        <v>2687.3564606</v>
      </c>
      <c r="X327" s="28">
        <f>SUM(T327*$X$2)</f>
        <v>4478.9274343333336</v>
      </c>
      <c r="Y327" s="28">
        <f>SUM(T327*$Y$2)</f>
        <v>2239.4637171666668</v>
      </c>
      <c r="Z327" s="28">
        <f>+T327*$Z$2</f>
        <v>1791.5709737333336</v>
      </c>
      <c r="AA327" s="28">
        <v>878</v>
      </c>
      <c r="AB327" s="28">
        <f>+$AB$2</f>
        <v>67.227356</v>
      </c>
      <c r="AC327" s="28">
        <f t="shared" si="66"/>
        <v>1756</v>
      </c>
      <c r="AD327" s="28">
        <f>+AC327*$Q$2+$AD$2</f>
        <v>266.90359999999998</v>
      </c>
      <c r="AE327" s="28">
        <f t="shared" si="67"/>
        <v>2022.9036000000001</v>
      </c>
      <c r="AF327" s="28">
        <f>SUM(AB326*4)</f>
        <v>268.909424</v>
      </c>
      <c r="AG327" s="28">
        <f>SUM(T327*20%)</f>
        <v>17915.709737333334</v>
      </c>
      <c r="AH327" s="30"/>
      <c r="AI327" s="28"/>
      <c r="AJ327" s="28"/>
      <c r="AK327" s="28"/>
      <c r="AL327" s="28"/>
      <c r="AM327" s="28">
        <f>SUM(U327*$AM$2)</f>
        <v>1227.1034066666666</v>
      </c>
      <c r="AN327" s="31">
        <f>SUM(U327*$AN$2)</f>
        <v>3681.3102199999998</v>
      </c>
      <c r="AO327" s="31">
        <f>SUM(U327*$AO$2)</f>
        <v>12271.034066666667</v>
      </c>
      <c r="AP327" s="2"/>
      <c r="AQ327" s="2"/>
    </row>
    <row r="328" spans="1:43" x14ac:dyDescent="0.25">
      <c r="A328" s="1">
        <v>300</v>
      </c>
      <c r="B328" s="22" t="s">
        <v>1009</v>
      </c>
      <c r="C328" s="32" t="s">
        <v>1010</v>
      </c>
      <c r="D328" s="33" t="s">
        <v>1011</v>
      </c>
      <c r="E328" s="32" t="s">
        <v>976</v>
      </c>
      <c r="F328" s="32" t="s">
        <v>1012</v>
      </c>
      <c r="G328" s="32" t="s">
        <v>70</v>
      </c>
      <c r="H328" s="33">
        <v>2013</v>
      </c>
      <c r="I328" s="33">
        <v>2014</v>
      </c>
      <c r="J328" s="34">
        <f t="shared" si="62"/>
        <v>1</v>
      </c>
      <c r="K328" s="35">
        <v>8</v>
      </c>
      <c r="L328" s="32">
        <v>15</v>
      </c>
      <c r="M328" s="36">
        <v>3546.15</v>
      </c>
      <c r="N328" s="36">
        <f>VLOOKUP(C328,[1]Hoja1!B:L,11,FALSE)</f>
        <v>3546.15</v>
      </c>
      <c r="O328" s="36">
        <f t="shared" si="63"/>
        <v>0</v>
      </c>
      <c r="P328" s="37">
        <f t="shared" si="64"/>
        <v>236.41</v>
      </c>
      <c r="Q328" s="38">
        <v>1</v>
      </c>
      <c r="R328" s="37">
        <f>SUM(P328*$R$2)</f>
        <v>86289.65</v>
      </c>
      <c r="S328" s="37">
        <f>+R328*$Q$2</f>
        <v>3287.6356649999998</v>
      </c>
      <c r="T328" s="37">
        <f t="shared" si="65"/>
        <v>89577.285664999989</v>
      </c>
      <c r="U328" s="37">
        <f>+P328*$Q$2+P328</f>
        <v>245.41722099999998</v>
      </c>
      <c r="V328" s="37">
        <f>SUM(T328*$V$2)</f>
        <v>10749.274279799998</v>
      </c>
      <c r="W328" s="37">
        <f>+T328*$W$2</f>
        <v>2687.3185699499995</v>
      </c>
      <c r="X328" s="37">
        <f>SUM(T328*$X$2)</f>
        <v>4478.86428325</v>
      </c>
      <c r="Y328" s="37">
        <f>SUM(T328*$Y$2)</f>
        <v>2239.432141625</v>
      </c>
      <c r="Z328" s="37">
        <f>+T328*$Z$2</f>
        <v>1791.5457132999998</v>
      </c>
      <c r="AA328" s="37">
        <v>778</v>
      </c>
      <c r="AB328" s="37">
        <f>+$AB$2</f>
        <v>67.227356</v>
      </c>
      <c r="AC328" s="37">
        <f t="shared" si="66"/>
        <v>1556</v>
      </c>
      <c r="AD328" s="37">
        <f>+AC328*$Q$2+$AD$2</f>
        <v>259.28359999999998</v>
      </c>
      <c r="AE328" s="37">
        <f t="shared" si="67"/>
        <v>1815.2836</v>
      </c>
      <c r="AF328" s="37">
        <v>0</v>
      </c>
      <c r="AG328" s="37">
        <f>SUM(T328*10%)</f>
        <v>8957.7285664999999</v>
      </c>
      <c r="AH328" s="39"/>
      <c r="AI328" s="37"/>
      <c r="AJ328" s="37"/>
      <c r="AK328" s="37"/>
      <c r="AL328" s="37"/>
      <c r="AM328" s="37">
        <f>SUM(U328*$AM$2)</f>
        <v>1227.0861049999999</v>
      </c>
      <c r="AN328" s="40">
        <f>SUM(U328*$AN$2)</f>
        <v>3681.2583149999996</v>
      </c>
      <c r="AO328" s="40">
        <f>SUM(U328*$AO$2)</f>
        <v>12270.86105</v>
      </c>
      <c r="AP328" s="2"/>
      <c r="AQ328" s="2"/>
    </row>
    <row r="329" spans="1:43" x14ac:dyDescent="0.25">
      <c r="A329" s="1">
        <v>301</v>
      </c>
      <c r="B329" s="22" t="s">
        <v>1013</v>
      </c>
      <c r="C329" s="23" t="s">
        <v>1014</v>
      </c>
      <c r="D329" s="24" t="s">
        <v>1015</v>
      </c>
      <c r="E329" s="23" t="s">
        <v>976</v>
      </c>
      <c r="F329" s="23" t="s">
        <v>100</v>
      </c>
      <c r="G329" s="23" t="s">
        <v>43</v>
      </c>
      <c r="H329" s="24">
        <v>1995</v>
      </c>
      <c r="I329" s="24">
        <v>2014</v>
      </c>
      <c r="J329" s="25">
        <f t="shared" si="62"/>
        <v>19</v>
      </c>
      <c r="K329" s="26">
        <v>6</v>
      </c>
      <c r="L329" s="23">
        <v>15</v>
      </c>
      <c r="M329" s="27">
        <v>4896.3999999999996</v>
      </c>
      <c r="N329" s="27">
        <f>VLOOKUP(C329,[1]Hoja1!B:L,11,FALSE)</f>
        <v>4896.3999999999996</v>
      </c>
      <c r="O329" s="27">
        <f t="shared" si="63"/>
        <v>0</v>
      </c>
      <c r="P329" s="28">
        <f t="shared" si="64"/>
        <v>326.42666666666662</v>
      </c>
      <c r="Q329" s="29">
        <v>13</v>
      </c>
      <c r="R329" s="28">
        <f>SUM(P329*$R$2)</f>
        <v>119145.73333333332</v>
      </c>
      <c r="S329" s="28">
        <f>+R329*$Q$2</f>
        <v>4539.45244</v>
      </c>
      <c r="T329" s="28">
        <f t="shared" si="65"/>
        <v>123685.18577333332</v>
      </c>
      <c r="U329" s="28">
        <f>+P329*$Q$2+P329</f>
        <v>338.8635226666666</v>
      </c>
      <c r="V329" s="28">
        <f>SUM(T329*$V$2)</f>
        <v>14842.222292799997</v>
      </c>
      <c r="W329" s="28">
        <f>+T329*$W$2</f>
        <v>3710.5555731999993</v>
      </c>
      <c r="X329" s="28">
        <f>SUM(T329*$X$2)</f>
        <v>6184.2592886666662</v>
      </c>
      <c r="Y329" s="28">
        <f>SUM(T329*$Y$2)</f>
        <v>3092.1296443333331</v>
      </c>
      <c r="Z329" s="28">
        <f>+T329*$Z$2</f>
        <v>2473.7037154666664</v>
      </c>
      <c r="AA329" s="28">
        <v>990</v>
      </c>
      <c r="AB329" s="28">
        <f>+$AB$2</f>
        <v>67.227356</v>
      </c>
      <c r="AC329" s="28">
        <f t="shared" si="66"/>
        <v>1980</v>
      </c>
      <c r="AD329" s="28">
        <f>+AC329*$Q$2+$AD$2</f>
        <v>275.43799999999999</v>
      </c>
      <c r="AE329" s="28">
        <f t="shared" si="67"/>
        <v>2255.4380000000001</v>
      </c>
      <c r="AF329" s="28">
        <f>SUM(AB328*5)</f>
        <v>336.13677999999999</v>
      </c>
      <c r="AG329" s="28">
        <f>SUM(T329*10%)</f>
        <v>12368.518577333332</v>
      </c>
      <c r="AH329" s="30"/>
      <c r="AI329" s="28"/>
      <c r="AJ329" s="28"/>
      <c r="AK329" s="28"/>
      <c r="AL329" s="28"/>
      <c r="AM329" s="28">
        <f>SUM(U329*$AM$2)</f>
        <v>1694.3176133333329</v>
      </c>
      <c r="AN329" s="31">
        <f>SUM(U329*$AN$2)</f>
        <v>5082.952839999999</v>
      </c>
      <c r="AO329" s="31">
        <f>SUM(U329*$AO$2)</f>
        <v>16943.176133333331</v>
      </c>
      <c r="AP329" s="2"/>
      <c r="AQ329" s="2"/>
    </row>
    <row r="330" spans="1:43" x14ac:dyDescent="0.25">
      <c r="A330" s="1">
        <v>302</v>
      </c>
      <c r="B330" s="22" t="s">
        <v>1016</v>
      </c>
      <c r="C330" s="32" t="s">
        <v>1017</v>
      </c>
      <c r="D330" s="33" t="s">
        <v>277</v>
      </c>
      <c r="E330" s="32" t="s">
        <v>976</v>
      </c>
      <c r="F330" s="32" t="s">
        <v>287</v>
      </c>
      <c r="G330" s="32" t="s">
        <v>129</v>
      </c>
      <c r="H330" s="33">
        <v>1990</v>
      </c>
      <c r="I330" s="33">
        <v>2014</v>
      </c>
      <c r="J330" s="34">
        <f t="shared" si="62"/>
        <v>24</v>
      </c>
      <c r="K330" s="35">
        <v>8</v>
      </c>
      <c r="L330" s="32">
        <v>15</v>
      </c>
      <c r="M330" s="36">
        <v>7115.85</v>
      </c>
      <c r="N330" s="36">
        <f>VLOOKUP(C330,[1]Hoja1!B:L,11,FALSE)</f>
        <v>7115.85</v>
      </c>
      <c r="O330" s="36">
        <f t="shared" si="63"/>
        <v>0</v>
      </c>
      <c r="P330" s="37">
        <f t="shared" si="64"/>
        <v>474.39000000000004</v>
      </c>
      <c r="Q330" s="38">
        <v>14</v>
      </c>
      <c r="R330" s="37">
        <f>SUM(P330*$R$2)</f>
        <v>173152.35</v>
      </c>
      <c r="S330" s="37">
        <f>+R330*$Q$2</f>
        <v>6597.1045350000004</v>
      </c>
      <c r="T330" s="37">
        <f t="shared" si="65"/>
        <v>179749.454535</v>
      </c>
      <c r="U330" s="37">
        <f>+P330*$Q$2+P330</f>
        <v>492.46425900000003</v>
      </c>
      <c r="V330" s="37">
        <f>SUM(T330*$V$2)</f>
        <v>21569.934544199998</v>
      </c>
      <c r="W330" s="37">
        <f>+T330*$W$2</f>
        <v>5392.4836360499994</v>
      </c>
      <c r="X330" s="37">
        <f>SUM(T330*$X$2)</f>
        <v>8987.4727267500002</v>
      </c>
      <c r="Y330" s="37">
        <f>SUM(T330*$Y$2)</f>
        <v>4493.7363633750001</v>
      </c>
      <c r="Z330" s="37">
        <f>+T330*$Z$2</f>
        <v>3594.9890906999999</v>
      </c>
      <c r="AA330" s="37">
        <v>1142.5</v>
      </c>
      <c r="AB330" s="37">
        <f>+$AB$2</f>
        <v>67.227356</v>
      </c>
      <c r="AC330" s="37">
        <f t="shared" si="66"/>
        <v>2285</v>
      </c>
      <c r="AD330" s="37">
        <f>+AC330*$Q$2+$AD$2</f>
        <v>287.05849999999998</v>
      </c>
      <c r="AE330" s="37">
        <f t="shared" si="67"/>
        <v>2572.0585000000001</v>
      </c>
      <c r="AF330" s="37">
        <f>SUM(AB329*6)</f>
        <v>403.36413600000003</v>
      </c>
      <c r="AG330" s="37">
        <v>0</v>
      </c>
      <c r="AH330" s="39"/>
      <c r="AI330" s="37"/>
      <c r="AJ330" s="37"/>
      <c r="AK330" s="37"/>
      <c r="AL330" s="37"/>
      <c r="AM330" s="37">
        <f>SUM(U330*$AM$2)</f>
        <v>2462.3212950000002</v>
      </c>
      <c r="AN330" s="40">
        <f>SUM(U330*$AN$2)</f>
        <v>7386.9638850000001</v>
      </c>
      <c r="AO330" s="40">
        <f>SUM(U330*$AO$2)</f>
        <v>24623.212950000001</v>
      </c>
      <c r="AP330" s="2"/>
      <c r="AQ330" s="2"/>
    </row>
    <row r="331" spans="1:43" x14ac:dyDescent="0.25">
      <c r="A331" s="1">
        <v>303</v>
      </c>
      <c r="B331" s="22" t="s">
        <v>1018</v>
      </c>
      <c r="C331" s="23" t="s">
        <v>1019</v>
      </c>
      <c r="D331" s="24" t="s">
        <v>1020</v>
      </c>
      <c r="E331" s="23" t="s">
        <v>976</v>
      </c>
      <c r="F331" s="23" t="s">
        <v>139</v>
      </c>
      <c r="G331" s="23" t="s">
        <v>43</v>
      </c>
      <c r="H331" s="24">
        <v>1993</v>
      </c>
      <c r="I331" s="24">
        <v>2014</v>
      </c>
      <c r="J331" s="25">
        <f t="shared" si="62"/>
        <v>21</v>
      </c>
      <c r="K331" s="26">
        <v>8</v>
      </c>
      <c r="L331" s="23">
        <v>15</v>
      </c>
      <c r="M331" s="27">
        <v>3117.8</v>
      </c>
      <c r="N331" s="27">
        <f>VLOOKUP(C331,[1]Hoja1!B:L,11,FALSE)</f>
        <v>3117.8</v>
      </c>
      <c r="O331" s="27">
        <f t="shared" si="63"/>
        <v>0</v>
      </c>
      <c r="P331" s="28">
        <f t="shared" si="64"/>
        <v>207.85333333333335</v>
      </c>
      <c r="Q331" s="29">
        <v>1</v>
      </c>
      <c r="R331" s="28">
        <f>SUM(P331*$R$2)</f>
        <v>75866.466666666674</v>
      </c>
      <c r="S331" s="28">
        <f>+R331*$Q$2</f>
        <v>2890.5123800000006</v>
      </c>
      <c r="T331" s="28">
        <f t="shared" si="65"/>
        <v>78756.979046666675</v>
      </c>
      <c r="U331" s="28">
        <f>+P331*$Q$2+P331</f>
        <v>215.77254533333334</v>
      </c>
      <c r="V331" s="28">
        <f>SUM(T331*$V$2)</f>
        <v>9450.8374856000009</v>
      </c>
      <c r="W331" s="28">
        <f>+T331*$W$2</f>
        <v>2362.7093714000002</v>
      </c>
      <c r="X331" s="28">
        <f>SUM(T331*$X$2)</f>
        <v>3937.8489523333337</v>
      </c>
      <c r="Y331" s="28">
        <f>SUM(T331*$Y$2)</f>
        <v>1968.9244761666669</v>
      </c>
      <c r="Z331" s="28">
        <f>+T331*$Z$2</f>
        <v>1575.1395809333335</v>
      </c>
      <c r="AA331" s="28">
        <v>878</v>
      </c>
      <c r="AB331" s="28">
        <f>+$AB$2</f>
        <v>67.227356</v>
      </c>
      <c r="AC331" s="28">
        <f t="shared" si="66"/>
        <v>1756</v>
      </c>
      <c r="AD331" s="28">
        <f>+AC331*$Q$2+$AD$2</f>
        <v>266.90359999999998</v>
      </c>
      <c r="AE331" s="28">
        <f t="shared" si="67"/>
        <v>2022.9036000000001</v>
      </c>
      <c r="AF331" s="28">
        <f>SUM(AB330*6)</f>
        <v>403.36413600000003</v>
      </c>
      <c r="AG331" s="28">
        <f>SUM(T331*10%)</f>
        <v>7875.6979046666675</v>
      </c>
      <c r="AH331" s="30"/>
      <c r="AI331" s="28"/>
      <c r="AJ331" s="28"/>
      <c r="AK331" s="28"/>
      <c r="AL331" s="28"/>
      <c r="AM331" s="28">
        <f>SUM(U331*$AM$2)</f>
        <v>1078.8627266666667</v>
      </c>
      <c r="AN331" s="31">
        <f>SUM(U331*$AN$2)</f>
        <v>3236.5881800000002</v>
      </c>
      <c r="AO331" s="31">
        <f>SUM(U331*$AO$2)</f>
        <v>10788.627266666666</v>
      </c>
      <c r="AP331" s="2"/>
      <c r="AQ331" s="2"/>
    </row>
    <row r="332" spans="1:43" x14ac:dyDescent="0.25">
      <c r="A332" s="1">
        <v>304</v>
      </c>
      <c r="B332" s="22" t="s">
        <v>1021</v>
      </c>
      <c r="C332" s="32" t="s">
        <v>1022</v>
      </c>
      <c r="D332" s="33" t="s">
        <v>1023</v>
      </c>
      <c r="E332" s="32" t="s">
        <v>976</v>
      </c>
      <c r="F332" s="32" t="s">
        <v>1024</v>
      </c>
      <c r="G332" s="32" t="s">
        <v>129</v>
      </c>
      <c r="H332" s="33">
        <v>2013</v>
      </c>
      <c r="I332" s="33">
        <v>2014</v>
      </c>
      <c r="J332" s="34">
        <f>SUM(I358-H358)</f>
        <v>29</v>
      </c>
      <c r="K332" s="35">
        <v>6</v>
      </c>
      <c r="L332" s="32">
        <v>15</v>
      </c>
      <c r="M332" s="36">
        <v>10071.450000000001</v>
      </c>
      <c r="N332" s="36">
        <f>VLOOKUP(C332,[1]Hoja1!B:L,11,FALSE)</f>
        <v>10071.450000000001</v>
      </c>
      <c r="O332" s="36">
        <f t="shared" si="63"/>
        <v>0</v>
      </c>
      <c r="P332" s="37">
        <f t="shared" si="64"/>
        <v>671.43000000000006</v>
      </c>
      <c r="Q332" s="38">
        <v>19</v>
      </c>
      <c r="R332" s="37">
        <f>SUM(P332*$R$2)</f>
        <v>245071.95</v>
      </c>
      <c r="S332" s="37">
        <f>+R332*$Q$2</f>
        <v>9337.2412950000016</v>
      </c>
      <c r="T332" s="37">
        <f t="shared" si="65"/>
        <v>254409.19129500003</v>
      </c>
      <c r="U332" s="37">
        <f>+P332*$Q$2+P332</f>
        <v>697.01148300000011</v>
      </c>
      <c r="V332" s="37">
        <f>SUM(T332*$V$2)</f>
        <v>30529.102955400002</v>
      </c>
      <c r="W332" s="37">
        <f>+T332*$W$2</f>
        <v>7632.2757388500004</v>
      </c>
      <c r="X332" s="37">
        <f>SUM(T332*$X$2)</f>
        <v>12720.459564750003</v>
      </c>
      <c r="Y332" s="37">
        <f>SUM(T332*$Y$2)</f>
        <v>6360.2297823750014</v>
      </c>
      <c r="Z332" s="37">
        <f>+T332*$Z$2</f>
        <v>5088.1838259000006</v>
      </c>
      <c r="AA332" s="37">
        <v>1162</v>
      </c>
      <c r="AB332" s="37">
        <f>+$AB$2</f>
        <v>67.227356</v>
      </c>
      <c r="AC332" s="37">
        <f t="shared" si="66"/>
        <v>2324</v>
      </c>
      <c r="AD332" s="37">
        <f>+AC332*$Q$2+$AD$2</f>
        <v>288.5444</v>
      </c>
      <c r="AE332" s="37">
        <f t="shared" si="67"/>
        <v>2612.5443999999998</v>
      </c>
      <c r="AF332" s="37">
        <v>0</v>
      </c>
      <c r="AG332" s="37">
        <v>0</v>
      </c>
      <c r="AH332" s="39"/>
      <c r="AI332" s="37"/>
      <c r="AJ332" s="37"/>
      <c r="AK332" s="37"/>
      <c r="AL332" s="37"/>
      <c r="AM332" s="37">
        <f>SUM(U332*$AM$2)</f>
        <v>3485.0574150000007</v>
      </c>
      <c r="AN332" s="40">
        <f>SUM(U332*$AN$2)</f>
        <v>10455.172245000002</v>
      </c>
      <c r="AO332" s="40">
        <f>SUM(U332*$AO$2)</f>
        <v>34850.574150000008</v>
      </c>
      <c r="AP332" s="2"/>
      <c r="AQ332" s="2"/>
    </row>
    <row r="333" spans="1:43" x14ac:dyDescent="0.25">
      <c r="A333" s="1">
        <v>305</v>
      </c>
      <c r="B333" s="22" t="s">
        <v>1025</v>
      </c>
      <c r="C333" s="23" t="s">
        <v>1026</v>
      </c>
      <c r="D333" s="24" t="s">
        <v>1027</v>
      </c>
      <c r="E333" s="23" t="s">
        <v>976</v>
      </c>
      <c r="F333" s="23" t="s">
        <v>622</v>
      </c>
      <c r="G333" s="23" t="s">
        <v>43</v>
      </c>
      <c r="H333" s="24">
        <v>1985</v>
      </c>
      <c r="I333" s="24">
        <v>2014</v>
      </c>
      <c r="J333" s="25">
        <f t="shared" ref="J333:J359" si="68">SUM(I333-H333)</f>
        <v>29</v>
      </c>
      <c r="K333" s="26">
        <v>8</v>
      </c>
      <c r="L333" s="23">
        <v>15</v>
      </c>
      <c r="M333" s="27">
        <v>3546.2</v>
      </c>
      <c r="N333" s="27">
        <f>VLOOKUP(C333,[1]Hoja1!B:L,11,FALSE)</f>
        <v>3546.2</v>
      </c>
      <c r="O333" s="27">
        <f t="shared" si="63"/>
        <v>0</v>
      </c>
      <c r="P333" s="28">
        <f t="shared" si="64"/>
        <v>236.41333333333333</v>
      </c>
      <c r="Q333" s="29">
        <v>1</v>
      </c>
      <c r="R333" s="28">
        <f>SUM(P333*$R$2)</f>
        <v>86290.866666666669</v>
      </c>
      <c r="S333" s="28">
        <f>+R333*$Q$2</f>
        <v>3287.6820200000002</v>
      </c>
      <c r="T333" s="28">
        <f t="shared" si="65"/>
        <v>89578.548686666676</v>
      </c>
      <c r="U333" s="28">
        <f>+P333*$Q$2+P333</f>
        <v>245.42068133333333</v>
      </c>
      <c r="V333" s="28">
        <f>SUM(T333*$V$2)</f>
        <v>10749.4258424</v>
      </c>
      <c r="W333" s="28">
        <f>+T333*$W$2</f>
        <v>2687.3564606</v>
      </c>
      <c r="X333" s="28">
        <f>SUM(T333*$X$2)</f>
        <v>4478.9274343333336</v>
      </c>
      <c r="Y333" s="28">
        <f>SUM(T333*$Y$2)</f>
        <v>2239.4637171666668</v>
      </c>
      <c r="Z333" s="28">
        <f>+T333*$Z$2</f>
        <v>1791.5709737333336</v>
      </c>
      <c r="AA333" s="28">
        <v>878</v>
      </c>
      <c r="AB333" s="28">
        <f>+$AB$2</f>
        <v>67.227356</v>
      </c>
      <c r="AC333" s="28">
        <f t="shared" si="66"/>
        <v>1756</v>
      </c>
      <c r="AD333" s="28">
        <f>+AC333*$Q$2+$AD$2</f>
        <v>266.90359999999998</v>
      </c>
      <c r="AE333" s="28">
        <f t="shared" si="67"/>
        <v>2022.9036000000001</v>
      </c>
      <c r="AF333" s="28">
        <f>SUM(AB333*7)</f>
        <v>470.59149200000002</v>
      </c>
      <c r="AG333" s="28">
        <f>SUM(T333*10%)</f>
        <v>8957.8548686666672</v>
      </c>
      <c r="AH333" s="30"/>
      <c r="AI333" s="28"/>
      <c r="AJ333" s="28"/>
      <c r="AK333" s="28"/>
      <c r="AL333" s="28"/>
      <c r="AM333" s="28">
        <f>SUM(U333*$AM$2)</f>
        <v>1227.1034066666666</v>
      </c>
      <c r="AN333" s="31">
        <f>SUM(U333*$AN$2)</f>
        <v>3681.3102199999998</v>
      </c>
      <c r="AO333" s="31">
        <f>SUM(U333*$AO$2)</f>
        <v>12271.034066666667</v>
      </c>
      <c r="AP333" s="2"/>
      <c r="AQ333" s="2"/>
    </row>
    <row r="334" spans="1:43" x14ac:dyDescent="0.25">
      <c r="A334" s="1">
        <v>306</v>
      </c>
      <c r="B334" s="22" t="s">
        <v>1028</v>
      </c>
      <c r="C334" s="32" t="s">
        <v>1029</v>
      </c>
      <c r="D334" s="33" t="s">
        <v>1030</v>
      </c>
      <c r="E334" s="32" t="s">
        <v>976</v>
      </c>
      <c r="F334" s="32" t="s">
        <v>977</v>
      </c>
      <c r="G334" s="32" t="s">
        <v>43</v>
      </c>
      <c r="H334" s="33">
        <v>2006</v>
      </c>
      <c r="I334" s="33">
        <v>2014</v>
      </c>
      <c r="J334" s="34">
        <f t="shared" si="68"/>
        <v>8</v>
      </c>
      <c r="K334" s="35">
        <v>8</v>
      </c>
      <c r="L334" s="32">
        <v>15</v>
      </c>
      <c r="M334" s="36">
        <v>3546.2</v>
      </c>
      <c r="N334" s="36">
        <f>VLOOKUP(C334,[1]Hoja1!B:L,11,FALSE)</f>
        <v>3546.2</v>
      </c>
      <c r="O334" s="36">
        <f t="shared" si="63"/>
        <v>0</v>
      </c>
      <c r="P334" s="37">
        <f t="shared" si="64"/>
        <v>236.41333333333333</v>
      </c>
      <c r="Q334" s="38">
        <v>1</v>
      </c>
      <c r="R334" s="37">
        <f>SUM(P334*$R$2)</f>
        <v>86290.866666666669</v>
      </c>
      <c r="S334" s="37">
        <f>+R334*$Q$2</f>
        <v>3287.6820200000002</v>
      </c>
      <c r="T334" s="37">
        <f t="shared" si="65"/>
        <v>89578.548686666676</v>
      </c>
      <c r="U334" s="37">
        <f>+P334*$Q$2+P334</f>
        <v>245.42068133333333</v>
      </c>
      <c r="V334" s="37">
        <f>SUM(T334*$V$2)</f>
        <v>10749.4258424</v>
      </c>
      <c r="W334" s="37">
        <f>+T334*$W$2</f>
        <v>2687.3564606</v>
      </c>
      <c r="X334" s="37">
        <f>SUM(T334*$X$2)</f>
        <v>4478.9274343333336</v>
      </c>
      <c r="Y334" s="37">
        <f>SUM(T334*$Y$2)</f>
        <v>2239.4637171666668</v>
      </c>
      <c r="Z334" s="37">
        <f>+T334*$Z$2</f>
        <v>1791.5709737333336</v>
      </c>
      <c r="AA334" s="37">
        <v>878</v>
      </c>
      <c r="AB334" s="37">
        <f>+$AB$2</f>
        <v>67.227356</v>
      </c>
      <c r="AC334" s="37">
        <f t="shared" si="66"/>
        <v>1756</v>
      </c>
      <c r="AD334" s="37">
        <f>+AC334*$Q$2+$AD$2</f>
        <v>266.90359999999998</v>
      </c>
      <c r="AE334" s="37">
        <f t="shared" si="67"/>
        <v>2022.9036000000001</v>
      </c>
      <c r="AF334" s="37">
        <f>SUM(AB334*3)</f>
        <v>201.68206800000002</v>
      </c>
      <c r="AG334" s="37">
        <f>SUM(T334*20%)</f>
        <v>17915.709737333334</v>
      </c>
      <c r="AH334" s="39"/>
      <c r="AI334" s="37"/>
      <c r="AJ334" s="37"/>
      <c r="AK334" s="37"/>
      <c r="AL334" s="37"/>
      <c r="AM334" s="37">
        <f>SUM(U334*$AM$2)</f>
        <v>1227.1034066666666</v>
      </c>
      <c r="AN334" s="40">
        <f>SUM(U334*$AN$2)</f>
        <v>3681.3102199999998</v>
      </c>
      <c r="AO334" s="40">
        <f>SUM(U334*$AO$2)</f>
        <v>12271.034066666667</v>
      </c>
      <c r="AP334" s="2"/>
      <c r="AQ334" s="2"/>
    </row>
    <row r="335" spans="1:43" x14ac:dyDescent="0.25">
      <c r="A335" s="1">
        <v>307</v>
      </c>
      <c r="B335" s="22" t="s">
        <v>1031</v>
      </c>
      <c r="C335" s="23" t="s">
        <v>1032</v>
      </c>
      <c r="D335" s="24" t="s">
        <v>1033</v>
      </c>
      <c r="E335" s="23" t="s">
        <v>976</v>
      </c>
      <c r="F335" s="23" t="s">
        <v>51</v>
      </c>
      <c r="G335" s="23" t="s">
        <v>43</v>
      </c>
      <c r="H335" s="24">
        <v>2003</v>
      </c>
      <c r="I335" s="24">
        <v>2014</v>
      </c>
      <c r="J335" s="25">
        <f t="shared" si="68"/>
        <v>11</v>
      </c>
      <c r="K335" s="26">
        <v>8</v>
      </c>
      <c r="L335" s="23">
        <v>15</v>
      </c>
      <c r="M335" s="27">
        <v>3117.8</v>
      </c>
      <c r="N335" s="27">
        <f>VLOOKUP(C335,[1]Hoja1!B:L,11,FALSE)</f>
        <v>3117.8</v>
      </c>
      <c r="O335" s="27">
        <f t="shared" si="63"/>
        <v>0</v>
      </c>
      <c r="P335" s="28">
        <f t="shared" si="64"/>
        <v>207.85333333333335</v>
      </c>
      <c r="Q335" s="29">
        <v>1</v>
      </c>
      <c r="R335" s="28">
        <f>SUM(P335*$R$2)</f>
        <v>75866.466666666674</v>
      </c>
      <c r="S335" s="28">
        <f>+R335*$Q$2</f>
        <v>2890.5123800000006</v>
      </c>
      <c r="T335" s="28">
        <f t="shared" si="65"/>
        <v>78756.979046666675</v>
      </c>
      <c r="U335" s="28">
        <f>+P335*$Q$2+P335</f>
        <v>215.77254533333334</v>
      </c>
      <c r="V335" s="28">
        <f>SUM(T335*$V$2)</f>
        <v>9450.8374856000009</v>
      </c>
      <c r="W335" s="28">
        <f>+T335*$W$2</f>
        <v>2362.7093714000002</v>
      </c>
      <c r="X335" s="28">
        <f>SUM(T335*$X$2)</f>
        <v>3937.8489523333337</v>
      </c>
      <c r="Y335" s="28">
        <f>SUM(T335*$Y$2)</f>
        <v>1968.9244761666669</v>
      </c>
      <c r="Z335" s="28">
        <f>+T335*$Z$2</f>
        <v>1575.1395809333335</v>
      </c>
      <c r="AA335" s="28">
        <v>878</v>
      </c>
      <c r="AB335" s="28">
        <f>+$AB$2</f>
        <v>67.227356</v>
      </c>
      <c r="AC335" s="28">
        <f t="shared" si="66"/>
        <v>1756</v>
      </c>
      <c r="AD335" s="28">
        <f>+AC335*$Q$2+$AD$2</f>
        <v>266.90359999999998</v>
      </c>
      <c r="AE335" s="28">
        <f t="shared" si="67"/>
        <v>2022.9036000000001</v>
      </c>
      <c r="AF335" s="28">
        <f>SUM(AB334*4)</f>
        <v>268.909424</v>
      </c>
      <c r="AG335" s="28">
        <f>SUM(T335*20%)</f>
        <v>15751.395809333335</v>
      </c>
      <c r="AH335" s="30"/>
      <c r="AI335" s="28"/>
      <c r="AJ335" s="28"/>
      <c r="AK335" s="28"/>
      <c r="AL335" s="28"/>
      <c r="AM335" s="28">
        <f>SUM(U335*$AM$2)</f>
        <v>1078.8627266666667</v>
      </c>
      <c r="AN335" s="31">
        <f>SUM(U335*$AN$2)</f>
        <v>3236.5881800000002</v>
      </c>
      <c r="AO335" s="31">
        <f>SUM(U335*$AO$2)</f>
        <v>10788.627266666666</v>
      </c>
      <c r="AP335" s="2"/>
      <c r="AQ335" s="2"/>
    </row>
    <row r="336" spans="1:43" x14ac:dyDescent="0.25">
      <c r="A336" s="1">
        <v>308</v>
      </c>
      <c r="B336" s="22" t="s">
        <v>1034</v>
      </c>
      <c r="C336" s="32" t="s">
        <v>1035</v>
      </c>
      <c r="D336" s="33" t="s">
        <v>1036</v>
      </c>
      <c r="E336" s="32" t="s">
        <v>1037</v>
      </c>
      <c r="F336" s="32" t="s">
        <v>977</v>
      </c>
      <c r="G336" s="32" t="s">
        <v>70</v>
      </c>
      <c r="H336" s="33">
        <v>2013</v>
      </c>
      <c r="I336" s="33">
        <v>2014</v>
      </c>
      <c r="J336" s="34">
        <f t="shared" si="68"/>
        <v>1</v>
      </c>
      <c r="K336" s="35">
        <v>8</v>
      </c>
      <c r="L336" s="32">
        <v>15</v>
      </c>
      <c r="M336" s="36">
        <v>3545.9</v>
      </c>
      <c r="N336" s="36">
        <f>VLOOKUP(C336,[1]Hoja1!B:L,11,FALSE)</f>
        <v>3545.9</v>
      </c>
      <c r="O336" s="36">
        <f t="shared" si="63"/>
        <v>0</v>
      </c>
      <c r="P336" s="37">
        <f t="shared" si="64"/>
        <v>236.39333333333335</v>
      </c>
      <c r="Q336" s="38">
        <v>1</v>
      </c>
      <c r="R336" s="37">
        <f>SUM(P336*$R$2)</f>
        <v>86283.566666666666</v>
      </c>
      <c r="S336" s="37">
        <f>+R336*$Q$2</f>
        <v>3287.40389</v>
      </c>
      <c r="T336" s="37">
        <f t="shared" si="65"/>
        <v>89570.970556666667</v>
      </c>
      <c r="U336" s="37">
        <f>+P336*$Q$2+P336</f>
        <v>245.39991933333334</v>
      </c>
      <c r="V336" s="37">
        <f>SUM(T336*$V$2)</f>
        <v>10748.5164668</v>
      </c>
      <c r="W336" s="37">
        <f>+T336*$W$2</f>
        <v>2687.1291166999999</v>
      </c>
      <c r="X336" s="37">
        <f>SUM(T336*$X$2)</f>
        <v>4478.5485278333335</v>
      </c>
      <c r="Y336" s="37">
        <f>SUM(T336*$Y$2)</f>
        <v>2239.2742639166668</v>
      </c>
      <c r="Z336" s="37">
        <f>+T336*$Z$2</f>
        <v>1791.4194111333334</v>
      </c>
      <c r="AA336" s="37">
        <v>778</v>
      </c>
      <c r="AB336" s="37">
        <f>+$AB$2</f>
        <v>67.227356</v>
      </c>
      <c r="AC336" s="37">
        <f t="shared" si="66"/>
        <v>1556</v>
      </c>
      <c r="AD336" s="37">
        <f>+AC336*$Q$2+$AD$2</f>
        <v>259.28359999999998</v>
      </c>
      <c r="AE336" s="37">
        <f t="shared" si="67"/>
        <v>1815.2836</v>
      </c>
      <c r="AF336" s="37">
        <v>0</v>
      </c>
      <c r="AG336" s="37">
        <f>SUM(T336*20%)</f>
        <v>17914.194111333334</v>
      </c>
      <c r="AH336" s="39"/>
      <c r="AI336" s="37"/>
      <c r="AJ336" s="37"/>
      <c r="AK336" s="37"/>
      <c r="AL336" s="37"/>
      <c r="AM336" s="37">
        <f>SUM(U336*$AM$2)</f>
        <v>1226.9995966666668</v>
      </c>
      <c r="AN336" s="40">
        <f>SUM(U336*$AN$2)</f>
        <v>3680.9987900000001</v>
      </c>
      <c r="AO336" s="40">
        <f>SUM(U336*$AO$2)</f>
        <v>12269.995966666667</v>
      </c>
      <c r="AP336" s="2"/>
      <c r="AQ336" s="2"/>
    </row>
    <row r="337" spans="1:43" x14ac:dyDescent="0.25">
      <c r="A337" s="1">
        <v>309</v>
      </c>
      <c r="B337" s="22" t="s">
        <v>1038</v>
      </c>
      <c r="C337" s="23" t="s">
        <v>1039</v>
      </c>
      <c r="D337" s="24" t="s">
        <v>1040</v>
      </c>
      <c r="E337" s="23" t="s">
        <v>1037</v>
      </c>
      <c r="F337" s="23" t="s">
        <v>1041</v>
      </c>
      <c r="G337" s="23" t="s">
        <v>43</v>
      </c>
      <c r="H337" s="24">
        <v>2000</v>
      </c>
      <c r="I337" s="24">
        <v>2014</v>
      </c>
      <c r="J337" s="25">
        <f t="shared" si="68"/>
        <v>14</v>
      </c>
      <c r="K337" s="26">
        <v>8</v>
      </c>
      <c r="L337" s="23">
        <v>15</v>
      </c>
      <c r="M337" s="27">
        <v>3545.9</v>
      </c>
      <c r="N337" s="27">
        <f>VLOOKUP(C337,[1]Hoja1!B:L,11,FALSE)</f>
        <v>3545.9</v>
      </c>
      <c r="O337" s="27">
        <f t="shared" si="63"/>
        <v>0</v>
      </c>
      <c r="P337" s="28">
        <f t="shared" si="64"/>
        <v>236.39333333333335</v>
      </c>
      <c r="Q337" s="29">
        <v>1</v>
      </c>
      <c r="R337" s="28">
        <f>SUM(P337*$R$2)</f>
        <v>86283.566666666666</v>
      </c>
      <c r="S337" s="28">
        <f>+R337*$Q$2</f>
        <v>3287.40389</v>
      </c>
      <c r="T337" s="28">
        <f t="shared" si="65"/>
        <v>89570.970556666667</v>
      </c>
      <c r="U337" s="28">
        <f>+P337*$Q$2+P337</f>
        <v>245.39991933333334</v>
      </c>
      <c r="V337" s="28">
        <f>SUM(T337*$V$2)</f>
        <v>10748.5164668</v>
      </c>
      <c r="W337" s="28">
        <f>+T337*$W$2</f>
        <v>2687.1291166999999</v>
      </c>
      <c r="X337" s="28">
        <f>SUM(T337*$X$2)</f>
        <v>4478.5485278333335</v>
      </c>
      <c r="Y337" s="28">
        <f>SUM(T337*$Y$2)</f>
        <v>2239.2742639166668</v>
      </c>
      <c r="Z337" s="28">
        <f>+T337*$Z$2</f>
        <v>1791.4194111333334</v>
      </c>
      <c r="AA337" s="28">
        <v>878</v>
      </c>
      <c r="AB337" s="28">
        <f>+$AB$2</f>
        <v>67.227356</v>
      </c>
      <c r="AC337" s="28">
        <f t="shared" si="66"/>
        <v>1756</v>
      </c>
      <c r="AD337" s="28">
        <f>+AC337*$Q$2+$AD$2</f>
        <v>266.90359999999998</v>
      </c>
      <c r="AE337" s="28">
        <f t="shared" si="67"/>
        <v>2022.9036000000001</v>
      </c>
      <c r="AF337" s="28">
        <f>SUM(AB336*4)</f>
        <v>268.909424</v>
      </c>
      <c r="AG337" s="28">
        <f>SUM(T337*20%)</f>
        <v>17914.194111333334</v>
      </c>
      <c r="AH337" s="30"/>
      <c r="AI337" s="28"/>
      <c r="AJ337" s="28"/>
      <c r="AK337" s="28"/>
      <c r="AL337" s="28"/>
      <c r="AM337" s="28">
        <f>SUM(U337*$AM$2)</f>
        <v>1226.9995966666668</v>
      </c>
      <c r="AN337" s="31">
        <f>SUM(U337*$AN$2)</f>
        <v>3680.9987900000001</v>
      </c>
      <c r="AO337" s="31">
        <f>SUM(U337*$AO$2)</f>
        <v>12269.995966666667</v>
      </c>
      <c r="AP337" s="2"/>
      <c r="AQ337" s="2"/>
    </row>
    <row r="338" spans="1:43" x14ac:dyDescent="0.25">
      <c r="A338" s="1">
        <v>310</v>
      </c>
      <c r="B338" s="22" t="s">
        <v>1042</v>
      </c>
      <c r="C338" s="32" t="s">
        <v>1043</v>
      </c>
      <c r="D338" s="33" t="s">
        <v>1040</v>
      </c>
      <c r="E338" s="32" t="s">
        <v>1037</v>
      </c>
      <c r="F338" s="32" t="s">
        <v>1044</v>
      </c>
      <c r="G338" s="32" t="s">
        <v>43</v>
      </c>
      <c r="H338" s="33">
        <v>2000</v>
      </c>
      <c r="I338" s="33">
        <v>2014</v>
      </c>
      <c r="J338" s="34">
        <f t="shared" si="68"/>
        <v>14</v>
      </c>
      <c r="K338" s="35">
        <v>8</v>
      </c>
      <c r="L338" s="32">
        <v>15</v>
      </c>
      <c r="M338" s="36">
        <v>4235.95</v>
      </c>
      <c r="N338" s="36">
        <f>VLOOKUP(C338,[1]Hoja1!B:L,11,FALSE)</f>
        <v>4235.95</v>
      </c>
      <c r="O338" s="36">
        <f t="shared" si="63"/>
        <v>0</v>
      </c>
      <c r="P338" s="37">
        <f t="shared" si="64"/>
        <v>282.39666666666665</v>
      </c>
      <c r="Q338" s="38">
        <v>4</v>
      </c>
      <c r="R338" s="37">
        <f>SUM(P338*$R$2)</f>
        <v>103074.78333333333</v>
      </c>
      <c r="S338" s="37">
        <f>+R338*$Q$2</f>
        <v>3927.1492450000001</v>
      </c>
      <c r="T338" s="37">
        <f t="shared" si="65"/>
        <v>107001.93257833332</v>
      </c>
      <c r="U338" s="37">
        <f>+P338*$Q$2+P338</f>
        <v>293.15597966666667</v>
      </c>
      <c r="V338" s="37">
        <f>SUM(T338*$V$2)</f>
        <v>12840.231909399998</v>
      </c>
      <c r="W338" s="37">
        <f>+T338*$W$2</f>
        <v>3210.0579773499994</v>
      </c>
      <c r="X338" s="37">
        <f>SUM(T338*$X$2)</f>
        <v>5350.0966289166663</v>
      </c>
      <c r="Y338" s="37">
        <f>SUM(T338*$Y$2)</f>
        <v>2675.0483144583332</v>
      </c>
      <c r="Z338" s="37">
        <f>+T338*$Z$2</f>
        <v>2140.0386515666664</v>
      </c>
      <c r="AA338" s="37">
        <v>1015.5</v>
      </c>
      <c r="AB338" s="37">
        <f>+$AB$2</f>
        <v>67.227356</v>
      </c>
      <c r="AC338" s="37">
        <f t="shared" si="66"/>
        <v>2031</v>
      </c>
      <c r="AD338" s="37">
        <f>+AC338*$Q$2+$AD$2</f>
        <v>277.3811</v>
      </c>
      <c r="AE338" s="37">
        <f t="shared" si="67"/>
        <v>2308.3811000000001</v>
      </c>
      <c r="AF338" s="37">
        <f>SUM(AB337*4)</f>
        <v>268.909424</v>
      </c>
      <c r="AG338" s="37">
        <f>SUM(T338*20%)</f>
        <v>21400.386515666665</v>
      </c>
      <c r="AH338" s="39"/>
      <c r="AI338" s="37"/>
      <c r="AJ338" s="37"/>
      <c r="AK338" s="37"/>
      <c r="AL338" s="37"/>
      <c r="AM338" s="37">
        <f>SUM(U338*$AM$2)</f>
        <v>1465.7798983333332</v>
      </c>
      <c r="AN338" s="40">
        <f>SUM(U338*$AN$2)</f>
        <v>4397.3396949999997</v>
      </c>
      <c r="AO338" s="40">
        <f>SUM(U338*$AO$2)</f>
        <v>14657.798983333334</v>
      </c>
      <c r="AP338" s="2"/>
      <c r="AQ338" s="2"/>
    </row>
    <row r="339" spans="1:43" x14ac:dyDescent="0.25">
      <c r="A339" s="1">
        <v>311</v>
      </c>
      <c r="B339" s="22" t="s">
        <v>1045</v>
      </c>
      <c r="C339" s="23" t="s">
        <v>1046</v>
      </c>
      <c r="D339" s="24" t="s">
        <v>1047</v>
      </c>
      <c r="E339" s="23" t="s">
        <v>89</v>
      </c>
      <c r="F339" s="23" t="s">
        <v>100</v>
      </c>
      <c r="G339" s="23" t="s">
        <v>43</v>
      </c>
      <c r="H339" s="24">
        <v>1996</v>
      </c>
      <c r="I339" s="24">
        <v>2014</v>
      </c>
      <c r="J339" s="25">
        <f t="shared" si="68"/>
        <v>18</v>
      </c>
      <c r="K339" s="26">
        <v>6</v>
      </c>
      <c r="L339" s="23">
        <v>15</v>
      </c>
      <c r="M339" s="27">
        <v>4896.3999999999996</v>
      </c>
      <c r="N339" s="27">
        <f>VLOOKUP(C339,[1]Hoja1!B:L,11,FALSE)</f>
        <v>4896.3999999999996</v>
      </c>
      <c r="O339" s="27">
        <f t="shared" si="63"/>
        <v>0</v>
      </c>
      <c r="P339" s="28">
        <f t="shared" si="64"/>
        <v>326.42666666666662</v>
      </c>
      <c r="Q339" s="29">
        <v>13</v>
      </c>
      <c r="R339" s="28">
        <f>SUM(P339*$R$2)</f>
        <v>119145.73333333332</v>
      </c>
      <c r="S339" s="28">
        <f>+R339*$Q$2</f>
        <v>4539.45244</v>
      </c>
      <c r="T339" s="28">
        <f t="shared" si="65"/>
        <v>123685.18577333332</v>
      </c>
      <c r="U339" s="28">
        <f>+P339*$Q$2+P339</f>
        <v>338.8635226666666</v>
      </c>
      <c r="V339" s="28">
        <f>SUM(T339*$V$2)</f>
        <v>14842.222292799997</v>
      </c>
      <c r="W339" s="28">
        <f>+T339*$W$2</f>
        <v>3710.5555731999993</v>
      </c>
      <c r="X339" s="28">
        <f>SUM(T339*$X$2)</f>
        <v>6184.2592886666662</v>
      </c>
      <c r="Y339" s="28">
        <f>SUM(T339*$Y$2)</f>
        <v>3092.1296443333331</v>
      </c>
      <c r="Z339" s="28">
        <f>+T339*$Z$2</f>
        <v>2473.7037154666664</v>
      </c>
      <c r="AA339" s="28">
        <v>990</v>
      </c>
      <c r="AB339" s="28">
        <f>+$AB$2</f>
        <v>67.227356</v>
      </c>
      <c r="AC339" s="28">
        <f t="shared" si="66"/>
        <v>1980</v>
      </c>
      <c r="AD339" s="28">
        <f>+AC339*$Q$2+$AD$2</f>
        <v>275.43799999999999</v>
      </c>
      <c r="AE339" s="28">
        <f t="shared" si="67"/>
        <v>2255.4380000000001</v>
      </c>
      <c r="AF339" s="28">
        <f>SUM(AB338*5)</f>
        <v>336.13677999999999</v>
      </c>
      <c r="AG339" s="28">
        <f>SUM(T339*10%)</f>
        <v>12368.518577333332</v>
      </c>
      <c r="AH339" s="30"/>
      <c r="AI339" s="28"/>
      <c r="AJ339" s="28"/>
      <c r="AK339" s="28"/>
      <c r="AL339" s="28"/>
      <c r="AM339" s="28">
        <f>SUM(U339*$AM$2)</f>
        <v>1694.3176133333329</v>
      </c>
      <c r="AN339" s="31">
        <f>SUM(U339*$AN$2)</f>
        <v>5082.952839999999</v>
      </c>
      <c r="AO339" s="31">
        <f>SUM(U339*$AO$2)</f>
        <v>16943.176133333331</v>
      </c>
      <c r="AP339" s="2"/>
      <c r="AQ339" s="2"/>
    </row>
    <row r="340" spans="1:43" x14ac:dyDescent="0.25">
      <c r="A340" s="1">
        <v>312</v>
      </c>
      <c r="B340" s="22" t="s">
        <v>1048</v>
      </c>
      <c r="C340" s="32" t="s">
        <v>1049</v>
      </c>
      <c r="D340" s="33" t="s">
        <v>1050</v>
      </c>
      <c r="E340" s="32" t="s">
        <v>1037</v>
      </c>
      <c r="F340" s="32" t="s">
        <v>1012</v>
      </c>
      <c r="G340" s="32" t="s">
        <v>43</v>
      </c>
      <c r="H340" s="33">
        <v>1986</v>
      </c>
      <c r="I340" s="33">
        <v>2014</v>
      </c>
      <c r="J340" s="34">
        <f t="shared" si="68"/>
        <v>28</v>
      </c>
      <c r="K340" s="35">
        <v>8</v>
      </c>
      <c r="L340" s="32">
        <v>15</v>
      </c>
      <c r="M340" s="36">
        <v>3546.2</v>
      </c>
      <c r="N340" s="36">
        <f>VLOOKUP(C340,[1]Hoja1!B:L,11,FALSE)</f>
        <v>3546.2</v>
      </c>
      <c r="O340" s="36">
        <f t="shared" si="63"/>
        <v>0</v>
      </c>
      <c r="P340" s="37">
        <f t="shared" si="64"/>
        <v>236.41333333333333</v>
      </c>
      <c r="Q340" s="38">
        <v>1</v>
      </c>
      <c r="R340" s="37">
        <f>SUM(P340*$R$2)</f>
        <v>86290.866666666669</v>
      </c>
      <c r="S340" s="37">
        <f>+R340*$Q$2</f>
        <v>3287.6820200000002</v>
      </c>
      <c r="T340" s="37">
        <f t="shared" si="65"/>
        <v>89578.548686666676</v>
      </c>
      <c r="U340" s="37">
        <f>+P340*$Q$2+P340</f>
        <v>245.42068133333333</v>
      </c>
      <c r="V340" s="37">
        <f>SUM(T340*$V$2)</f>
        <v>10749.4258424</v>
      </c>
      <c r="W340" s="37">
        <f>+T340*$W$2</f>
        <v>2687.3564606</v>
      </c>
      <c r="X340" s="37">
        <f>SUM(T340*$X$2)</f>
        <v>4478.9274343333336</v>
      </c>
      <c r="Y340" s="37">
        <f>SUM(T340*$Y$2)</f>
        <v>2239.4637171666668</v>
      </c>
      <c r="Z340" s="37">
        <f>+T340*$Z$2</f>
        <v>1791.5709737333336</v>
      </c>
      <c r="AA340" s="37">
        <v>878</v>
      </c>
      <c r="AB340" s="37">
        <f>+$AB$2</f>
        <v>67.227356</v>
      </c>
      <c r="AC340" s="37">
        <f t="shared" si="66"/>
        <v>1756</v>
      </c>
      <c r="AD340" s="37">
        <f>+AC340*$Q$2+$AD$2</f>
        <v>266.90359999999998</v>
      </c>
      <c r="AE340" s="37">
        <f t="shared" si="67"/>
        <v>2022.9036000000001</v>
      </c>
      <c r="AF340" s="37">
        <f>SUM(AB340*7)</f>
        <v>470.59149200000002</v>
      </c>
      <c r="AG340" s="37">
        <f>SUM(T340*10%)</f>
        <v>8957.8548686666672</v>
      </c>
      <c r="AH340" s="39"/>
      <c r="AI340" s="37"/>
      <c r="AJ340" s="37"/>
      <c r="AK340" s="37"/>
      <c r="AL340" s="37"/>
      <c r="AM340" s="37">
        <f>SUM(U340*$AM$2)</f>
        <v>1227.1034066666666</v>
      </c>
      <c r="AN340" s="40">
        <f>SUM(U340*$AN$2)</f>
        <v>3681.3102199999998</v>
      </c>
      <c r="AO340" s="40">
        <f>SUM(U340*$AO$2)</f>
        <v>12271.034066666667</v>
      </c>
      <c r="AP340" s="2"/>
      <c r="AQ340" s="2"/>
    </row>
    <row r="341" spans="1:43" x14ac:dyDescent="0.25">
      <c r="A341" s="1">
        <v>313</v>
      </c>
      <c r="B341" s="22" t="s">
        <v>1051</v>
      </c>
      <c r="C341" s="23" t="s">
        <v>1052</v>
      </c>
      <c r="D341" s="24" t="s">
        <v>1053</v>
      </c>
      <c r="E341" s="23" t="s">
        <v>1037</v>
      </c>
      <c r="F341" s="23" t="s">
        <v>51</v>
      </c>
      <c r="G341" s="23" t="s">
        <v>43</v>
      </c>
      <c r="H341" s="24">
        <v>1995</v>
      </c>
      <c r="I341" s="24">
        <v>2014</v>
      </c>
      <c r="J341" s="25">
        <f t="shared" si="68"/>
        <v>19</v>
      </c>
      <c r="K341" s="26">
        <v>8</v>
      </c>
      <c r="L341" s="23">
        <v>15</v>
      </c>
      <c r="M341" s="27">
        <v>3117.8</v>
      </c>
      <c r="N341" s="27">
        <f>VLOOKUP(C341,[1]Hoja1!B:L,11,FALSE)</f>
        <v>3117.8</v>
      </c>
      <c r="O341" s="27">
        <f t="shared" si="63"/>
        <v>0</v>
      </c>
      <c r="P341" s="28">
        <f t="shared" si="64"/>
        <v>207.85333333333335</v>
      </c>
      <c r="Q341" s="29">
        <v>1</v>
      </c>
      <c r="R341" s="28">
        <f>SUM(P341*$R$2)</f>
        <v>75866.466666666674</v>
      </c>
      <c r="S341" s="28">
        <f>+R341*$Q$2</f>
        <v>2890.5123800000006</v>
      </c>
      <c r="T341" s="28">
        <f t="shared" si="65"/>
        <v>78756.979046666675</v>
      </c>
      <c r="U341" s="28">
        <f>+P341*$Q$2+P341</f>
        <v>215.77254533333334</v>
      </c>
      <c r="V341" s="28">
        <f>SUM(T341*$V$2)</f>
        <v>9450.8374856000009</v>
      </c>
      <c r="W341" s="28">
        <f>+T341*$W$2</f>
        <v>2362.7093714000002</v>
      </c>
      <c r="X341" s="28">
        <f>SUM(T341*$X$2)</f>
        <v>3937.8489523333337</v>
      </c>
      <c r="Y341" s="28">
        <f>SUM(T341*$Y$2)</f>
        <v>1968.9244761666669</v>
      </c>
      <c r="Z341" s="28">
        <f>+T341*$Z$2</f>
        <v>1575.1395809333335</v>
      </c>
      <c r="AA341" s="28">
        <v>878</v>
      </c>
      <c r="AB341" s="28">
        <f>+$AB$2</f>
        <v>67.227356</v>
      </c>
      <c r="AC341" s="28">
        <f t="shared" si="66"/>
        <v>1756</v>
      </c>
      <c r="AD341" s="28">
        <f>+AC341*$Q$2+$AD$2</f>
        <v>266.90359999999998</v>
      </c>
      <c r="AE341" s="28">
        <f t="shared" si="67"/>
        <v>2022.9036000000001</v>
      </c>
      <c r="AF341" s="28">
        <f>SUM(AB340*5)</f>
        <v>336.13677999999999</v>
      </c>
      <c r="AG341" s="28">
        <f>SUM(T341*20%)</f>
        <v>15751.395809333335</v>
      </c>
      <c r="AH341" s="30"/>
      <c r="AI341" s="28"/>
      <c r="AJ341" s="28"/>
      <c r="AK341" s="28"/>
      <c r="AL341" s="28"/>
      <c r="AM341" s="28">
        <f>SUM(U341*$AM$2)</f>
        <v>1078.8627266666667</v>
      </c>
      <c r="AN341" s="31">
        <f>SUM(U341*$AN$2)</f>
        <v>3236.5881800000002</v>
      </c>
      <c r="AO341" s="31">
        <f>SUM(U341*$AO$2)</f>
        <v>10788.627266666666</v>
      </c>
      <c r="AP341" s="2"/>
      <c r="AQ341" s="2"/>
    </row>
    <row r="342" spans="1:43" x14ac:dyDescent="0.25">
      <c r="A342" s="1">
        <v>314</v>
      </c>
      <c r="B342" s="22" t="s">
        <v>1054</v>
      </c>
      <c r="C342" s="32" t="s">
        <v>1055</v>
      </c>
      <c r="D342" s="33" t="s">
        <v>1056</v>
      </c>
      <c r="E342" s="32" t="s">
        <v>1037</v>
      </c>
      <c r="F342" s="32" t="s">
        <v>69</v>
      </c>
      <c r="G342" s="32" t="s">
        <v>43</v>
      </c>
      <c r="H342" s="33">
        <v>2001</v>
      </c>
      <c r="I342" s="33">
        <v>2014</v>
      </c>
      <c r="J342" s="34">
        <f t="shared" si="68"/>
        <v>13</v>
      </c>
      <c r="K342" s="35">
        <v>8</v>
      </c>
      <c r="L342" s="32">
        <v>15</v>
      </c>
      <c r="M342" s="36">
        <v>3546.2</v>
      </c>
      <c r="N342" s="36">
        <f>VLOOKUP(C342,[1]Hoja1!B:L,11,FALSE)</f>
        <v>3546.2</v>
      </c>
      <c r="O342" s="36">
        <f t="shared" si="63"/>
        <v>0</v>
      </c>
      <c r="P342" s="37">
        <f t="shared" si="64"/>
        <v>236.41333333333333</v>
      </c>
      <c r="Q342" s="38">
        <v>1</v>
      </c>
      <c r="R342" s="37">
        <f>SUM(P342*$R$2)</f>
        <v>86290.866666666669</v>
      </c>
      <c r="S342" s="37">
        <f>+R342*$Q$2</f>
        <v>3287.6820200000002</v>
      </c>
      <c r="T342" s="37">
        <f t="shared" si="65"/>
        <v>89578.548686666676</v>
      </c>
      <c r="U342" s="37">
        <f>+P342*$Q$2+P342</f>
        <v>245.42068133333333</v>
      </c>
      <c r="V342" s="37">
        <f>SUM(T342*$V$2)</f>
        <v>10749.4258424</v>
      </c>
      <c r="W342" s="37">
        <f>+T342*$W$2</f>
        <v>2687.3564606</v>
      </c>
      <c r="X342" s="37">
        <f>SUM(T342*$X$2)</f>
        <v>4478.9274343333336</v>
      </c>
      <c r="Y342" s="37">
        <f>SUM(T342*$Y$2)</f>
        <v>2239.4637171666668</v>
      </c>
      <c r="Z342" s="37">
        <f>+T342*$Z$2</f>
        <v>1791.5709737333336</v>
      </c>
      <c r="AA342" s="37">
        <v>878</v>
      </c>
      <c r="AB342" s="37">
        <f>+$AB$2</f>
        <v>67.227356</v>
      </c>
      <c r="AC342" s="37">
        <f t="shared" si="66"/>
        <v>1756</v>
      </c>
      <c r="AD342" s="37">
        <f>+AC342*$Q$2+$AD$2</f>
        <v>266.90359999999998</v>
      </c>
      <c r="AE342" s="37">
        <f t="shared" si="67"/>
        <v>2022.9036000000001</v>
      </c>
      <c r="AF342" s="37">
        <f>SUM(AB341*4)</f>
        <v>268.909424</v>
      </c>
      <c r="AG342" s="37">
        <f>SUM(T342*20%)</f>
        <v>17915.709737333334</v>
      </c>
      <c r="AH342" s="39"/>
      <c r="AI342" s="37"/>
      <c r="AJ342" s="37"/>
      <c r="AK342" s="37"/>
      <c r="AL342" s="37"/>
      <c r="AM342" s="37">
        <f>SUM(U342*$AM$2)</f>
        <v>1227.1034066666666</v>
      </c>
      <c r="AN342" s="40">
        <f>SUM(U342*$AN$2)</f>
        <v>3681.3102199999998</v>
      </c>
      <c r="AO342" s="40">
        <f>SUM(U342*$AO$2)</f>
        <v>12271.034066666667</v>
      </c>
      <c r="AP342" s="2"/>
      <c r="AQ342" s="2"/>
    </row>
    <row r="343" spans="1:43" x14ac:dyDescent="0.25">
      <c r="A343" s="1">
        <v>315</v>
      </c>
      <c r="B343" s="22" t="s">
        <v>1057</v>
      </c>
      <c r="C343" s="23" t="s">
        <v>1058</v>
      </c>
      <c r="D343" s="24" t="s">
        <v>1059</v>
      </c>
      <c r="E343" s="23" t="s">
        <v>1037</v>
      </c>
      <c r="F343" s="23" t="s">
        <v>673</v>
      </c>
      <c r="G343" s="23" t="s">
        <v>43</v>
      </c>
      <c r="H343" s="24">
        <v>1995</v>
      </c>
      <c r="I343" s="24">
        <v>2014</v>
      </c>
      <c r="J343" s="25">
        <f t="shared" si="68"/>
        <v>19</v>
      </c>
      <c r="K343" s="26">
        <v>6</v>
      </c>
      <c r="L343" s="23">
        <v>15</v>
      </c>
      <c r="M343" s="27">
        <v>4499.55</v>
      </c>
      <c r="N343" s="27">
        <f>VLOOKUP(C343,[1]Hoja1!B:L,11,FALSE)</f>
        <v>4499.55</v>
      </c>
      <c r="O343" s="27">
        <f t="shared" si="63"/>
        <v>0</v>
      </c>
      <c r="P343" s="28">
        <f t="shared" si="64"/>
        <v>299.97000000000003</v>
      </c>
      <c r="Q343" s="29">
        <v>10</v>
      </c>
      <c r="R343" s="28">
        <f>SUM(P343*$R$2)</f>
        <v>109489.05</v>
      </c>
      <c r="S343" s="28">
        <f>+R343*$Q$2</f>
        <v>4171.5328050000007</v>
      </c>
      <c r="T343" s="28">
        <f t="shared" si="65"/>
        <v>113660.582805</v>
      </c>
      <c r="U343" s="28">
        <f>+P343*$Q$2+P343</f>
        <v>311.39885700000002</v>
      </c>
      <c r="V343" s="28">
        <f>SUM(T343*$V$2)</f>
        <v>13639.2699366</v>
      </c>
      <c r="W343" s="28">
        <f>+T343*$W$2</f>
        <v>3409.8174841499999</v>
      </c>
      <c r="X343" s="28">
        <f>SUM(T343*$X$2)</f>
        <v>5683.0291402500006</v>
      </c>
      <c r="Y343" s="28">
        <f>SUM(T343*$Y$2)</f>
        <v>2841.5145701250003</v>
      </c>
      <c r="Z343" s="28">
        <f>+T343*$Z$2</f>
        <v>2273.2116560999998</v>
      </c>
      <c r="AA343" s="28">
        <v>971</v>
      </c>
      <c r="AB343" s="28">
        <f>+$AB$2</f>
        <v>67.227356</v>
      </c>
      <c r="AC343" s="28">
        <f t="shared" si="66"/>
        <v>1942</v>
      </c>
      <c r="AD343" s="28">
        <f>+AC343*$Q$2+$AD$2</f>
        <v>273.99020000000002</v>
      </c>
      <c r="AE343" s="28">
        <f t="shared" si="67"/>
        <v>2215.9902000000002</v>
      </c>
      <c r="AF343" s="28">
        <f>SUM(AB342*5)</f>
        <v>336.13677999999999</v>
      </c>
      <c r="AG343" s="28">
        <f>SUM(T343*10%)</f>
        <v>11366.058280500001</v>
      </c>
      <c r="AH343" s="30"/>
      <c r="AI343" s="28"/>
      <c r="AJ343" s="28"/>
      <c r="AK343" s="28"/>
      <c r="AL343" s="28"/>
      <c r="AM343" s="28">
        <f>SUM(U343*$AM$2)</f>
        <v>1556.9942850000002</v>
      </c>
      <c r="AN343" s="31">
        <f>SUM(U343*$AN$2)</f>
        <v>4670.9828550000002</v>
      </c>
      <c r="AO343" s="31">
        <f>SUM(U343*$AO$2)</f>
        <v>15569.942850000001</v>
      </c>
      <c r="AP343" s="2"/>
      <c r="AQ343" s="2"/>
    </row>
    <row r="344" spans="1:43" x14ac:dyDescent="0.25">
      <c r="A344" s="1">
        <v>316</v>
      </c>
      <c r="B344" s="22" t="s">
        <v>1060</v>
      </c>
      <c r="C344" s="32" t="s">
        <v>1061</v>
      </c>
      <c r="D344" s="33" t="s">
        <v>1062</v>
      </c>
      <c r="E344" s="32" t="s">
        <v>1037</v>
      </c>
      <c r="F344" s="32" t="s">
        <v>977</v>
      </c>
      <c r="G344" s="32" t="s">
        <v>43</v>
      </c>
      <c r="H344" s="33">
        <v>1995</v>
      </c>
      <c r="I344" s="33">
        <v>2014</v>
      </c>
      <c r="J344" s="34">
        <f t="shared" si="68"/>
        <v>19</v>
      </c>
      <c r="K344" s="35">
        <v>8</v>
      </c>
      <c r="L344" s="32">
        <v>15</v>
      </c>
      <c r="M344" s="36">
        <v>3546.2</v>
      </c>
      <c r="N344" s="36">
        <f>VLOOKUP(C344,[1]Hoja1!B:L,11,FALSE)</f>
        <v>3546.2</v>
      </c>
      <c r="O344" s="36">
        <f t="shared" si="63"/>
        <v>0</v>
      </c>
      <c r="P344" s="37">
        <f t="shared" si="64"/>
        <v>236.41333333333333</v>
      </c>
      <c r="Q344" s="38">
        <v>1</v>
      </c>
      <c r="R344" s="37">
        <f>SUM(P344*$R$2)</f>
        <v>86290.866666666669</v>
      </c>
      <c r="S344" s="37">
        <f>+R344*$Q$2</f>
        <v>3287.6820200000002</v>
      </c>
      <c r="T344" s="37">
        <f t="shared" si="65"/>
        <v>89578.548686666676</v>
      </c>
      <c r="U344" s="37">
        <f>+P344*$Q$2+P344</f>
        <v>245.42068133333333</v>
      </c>
      <c r="V344" s="37">
        <f>SUM(T344*$V$2)</f>
        <v>10749.4258424</v>
      </c>
      <c r="W344" s="37">
        <f>+T344*$W$2</f>
        <v>2687.3564606</v>
      </c>
      <c r="X344" s="37">
        <f>SUM(T344*$X$2)</f>
        <v>4478.9274343333336</v>
      </c>
      <c r="Y344" s="37">
        <f>SUM(T344*$Y$2)</f>
        <v>2239.4637171666668</v>
      </c>
      <c r="Z344" s="37">
        <f>+T344*$Z$2</f>
        <v>1791.5709737333336</v>
      </c>
      <c r="AA344" s="37">
        <v>878</v>
      </c>
      <c r="AB344" s="37">
        <f>+$AB$2</f>
        <v>67.227356</v>
      </c>
      <c r="AC344" s="37">
        <f t="shared" si="66"/>
        <v>1756</v>
      </c>
      <c r="AD344" s="37">
        <f>+AC344*$Q$2+$AD$2</f>
        <v>266.90359999999998</v>
      </c>
      <c r="AE344" s="37">
        <f t="shared" si="67"/>
        <v>2022.9036000000001</v>
      </c>
      <c r="AF344" s="37">
        <f>SUM(AB343*5)</f>
        <v>336.13677999999999</v>
      </c>
      <c r="AG344" s="37">
        <f t="shared" ref="AG344:AG349" si="69">SUM(T344*20%)</f>
        <v>17915.709737333334</v>
      </c>
      <c r="AH344" s="39"/>
      <c r="AI344" s="37"/>
      <c r="AJ344" s="37"/>
      <c r="AK344" s="37"/>
      <c r="AL344" s="37"/>
      <c r="AM344" s="37">
        <f>SUM(U344*$AM$2)</f>
        <v>1227.1034066666666</v>
      </c>
      <c r="AN344" s="40">
        <f>SUM(U344*$AN$2)</f>
        <v>3681.3102199999998</v>
      </c>
      <c r="AO344" s="40">
        <f>SUM(U344*$AO$2)</f>
        <v>12271.034066666667</v>
      </c>
      <c r="AP344" s="2"/>
      <c r="AQ344" s="2"/>
    </row>
    <row r="345" spans="1:43" x14ac:dyDescent="0.25">
      <c r="A345" s="1">
        <v>317</v>
      </c>
      <c r="B345" s="22" t="s">
        <v>1063</v>
      </c>
      <c r="C345" s="23" t="s">
        <v>1064</v>
      </c>
      <c r="D345" s="24" t="s">
        <v>1065</v>
      </c>
      <c r="E345" s="23" t="s">
        <v>1037</v>
      </c>
      <c r="F345" s="23" t="s">
        <v>1066</v>
      </c>
      <c r="G345" s="23" t="s">
        <v>43</v>
      </c>
      <c r="H345" s="24">
        <v>1995</v>
      </c>
      <c r="I345" s="24">
        <v>2014</v>
      </c>
      <c r="J345" s="25">
        <f t="shared" si="68"/>
        <v>19</v>
      </c>
      <c r="K345" s="26">
        <v>8</v>
      </c>
      <c r="L345" s="23">
        <v>15</v>
      </c>
      <c r="M345" s="27">
        <v>3546.2</v>
      </c>
      <c r="N345" s="27">
        <f>VLOOKUP(C345,[1]Hoja1!B:L,11,FALSE)</f>
        <v>3546.2</v>
      </c>
      <c r="O345" s="27">
        <f t="shared" si="63"/>
        <v>0</v>
      </c>
      <c r="P345" s="28">
        <f t="shared" si="64"/>
        <v>236.41333333333333</v>
      </c>
      <c r="Q345" s="29">
        <v>1</v>
      </c>
      <c r="R345" s="28">
        <f>SUM(P345*$R$2)</f>
        <v>86290.866666666669</v>
      </c>
      <c r="S345" s="28">
        <f>+R345*$Q$2</f>
        <v>3287.6820200000002</v>
      </c>
      <c r="T345" s="28">
        <f t="shared" si="65"/>
        <v>89578.548686666676</v>
      </c>
      <c r="U345" s="28">
        <f>+P345*$Q$2+P345</f>
        <v>245.42068133333333</v>
      </c>
      <c r="V345" s="28">
        <f>SUM(T345*$V$2)</f>
        <v>10749.4258424</v>
      </c>
      <c r="W345" s="28">
        <f>+T345*$W$2</f>
        <v>2687.3564606</v>
      </c>
      <c r="X345" s="28">
        <f>SUM(T345*$X$2)</f>
        <v>4478.9274343333336</v>
      </c>
      <c r="Y345" s="28">
        <f>SUM(T345*$Y$2)</f>
        <v>2239.4637171666668</v>
      </c>
      <c r="Z345" s="28">
        <f>+T345*$Z$2</f>
        <v>1791.5709737333336</v>
      </c>
      <c r="AA345" s="28">
        <v>878</v>
      </c>
      <c r="AB345" s="28">
        <f>+$AB$2</f>
        <v>67.227356</v>
      </c>
      <c r="AC345" s="28">
        <f t="shared" si="66"/>
        <v>1756</v>
      </c>
      <c r="AD345" s="28">
        <f>+AC345*$Q$2+$AD$2</f>
        <v>266.90359999999998</v>
      </c>
      <c r="AE345" s="28">
        <f t="shared" si="67"/>
        <v>2022.9036000000001</v>
      </c>
      <c r="AF345" s="28">
        <f>SUM(AB344*5)</f>
        <v>336.13677999999999</v>
      </c>
      <c r="AG345" s="28">
        <f t="shared" si="69"/>
        <v>17915.709737333334</v>
      </c>
      <c r="AH345" s="30"/>
      <c r="AI345" s="28"/>
      <c r="AJ345" s="28"/>
      <c r="AK345" s="28"/>
      <c r="AL345" s="28"/>
      <c r="AM345" s="28">
        <f>SUM(U345*$AM$2)</f>
        <v>1227.1034066666666</v>
      </c>
      <c r="AN345" s="31">
        <f>SUM(U345*$AN$2)</f>
        <v>3681.3102199999998</v>
      </c>
      <c r="AO345" s="31">
        <f>SUM(U345*$AO$2)</f>
        <v>12271.034066666667</v>
      </c>
      <c r="AP345" s="2"/>
      <c r="AQ345" s="2"/>
    </row>
    <row r="346" spans="1:43" x14ac:dyDescent="0.25">
      <c r="A346" s="1">
        <v>318</v>
      </c>
      <c r="B346" s="22" t="s">
        <v>1067</v>
      </c>
      <c r="C346" s="32" t="s">
        <v>1068</v>
      </c>
      <c r="D346" s="33" t="s">
        <v>1069</v>
      </c>
      <c r="E346" s="32" t="s">
        <v>1037</v>
      </c>
      <c r="F346" s="32" t="s">
        <v>69</v>
      </c>
      <c r="G346" s="32" t="s">
        <v>43</v>
      </c>
      <c r="H346" s="33">
        <v>1995</v>
      </c>
      <c r="I346" s="33">
        <v>2014</v>
      </c>
      <c r="J346" s="34">
        <f t="shared" si="68"/>
        <v>19</v>
      </c>
      <c r="K346" s="35">
        <v>8</v>
      </c>
      <c r="L346" s="32">
        <v>15</v>
      </c>
      <c r="M346" s="36">
        <v>3546.2</v>
      </c>
      <c r="N346" s="36">
        <f>VLOOKUP(C346,[1]Hoja1!B:L,11,FALSE)</f>
        <v>3546.2</v>
      </c>
      <c r="O346" s="36">
        <f t="shared" si="63"/>
        <v>0</v>
      </c>
      <c r="P346" s="37">
        <f t="shared" si="64"/>
        <v>236.41333333333333</v>
      </c>
      <c r="Q346" s="38">
        <v>1</v>
      </c>
      <c r="R346" s="37">
        <f>SUM(P346*$R$2)</f>
        <v>86290.866666666669</v>
      </c>
      <c r="S346" s="37">
        <f>+R346*$Q$2</f>
        <v>3287.6820200000002</v>
      </c>
      <c r="T346" s="37">
        <f t="shared" si="65"/>
        <v>89578.548686666676</v>
      </c>
      <c r="U346" s="37">
        <f>+P346*$Q$2+P346</f>
        <v>245.42068133333333</v>
      </c>
      <c r="V346" s="37">
        <f>SUM(T346*$V$2)</f>
        <v>10749.4258424</v>
      </c>
      <c r="W346" s="37">
        <f>+T346*$W$2</f>
        <v>2687.3564606</v>
      </c>
      <c r="X346" s="37">
        <f>SUM(T346*$X$2)</f>
        <v>4478.9274343333336</v>
      </c>
      <c r="Y346" s="37">
        <f>SUM(T346*$Y$2)</f>
        <v>2239.4637171666668</v>
      </c>
      <c r="Z346" s="37">
        <f>+T346*$Z$2</f>
        <v>1791.5709737333336</v>
      </c>
      <c r="AA346" s="37">
        <v>878</v>
      </c>
      <c r="AB346" s="37">
        <f>+$AB$2</f>
        <v>67.227356</v>
      </c>
      <c r="AC346" s="37">
        <f t="shared" si="66"/>
        <v>1756</v>
      </c>
      <c r="AD346" s="37">
        <f>+AC346*$Q$2+$AD$2</f>
        <v>266.90359999999998</v>
      </c>
      <c r="AE346" s="37">
        <f t="shared" si="67"/>
        <v>2022.9036000000001</v>
      </c>
      <c r="AF346" s="37">
        <f>SUM(AB345*5)</f>
        <v>336.13677999999999</v>
      </c>
      <c r="AG346" s="37">
        <f t="shared" si="69"/>
        <v>17915.709737333334</v>
      </c>
      <c r="AH346" s="39"/>
      <c r="AI346" s="37"/>
      <c r="AJ346" s="37"/>
      <c r="AK346" s="37"/>
      <c r="AL346" s="37"/>
      <c r="AM346" s="37">
        <f>SUM(U346*$AM$2)</f>
        <v>1227.1034066666666</v>
      </c>
      <c r="AN346" s="40">
        <f>SUM(U346*$AN$2)</f>
        <v>3681.3102199999998</v>
      </c>
      <c r="AO346" s="40">
        <f>SUM(U346*$AO$2)</f>
        <v>12271.034066666667</v>
      </c>
      <c r="AP346" s="2"/>
      <c r="AQ346" s="2"/>
    </row>
    <row r="347" spans="1:43" x14ac:dyDescent="0.25">
      <c r="A347" s="1">
        <v>319</v>
      </c>
      <c r="B347" s="22" t="s">
        <v>1070</v>
      </c>
      <c r="C347" s="23" t="s">
        <v>1071</v>
      </c>
      <c r="D347" s="24" t="s">
        <v>1072</v>
      </c>
      <c r="E347" s="23" t="s">
        <v>1037</v>
      </c>
      <c r="F347" s="23" t="s">
        <v>977</v>
      </c>
      <c r="G347" s="23" t="s">
        <v>43</v>
      </c>
      <c r="H347" s="24">
        <v>2005</v>
      </c>
      <c r="I347" s="24">
        <v>2014</v>
      </c>
      <c r="J347" s="25">
        <f t="shared" si="68"/>
        <v>9</v>
      </c>
      <c r="K347" s="26">
        <v>8</v>
      </c>
      <c r="L347" s="23">
        <v>15</v>
      </c>
      <c r="M347" s="27">
        <v>3342.35</v>
      </c>
      <c r="N347" s="27">
        <f>VLOOKUP(C347,[1]Hoja1!B:L,11,FALSE)</f>
        <v>3342.35</v>
      </c>
      <c r="O347" s="27">
        <f t="shared" si="63"/>
        <v>0</v>
      </c>
      <c r="P347" s="28">
        <f t="shared" si="64"/>
        <v>222.82333333333332</v>
      </c>
      <c r="Q347" s="29">
        <v>1</v>
      </c>
      <c r="R347" s="28">
        <f>SUM(P347*$R$2)</f>
        <v>81330.516666666663</v>
      </c>
      <c r="S347" s="28">
        <f>+R347*$Q$2</f>
        <v>3098.692685</v>
      </c>
      <c r="T347" s="28">
        <f t="shared" si="65"/>
        <v>84429.209351666665</v>
      </c>
      <c r="U347" s="28">
        <f>+P347*$Q$2+P347</f>
        <v>231.31290233333331</v>
      </c>
      <c r="V347" s="28">
        <f>SUM(T347*$V$2)</f>
        <v>10131.5051222</v>
      </c>
      <c r="W347" s="28">
        <f>+T347*$W$2</f>
        <v>2532.87628055</v>
      </c>
      <c r="X347" s="28">
        <f>SUM(T347*$X$2)</f>
        <v>4221.4604675833334</v>
      </c>
      <c r="Y347" s="28">
        <f>SUM(T347*$Y$2)</f>
        <v>2110.7302337916667</v>
      </c>
      <c r="Z347" s="28">
        <f>+T347*$Z$2</f>
        <v>1688.5841870333334</v>
      </c>
      <c r="AA347" s="28">
        <v>878</v>
      </c>
      <c r="AB347" s="28">
        <f>+$AB$2</f>
        <v>67.227356</v>
      </c>
      <c r="AC347" s="28">
        <f t="shared" si="66"/>
        <v>1756</v>
      </c>
      <c r="AD347" s="28">
        <f>+AC347*$Q$2+$AD$2</f>
        <v>266.90359999999998</v>
      </c>
      <c r="AE347" s="28">
        <f t="shared" si="67"/>
        <v>2022.9036000000001</v>
      </c>
      <c r="AF347" s="28">
        <f>SUM(AB347*3)</f>
        <v>201.68206800000002</v>
      </c>
      <c r="AG347" s="28">
        <f t="shared" si="69"/>
        <v>16885.841870333334</v>
      </c>
      <c r="AH347" s="30"/>
      <c r="AI347" s="28"/>
      <c r="AJ347" s="28"/>
      <c r="AK347" s="28"/>
      <c r="AL347" s="28"/>
      <c r="AM347" s="28">
        <f>SUM(U347*$AM$2)</f>
        <v>1156.5645116666665</v>
      </c>
      <c r="AN347" s="31">
        <f>SUM(U347*$AN$2)</f>
        <v>3469.6935349999999</v>
      </c>
      <c r="AO347" s="31">
        <f>SUM(U347*$AO$2)</f>
        <v>11565.645116666665</v>
      </c>
      <c r="AP347" s="2"/>
      <c r="AQ347" s="2"/>
    </row>
    <row r="348" spans="1:43" x14ac:dyDescent="0.25">
      <c r="A348" s="1">
        <v>320</v>
      </c>
      <c r="B348" s="22" t="s">
        <v>1073</v>
      </c>
      <c r="C348" s="32" t="s">
        <v>1074</v>
      </c>
      <c r="D348" s="33" t="s">
        <v>1075</v>
      </c>
      <c r="E348" s="32" t="s">
        <v>1037</v>
      </c>
      <c r="F348" s="32" t="s">
        <v>69</v>
      </c>
      <c r="G348" s="32" t="s">
        <v>43</v>
      </c>
      <c r="H348" s="33">
        <v>2003</v>
      </c>
      <c r="I348" s="33">
        <v>2014</v>
      </c>
      <c r="J348" s="34">
        <f t="shared" si="68"/>
        <v>11</v>
      </c>
      <c r="K348" s="35">
        <v>8</v>
      </c>
      <c r="L348" s="32">
        <v>15</v>
      </c>
      <c r="M348" s="36">
        <v>3342.35</v>
      </c>
      <c r="N348" s="36">
        <f>VLOOKUP(C348,[1]Hoja1!B:L,11,FALSE)</f>
        <v>3342.35</v>
      </c>
      <c r="O348" s="36">
        <f t="shared" si="63"/>
        <v>0</v>
      </c>
      <c r="P348" s="37">
        <f t="shared" si="64"/>
        <v>222.82333333333332</v>
      </c>
      <c r="Q348" s="38">
        <v>1</v>
      </c>
      <c r="R348" s="37">
        <f>SUM(P348*$R$2)</f>
        <v>81330.516666666663</v>
      </c>
      <c r="S348" s="37">
        <f>+R348*$Q$2</f>
        <v>3098.692685</v>
      </c>
      <c r="T348" s="37">
        <f t="shared" si="65"/>
        <v>84429.209351666665</v>
      </c>
      <c r="U348" s="37">
        <f>+P348*$Q$2+P348</f>
        <v>231.31290233333331</v>
      </c>
      <c r="V348" s="37">
        <f>SUM(T348*$V$2)</f>
        <v>10131.5051222</v>
      </c>
      <c r="W348" s="37">
        <f>+T348*$W$2</f>
        <v>2532.87628055</v>
      </c>
      <c r="X348" s="37">
        <f>SUM(T348*$X$2)</f>
        <v>4221.4604675833334</v>
      </c>
      <c r="Y348" s="37">
        <f>SUM(T348*$Y$2)</f>
        <v>2110.7302337916667</v>
      </c>
      <c r="Z348" s="37">
        <f>+T348*$Z$2</f>
        <v>1688.5841870333334</v>
      </c>
      <c r="AA348" s="37">
        <v>878</v>
      </c>
      <c r="AB348" s="37">
        <f>+$AB$2</f>
        <v>67.227356</v>
      </c>
      <c r="AC348" s="37">
        <f t="shared" si="66"/>
        <v>1756</v>
      </c>
      <c r="AD348" s="37">
        <f>+AC348*$Q$2+$AD$2</f>
        <v>266.90359999999998</v>
      </c>
      <c r="AE348" s="37">
        <f t="shared" si="67"/>
        <v>2022.9036000000001</v>
      </c>
      <c r="AF348" s="37">
        <f>SUM(AB347*4)</f>
        <v>268.909424</v>
      </c>
      <c r="AG348" s="37">
        <f t="shared" si="69"/>
        <v>16885.841870333334</v>
      </c>
      <c r="AH348" s="39"/>
      <c r="AI348" s="37"/>
      <c r="AJ348" s="37"/>
      <c r="AK348" s="37"/>
      <c r="AL348" s="37"/>
      <c r="AM348" s="37">
        <f>SUM(U348*$AM$2)</f>
        <v>1156.5645116666665</v>
      </c>
      <c r="AN348" s="40">
        <f>SUM(U348*$AN$2)</f>
        <v>3469.6935349999999</v>
      </c>
      <c r="AO348" s="40">
        <f>SUM(U348*$AO$2)</f>
        <v>11565.645116666665</v>
      </c>
      <c r="AP348" s="2"/>
      <c r="AQ348" s="2"/>
    </row>
    <row r="349" spans="1:43" x14ac:dyDescent="0.25">
      <c r="A349" s="1">
        <v>321</v>
      </c>
      <c r="B349" s="22" t="s">
        <v>1076</v>
      </c>
      <c r="C349" s="23" t="s">
        <v>1077</v>
      </c>
      <c r="D349" s="24" t="s">
        <v>1078</v>
      </c>
      <c r="E349" s="23" t="s">
        <v>1037</v>
      </c>
      <c r="F349" s="23" t="s">
        <v>69</v>
      </c>
      <c r="G349" s="23" t="s">
        <v>43</v>
      </c>
      <c r="H349" s="24">
        <v>2001</v>
      </c>
      <c r="I349" s="24">
        <v>2014</v>
      </c>
      <c r="J349" s="25">
        <f t="shared" si="68"/>
        <v>13</v>
      </c>
      <c r="K349" s="26">
        <v>8</v>
      </c>
      <c r="L349" s="23">
        <v>15</v>
      </c>
      <c r="M349" s="27">
        <v>3546.2</v>
      </c>
      <c r="N349" s="27">
        <f>VLOOKUP(C349,[1]Hoja1!B:L,11,FALSE)</f>
        <v>3546.2</v>
      </c>
      <c r="O349" s="27">
        <f t="shared" si="63"/>
        <v>0</v>
      </c>
      <c r="P349" s="28">
        <f t="shared" si="64"/>
        <v>236.41333333333333</v>
      </c>
      <c r="Q349" s="29">
        <v>1</v>
      </c>
      <c r="R349" s="28">
        <f>SUM(P349*$R$2)</f>
        <v>86290.866666666669</v>
      </c>
      <c r="S349" s="28">
        <f>+R349*$Q$2</f>
        <v>3287.6820200000002</v>
      </c>
      <c r="T349" s="28">
        <f t="shared" si="65"/>
        <v>89578.548686666676</v>
      </c>
      <c r="U349" s="28">
        <f>+P349*$Q$2+P349</f>
        <v>245.42068133333333</v>
      </c>
      <c r="V349" s="28">
        <f>SUM(T349*$V$2)</f>
        <v>10749.4258424</v>
      </c>
      <c r="W349" s="28">
        <f>+T349*$W$2</f>
        <v>2687.3564606</v>
      </c>
      <c r="X349" s="28">
        <f>SUM(T349*$X$2)</f>
        <v>4478.9274343333336</v>
      </c>
      <c r="Y349" s="28">
        <f>SUM(T349*$Y$2)</f>
        <v>2239.4637171666668</v>
      </c>
      <c r="Z349" s="28">
        <f>+T349*$Z$2</f>
        <v>1791.5709737333336</v>
      </c>
      <c r="AA349" s="28">
        <v>878</v>
      </c>
      <c r="AB349" s="28">
        <f>+$AB$2</f>
        <v>67.227356</v>
      </c>
      <c r="AC349" s="28">
        <f t="shared" si="66"/>
        <v>1756</v>
      </c>
      <c r="AD349" s="28">
        <f>+AC349*$Q$2+$AD$2</f>
        <v>266.90359999999998</v>
      </c>
      <c r="AE349" s="28">
        <f t="shared" si="67"/>
        <v>2022.9036000000001</v>
      </c>
      <c r="AF349" s="28">
        <f>SUM(AB348*4)</f>
        <v>268.909424</v>
      </c>
      <c r="AG349" s="28">
        <f t="shared" si="69"/>
        <v>17915.709737333334</v>
      </c>
      <c r="AH349" s="30"/>
      <c r="AI349" s="28"/>
      <c r="AJ349" s="28"/>
      <c r="AK349" s="28"/>
      <c r="AL349" s="28"/>
      <c r="AM349" s="28">
        <f>SUM(U349*$AM$2)</f>
        <v>1227.1034066666666</v>
      </c>
      <c r="AN349" s="31">
        <f>SUM(U349*$AN$2)</f>
        <v>3681.3102199999998</v>
      </c>
      <c r="AO349" s="31">
        <f>SUM(U349*$AO$2)</f>
        <v>12271.034066666667</v>
      </c>
      <c r="AP349" s="2"/>
      <c r="AQ349" s="2"/>
    </row>
    <row r="350" spans="1:43" x14ac:dyDescent="0.25">
      <c r="A350" s="1">
        <v>322</v>
      </c>
      <c r="B350" s="22" t="s">
        <v>1079</v>
      </c>
      <c r="C350" s="32" t="s">
        <v>1080</v>
      </c>
      <c r="D350" s="33" t="s">
        <v>1081</v>
      </c>
      <c r="E350" s="32" t="s">
        <v>1037</v>
      </c>
      <c r="F350" s="32" t="s">
        <v>1082</v>
      </c>
      <c r="G350" s="32" t="s">
        <v>258</v>
      </c>
      <c r="H350" s="33">
        <v>2013</v>
      </c>
      <c r="I350" s="33">
        <v>2014</v>
      </c>
      <c r="J350" s="34">
        <f t="shared" si="68"/>
        <v>1</v>
      </c>
      <c r="K350" s="35">
        <v>8</v>
      </c>
      <c r="L350" s="32">
        <v>15</v>
      </c>
      <c r="M350" s="36">
        <v>4681.8</v>
      </c>
      <c r="N350" s="36">
        <f>VLOOKUP(C350,[1]Hoja1!B:L,11,FALSE)</f>
        <v>4681.8</v>
      </c>
      <c r="O350" s="36">
        <f t="shared" si="63"/>
        <v>0</v>
      </c>
      <c r="P350" s="37">
        <f t="shared" si="64"/>
        <v>312.12</v>
      </c>
      <c r="Q350" s="38">
        <v>7</v>
      </c>
      <c r="R350" s="37">
        <f>SUM(P350*$R$2)</f>
        <v>113923.8</v>
      </c>
      <c r="S350" s="37">
        <f>+R350*$Q$2</f>
        <v>4340.4967800000004</v>
      </c>
      <c r="T350" s="37">
        <f t="shared" si="65"/>
        <v>118264.29678</v>
      </c>
      <c r="U350" s="37">
        <f>+P350*$Q$2+P350</f>
        <v>324.01177200000001</v>
      </c>
      <c r="V350" s="37">
        <f>SUM(T350*$V$2)</f>
        <v>14191.715613599999</v>
      </c>
      <c r="W350" s="37">
        <f>+T350*$W$2</f>
        <v>3547.9289033999999</v>
      </c>
      <c r="X350" s="37">
        <f>SUM(T350*$X$2)</f>
        <v>5913.2148390000002</v>
      </c>
      <c r="Y350" s="37">
        <f>SUM(T350*$Y$2)</f>
        <v>2956.6074195000001</v>
      </c>
      <c r="Z350" s="37">
        <f>+T350*$Z$2</f>
        <v>2365.2859356000004</v>
      </c>
      <c r="AA350" s="37">
        <v>943</v>
      </c>
      <c r="AB350" s="37">
        <f>+$AB$2</f>
        <v>67.227356</v>
      </c>
      <c r="AC350" s="37">
        <f t="shared" si="66"/>
        <v>1886</v>
      </c>
      <c r="AD350" s="37">
        <f>+AC350*$Q$2+$AD$2</f>
        <v>271.85660000000001</v>
      </c>
      <c r="AE350" s="37">
        <f t="shared" si="67"/>
        <v>2157.8566000000001</v>
      </c>
      <c r="AF350" s="37">
        <v>0</v>
      </c>
      <c r="AG350" s="37">
        <f>SUM(T350*10%)</f>
        <v>11826.429678</v>
      </c>
      <c r="AH350" s="39"/>
      <c r="AI350" s="37"/>
      <c r="AJ350" s="37"/>
      <c r="AK350" s="37"/>
      <c r="AL350" s="37"/>
      <c r="AM350" s="37">
        <f>SUM(U350*$AM$2)</f>
        <v>1620.0588600000001</v>
      </c>
      <c r="AN350" s="40">
        <f>SUM(U350*$AN$2)</f>
        <v>4860.1765800000003</v>
      </c>
      <c r="AO350" s="40">
        <f>SUM(U350*$AO$2)</f>
        <v>16200.588600000001</v>
      </c>
      <c r="AP350" s="2"/>
      <c r="AQ350" s="2"/>
    </row>
    <row r="351" spans="1:43" x14ac:dyDescent="0.25">
      <c r="A351" s="1">
        <v>323</v>
      </c>
      <c r="B351" s="22" t="s">
        <v>1083</v>
      </c>
      <c r="C351" s="23" t="s">
        <v>1084</v>
      </c>
      <c r="D351" s="24" t="s">
        <v>1085</v>
      </c>
      <c r="E351" s="23" t="s">
        <v>1037</v>
      </c>
      <c r="F351" s="23" t="s">
        <v>622</v>
      </c>
      <c r="G351" s="23" t="s">
        <v>70</v>
      </c>
      <c r="H351" s="24">
        <v>2013</v>
      </c>
      <c r="I351" s="24">
        <v>2014</v>
      </c>
      <c r="J351" s="25">
        <f t="shared" si="68"/>
        <v>1</v>
      </c>
      <c r="K351" s="26">
        <v>8</v>
      </c>
      <c r="L351" s="23">
        <v>15</v>
      </c>
      <c r="M351" s="27">
        <v>3271.2</v>
      </c>
      <c r="N351" s="27">
        <f>VLOOKUP(C351,[1]Hoja1!B:L,11,FALSE)</f>
        <v>3271.2</v>
      </c>
      <c r="O351" s="27">
        <f t="shared" si="63"/>
        <v>0</v>
      </c>
      <c r="P351" s="28">
        <v>236.41</v>
      </c>
      <c r="Q351" s="29">
        <v>1</v>
      </c>
      <c r="R351" s="28">
        <f>SUM(P351*$R$2)</f>
        <v>86289.65</v>
      </c>
      <c r="S351" s="28">
        <f>+R351*$Q$2</f>
        <v>3287.6356649999998</v>
      </c>
      <c r="T351" s="28">
        <f t="shared" si="65"/>
        <v>89577.285664999989</v>
      </c>
      <c r="U351" s="28">
        <f>+P351*$Q$2+P351</f>
        <v>245.41722099999998</v>
      </c>
      <c r="V351" s="28">
        <f>SUM(T351*$V$2)</f>
        <v>10749.274279799998</v>
      </c>
      <c r="W351" s="28">
        <f>+T351*$W$2</f>
        <v>2687.3185699499995</v>
      </c>
      <c r="X351" s="28">
        <f>SUM(T351*$X$2)</f>
        <v>4478.86428325</v>
      </c>
      <c r="Y351" s="28">
        <f>SUM(T351*$Y$2)</f>
        <v>2239.432141625</v>
      </c>
      <c r="Z351" s="28">
        <f>+T351*$Z$2</f>
        <v>1791.5457132999998</v>
      </c>
      <c r="AA351" s="28">
        <v>778</v>
      </c>
      <c r="AB351" s="28">
        <f>+$AB$2</f>
        <v>67.227356</v>
      </c>
      <c r="AC351" s="28">
        <f t="shared" si="66"/>
        <v>1556</v>
      </c>
      <c r="AD351" s="28">
        <f>+AC351*$Q$2+$AD$2</f>
        <v>259.28359999999998</v>
      </c>
      <c r="AE351" s="28">
        <f t="shared" si="67"/>
        <v>1815.2836</v>
      </c>
      <c r="AF351" s="28">
        <v>0</v>
      </c>
      <c r="AG351" s="28">
        <f>SUM(T351*20%)</f>
        <v>17915.457133</v>
      </c>
      <c r="AH351" s="30"/>
      <c r="AI351" s="28"/>
      <c r="AJ351" s="28"/>
      <c r="AK351" s="28"/>
      <c r="AL351" s="28"/>
      <c r="AM351" s="28">
        <f>SUM(U351*$AM$2)</f>
        <v>1227.0861049999999</v>
      </c>
      <c r="AN351" s="31">
        <f>SUM(U351*$AN$2)</f>
        <v>3681.2583149999996</v>
      </c>
      <c r="AO351" s="31">
        <f>SUM(U351*$AO$2)</f>
        <v>12270.86105</v>
      </c>
      <c r="AP351" s="2"/>
      <c r="AQ351" s="2"/>
    </row>
    <row r="352" spans="1:43" x14ac:dyDescent="0.25">
      <c r="A352" s="1">
        <v>324</v>
      </c>
      <c r="B352" s="22" t="s">
        <v>1086</v>
      </c>
      <c r="C352" s="32" t="s">
        <v>1087</v>
      </c>
      <c r="D352" s="33" t="s">
        <v>1088</v>
      </c>
      <c r="E352" s="32" t="s">
        <v>1037</v>
      </c>
      <c r="F352" s="32" t="s">
        <v>74</v>
      </c>
      <c r="G352" s="32" t="s">
        <v>43</v>
      </c>
      <c r="H352" s="33">
        <v>2005</v>
      </c>
      <c r="I352" s="33">
        <v>2014</v>
      </c>
      <c r="J352" s="34">
        <f t="shared" si="68"/>
        <v>9</v>
      </c>
      <c r="K352" s="35">
        <v>8</v>
      </c>
      <c r="L352" s="32">
        <v>15</v>
      </c>
      <c r="M352" s="36">
        <v>3117.65</v>
      </c>
      <c r="N352" s="36">
        <f>VLOOKUP(C352,[1]Hoja1!B:L,11,FALSE)</f>
        <v>3117.65</v>
      </c>
      <c r="O352" s="36">
        <f t="shared" si="63"/>
        <v>0</v>
      </c>
      <c r="P352" s="37">
        <f t="shared" ref="P352:P359" si="70">SUM(M352/L352)</f>
        <v>207.84333333333333</v>
      </c>
      <c r="Q352" s="38">
        <v>1</v>
      </c>
      <c r="R352" s="37">
        <f>SUM(P352*$R$2)</f>
        <v>75862.816666666666</v>
      </c>
      <c r="S352" s="37">
        <f>+R352*$Q$2</f>
        <v>2890.3733150000003</v>
      </c>
      <c r="T352" s="37">
        <f t="shared" si="65"/>
        <v>78753.18998166667</v>
      </c>
      <c r="U352" s="37">
        <f>+P352*$Q$2+P352</f>
        <v>215.76216433333335</v>
      </c>
      <c r="V352" s="37">
        <f>SUM(T352*$V$2)</f>
        <v>9450.3827978000008</v>
      </c>
      <c r="W352" s="37">
        <f>+T352*$W$2</f>
        <v>2362.5956994500002</v>
      </c>
      <c r="X352" s="37">
        <f>SUM(T352*$X$2)</f>
        <v>3937.6594990833337</v>
      </c>
      <c r="Y352" s="37">
        <f>SUM(T352*$Y$2)</f>
        <v>1968.8297495416668</v>
      </c>
      <c r="Z352" s="37">
        <f>+T352*$Z$2</f>
        <v>1575.0637996333335</v>
      </c>
      <c r="AA352" s="37">
        <v>878</v>
      </c>
      <c r="AB352" s="37">
        <f>+$AB$2</f>
        <v>67.227356</v>
      </c>
      <c r="AC352" s="37">
        <f t="shared" si="66"/>
        <v>1756</v>
      </c>
      <c r="AD352" s="37">
        <f>+AC352*$Q$2+$AD$2</f>
        <v>266.90359999999998</v>
      </c>
      <c r="AE352" s="37">
        <f t="shared" si="67"/>
        <v>2022.9036000000001</v>
      </c>
      <c r="AF352" s="37">
        <f>SUM(AB352*3)</f>
        <v>201.68206800000002</v>
      </c>
      <c r="AG352" s="37">
        <f>SUM(T352*20%)</f>
        <v>15750.637996333335</v>
      </c>
      <c r="AH352" s="39"/>
      <c r="AI352" s="37"/>
      <c r="AJ352" s="37"/>
      <c r="AK352" s="37"/>
      <c r="AL352" s="37"/>
      <c r="AM352" s="37">
        <f>SUM(U352*$AM$2)</f>
        <v>1078.8108216666667</v>
      </c>
      <c r="AN352" s="40">
        <f>SUM(U352*$AN$2)</f>
        <v>3236.4324650000003</v>
      </c>
      <c r="AO352" s="40">
        <f>SUM(U352*$AO$2)</f>
        <v>10788.108216666667</v>
      </c>
      <c r="AP352" s="2"/>
      <c r="AQ352" s="2"/>
    </row>
    <row r="353" spans="1:43" x14ac:dyDescent="0.25">
      <c r="A353" s="1">
        <v>325</v>
      </c>
      <c r="B353" s="22" t="s">
        <v>1089</v>
      </c>
      <c r="C353" s="23" t="s">
        <v>1090</v>
      </c>
      <c r="D353" s="24" t="s">
        <v>1091</v>
      </c>
      <c r="E353" s="23" t="s">
        <v>1037</v>
      </c>
      <c r="F353" s="23" t="s">
        <v>977</v>
      </c>
      <c r="G353" s="23" t="s">
        <v>43</v>
      </c>
      <c r="H353" s="24">
        <v>1994</v>
      </c>
      <c r="I353" s="24">
        <v>2014</v>
      </c>
      <c r="J353" s="25">
        <f t="shared" si="68"/>
        <v>20</v>
      </c>
      <c r="K353" s="26">
        <v>8</v>
      </c>
      <c r="L353" s="23">
        <v>15</v>
      </c>
      <c r="M353" s="27">
        <v>3342.35</v>
      </c>
      <c r="N353" s="27">
        <f>VLOOKUP(C353,[1]Hoja1!B:L,11,FALSE)</f>
        <v>3342.35</v>
      </c>
      <c r="O353" s="27">
        <f t="shared" si="63"/>
        <v>0</v>
      </c>
      <c r="P353" s="28">
        <f t="shared" si="70"/>
        <v>222.82333333333332</v>
      </c>
      <c r="Q353" s="29">
        <v>1</v>
      </c>
      <c r="R353" s="28">
        <f>SUM(P353*$R$2)</f>
        <v>81330.516666666663</v>
      </c>
      <c r="S353" s="28">
        <f>+R353*$Q$2</f>
        <v>3098.692685</v>
      </c>
      <c r="T353" s="28">
        <f t="shared" si="65"/>
        <v>84429.209351666665</v>
      </c>
      <c r="U353" s="28">
        <f>+P353*$Q$2+P353</f>
        <v>231.31290233333331</v>
      </c>
      <c r="V353" s="28">
        <f>SUM(T353*$V$2)</f>
        <v>10131.5051222</v>
      </c>
      <c r="W353" s="28">
        <f>+T353*$W$2</f>
        <v>2532.87628055</v>
      </c>
      <c r="X353" s="28">
        <f>SUM(T353*$X$2)</f>
        <v>4221.4604675833334</v>
      </c>
      <c r="Y353" s="28">
        <f>SUM(T353*$Y$2)</f>
        <v>2110.7302337916667</v>
      </c>
      <c r="Z353" s="28">
        <f>+T353*$Z$2</f>
        <v>1688.5841870333334</v>
      </c>
      <c r="AA353" s="28">
        <v>878</v>
      </c>
      <c r="AB353" s="28">
        <f>+$AB$2</f>
        <v>67.227356</v>
      </c>
      <c r="AC353" s="28">
        <f t="shared" si="66"/>
        <v>1756</v>
      </c>
      <c r="AD353" s="28">
        <f>+AC353*$Q$2+$AD$2</f>
        <v>266.90359999999998</v>
      </c>
      <c r="AE353" s="28">
        <f t="shared" si="67"/>
        <v>2022.9036000000001</v>
      </c>
      <c r="AF353" s="28">
        <f>SUM(AB352*6)</f>
        <v>403.36413600000003</v>
      </c>
      <c r="AG353" s="28">
        <f>SUM(T353*20%)</f>
        <v>16885.841870333334</v>
      </c>
      <c r="AH353" s="30">
        <v>5000</v>
      </c>
      <c r="AI353" s="28"/>
      <c r="AJ353" s="28"/>
      <c r="AK353" s="28"/>
      <c r="AL353" s="28"/>
      <c r="AM353" s="28">
        <f>SUM(U353*$AM$2)</f>
        <v>1156.5645116666665</v>
      </c>
      <c r="AN353" s="31">
        <f>SUM(U353*$AN$2)</f>
        <v>3469.6935349999999</v>
      </c>
      <c r="AO353" s="31">
        <f>SUM(U353*$AO$2)</f>
        <v>11565.645116666665</v>
      </c>
      <c r="AP353" s="2"/>
      <c r="AQ353" s="2"/>
    </row>
    <row r="354" spans="1:43" x14ac:dyDescent="0.25">
      <c r="A354" s="1">
        <v>326</v>
      </c>
      <c r="B354" s="22" t="s">
        <v>1092</v>
      </c>
      <c r="C354" s="32" t="s">
        <v>1093</v>
      </c>
      <c r="D354" s="33" t="s">
        <v>1094</v>
      </c>
      <c r="E354" s="32" t="s">
        <v>1037</v>
      </c>
      <c r="F354" s="32" t="s">
        <v>622</v>
      </c>
      <c r="G354" s="32" t="s">
        <v>43</v>
      </c>
      <c r="H354" s="33">
        <v>1995</v>
      </c>
      <c r="I354" s="33">
        <v>2014</v>
      </c>
      <c r="J354" s="34">
        <f t="shared" si="68"/>
        <v>19</v>
      </c>
      <c r="K354" s="35">
        <v>8</v>
      </c>
      <c r="L354" s="32">
        <v>15</v>
      </c>
      <c r="M354" s="36">
        <v>3546.2</v>
      </c>
      <c r="N354" s="36">
        <f>VLOOKUP(C354,[1]Hoja1!B:L,11,FALSE)</f>
        <v>3546.2</v>
      </c>
      <c r="O354" s="36">
        <f t="shared" si="63"/>
        <v>0</v>
      </c>
      <c r="P354" s="37">
        <f t="shared" si="70"/>
        <v>236.41333333333333</v>
      </c>
      <c r="Q354" s="38">
        <v>1</v>
      </c>
      <c r="R354" s="37">
        <f>SUM(P354*$R$2)</f>
        <v>86290.866666666669</v>
      </c>
      <c r="S354" s="37">
        <f>+R354*$Q$2</f>
        <v>3287.6820200000002</v>
      </c>
      <c r="T354" s="37">
        <f t="shared" si="65"/>
        <v>89578.548686666676</v>
      </c>
      <c r="U354" s="37">
        <f>+P354*$Q$2+P354</f>
        <v>245.42068133333333</v>
      </c>
      <c r="V354" s="37">
        <f>SUM(T354*$V$2)</f>
        <v>10749.4258424</v>
      </c>
      <c r="W354" s="37">
        <f>+T354*$W$2</f>
        <v>2687.3564606</v>
      </c>
      <c r="X354" s="37">
        <f>SUM(T354*$X$2)</f>
        <v>4478.9274343333336</v>
      </c>
      <c r="Y354" s="37">
        <f>SUM(T354*$Y$2)</f>
        <v>2239.4637171666668</v>
      </c>
      <c r="Z354" s="37">
        <f>+T354*$Z$2</f>
        <v>1791.5709737333336</v>
      </c>
      <c r="AA354" s="37">
        <v>878</v>
      </c>
      <c r="AB354" s="37">
        <f>+$AB$2</f>
        <v>67.227356</v>
      </c>
      <c r="AC354" s="37">
        <f t="shared" si="66"/>
        <v>1756</v>
      </c>
      <c r="AD354" s="37">
        <f>+AC354*$Q$2+$AD$2</f>
        <v>266.90359999999998</v>
      </c>
      <c r="AE354" s="37">
        <f t="shared" si="67"/>
        <v>2022.9036000000001</v>
      </c>
      <c r="AF354" s="37">
        <f>SUM(AB353*5)</f>
        <v>336.13677999999999</v>
      </c>
      <c r="AG354" s="37">
        <f>SUM(T354*10%)</f>
        <v>8957.8548686666672</v>
      </c>
      <c r="AH354" s="39"/>
      <c r="AI354" s="37"/>
      <c r="AJ354" s="37"/>
      <c r="AK354" s="37"/>
      <c r="AL354" s="37"/>
      <c r="AM354" s="37">
        <f>SUM(U354*$AM$2)</f>
        <v>1227.1034066666666</v>
      </c>
      <c r="AN354" s="40">
        <f>SUM(U354*$AN$2)</f>
        <v>3681.3102199999998</v>
      </c>
      <c r="AO354" s="40">
        <f>SUM(U354*$AO$2)</f>
        <v>12271.034066666667</v>
      </c>
      <c r="AP354" s="2"/>
      <c r="AQ354" s="2"/>
    </row>
    <row r="355" spans="1:43" x14ac:dyDescent="0.25">
      <c r="A355" s="1">
        <v>327</v>
      </c>
      <c r="B355" s="22" t="s">
        <v>1095</v>
      </c>
      <c r="C355" s="23" t="s">
        <v>1096</v>
      </c>
      <c r="D355" s="24" t="s">
        <v>1097</v>
      </c>
      <c r="E355" s="23" t="s">
        <v>1037</v>
      </c>
      <c r="F355" s="23" t="s">
        <v>977</v>
      </c>
      <c r="G355" s="23" t="s">
        <v>43</v>
      </c>
      <c r="H355" s="24">
        <v>1990</v>
      </c>
      <c r="I355" s="24">
        <v>2014</v>
      </c>
      <c r="J355" s="25">
        <f t="shared" si="68"/>
        <v>24</v>
      </c>
      <c r="K355" s="26">
        <v>8</v>
      </c>
      <c r="L355" s="23">
        <v>15</v>
      </c>
      <c r="M355" s="27">
        <v>3342.35</v>
      </c>
      <c r="N355" s="27">
        <f>VLOOKUP(C355,[1]Hoja1!B:L,11,FALSE)</f>
        <v>3342.35</v>
      </c>
      <c r="O355" s="27">
        <f t="shared" si="63"/>
        <v>0</v>
      </c>
      <c r="P355" s="28">
        <f t="shared" si="70"/>
        <v>222.82333333333332</v>
      </c>
      <c r="Q355" s="29">
        <v>1</v>
      </c>
      <c r="R355" s="28">
        <f>SUM(P355*$R$2)</f>
        <v>81330.516666666663</v>
      </c>
      <c r="S355" s="28">
        <f>+R355*$Q$2</f>
        <v>3098.692685</v>
      </c>
      <c r="T355" s="28">
        <f t="shared" si="65"/>
        <v>84429.209351666665</v>
      </c>
      <c r="U355" s="28">
        <f>+P355*$Q$2+P355</f>
        <v>231.31290233333331</v>
      </c>
      <c r="V355" s="28">
        <f>SUM(T355*$V$2)</f>
        <v>10131.5051222</v>
      </c>
      <c r="W355" s="28">
        <f>+T355*$W$2</f>
        <v>2532.87628055</v>
      </c>
      <c r="X355" s="28">
        <f>SUM(T355*$X$2)</f>
        <v>4221.4604675833334</v>
      </c>
      <c r="Y355" s="28">
        <f>SUM(T355*$Y$2)</f>
        <v>2110.7302337916667</v>
      </c>
      <c r="Z355" s="28">
        <f>+T355*$Z$2</f>
        <v>1688.5841870333334</v>
      </c>
      <c r="AA355" s="28">
        <v>878</v>
      </c>
      <c r="AB355" s="28">
        <f>+$AB$2</f>
        <v>67.227356</v>
      </c>
      <c r="AC355" s="28">
        <f t="shared" si="66"/>
        <v>1756</v>
      </c>
      <c r="AD355" s="28">
        <f>+AC355*$Q$2+$AD$2</f>
        <v>266.90359999999998</v>
      </c>
      <c r="AE355" s="28">
        <f t="shared" si="67"/>
        <v>2022.9036000000001</v>
      </c>
      <c r="AF355" s="28">
        <f>SUM(AB354*6)</f>
        <v>403.36413600000003</v>
      </c>
      <c r="AG355" s="28">
        <f>SUM(T355*20%)</f>
        <v>16885.841870333334</v>
      </c>
      <c r="AH355" s="30"/>
      <c r="AI355" s="28"/>
      <c r="AJ355" s="28"/>
      <c r="AK355" s="28"/>
      <c r="AL355" s="28"/>
      <c r="AM355" s="28">
        <f>SUM(U355*$AM$2)</f>
        <v>1156.5645116666665</v>
      </c>
      <c r="AN355" s="31">
        <f>SUM(U355*$AN$2)</f>
        <v>3469.6935349999999</v>
      </c>
      <c r="AO355" s="31">
        <f>SUM(U355*$AO$2)</f>
        <v>11565.645116666665</v>
      </c>
      <c r="AP355" s="2"/>
      <c r="AQ355" s="2"/>
    </row>
    <row r="356" spans="1:43" x14ac:dyDescent="0.25">
      <c r="A356" s="1">
        <v>328</v>
      </c>
      <c r="B356" s="22" t="s">
        <v>1098</v>
      </c>
      <c r="C356" s="32" t="s">
        <v>1099</v>
      </c>
      <c r="D356" s="33" t="s">
        <v>1100</v>
      </c>
      <c r="E356" s="32" t="s">
        <v>1037</v>
      </c>
      <c r="F356" s="32" t="s">
        <v>977</v>
      </c>
      <c r="G356" s="32" t="s">
        <v>43</v>
      </c>
      <c r="H356" s="33">
        <v>1994</v>
      </c>
      <c r="I356" s="33">
        <v>2014</v>
      </c>
      <c r="J356" s="34">
        <f t="shared" si="68"/>
        <v>20</v>
      </c>
      <c r="K356" s="35">
        <v>8</v>
      </c>
      <c r="L356" s="32">
        <v>15</v>
      </c>
      <c r="M356" s="36">
        <v>3342.35</v>
      </c>
      <c r="N356" s="36">
        <f>VLOOKUP(C356,[1]Hoja1!B:L,11,FALSE)</f>
        <v>3342.35</v>
      </c>
      <c r="O356" s="36">
        <f t="shared" si="63"/>
        <v>0</v>
      </c>
      <c r="P356" s="37">
        <f t="shared" si="70"/>
        <v>222.82333333333332</v>
      </c>
      <c r="Q356" s="38">
        <v>1</v>
      </c>
      <c r="R356" s="37">
        <f>SUM(P356*$R$2)</f>
        <v>81330.516666666663</v>
      </c>
      <c r="S356" s="37">
        <f>+R356*$Q$2</f>
        <v>3098.692685</v>
      </c>
      <c r="T356" s="37">
        <f t="shared" si="65"/>
        <v>84429.209351666665</v>
      </c>
      <c r="U356" s="37">
        <f>+P356*$Q$2+P356</f>
        <v>231.31290233333331</v>
      </c>
      <c r="V356" s="37">
        <f>SUM(T356*$V$2)</f>
        <v>10131.5051222</v>
      </c>
      <c r="W356" s="37">
        <f>+T356*$W$2</f>
        <v>2532.87628055</v>
      </c>
      <c r="X356" s="37">
        <f>SUM(T356*$X$2)</f>
        <v>4221.4604675833334</v>
      </c>
      <c r="Y356" s="37">
        <f>SUM(T356*$Y$2)</f>
        <v>2110.7302337916667</v>
      </c>
      <c r="Z356" s="37">
        <f>+T356*$Z$2</f>
        <v>1688.5841870333334</v>
      </c>
      <c r="AA356" s="37">
        <v>878</v>
      </c>
      <c r="AB356" s="37">
        <f>+$AB$2</f>
        <v>67.227356</v>
      </c>
      <c r="AC356" s="37">
        <f t="shared" si="66"/>
        <v>1756</v>
      </c>
      <c r="AD356" s="37">
        <f>+AC356*$Q$2+$AD$2</f>
        <v>266.90359999999998</v>
      </c>
      <c r="AE356" s="37">
        <f t="shared" si="67"/>
        <v>2022.9036000000001</v>
      </c>
      <c r="AF356" s="37">
        <f>SUM(AB355*6)</f>
        <v>403.36413600000003</v>
      </c>
      <c r="AG356" s="37">
        <f>SUM(T356*20%)</f>
        <v>16885.841870333334</v>
      </c>
      <c r="AH356" s="39">
        <v>5000</v>
      </c>
      <c r="AI356" s="37"/>
      <c r="AJ356" s="37"/>
      <c r="AK356" s="37"/>
      <c r="AL356" s="37"/>
      <c r="AM356" s="37">
        <f>SUM(U356*$AM$2)</f>
        <v>1156.5645116666665</v>
      </c>
      <c r="AN356" s="40">
        <f>SUM(U356*$AN$2)</f>
        <v>3469.6935349999999</v>
      </c>
      <c r="AO356" s="40">
        <f>SUM(U356*$AO$2)</f>
        <v>11565.645116666665</v>
      </c>
      <c r="AP356" s="2"/>
      <c r="AQ356" s="2"/>
    </row>
    <row r="357" spans="1:43" x14ac:dyDescent="0.25">
      <c r="A357" s="1">
        <v>329</v>
      </c>
      <c r="B357" s="22" t="s">
        <v>1101</v>
      </c>
      <c r="C357" s="23" t="s">
        <v>1102</v>
      </c>
      <c r="D357" s="24" t="s">
        <v>1103</v>
      </c>
      <c r="E357" s="23" t="s">
        <v>1037</v>
      </c>
      <c r="F357" s="23" t="s">
        <v>69</v>
      </c>
      <c r="G357" s="23" t="s">
        <v>43</v>
      </c>
      <c r="H357" s="24">
        <v>1991</v>
      </c>
      <c r="I357" s="24">
        <v>2014</v>
      </c>
      <c r="J357" s="25">
        <f t="shared" si="68"/>
        <v>23</v>
      </c>
      <c r="K357" s="26">
        <v>8</v>
      </c>
      <c r="L357" s="23">
        <v>15</v>
      </c>
      <c r="M357" s="27">
        <v>3546.2</v>
      </c>
      <c r="N357" s="27">
        <f>VLOOKUP(C357,[1]Hoja1!B:L,11,FALSE)</f>
        <v>3546.2</v>
      </c>
      <c r="O357" s="27">
        <f t="shared" si="63"/>
        <v>0</v>
      </c>
      <c r="P357" s="28">
        <f t="shared" si="70"/>
        <v>236.41333333333333</v>
      </c>
      <c r="Q357" s="29">
        <v>1</v>
      </c>
      <c r="R357" s="28">
        <f>SUM(P357*$R$2)</f>
        <v>86290.866666666669</v>
      </c>
      <c r="S357" s="28">
        <f>+R357*$Q$2</f>
        <v>3287.6820200000002</v>
      </c>
      <c r="T357" s="28">
        <f t="shared" si="65"/>
        <v>89578.548686666676</v>
      </c>
      <c r="U357" s="28">
        <f>+P357*$Q$2+P357</f>
        <v>245.42068133333333</v>
      </c>
      <c r="V357" s="28">
        <f>SUM(T357*$V$2)</f>
        <v>10749.4258424</v>
      </c>
      <c r="W357" s="28">
        <f>+T357*$W$2</f>
        <v>2687.3564606</v>
      </c>
      <c r="X357" s="28">
        <f>SUM(T357*$X$2)</f>
        <v>4478.9274343333336</v>
      </c>
      <c r="Y357" s="28">
        <f>SUM(T357*$Y$2)</f>
        <v>2239.4637171666668</v>
      </c>
      <c r="Z357" s="28">
        <f>+T357*$Z$2</f>
        <v>1791.5709737333336</v>
      </c>
      <c r="AA357" s="28">
        <v>878</v>
      </c>
      <c r="AB357" s="28">
        <f>+$AB$2</f>
        <v>67.227356</v>
      </c>
      <c r="AC357" s="28">
        <f t="shared" si="66"/>
        <v>1756</v>
      </c>
      <c r="AD357" s="28">
        <f>+AC357*$Q$2+$AD$2</f>
        <v>266.90359999999998</v>
      </c>
      <c r="AE357" s="28">
        <f t="shared" si="67"/>
        <v>2022.9036000000001</v>
      </c>
      <c r="AF357" s="28">
        <f>SUM(AB356*6)</f>
        <v>403.36413600000003</v>
      </c>
      <c r="AG357" s="28">
        <f>SUM(T357*20%)</f>
        <v>17915.709737333334</v>
      </c>
      <c r="AH357" s="30"/>
      <c r="AI357" s="28"/>
      <c r="AJ357" s="28"/>
      <c r="AK357" s="28"/>
      <c r="AL357" s="28"/>
      <c r="AM357" s="28">
        <f>SUM(U357*$AM$2)</f>
        <v>1227.1034066666666</v>
      </c>
      <c r="AN357" s="31">
        <f>SUM(U357*$AN$2)</f>
        <v>3681.3102199999998</v>
      </c>
      <c r="AO357" s="31">
        <f>SUM(U357*$AO$2)</f>
        <v>12271.034066666667</v>
      </c>
      <c r="AP357" s="2"/>
      <c r="AQ357" s="2"/>
    </row>
    <row r="358" spans="1:43" x14ac:dyDescent="0.25">
      <c r="A358" s="1">
        <v>330</v>
      </c>
      <c r="B358" s="22" t="s">
        <v>1104</v>
      </c>
      <c r="C358" s="32" t="s">
        <v>1105</v>
      </c>
      <c r="D358" s="33" t="s">
        <v>1106</v>
      </c>
      <c r="E358" s="32" t="s">
        <v>1037</v>
      </c>
      <c r="F358" s="32" t="s">
        <v>69</v>
      </c>
      <c r="G358" s="32" t="s">
        <v>43</v>
      </c>
      <c r="H358" s="33">
        <v>1985</v>
      </c>
      <c r="I358" s="33">
        <v>2014</v>
      </c>
      <c r="J358" s="34">
        <f t="shared" si="68"/>
        <v>29</v>
      </c>
      <c r="K358" s="35">
        <v>8</v>
      </c>
      <c r="L358" s="32">
        <v>15</v>
      </c>
      <c r="M358" s="36">
        <v>3546.2</v>
      </c>
      <c r="N358" s="36">
        <f>VLOOKUP(C358,[1]Hoja1!B:L,11,FALSE)</f>
        <v>3546.2</v>
      </c>
      <c r="O358" s="36">
        <f t="shared" si="63"/>
        <v>0</v>
      </c>
      <c r="P358" s="37">
        <f t="shared" si="70"/>
        <v>236.41333333333333</v>
      </c>
      <c r="Q358" s="38">
        <v>1</v>
      </c>
      <c r="R358" s="37">
        <f>SUM(P358*$R$2)</f>
        <v>86290.866666666669</v>
      </c>
      <c r="S358" s="37">
        <f>+R358*$Q$2</f>
        <v>3287.6820200000002</v>
      </c>
      <c r="T358" s="37">
        <f t="shared" si="65"/>
        <v>89578.548686666676</v>
      </c>
      <c r="U358" s="37">
        <f>+P358*$Q$2+P358</f>
        <v>245.42068133333333</v>
      </c>
      <c r="V358" s="37">
        <f>SUM(T358*$V$2)</f>
        <v>10749.4258424</v>
      </c>
      <c r="W358" s="37">
        <f>+T358*$W$2</f>
        <v>2687.3564606</v>
      </c>
      <c r="X358" s="37">
        <f>SUM(T358*$X$2)</f>
        <v>4478.9274343333336</v>
      </c>
      <c r="Y358" s="37">
        <f>SUM(T358*$Y$2)</f>
        <v>2239.4637171666668</v>
      </c>
      <c r="Z358" s="37">
        <f>+T358*$Z$2</f>
        <v>1791.5709737333336</v>
      </c>
      <c r="AA358" s="37">
        <v>878</v>
      </c>
      <c r="AB358" s="37">
        <f>+$AB$2</f>
        <v>67.227356</v>
      </c>
      <c r="AC358" s="37">
        <f t="shared" si="66"/>
        <v>1756</v>
      </c>
      <c r="AD358" s="37">
        <f>+AC358*$Q$2+$AD$2</f>
        <v>266.90359999999998</v>
      </c>
      <c r="AE358" s="37">
        <f t="shared" si="67"/>
        <v>2022.9036000000001</v>
      </c>
      <c r="AF358" s="37">
        <f>SUM(AB358*7)</f>
        <v>470.59149200000002</v>
      </c>
      <c r="AG358" s="37">
        <f>SUM(T358*10%)</f>
        <v>8957.8548686666672</v>
      </c>
      <c r="AH358" s="39"/>
      <c r="AI358" s="37"/>
      <c r="AJ358" s="37"/>
      <c r="AK358" s="37"/>
      <c r="AL358" s="37"/>
      <c r="AM358" s="37">
        <f>SUM(U358*$AM$2)</f>
        <v>1227.1034066666666</v>
      </c>
      <c r="AN358" s="40">
        <f>SUM(U358*$AN$2)</f>
        <v>3681.3102199999998</v>
      </c>
      <c r="AO358" s="40">
        <f>SUM(U358*$AO$2)</f>
        <v>12271.034066666667</v>
      </c>
      <c r="AP358" s="2"/>
      <c r="AQ358" s="2"/>
    </row>
    <row r="359" spans="1:43" x14ac:dyDescent="0.25">
      <c r="A359" s="1">
        <v>331</v>
      </c>
      <c r="B359" s="22" t="s">
        <v>1107</v>
      </c>
      <c r="C359" s="23" t="s">
        <v>1108</v>
      </c>
      <c r="D359" s="24" t="s">
        <v>1109</v>
      </c>
      <c r="E359" s="23" t="s">
        <v>1037</v>
      </c>
      <c r="F359" s="23" t="s">
        <v>69</v>
      </c>
      <c r="G359" s="23" t="s">
        <v>85</v>
      </c>
      <c r="H359" s="24">
        <v>2013</v>
      </c>
      <c r="I359" s="24">
        <v>2014</v>
      </c>
      <c r="J359" s="25">
        <f t="shared" si="68"/>
        <v>1</v>
      </c>
      <c r="K359" s="26">
        <v>8</v>
      </c>
      <c r="L359" s="23">
        <v>15</v>
      </c>
      <c r="M359" s="27">
        <v>3546.15</v>
      </c>
      <c r="N359" s="27">
        <f>VLOOKUP(C359,[1]Hoja1!B:L,11,FALSE)</f>
        <v>3546.15</v>
      </c>
      <c r="O359" s="27">
        <f t="shared" si="63"/>
        <v>0</v>
      </c>
      <c r="P359" s="28">
        <f t="shared" si="70"/>
        <v>236.41</v>
      </c>
      <c r="Q359" s="29">
        <v>1</v>
      </c>
      <c r="R359" s="28">
        <f>SUM(P359*$R$2)</f>
        <v>86289.65</v>
      </c>
      <c r="S359" s="28">
        <f>+R359*$Q$2</f>
        <v>3287.6356649999998</v>
      </c>
      <c r="T359" s="28">
        <f t="shared" si="65"/>
        <v>89577.285664999989</v>
      </c>
      <c r="U359" s="28">
        <f>+P359*$Q$2+P359</f>
        <v>245.41722099999998</v>
      </c>
      <c r="V359" s="28">
        <f>SUM(T359*$V$2)</f>
        <v>10749.274279799998</v>
      </c>
      <c r="W359" s="28">
        <f>+T359*$W$2</f>
        <v>2687.3185699499995</v>
      </c>
      <c r="X359" s="28">
        <f>SUM(T359*$X$2)</f>
        <v>4478.86428325</v>
      </c>
      <c r="Y359" s="28">
        <f>SUM(T359*$Y$2)</f>
        <v>2239.432141625</v>
      </c>
      <c r="Z359" s="28">
        <f>+T359*$Z$2</f>
        <v>1791.5457132999998</v>
      </c>
      <c r="AA359" s="28">
        <v>778</v>
      </c>
      <c r="AB359" s="28">
        <f>+$AB$2</f>
        <v>67.227356</v>
      </c>
      <c r="AC359" s="28">
        <f t="shared" si="66"/>
        <v>1556</v>
      </c>
      <c r="AD359" s="28">
        <f>+AC359*$Q$2+$AD$2</f>
        <v>259.28359999999998</v>
      </c>
      <c r="AE359" s="28">
        <f t="shared" si="67"/>
        <v>1815.2836</v>
      </c>
      <c r="AF359" s="28">
        <v>0</v>
      </c>
      <c r="AG359" s="28">
        <f>SUM(T359*20%)</f>
        <v>17915.457133</v>
      </c>
      <c r="AH359" s="30"/>
      <c r="AI359" s="28"/>
      <c r="AJ359" s="28"/>
      <c r="AK359" s="28"/>
      <c r="AL359" s="28"/>
      <c r="AM359" s="28">
        <f>SUM(U359*$AM$2)</f>
        <v>1227.0861049999999</v>
      </c>
      <c r="AN359" s="31">
        <f>SUM(U359*$AN$2)</f>
        <v>3681.2583149999996</v>
      </c>
      <c r="AO359" s="31">
        <f>SUM(U359*$AO$2)</f>
        <v>12270.86105</v>
      </c>
      <c r="AP359" s="2"/>
      <c r="AQ359" s="2"/>
    </row>
    <row r="360" spans="1:43" x14ac:dyDescent="0.25">
      <c r="A360" s="1"/>
      <c r="B360" s="22"/>
      <c r="C360" s="2"/>
      <c r="D360" s="22"/>
      <c r="E360" s="2"/>
      <c r="F360" s="2"/>
      <c r="G360" s="2"/>
      <c r="H360" s="22"/>
      <c r="I360" s="22"/>
      <c r="J360" s="41"/>
      <c r="K360" s="4"/>
      <c r="L360" s="4"/>
      <c r="M360" s="4"/>
      <c r="N360" s="3"/>
      <c r="O360" s="3"/>
      <c r="P360" s="4">
        <f t="shared" ref="P360:AO360" si="71">SUM(P317:P359)</f>
        <v>11023.800000000003</v>
      </c>
      <c r="Q360" s="5">
        <f t="shared" si="71"/>
        <v>125</v>
      </c>
      <c r="R360" s="4">
        <f t="shared" si="71"/>
        <v>4023687</v>
      </c>
      <c r="S360" s="4">
        <f t="shared" si="71"/>
        <v>153302.47470000002</v>
      </c>
      <c r="T360" s="4">
        <f t="shared" si="71"/>
        <v>4176989.474700002</v>
      </c>
      <c r="U360" s="4">
        <f t="shared" si="71"/>
        <v>11443.806779999995</v>
      </c>
      <c r="V360" s="4">
        <f t="shared" si="71"/>
        <v>501238.73696400004</v>
      </c>
      <c r="W360" s="4">
        <f t="shared" si="71"/>
        <v>125309.68424100001</v>
      </c>
      <c r="X360" s="4">
        <f t="shared" si="71"/>
        <v>208849.47373500001</v>
      </c>
      <c r="Y360" s="4">
        <f t="shared" si="71"/>
        <v>104424.7368675</v>
      </c>
      <c r="Z360" s="4">
        <f t="shared" si="71"/>
        <v>83539.789494000026</v>
      </c>
      <c r="AA360" s="4">
        <f t="shared" si="71"/>
        <v>38172</v>
      </c>
      <c r="AB360" s="4">
        <f t="shared" si="71"/>
        <v>2890.776308</v>
      </c>
      <c r="AC360" s="4">
        <f t="shared" si="71"/>
        <v>76344</v>
      </c>
      <c r="AD360" s="4">
        <f t="shared" si="71"/>
        <v>11508.706399999994</v>
      </c>
      <c r="AE360" s="4">
        <f t="shared" si="71"/>
        <v>87852.70640000001</v>
      </c>
      <c r="AF360" s="4">
        <f t="shared" si="71"/>
        <v>11697.559944000001</v>
      </c>
      <c r="AG360" s="4">
        <f t="shared" si="71"/>
        <v>593066.22203033348</v>
      </c>
      <c r="AH360" s="4">
        <f t="shared" si="71"/>
        <v>15000</v>
      </c>
      <c r="AI360" s="4">
        <f t="shared" si="71"/>
        <v>0</v>
      </c>
      <c r="AJ360" s="4">
        <f t="shared" si="71"/>
        <v>0</v>
      </c>
      <c r="AK360" s="4">
        <f t="shared" si="71"/>
        <v>0</v>
      </c>
      <c r="AL360" s="4">
        <f t="shared" si="71"/>
        <v>0</v>
      </c>
      <c r="AM360" s="4">
        <f t="shared" si="71"/>
        <v>57219.033900000009</v>
      </c>
      <c r="AN360" s="4">
        <f t="shared" si="71"/>
        <v>171657.10170000006</v>
      </c>
      <c r="AO360" s="4">
        <f t="shared" si="71"/>
        <v>572190.33900000004</v>
      </c>
      <c r="AP360" s="2"/>
      <c r="AQ360" s="2"/>
    </row>
    <row r="361" spans="1:43" x14ac:dyDescent="0.25">
      <c r="A361" s="14"/>
      <c r="B361" s="42"/>
      <c r="C361" s="43" t="s">
        <v>152</v>
      </c>
      <c r="D361" s="42"/>
      <c r="E361" s="44"/>
      <c r="F361" s="44"/>
      <c r="G361" s="44"/>
      <c r="H361" s="42"/>
      <c r="I361" s="42"/>
      <c r="J361" s="45"/>
      <c r="K361" s="14"/>
      <c r="L361" s="44"/>
      <c r="M361" s="46"/>
      <c r="N361" s="47"/>
      <c r="O361" s="47"/>
      <c r="P361" s="46"/>
      <c r="Q361" s="48" t="s">
        <v>153</v>
      </c>
      <c r="R361" s="46">
        <f>+R360</f>
        <v>4023687</v>
      </c>
      <c r="S361" s="46">
        <f>+S360</f>
        <v>153302.47470000002</v>
      </c>
      <c r="T361" s="46">
        <f>+T360</f>
        <v>4176989.474700002</v>
      </c>
      <c r="U361" s="46"/>
      <c r="V361" s="46">
        <f>+V360</f>
        <v>501238.73696400004</v>
      </c>
      <c r="W361" s="46">
        <f>+W360</f>
        <v>125309.68424100001</v>
      </c>
      <c r="X361" s="46">
        <f>+X360</f>
        <v>208849.47373500001</v>
      </c>
      <c r="Y361" s="46">
        <f>+Y360</f>
        <v>104424.7368675</v>
      </c>
      <c r="Z361" s="46">
        <f>+Z360</f>
        <v>83539.789494000026</v>
      </c>
      <c r="AA361" s="46"/>
      <c r="AB361" s="46"/>
      <c r="AC361" s="46">
        <f>+AC360*12</f>
        <v>916128</v>
      </c>
      <c r="AD361" s="46">
        <f>+AD360*12</f>
        <v>138104.47679999992</v>
      </c>
      <c r="AE361" s="46">
        <f>+AE360*12</f>
        <v>1054232.4768000001</v>
      </c>
      <c r="AF361" s="46">
        <f>+AF360*12</f>
        <v>140370.71932800001</v>
      </c>
      <c r="AG361" s="46">
        <f t="shared" ref="AG361:AO361" si="72">+AG360</f>
        <v>593066.22203033348</v>
      </c>
      <c r="AH361" s="46">
        <f t="shared" si="72"/>
        <v>15000</v>
      </c>
      <c r="AI361" s="46">
        <f t="shared" si="72"/>
        <v>0</v>
      </c>
      <c r="AJ361" s="46">
        <f t="shared" si="72"/>
        <v>0</v>
      </c>
      <c r="AK361" s="46">
        <f t="shared" si="72"/>
        <v>0</v>
      </c>
      <c r="AL361" s="46">
        <f t="shared" si="72"/>
        <v>0</v>
      </c>
      <c r="AM361" s="46">
        <f t="shared" si="72"/>
        <v>57219.033900000009</v>
      </c>
      <c r="AN361" s="46">
        <f t="shared" si="72"/>
        <v>171657.10170000006</v>
      </c>
      <c r="AO361" s="46">
        <f t="shared" si="72"/>
        <v>572190.33900000004</v>
      </c>
      <c r="AP361" s="46">
        <f>+T361+V361+W361+Y361+X361+Z361+AE361+AF361+AG361+AH361+AI361+AJ361+AK361+AL361+AM361+AN361+AO361</f>
        <v>7804087.788759836</v>
      </c>
      <c r="AQ361" s="44"/>
    </row>
    <row r="362" spans="1:43" x14ac:dyDescent="0.25">
      <c r="A362" s="1"/>
      <c r="B362" s="52"/>
      <c r="C362" s="2"/>
      <c r="D362" s="52"/>
      <c r="E362" s="53"/>
      <c r="F362" s="52"/>
      <c r="G362" s="52"/>
      <c r="H362" s="2"/>
      <c r="I362" s="2"/>
      <c r="J362" s="1"/>
      <c r="K362" s="1"/>
      <c r="L362" s="2"/>
      <c r="M362" s="2"/>
      <c r="N362" s="3"/>
      <c r="O362" s="3"/>
      <c r="P362" s="4"/>
      <c r="Q362" s="49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6"/>
      <c r="AI362" s="4"/>
      <c r="AJ362" s="4"/>
      <c r="AK362" s="4"/>
      <c r="AL362" s="4"/>
      <c r="AM362" s="4"/>
      <c r="AN362" s="51"/>
      <c r="AO362" s="51"/>
      <c r="AP362" s="2"/>
      <c r="AQ362" s="2"/>
    </row>
    <row r="363" spans="1:43" x14ac:dyDescent="0.25">
      <c r="A363" s="1"/>
      <c r="B363" s="52"/>
      <c r="C363" s="2"/>
      <c r="D363" s="52"/>
      <c r="E363" s="53"/>
      <c r="F363" s="52"/>
      <c r="G363" s="52"/>
      <c r="H363" s="2"/>
      <c r="I363" s="2"/>
      <c r="J363" s="1"/>
      <c r="K363" s="1"/>
      <c r="L363" s="2"/>
      <c r="M363" s="2"/>
      <c r="N363" s="3"/>
      <c r="O363" s="3"/>
      <c r="P363" s="4"/>
      <c r="Q363" s="49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6"/>
      <c r="AI363" s="4"/>
      <c r="AJ363" s="4"/>
      <c r="AK363" s="4"/>
      <c r="AL363" s="4"/>
      <c r="AM363" s="4"/>
      <c r="AN363" s="51"/>
      <c r="AO363" s="51"/>
      <c r="AP363" s="2"/>
      <c r="AQ363" s="2"/>
    </row>
    <row r="364" spans="1:43" x14ac:dyDescent="0.25">
      <c r="A364" s="1"/>
      <c r="B364" s="52"/>
      <c r="C364" s="2"/>
      <c r="D364" s="52"/>
      <c r="E364" s="53"/>
      <c r="F364" s="52"/>
      <c r="G364" s="52"/>
      <c r="H364" s="2"/>
      <c r="I364" s="2"/>
      <c r="J364" s="1"/>
      <c r="K364" s="1"/>
      <c r="L364" s="2"/>
      <c r="M364" s="2"/>
      <c r="N364" s="3"/>
      <c r="O364" s="3"/>
      <c r="P364" s="4"/>
      <c r="Q364" s="49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6"/>
      <c r="AI364" s="4"/>
      <c r="AJ364" s="4"/>
      <c r="AK364" s="4"/>
      <c r="AL364" s="4"/>
      <c r="AM364" s="4"/>
      <c r="AN364" s="51"/>
      <c r="AO364" s="51"/>
      <c r="AP364" s="2"/>
      <c r="AQ364" s="2"/>
    </row>
    <row r="365" spans="1:43" x14ac:dyDescent="0.25">
      <c r="A365" s="1">
        <v>332</v>
      </c>
      <c r="B365" s="22" t="s">
        <v>1110</v>
      </c>
      <c r="C365" s="23" t="s">
        <v>1111</v>
      </c>
      <c r="D365" s="24" t="s">
        <v>1112</v>
      </c>
      <c r="E365" s="23" t="s">
        <v>1113</v>
      </c>
      <c r="F365" s="23" t="s">
        <v>107</v>
      </c>
      <c r="G365" s="23" t="s">
        <v>43</v>
      </c>
      <c r="H365" s="24">
        <v>2001</v>
      </c>
      <c r="I365" s="24">
        <v>2014</v>
      </c>
      <c r="J365" s="25">
        <f t="shared" ref="J365:J396" si="73">SUM(I365-H365)</f>
        <v>13</v>
      </c>
      <c r="K365" s="26">
        <v>8</v>
      </c>
      <c r="L365" s="23">
        <v>15</v>
      </c>
      <c r="M365" s="27">
        <v>3750.8</v>
      </c>
      <c r="N365" s="27">
        <f>VLOOKUP(C365,[1]Hoja1!B:L,11,FALSE)</f>
        <v>3750.8</v>
      </c>
      <c r="O365" s="27">
        <f t="shared" si="63"/>
        <v>0</v>
      </c>
      <c r="P365" s="28">
        <f t="shared" ref="P365:P382" si="74">SUM(M365/L365)</f>
        <v>250.05333333333334</v>
      </c>
      <c r="Q365" s="29">
        <v>2</v>
      </c>
      <c r="R365" s="28">
        <f>SUM(P365*$R$2)</f>
        <v>91269.466666666674</v>
      </c>
      <c r="S365" s="28">
        <f>+R365*$Q$2</f>
        <v>3477.3666800000005</v>
      </c>
      <c r="T365" s="28">
        <f t="shared" ref="T365:T428" si="75">+R365+S365</f>
        <v>94746.833346666681</v>
      </c>
      <c r="U365" s="28">
        <f>+P365*$Q$2+P365</f>
        <v>259.58036533333336</v>
      </c>
      <c r="V365" s="28">
        <f>SUM(T365*$V$2)</f>
        <v>11369.620001600002</v>
      </c>
      <c r="W365" s="28">
        <f>+T365*$W$2</f>
        <v>2842.4050004000005</v>
      </c>
      <c r="X365" s="28">
        <f>SUM(T365*$X$2)</f>
        <v>4737.341667333334</v>
      </c>
      <c r="Y365" s="28">
        <f>SUM(T365*$Y$2)</f>
        <v>2368.670833666667</v>
      </c>
      <c r="Z365" s="28">
        <f>+T365*$Z$2</f>
        <v>1894.9366669333338</v>
      </c>
      <c r="AA365" s="28">
        <v>892</v>
      </c>
      <c r="AB365" s="28">
        <f>+$AB$2</f>
        <v>67.227356</v>
      </c>
      <c r="AC365" s="28">
        <f t="shared" ref="AC365:AC428" si="76">SUM(AA365*2)</f>
        <v>1784</v>
      </c>
      <c r="AD365" s="28">
        <f>+AC365*$Q$2+$AD$2</f>
        <v>267.97039999999998</v>
      </c>
      <c r="AE365" s="28">
        <f t="shared" ref="AE365:AE428" si="77">+AC365+AD365</f>
        <v>2051.9704000000002</v>
      </c>
      <c r="AF365" s="28">
        <f>SUM(AB365*4)</f>
        <v>268.909424</v>
      </c>
      <c r="AG365" s="28">
        <f t="shared" ref="AG365:AG373" si="78">SUM(T365*20%)</f>
        <v>18949.366669333336</v>
      </c>
      <c r="AH365" s="30"/>
      <c r="AI365" s="28"/>
      <c r="AJ365" s="28"/>
      <c r="AK365" s="28"/>
      <c r="AL365" s="28"/>
      <c r="AM365" s="28">
        <f>SUM(U365*$AM$2)</f>
        <v>1297.9018266666667</v>
      </c>
      <c r="AN365" s="31">
        <f>SUM(U365*$AN$2)</f>
        <v>3893.7054800000005</v>
      </c>
      <c r="AO365" s="31">
        <f>SUM(U365*$AO$2)</f>
        <v>12979.018266666668</v>
      </c>
      <c r="AP365" s="2"/>
      <c r="AQ365" s="2"/>
    </row>
    <row r="366" spans="1:43" x14ac:dyDescent="0.25">
      <c r="A366" s="1">
        <v>333</v>
      </c>
      <c r="B366" s="22" t="s">
        <v>1114</v>
      </c>
      <c r="C366" s="32" t="s">
        <v>1115</v>
      </c>
      <c r="D366" s="33" t="s">
        <v>1116</v>
      </c>
      <c r="E366" s="32" t="s">
        <v>1113</v>
      </c>
      <c r="F366" s="32" t="s">
        <v>42</v>
      </c>
      <c r="G366" s="32" t="s">
        <v>43</v>
      </c>
      <c r="H366" s="33">
        <v>1992</v>
      </c>
      <c r="I366" s="33">
        <v>2014</v>
      </c>
      <c r="J366" s="34">
        <f t="shared" si="73"/>
        <v>22</v>
      </c>
      <c r="K366" s="35">
        <v>8</v>
      </c>
      <c r="L366" s="32">
        <v>15</v>
      </c>
      <c r="M366" s="36">
        <v>3117.8</v>
      </c>
      <c r="N366" s="36">
        <f>VLOOKUP(C366,[1]Hoja1!B:L,11,FALSE)</f>
        <v>3117.8</v>
      </c>
      <c r="O366" s="36">
        <f t="shared" si="63"/>
        <v>0</v>
      </c>
      <c r="P366" s="37">
        <f t="shared" si="74"/>
        <v>207.85333333333335</v>
      </c>
      <c r="Q366" s="38">
        <v>1</v>
      </c>
      <c r="R366" s="37">
        <f>SUM(P366*$R$2)</f>
        <v>75866.466666666674</v>
      </c>
      <c r="S366" s="37">
        <f>+R366*$Q$2</f>
        <v>2890.5123800000006</v>
      </c>
      <c r="T366" s="37">
        <f t="shared" si="75"/>
        <v>78756.979046666675</v>
      </c>
      <c r="U366" s="37">
        <f>+P366*$Q$2+P366</f>
        <v>215.77254533333334</v>
      </c>
      <c r="V366" s="37">
        <f>SUM(T366*$V$2)</f>
        <v>9450.8374856000009</v>
      </c>
      <c r="W366" s="37">
        <f>+T366*$W$2</f>
        <v>2362.7093714000002</v>
      </c>
      <c r="X366" s="37">
        <f>SUM(T366*$X$2)</f>
        <v>3937.8489523333337</v>
      </c>
      <c r="Y366" s="37">
        <f>SUM(T366*$Y$2)</f>
        <v>1968.9244761666669</v>
      </c>
      <c r="Z366" s="37">
        <f>+T366*$Z$2</f>
        <v>1575.1395809333335</v>
      </c>
      <c r="AA366" s="37">
        <v>878</v>
      </c>
      <c r="AB366" s="37">
        <f>+$AB$2</f>
        <v>67.227356</v>
      </c>
      <c r="AC366" s="37">
        <f t="shared" si="76"/>
        <v>1756</v>
      </c>
      <c r="AD366" s="37">
        <f>+AC366*$Q$2+$AD$2</f>
        <v>266.90359999999998</v>
      </c>
      <c r="AE366" s="37">
        <f t="shared" si="77"/>
        <v>2022.9036000000001</v>
      </c>
      <c r="AF366" s="37">
        <f>SUM(AB365*6)</f>
        <v>403.36413600000003</v>
      </c>
      <c r="AG366" s="37">
        <f t="shared" si="78"/>
        <v>15751.395809333335</v>
      </c>
      <c r="AH366" s="39"/>
      <c r="AI366" s="37"/>
      <c r="AJ366" s="37"/>
      <c r="AK366" s="37"/>
      <c r="AL366" s="37"/>
      <c r="AM366" s="37">
        <f>SUM(U366*$AM$2)</f>
        <v>1078.8627266666667</v>
      </c>
      <c r="AN366" s="40">
        <f>SUM(U366*$AN$2)</f>
        <v>3236.5881800000002</v>
      </c>
      <c r="AO366" s="40">
        <f>SUM(U366*$AO$2)</f>
        <v>10788.627266666666</v>
      </c>
      <c r="AP366" s="2"/>
      <c r="AQ366" s="2"/>
    </row>
    <row r="367" spans="1:43" x14ac:dyDescent="0.25">
      <c r="A367" s="1">
        <v>334</v>
      </c>
      <c r="B367" s="22" t="s">
        <v>1117</v>
      </c>
      <c r="C367" s="23" t="s">
        <v>1118</v>
      </c>
      <c r="D367" s="24" t="s">
        <v>1119</v>
      </c>
      <c r="E367" s="23" t="s">
        <v>1113</v>
      </c>
      <c r="F367" s="23" t="s">
        <v>100</v>
      </c>
      <c r="G367" s="23" t="s">
        <v>43</v>
      </c>
      <c r="H367" s="24">
        <v>1989</v>
      </c>
      <c r="I367" s="24">
        <v>2014</v>
      </c>
      <c r="J367" s="25">
        <f t="shared" si="73"/>
        <v>25</v>
      </c>
      <c r="K367" s="26">
        <v>6</v>
      </c>
      <c r="L367" s="23">
        <v>15</v>
      </c>
      <c r="M367" s="27">
        <v>4896.3999999999996</v>
      </c>
      <c r="N367" s="27">
        <f>VLOOKUP(C367,[1]Hoja1!B:L,11,FALSE)</f>
        <v>4896.3999999999996</v>
      </c>
      <c r="O367" s="27">
        <f t="shared" si="63"/>
        <v>0</v>
      </c>
      <c r="P367" s="28">
        <f t="shared" si="74"/>
        <v>326.42666666666662</v>
      </c>
      <c r="Q367" s="29">
        <v>13</v>
      </c>
      <c r="R367" s="28">
        <f>SUM(P367*$R$2)</f>
        <v>119145.73333333332</v>
      </c>
      <c r="S367" s="28">
        <f>+R367*$Q$2</f>
        <v>4539.45244</v>
      </c>
      <c r="T367" s="28">
        <f t="shared" si="75"/>
        <v>123685.18577333332</v>
      </c>
      <c r="U367" s="28">
        <f>+P367*$Q$2+P367</f>
        <v>338.8635226666666</v>
      </c>
      <c r="V367" s="28">
        <f>SUM(T367*$V$2)</f>
        <v>14842.222292799997</v>
      </c>
      <c r="W367" s="28">
        <f>+T367*$W$2</f>
        <v>3710.5555731999993</v>
      </c>
      <c r="X367" s="28">
        <f>SUM(T367*$X$2)</f>
        <v>6184.2592886666662</v>
      </c>
      <c r="Y367" s="28">
        <f>SUM(T367*$Y$2)</f>
        <v>3092.1296443333331</v>
      </c>
      <c r="Z367" s="28">
        <f>+T367*$Z$2</f>
        <v>2473.7037154666664</v>
      </c>
      <c r="AA367" s="28">
        <v>990</v>
      </c>
      <c r="AB367" s="28">
        <f>+$AB$2</f>
        <v>67.227356</v>
      </c>
      <c r="AC367" s="28">
        <f t="shared" si="76"/>
        <v>1980</v>
      </c>
      <c r="AD367" s="28">
        <f>+AC367*$Q$2+$AD$2</f>
        <v>275.43799999999999</v>
      </c>
      <c r="AE367" s="28">
        <f t="shared" si="77"/>
        <v>2255.4380000000001</v>
      </c>
      <c r="AF367" s="28">
        <f>SUM(AB367*7)</f>
        <v>470.59149200000002</v>
      </c>
      <c r="AG367" s="28">
        <f t="shared" si="78"/>
        <v>24737.037154666665</v>
      </c>
      <c r="AH367" s="30">
        <v>5000</v>
      </c>
      <c r="AI367" s="28"/>
      <c r="AJ367" s="28"/>
      <c r="AK367" s="28"/>
      <c r="AL367" s="28"/>
      <c r="AM367" s="28">
        <f>SUM(U367*$AM$2)</f>
        <v>1694.3176133333329</v>
      </c>
      <c r="AN367" s="31">
        <f>SUM(U367*$AN$2)</f>
        <v>5082.952839999999</v>
      </c>
      <c r="AO367" s="31">
        <f>SUM(U367*$AO$2)</f>
        <v>16943.176133333331</v>
      </c>
      <c r="AP367" s="2"/>
      <c r="AQ367" s="2"/>
    </row>
    <row r="368" spans="1:43" x14ac:dyDescent="0.25">
      <c r="A368" s="1">
        <v>335</v>
      </c>
      <c r="B368" s="22" t="s">
        <v>101</v>
      </c>
      <c r="C368" s="32" t="s">
        <v>839</v>
      </c>
      <c r="D368" s="33"/>
      <c r="E368" s="32" t="s">
        <v>1113</v>
      </c>
      <c r="F368" s="32" t="s">
        <v>107</v>
      </c>
      <c r="G368" s="32"/>
      <c r="H368" s="33"/>
      <c r="I368" s="33"/>
      <c r="J368" s="34"/>
      <c r="K368" s="35"/>
      <c r="L368" s="32"/>
      <c r="M368" s="36"/>
      <c r="N368" s="36"/>
      <c r="O368" s="36"/>
      <c r="P368" s="37"/>
      <c r="Q368" s="38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9"/>
      <c r="AI368" s="37"/>
      <c r="AJ368" s="37"/>
      <c r="AK368" s="37"/>
      <c r="AL368" s="37"/>
      <c r="AM368" s="37"/>
      <c r="AN368" s="40"/>
      <c r="AO368" s="40"/>
      <c r="AP368" s="2"/>
      <c r="AQ368" s="2"/>
    </row>
    <row r="369" spans="1:43" x14ac:dyDescent="0.25">
      <c r="A369" s="1">
        <v>336</v>
      </c>
      <c r="B369" s="22" t="s">
        <v>1120</v>
      </c>
      <c r="C369" s="23" t="s">
        <v>1121</v>
      </c>
      <c r="D369" s="24" t="s">
        <v>1122</v>
      </c>
      <c r="E369" s="23" t="s">
        <v>1113</v>
      </c>
      <c r="F369" s="23" t="s">
        <v>100</v>
      </c>
      <c r="G369" s="23" t="s">
        <v>70</v>
      </c>
      <c r="H369" s="24">
        <v>2007</v>
      </c>
      <c r="I369" s="24">
        <v>2014</v>
      </c>
      <c r="J369" s="25">
        <f t="shared" si="73"/>
        <v>7</v>
      </c>
      <c r="K369" s="26">
        <v>6</v>
      </c>
      <c r="L369" s="23">
        <v>15</v>
      </c>
      <c r="M369" s="27">
        <v>4896.3999999999996</v>
      </c>
      <c r="N369" s="27">
        <f>VLOOKUP(C369,[1]Hoja1!B:L,11,FALSE)</f>
        <v>4896.3999999999996</v>
      </c>
      <c r="O369" s="27">
        <f t="shared" ref="O369:O434" si="79">+M369-N369</f>
        <v>0</v>
      </c>
      <c r="P369" s="28">
        <f t="shared" si="74"/>
        <v>326.42666666666662</v>
      </c>
      <c r="Q369" s="29">
        <v>13</v>
      </c>
      <c r="R369" s="28">
        <f>SUM(P369*$R$2)</f>
        <v>119145.73333333332</v>
      </c>
      <c r="S369" s="28">
        <f>+R369*$Q$2</f>
        <v>4539.45244</v>
      </c>
      <c r="T369" s="28">
        <f t="shared" si="75"/>
        <v>123685.18577333332</v>
      </c>
      <c r="U369" s="28">
        <f>+P369*$Q$2+P369</f>
        <v>338.8635226666666</v>
      </c>
      <c r="V369" s="28">
        <f>SUM(T369*$V$2)</f>
        <v>14842.222292799997</v>
      </c>
      <c r="W369" s="28">
        <f>+T369*$W$2</f>
        <v>3710.5555731999993</v>
      </c>
      <c r="X369" s="28">
        <f>SUM(T369*$X$2)</f>
        <v>6184.2592886666662</v>
      </c>
      <c r="Y369" s="28">
        <f>SUM(T369*$Y$2)</f>
        <v>3092.1296443333331</v>
      </c>
      <c r="Z369" s="28">
        <f>+T369*$Z$2</f>
        <v>2473.7037154666664</v>
      </c>
      <c r="AA369" s="28">
        <v>890</v>
      </c>
      <c r="AB369" s="28">
        <f>+$AB$2</f>
        <v>67.227356</v>
      </c>
      <c r="AC369" s="28">
        <f t="shared" si="76"/>
        <v>1780</v>
      </c>
      <c r="AD369" s="28">
        <f>+AC369*$Q$2+$AD$2</f>
        <v>267.81799999999998</v>
      </c>
      <c r="AE369" s="28">
        <f t="shared" si="77"/>
        <v>2047.818</v>
      </c>
      <c r="AF369" s="28">
        <f>SUM(AB369*3)</f>
        <v>201.68206800000002</v>
      </c>
      <c r="AG369" s="28">
        <f t="shared" si="78"/>
        <v>24737.037154666665</v>
      </c>
      <c r="AH369" s="30"/>
      <c r="AI369" s="28"/>
      <c r="AJ369" s="28"/>
      <c r="AK369" s="28"/>
      <c r="AL369" s="28"/>
      <c r="AM369" s="28">
        <f>SUM(U369*$AM$2)</f>
        <v>1694.3176133333329</v>
      </c>
      <c r="AN369" s="31">
        <f>SUM(U369*$AN$2)</f>
        <v>5082.952839999999</v>
      </c>
      <c r="AO369" s="31">
        <f>SUM(U369*$AO$2)</f>
        <v>16943.176133333331</v>
      </c>
      <c r="AP369" s="2"/>
      <c r="AQ369" s="2"/>
    </row>
    <row r="370" spans="1:43" x14ac:dyDescent="0.25">
      <c r="A370" s="1">
        <v>337</v>
      </c>
      <c r="B370" s="22" t="s">
        <v>101</v>
      </c>
      <c r="C370" s="32" t="s">
        <v>839</v>
      </c>
      <c r="D370" s="33"/>
      <c r="E370" s="32" t="s">
        <v>1113</v>
      </c>
      <c r="F370" s="32" t="s">
        <v>51</v>
      </c>
      <c r="G370" s="32"/>
      <c r="H370" s="33"/>
      <c r="I370" s="33"/>
      <c r="J370" s="34"/>
      <c r="K370" s="35"/>
      <c r="L370" s="32"/>
      <c r="M370" s="36"/>
      <c r="N370" s="36"/>
      <c r="O370" s="36"/>
      <c r="P370" s="37"/>
      <c r="Q370" s="38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9"/>
      <c r="AI370" s="37"/>
      <c r="AJ370" s="37"/>
      <c r="AK370" s="37"/>
      <c r="AL370" s="37"/>
      <c r="AM370" s="37"/>
      <c r="AN370" s="40"/>
      <c r="AO370" s="40"/>
      <c r="AP370" s="2"/>
      <c r="AQ370" s="2"/>
    </row>
    <row r="371" spans="1:43" x14ac:dyDescent="0.25">
      <c r="A371" s="1">
        <v>338</v>
      </c>
      <c r="B371" s="22" t="s">
        <v>1123</v>
      </c>
      <c r="C371" s="23" t="s">
        <v>1124</v>
      </c>
      <c r="D371" s="24" t="s">
        <v>1125</v>
      </c>
      <c r="E371" s="23" t="s">
        <v>1113</v>
      </c>
      <c r="F371" s="23" t="s">
        <v>100</v>
      </c>
      <c r="G371" s="23" t="s">
        <v>43</v>
      </c>
      <c r="H371" s="24">
        <v>1991</v>
      </c>
      <c r="I371" s="24">
        <v>2014</v>
      </c>
      <c r="J371" s="25">
        <f t="shared" si="73"/>
        <v>23</v>
      </c>
      <c r="K371" s="26">
        <v>6</v>
      </c>
      <c r="L371" s="23">
        <v>15</v>
      </c>
      <c r="M371" s="27">
        <v>4896.3999999999996</v>
      </c>
      <c r="N371" s="27">
        <f>VLOOKUP(C371,[1]Hoja1!B:L,11,FALSE)</f>
        <v>4896.3999999999996</v>
      </c>
      <c r="O371" s="27">
        <f t="shared" si="79"/>
        <v>0</v>
      </c>
      <c r="P371" s="28">
        <f t="shared" si="74"/>
        <v>326.42666666666662</v>
      </c>
      <c r="Q371" s="29">
        <v>13</v>
      </c>
      <c r="R371" s="28">
        <f>SUM(P371*$R$2)</f>
        <v>119145.73333333332</v>
      </c>
      <c r="S371" s="28">
        <f>+R371*$Q$2</f>
        <v>4539.45244</v>
      </c>
      <c r="T371" s="28">
        <f t="shared" si="75"/>
        <v>123685.18577333332</v>
      </c>
      <c r="U371" s="28">
        <f>+P371*$Q$2+P371</f>
        <v>338.8635226666666</v>
      </c>
      <c r="V371" s="28">
        <f>SUM(T371*$V$2)</f>
        <v>14842.222292799997</v>
      </c>
      <c r="W371" s="28">
        <f>+T371*$W$2</f>
        <v>3710.5555731999993</v>
      </c>
      <c r="X371" s="28">
        <f>SUM(T371*$X$2)</f>
        <v>6184.2592886666662</v>
      </c>
      <c r="Y371" s="28">
        <f>SUM(T371*$Y$2)</f>
        <v>3092.1296443333331</v>
      </c>
      <c r="Z371" s="28">
        <f>+T371*$Z$2</f>
        <v>2473.7037154666664</v>
      </c>
      <c r="AA371" s="28">
        <v>990</v>
      </c>
      <c r="AB371" s="28">
        <f>+$AB$2</f>
        <v>67.227356</v>
      </c>
      <c r="AC371" s="28">
        <f t="shared" si="76"/>
        <v>1980</v>
      </c>
      <c r="AD371" s="28">
        <f>+AC371*$Q$2+$AD$2</f>
        <v>275.43799999999999</v>
      </c>
      <c r="AE371" s="28">
        <f t="shared" si="77"/>
        <v>2255.4380000000001</v>
      </c>
      <c r="AF371" s="28">
        <f>SUM(AB370*6)</f>
        <v>0</v>
      </c>
      <c r="AG371" s="28">
        <f t="shared" si="78"/>
        <v>24737.037154666665</v>
      </c>
      <c r="AH371" s="30"/>
      <c r="AI371" s="28"/>
      <c r="AJ371" s="28"/>
      <c r="AK371" s="28"/>
      <c r="AL371" s="28"/>
      <c r="AM371" s="28">
        <f>SUM(U371*$AM$2)</f>
        <v>1694.3176133333329</v>
      </c>
      <c r="AN371" s="31">
        <f>SUM(U371*$AN$2)</f>
        <v>5082.952839999999</v>
      </c>
      <c r="AO371" s="31">
        <f>SUM(U371*$AO$2)</f>
        <v>16943.176133333331</v>
      </c>
      <c r="AP371" s="2"/>
      <c r="AQ371" s="2"/>
    </row>
    <row r="372" spans="1:43" x14ac:dyDescent="0.25">
      <c r="A372" s="1">
        <v>339</v>
      </c>
      <c r="B372" s="22" t="s">
        <v>1126</v>
      </c>
      <c r="C372" s="32" t="s">
        <v>1127</v>
      </c>
      <c r="D372" s="33" t="s">
        <v>1128</v>
      </c>
      <c r="E372" s="32" t="s">
        <v>1113</v>
      </c>
      <c r="F372" s="32" t="s">
        <v>55</v>
      </c>
      <c r="G372" s="32" t="s">
        <v>43</v>
      </c>
      <c r="H372" s="33">
        <v>1990</v>
      </c>
      <c r="I372" s="33">
        <v>2014</v>
      </c>
      <c r="J372" s="34">
        <f t="shared" si="73"/>
        <v>24</v>
      </c>
      <c r="K372" s="35">
        <v>8</v>
      </c>
      <c r="L372" s="32">
        <v>15</v>
      </c>
      <c r="M372" s="36">
        <v>3750.8</v>
      </c>
      <c r="N372" s="36">
        <f>VLOOKUP(C372,[1]Hoja1!B:L,11,FALSE)</f>
        <v>3750.8</v>
      </c>
      <c r="O372" s="36">
        <f t="shared" si="79"/>
        <v>0</v>
      </c>
      <c r="P372" s="37">
        <f t="shared" si="74"/>
        <v>250.05333333333334</v>
      </c>
      <c r="Q372" s="38">
        <v>2</v>
      </c>
      <c r="R372" s="37">
        <f>SUM(P372*$R$2)</f>
        <v>91269.466666666674</v>
      </c>
      <c r="S372" s="37">
        <f>+R372*$Q$2</f>
        <v>3477.3666800000005</v>
      </c>
      <c r="T372" s="37">
        <f t="shared" si="75"/>
        <v>94746.833346666681</v>
      </c>
      <c r="U372" s="37">
        <f>+P372*$Q$2+P372</f>
        <v>259.58036533333336</v>
      </c>
      <c r="V372" s="37">
        <f>SUM(T372*$V$2)</f>
        <v>11369.620001600002</v>
      </c>
      <c r="W372" s="37">
        <f>+T372*$W$2</f>
        <v>2842.4050004000005</v>
      </c>
      <c r="X372" s="37">
        <f>SUM(T372*$X$2)</f>
        <v>4737.341667333334</v>
      </c>
      <c r="Y372" s="37">
        <f>SUM(T372*$Y$2)</f>
        <v>2368.670833666667</v>
      </c>
      <c r="Z372" s="37">
        <f>+T372*$Z$2</f>
        <v>1894.9366669333338</v>
      </c>
      <c r="AA372" s="37">
        <v>892</v>
      </c>
      <c r="AB372" s="37">
        <f>+$AB$2</f>
        <v>67.227356</v>
      </c>
      <c r="AC372" s="37">
        <f t="shared" si="76"/>
        <v>1784</v>
      </c>
      <c r="AD372" s="37">
        <f>+AC372*$Q$2+$AD$2</f>
        <v>267.97039999999998</v>
      </c>
      <c r="AE372" s="37">
        <f t="shared" si="77"/>
        <v>2051.9704000000002</v>
      </c>
      <c r="AF372" s="37">
        <f>SUM(AB371*6)</f>
        <v>403.36413600000003</v>
      </c>
      <c r="AG372" s="37">
        <f t="shared" si="78"/>
        <v>18949.366669333336</v>
      </c>
      <c r="AH372" s="39"/>
      <c r="AI372" s="37"/>
      <c r="AJ372" s="37"/>
      <c r="AK372" s="37"/>
      <c r="AL372" s="37"/>
      <c r="AM372" s="37">
        <f>SUM(U372*$AM$2)</f>
        <v>1297.9018266666667</v>
      </c>
      <c r="AN372" s="40">
        <f>SUM(U372*$AN$2)</f>
        <v>3893.7054800000005</v>
      </c>
      <c r="AO372" s="40">
        <f>SUM(U372*$AO$2)</f>
        <v>12979.018266666668</v>
      </c>
      <c r="AP372" s="2"/>
      <c r="AQ372" s="2"/>
    </row>
    <row r="373" spans="1:43" x14ac:dyDescent="0.25">
      <c r="A373" s="1">
        <v>340</v>
      </c>
      <c r="B373" s="22" t="s">
        <v>1129</v>
      </c>
      <c r="C373" s="23" t="s">
        <v>1130</v>
      </c>
      <c r="D373" s="24" t="s">
        <v>703</v>
      </c>
      <c r="E373" s="23" t="s">
        <v>1113</v>
      </c>
      <c r="F373" s="23" t="s">
        <v>42</v>
      </c>
      <c r="G373" s="23" t="s">
        <v>43</v>
      </c>
      <c r="H373" s="24">
        <v>1992</v>
      </c>
      <c r="I373" s="24">
        <v>2014</v>
      </c>
      <c r="J373" s="25">
        <f t="shared" si="73"/>
        <v>22</v>
      </c>
      <c r="K373" s="26">
        <v>8</v>
      </c>
      <c r="L373" s="23">
        <v>15</v>
      </c>
      <c r="M373" s="27">
        <v>3117.8</v>
      </c>
      <c r="N373" s="27">
        <f>VLOOKUP(C373,[1]Hoja1!B:L,11,FALSE)</f>
        <v>3117.8</v>
      </c>
      <c r="O373" s="27">
        <f t="shared" si="79"/>
        <v>0</v>
      </c>
      <c r="P373" s="28">
        <f t="shared" si="74"/>
        <v>207.85333333333335</v>
      </c>
      <c r="Q373" s="29">
        <v>1</v>
      </c>
      <c r="R373" s="28">
        <f>SUM(P373*$R$2)</f>
        <v>75866.466666666674</v>
      </c>
      <c r="S373" s="28">
        <f>+R373*$Q$2</f>
        <v>2890.5123800000006</v>
      </c>
      <c r="T373" s="28">
        <f t="shared" si="75"/>
        <v>78756.979046666675</v>
      </c>
      <c r="U373" s="28">
        <f>+P373*$Q$2+P373</f>
        <v>215.77254533333334</v>
      </c>
      <c r="V373" s="28">
        <f>SUM(T373*$V$2)</f>
        <v>9450.8374856000009</v>
      </c>
      <c r="W373" s="28">
        <f>+T373*$W$2</f>
        <v>2362.7093714000002</v>
      </c>
      <c r="X373" s="28">
        <f>SUM(T373*$X$2)</f>
        <v>3937.8489523333337</v>
      </c>
      <c r="Y373" s="28">
        <f>SUM(T373*$Y$2)</f>
        <v>1968.9244761666669</v>
      </c>
      <c r="Z373" s="28">
        <f>+T373*$Z$2</f>
        <v>1575.1395809333335</v>
      </c>
      <c r="AA373" s="28">
        <v>878</v>
      </c>
      <c r="AB373" s="28">
        <f>+$AB$2</f>
        <v>67.227356</v>
      </c>
      <c r="AC373" s="28">
        <f t="shared" si="76"/>
        <v>1756</v>
      </c>
      <c r="AD373" s="28">
        <f>+AC373*$Q$2+$AD$2</f>
        <v>266.90359999999998</v>
      </c>
      <c r="AE373" s="28">
        <f t="shared" si="77"/>
        <v>2022.9036000000001</v>
      </c>
      <c r="AF373" s="28">
        <f>SUM(AB372*6)</f>
        <v>403.36413600000003</v>
      </c>
      <c r="AG373" s="28">
        <f t="shared" si="78"/>
        <v>15751.395809333335</v>
      </c>
      <c r="AH373" s="30"/>
      <c r="AI373" s="28"/>
      <c r="AJ373" s="28"/>
      <c r="AK373" s="28"/>
      <c r="AL373" s="28"/>
      <c r="AM373" s="28">
        <f>SUM(U373*$AM$2)</f>
        <v>1078.8627266666667</v>
      </c>
      <c r="AN373" s="31">
        <f>SUM(U373*$AN$2)</f>
        <v>3236.5881800000002</v>
      </c>
      <c r="AO373" s="31">
        <f>SUM(U373*$AO$2)</f>
        <v>10788.627266666666</v>
      </c>
      <c r="AP373" s="2"/>
      <c r="AQ373" s="2"/>
    </row>
    <row r="374" spans="1:43" x14ac:dyDescent="0.25">
      <c r="A374" s="1">
        <v>341</v>
      </c>
      <c r="B374" s="22" t="s">
        <v>1131</v>
      </c>
      <c r="C374" s="32" t="s">
        <v>1132</v>
      </c>
      <c r="D374" s="33" t="s">
        <v>1133</v>
      </c>
      <c r="E374" s="32" t="s">
        <v>1113</v>
      </c>
      <c r="F374" s="32" t="s">
        <v>42</v>
      </c>
      <c r="G374" s="32" t="s">
        <v>85</v>
      </c>
      <c r="H374" s="33">
        <v>2013</v>
      </c>
      <c r="I374" s="33">
        <v>2014</v>
      </c>
      <c r="J374" s="34">
        <f t="shared" si="73"/>
        <v>1</v>
      </c>
      <c r="K374" s="35">
        <v>8</v>
      </c>
      <c r="L374" s="32">
        <v>15</v>
      </c>
      <c r="M374" s="36">
        <v>3117.8</v>
      </c>
      <c r="N374" s="36">
        <f>VLOOKUP(C374,[1]Hoja1!B:L,11,FALSE)</f>
        <v>3117.8</v>
      </c>
      <c r="O374" s="36">
        <f t="shared" si="79"/>
        <v>0</v>
      </c>
      <c r="P374" s="37">
        <f t="shared" si="74"/>
        <v>207.85333333333335</v>
      </c>
      <c r="Q374" s="38">
        <v>1</v>
      </c>
      <c r="R374" s="37">
        <f>SUM(P374*$R$2)</f>
        <v>75866.466666666674</v>
      </c>
      <c r="S374" s="37">
        <f>+R374*$Q$2</f>
        <v>2890.5123800000006</v>
      </c>
      <c r="T374" s="37">
        <f t="shared" si="75"/>
        <v>78756.979046666675</v>
      </c>
      <c r="U374" s="37">
        <f>+P374*$Q$2+P374</f>
        <v>215.77254533333334</v>
      </c>
      <c r="V374" s="37">
        <f>SUM(T374*$V$2)</f>
        <v>9450.8374856000009</v>
      </c>
      <c r="W374" s="37">
        <f>+T374*$W$2</f>
        <v>2362.7093714000002</v>
      </c>
      <c r="X374" s="37">
        <f>SUM(T374*$X$2)</f>
        <v>3937.8489523333337</v>
      </c>
      <c r="Y374" s="37">
        <f>SUM(T374*$Y$2)</f>
        <v>1968.9244761666669</v>
      </c>
      <c r="Z374" s="37">
        <f>+T374*$Z$2</f>
        <v>1575.1395809333335</v>
      </c>
      <c r="AA374" s="37">
        <v>778</v>
      </c>
      <c r="AB374" s="37">
        <f>+$AB$2</f>
        <v>67.227356</v>
      </c>
      <c r="AC374" s="37">
        <f t="shared" si="76"/>
        <v>1556</v>
      </c>
      <c r="AD374" s="37">
        <f>+AC374*$Q$2+$AD$2</f>
        <v>259.28359999999998</v>
      </c>
      <c r="AE374" s="37">
        <f t="shared" si="77"/>
        <v>1815.2836</v>
      </c>
      <c r="AF374" s="37">
        <v>0</v>
      </c>
      <c r="AG374" s="37">
        <f>SUM(T374*10%)</f>
        <v>7875.6979046666675</v>
      </c>
      <c r="AH374" s="39"/>
      <c r="AI374" s="37"/>
      <c r="AJ374" s="37"/>
      <c r="AK374" s="37"/>
      <c r="AL374" s="37"/>
      <c r="AM374" s="37">
        <f>SUM(U374*$AM$2)</f>
        <v>1078.8627266666667</v>
      </c>
      <c r="AN374" s="40">
        <f>SUM(U374*$AN$2)</f>
        <v>3236.5881800000002</v>
      </c>
      <c r="AO374" s="40">
        <f>SUM(U374*$AO$2)</f>
        <v>10788.627266666666</v>
      </c>
      <c r="AP374" s="2"/>
      <c r="AQ374" s="2"/>
    </row>
    <row r="375" spans="1:43" x14ac:dyDescent="0.25">
      <c r="A375" s="1">
        <v>342</v>
      </c>
      <c r="B375" s="22" t="s">
        <v>1134</v>
      </c>
      <c r="C375" s="23" t="s">
        <v>1135</v>
      </c>
      <c r="D375" s="24" t="s">
        <v>1136</v>
      </c>
      <c r="E375" s="23" t="s">
        <v>1113</v>
      </c>
      <c r="F375" s="23" t="s">
        <v>42</v>
      </c>
      <c r="G375" s="23" t="s">
        <v>43</v>
      </c>
      <c r="H375" s="24">
        <v>2002</v>
      </c>
      <c r="I375" s="24">
        <v>2014</v>
      </c>
      <c r="J375" s="25">
        <f t="shared" si="73"/>
        <v>12</v>
      </c>
      <c r="K375" s="26">
        <v>8</v>
      </c>
      <c r="L375" s="23">
        <v>15</v>
      </c>
      <c r="M375" s="27">
        <v>3117.8</v>
      </c>
      <c r="N375" s="27">
        <f>VLOOKUP(C375,[1]Hoja1!B:L,11,FALSE)</f>
        <v>3117.8</v>
      </c>
      <c r="O375" s="27">
        <f t="shared" si="79"/>
        <v>0</v>
      </c>
      <c r="P375" s="28">
        <f t="shared" si="74"/>
        <v>207.85333333333335</v>
      </c>
      <c r="Q375" s="29">
        <v>1</v>
      </c>
      <c r="R375" s="28">
        <f>SUM(P375*$R$2)</f>
        <v>75866.466666666674</v>
      </c>
      <c r="S375" s="28">
        <f>+R375*$Q$2</f>
        <v>2890.5123800000006</v>
      </c>
      <c r="T375" s="28">
        <f t="shared" si="75"/>
        <v>78756.979046666675</v>
      </c>
      <c r="U375" s="28">
        <f>+P375*$Q$2+P375</f>
        <v>215.77254533333334</v>
      </c>
      <c r="V375" s="28">
        <f>SUM(T375*$V$2)</f>
        <v>9450.8374856000009</v>
      </c>
      <c r="W375" s="28">
        <f>+T375*$W$2</f>
        <v>2362.7093714000002</v>
      </c>
      <c r="X375" s="28">
        <f>SUM(T375*$X$2)</f>
        <v>3937.8489523333337</v>
      </c>
      <c r="Y375" s="28">
        <f>SUM(T375*$Y$2)</f>
        <v>1968.9244761666669</v>
      </c>
      <c r="Z375" s="28">
        <f>+T375*$Z$2</f>
        <v>1575.1395809333335</v>
      </c>
      <c r="AA375" s="28">
        <v>878</v>
      </c>
      <c r="AB375" s="28">
        <f>+$AB$2</f>
        <v>67.227356</v>
      </c>
      <c r="AC375" s="28">
        <f t="shared" si="76"/>
        <v>1756</v>
      </c>
      <c r="AD375" s="28">
        <f>+AC375*$Q$2+$AD$2</f>
        <v>266.90359999999998</v>
      </c>
      <c r="AE375" s="28">
        <f t="shared" si="77"/>
        <v>2022.9036000000001</v>
      </c>
      <c r="AF375" s="28">
        <f>SUM(AB374*4)</f>
        <v>268.909424</v>
      </c>
      <c r="AG375" s="28">
        <f t="shared" ref="AG375:AG381" si="80">SUM(T375*20%)</f>
        <v>15751.395809333335</v>
      </c>
      <c r="AH375" s="30"/>
      <c r="AI375" s="28"/>
      <c r="AJ375" s="28"/>
      <c r="AK375" s="28"/>
      <c r="AL375" s="28"/>
      <c r="AM375" s="28">
        <f>SUM(U375*$AM$2)</f>
        <v>1078.8627266666667</v>
      </c>
      <c r="AN375" s="31">
        <f>SUM(U375*$AN$2)</f>
        <v>3236.5881800000002</v>
      </c>
      <c r="AO375" s="31">
        <f>SUM(U375*$AO$2)</f>
        <v>10788.627266666666</v>
      </c>
      <c r="AP375" s="2"/>
      <c r="AQ375" s="2"/>
    </row>
    <row r="376" spans="1:43" x14ac:dyDescent="0.25">
      <c r="A376" s="1">
        <v>343</v>
      </c>
      <c r="B376" s="22" t="s">
        <v>1137</v>
      </c>
      <c r="C376" s="32" t="s">
        <v>1138</v>
      </c>
      <c r="D376" s="33" t="s">
        <v>1139</v>
      </c>
      <c r="E376" s="32" t="s">
        <v>1113</v>
      </c>
      <c r="F376" s="32" t="s">
        <v>117</v>
      </c>
      <c r="G376" s="32" t="s">
        <v>43</v>
      </c>
      <c r="H376" s="33">
        <v>1986</v>
      </c>
      <c r="I376" s="33">
        <v>2014</v>
      </c>
      <c r="J376" s="34">
        <f t="shared" si="73"/>
        <v>28</v>
      </c>
      <c r="K376" s="35">
        <v>6</v>
      </c>
      <c r="L376" s="32">
        <v>15</v>
      </c>
      <c r="M376" s="36">
        <v>3688.65</v>
      </c>
      <c r="N376" s="36">
        <f>VLOOKUP(C376,[1]Hoja1!B:L,11,FALSE)</f>
        <v>3688.65</v>
      </c>
      <c r="O376" s="36">
        <f t="shared" si="79"/>
        <v>0</v>
      </c>
      <c r="P376" s="37">
        <f t="shared" si="74"/>
        <v>245.91</v>
      </c>
      <c r="Q376" s="38">
        <v>7</v>
      </c>
      <c r="R376" s="37">
        <f>SUM(P376*$R$2)</f>
        <v>89757.15</v>
      </c>
      <c r="S376" s="37">
        <f>+R376*$Q$2</f>
        <v>3419.7474149999998</v>
      </c>
      <c r="T376" s="37">
        <f t="shared" si="75"/>
        <v>93176.897414999999</v>
      </c>
      <c r="U376" s="37">
        <f>+P376*$Q$2+P376</f>
        <v>255.27917099999999</v>
      </c>
      <c r="V376" s="37">
        <f>SUM(T376*$V$2)</f>
        <v>11181.2276898</v>
      </c>
      <c r="W376" s="37">
        <f>+T376*$W$2</f>
        <v>2795.30692245</v>
      </c>
      <c r="X376" s="37">
        <f>SUM(T376*$X$2)</f>
        <v>4658.8448707500002</v>
      </c>
      <c r="Y376" s="37">
        <f>SUM(T376*$Y$2)</f>
        <v>2329.4224353750001</v>
      </c>
      <c r="Z376" s="37">
        <f>+T376*$Z$2</f>
        <v>1863.5379482999999</v>
      </c>
      <c r="AA376" s="37">
        <v>858</v>
      </c>
      <c r="AB376" s="37">
        <f>+$AB$2</f>
        <v>67.227356</v>
      </c>
      <c r="AC376" s="37">
        <f t="shared" si="76"/>
        <v>1716</v>
      </c>
      <c r="AD376" s="37">
        <f>+AC376*$Q$2+$AD$2</f>
        <v>265.37959999999998</v>
      </c>
      <c r="AE376" s="37">
        <f t="shared" si="77"/>
        <v>1981.3796</v>
      </c>
      <c r="AF376" s="37">
        <f>SUM(AB376*7)</f>
        <v>470.59149200000002</v>
      </c>
      <c r="AG376" s="37">
        <f t="shared" si="80"/>
        <v>18635.379483000001</v>
      </c>
      <c r="AH376" s="39"/>
      <c r="AI376" s="37"/>
      <c r="AJ376" s="37"/>
      <c r="AK376" s="37"/>
      <c r="AL376" s="37"/>
      <c r="AM376" s="37">
        <f>SUM(U376*$AM$2)</f>
        <v>1276.395855</v>
      </c>
      <c r="AN376" s="40">
        <f>SUM(U376*$AN$2)</f>
        <v>3829.1875649999997</v>
      </c>
      <c r="AO376" s="40">
        <f>SUM(U376*$AO$2)</f>
        <v>12763.958549999999</v>
      </c>
      <c r="AP376" s="2"/>
      <c r="AQ376" s="2"/>
    </row>
    <row r="377" spans="1:43" x14ac:dyDescent="0.25">
      <c r="A377" s="1">
        <v>344</v>
      </c>
      <c r="B377" s="22" t="s">
        <v>1140</v>
      </c>
      <c r="C377" s="23" t="s">
        <v>1141</v>
      </c>
      <c r="D377" s="24" t="s">
        <v>1142</v>
      </c>
      <c r="E377" s="23" t="s">
        <v>89</v>
      </c>
      <c r="F377" s="23" t="s">
        <v>90</v>
      </c>
      <c r="G377" s="23" t="s">
        <v>43</v>
      </c>
      <c r="H377" s="24">
        <v>2004</v>
      </c>
      <c r="I377" s="24">
        <v>2014</v>
      </c>
      <c r="J377" s="25">
        <f t="shared" si="73"/>
        <v>10</v>
      </c>
      <c r="K377" s="26">
        <v>6</v>
      </c>
      <c r="L377" s="23">
        <v>15</v>
      </c>
      <c r="M377" s="27">
        <v>4577.7</v>
      </c>
      <c r="N377" s="27">
        <f>VLOOKUP(C377,[1]Hoja1!B:L,11,FALSE)</f>
        <v>4577.7</v>
      </c>
      <c r="O377" s="27">
        <f t="shared" si="79"/>
        <v>0</v>
      </c>
      <c r="P377" s="28">
        <f t="shared" si="74"/>
        <v>305.18</v>
      </c>
      <c r="Q377" s="29">
        <v>12</v>
      </c>
      <c r="R377" s="28">
        <f>SUM(P377*$R$2)</f>
        <v>111390.7</v>
      </c>
      <c r="S377" s="28">
        <f>+R377*$Q$2</f>
        <v>4243.98567</v>
      </c>
      <c r="T377" s="28">
        <f t="shared" si="75"/>
        <v>115634.68566999999</v>
      </c>
      <c r="U377" s="28">
        <f>+P377*$Q$2+P377</f>
        <v>316.80735800000002</v>
      </c>
      <c r="V377" s="28">
        <f>SUM(T377*$V$2)</f>
        <v>13876.162280399998</v>
      </c>
      <c r="W377" s="28">
        <f>+T377*$W$2</f>
        <v>3469.0405700999995</v>
      </c>
      <c r="X377" s="28">
        <f>SUM(T377*$X$2)</f>
        <v>5781.7342834999999</v>
      </c>
      <c r="Y377" s="28">
        <f>SUM(T377*$Y$2)</f>
        <v>2890.86714175</v>
      </c>
      <c r="Z377" s="28">
        <f>+T377*$Z$2</f>
        <v>2312.6937134</v>
      </c>
      <c r="AA377" s="28">
        <v>987</v>
      </c>
      <c r="AB377" s="28">
        <f>+$AB$2</f>
        <v>67.227356</v>
      </c>
      <c r="AC377" s="28">
        <f t="shared" si="76"/>
        <v>1974</v>
      </c>
      <c r="AD377" s="28">
        <f>+AC377*$Q$2+$AD$2</f>
        <v>275.20940000000002</v>
      </c>
      <c r="AE377" s="28">
        <f t="shared" si="77"/>
        <v>2249.2094000000002</v>
      </c>
      <c r="AF377" s="28">
        <f>SUM(AB376*4)</f>
        <v>268.909424</v>
      </c>
      <c r="AG377" s="28">
        <f t="shared" si="80"/>
        <v>23126.937134</v>
      </c>
      <c r="AH377" s="30"/>
      <c r="AI377" s="28"/>
      <c r="AJ377" s="28"/>
      <c r="AK377" s="28"/>
      <c r="AL377" s="28"/>
      <c r="AM377" s="28">
        <f>SUM(U377*$AM$2)</f>
        <v>1584.0367900000001</v>
      </c>
      <c r="AN377" s="31">
        <f>SUM(U377*$AN$2)</f>
        <v>4752.1103700000003</v>
      </c>
      <c r="AO377" s="31">
        <f>SUM(U377*$AO$2)</f>
        <v>15840.367900000001</v>
      </c>
      <c r="AP377" s="2"/>
      <c r="AQ377" s="2"/>
    </row>
    <row r="378" spans="1:43" x14ac:dyDescent="0.25">
      <c r="A378" s="1">
        <v>345</v>
      </c>
      <c r="B378" s="22" t="s">
        <v>1143</v>
      </c>
      <c r="C378" s="32" t="s">
        <v>1144</v>
      </c>
      <c r="D378" s="33" t="s">
        <v>1145</v>
      </c>
      <c r="E378" s="32" t="s">
        <v>1113</v>
      </c>
      <c r="F378" s="32" t="s">
        <v>42</v>
      </c>
      <c r="G378" s="32" t="s">
        <v>43</v>
      </c>
      <c r="H378" s="33">
        <v>2000</v>
      </c>
      <c r="I378" s="33">
        <v>2014</v>
      </c>
      <c r="J378" s="34">
        <f t="shared" si="73"/>
        <v>14</v>
      </c>
      <c r="K378" s="35">
        <v>8</v>
      </c>
      <c r="L378" s="32">
        <v>15</v>
      </c>
      <c r="M378" s="36">
        <v>3117.8</v>
      </c>
      <c r="N378" s="36">
        <f>VLOOKUP(C378,[1]Hoja1!B:L,11,FALSE)</f>
        <v>3117.8</v>
      </c>
      <c r="O378" s="36">
        <f t="shared" si="79"/>
        <v>0</v>
      </c>
      <c r="P378" s="37">
        <f t="shared" si="74"/>
        <v>207.85333333333335</v>
      </c>
      <c r="Q378" s="38">
        <v>1</v>
      </c>
      <c r="R378" s="37">
        <f>SUM(P378*$R$2)</f>
        <v>75866.466666666674</v>
      </c>
      <c r="S378" s="37">
        <f>+R378*$Q$2</f>
        <v>2890.5123800000006</v>
      </c>
      <c r="T378" s="37">
        <f t="shared" si="75"/>
        <v>78756.979046666675</v>
      </c>
      <c r="U378" s="37">
        <f>+P378*$Q$2+P378</f>
        <v>215.77254533333334</v>
      </c>
      <c r="V378" s="37">
        <f>SUM(T378*$V$2)</f>
        <v>9450.8374856000009</v>
      </c>
      <c r="W378" s="37">
        <f>+T378*$W$2</f>
        <v>2362.7093714000002</v>
      </c>
      <c r="X378" s="37">
        <f>SUM(T378*$X$2)</f>
        <v>3937.8489523333337</v>
      </c>
      <c r="Y378" s="37">
        <f>SUM(T378*$Y$2)</f>
        <v>1968.9244761666669</v>
      </c>
      <c r="Z378" s="37">
        <f>+T378*$Z$2</f>
        <v>1575.1395809333335</v>
      </c>
      <c r="AA378" s="37">
        <v>878</v>
      </c>
      <c r="AB378" s="37">
        <f>+$AB$2</f>
        <v>67.227356</v>
      </c>
      <c r="AC378" s="37">
        <f t="shared" si="76"/>
        <v>1756</v>
      </c>
      <c r="AD378" s="37">
        <f>+AC378*$Q$2+$AD$2</f>
        <v>266.90359999999998</v>
      </c>
      <c r="AE378" s="37">
        <f t="shared" si="77"/>
        <v>2022.9036000000001</v>
      </c>
      <c r="AF378" s="37">
        <f>SUM(AB377*4)</f>
        <v>268.909424</v>
      </c>
      <c r="AG378" s="37">
        <f t="shared" si="80"/>
        <v>15751.395809333335</v>
      </c>
      <c r="AH378" s="39"/>
      <c r="AI378" s="37"/>
      <c r="AJ378" s="37"/>
      <c r="AK378" s="37"/>
      <c r="AL378" s="37"/>
      <c r="AM378" s="37">
        <f>SUM(U378*$AM$2)</f>
        <v>1078.8627266666667</v>
      </c>
      <c r="AN378" s="40">
        <f>SUM(U378*$AN$2)</f>
        <v>3236.5881800000002</v>
      </c>
      <c r="AO378" s="40">
        <f>SUM(U378*$AO$2)</f>
        <v>10788.627266666666</v>
      </c>
      <c r="AP378" s="2"/>
      <c r="AQ378" s="2"/>
    </row>
    <row r="379" spans="1:43" x14ac:dyDescent="0.25">
      <c r="A379" s="1">
        <v>346</v>
      </c>
      <c r="B379" s="22" t="s">
        <v>1146</v>
      </c>
      <c r="C379" s="23" t="s">
        <v>1147</v>
      </c>
      <c r="D379" s="24" t="s">
        <v>1148</v>
      </c>
      <c r="E379" s="23" t="s">
        <v>1113</v>
      </c>
      <c r="F379" s="23" t="s">
        <v>1149</v>
      </c>
      <c r="G379" s="23" t="s">
        <v>43</v>
      </c>
      <c r="H379" s="24">
        <v>1985</v>
      </c>
      <c r="I379" s="24">
        <v>2014</v>
      </c>
      <c r="J379" s="25">
        <f t="shared" si="73"/>
        <v>29</v>
      </c>
      <c r="K379" s="26">
        <v>8</v>
      </c>
      <c r="L379" s="23">
        <v>15</v>
      </c>
      <c r="M379" s="27">
        <v>3253.85</v>
      </c>
      <c r="N379" s="27">
        <f>VLOOKUP(C379,[1]Hoja1!B:L,11,FALSE)</f>
        <v>3253.85</v>
      </c>
      <c r="O379" s="27">
        <f t="shared" si="79"/>
        <v>0</v>
      </c>
      <c r="P379" s="28">
        <f t="shared" si="74"/>
        <v>216.92333333333332</v>
      </c>
      <c r="Q379" s="29">
        <v>1</v>
      </c>
      <c r="R379" s="28">
        <f>SUM(P379*$R$2)</f>
        <v>79177.016666666663</v>
      </c>
      <c r="S379" s="28">
        <f>+R379*$Q$2</f>
        <v>3016.644335</v>
      </c>
      <c r="T379" s="28">
        <f t="shared" si="75"/>
        <v>82193.661001666667</v>
      </c>
      <c r="U379" s="28">
        <f>+P379*$Q$2+P379</f>
        <v>225.18811233333332</v>
      </c>
      <c r="V379" s="28">
        <f>SUM(T379*$V$2)</f>
        <v>9863.2393202000003</v>
      </c>
      <c r="W379" s="28">
        <f>+T379*$W$2</f>
        <v>2465.8098300500001</v>
      </c>
      <c r="X379" s="28">
        <f>SUM(T379*$X$2)</f>
        <v>4109.6830500833339</v>
      </c>
      <c r="Y379" s="28">
        <f>SUM(T379*$Y$2)</f>
        <v>2054.841525041667</v>
      </c>
      <c r="Z379" s="28">
        <f>+T379*$Z$2</f>
        <v>1643.8732200333334</v>
      </c>
      <c r="AA379" s="28">
        <v>878</v>
      </c>
      <c r="AB379" s="28">
        <f>+$AB$2</f>
        <v>67.227356</v>
      </c>
      <c r="AC379" s="28">
        <f t="shared" si="76"/>
        <v>1756</v>
      </c>
      <c r="AD379" s="28">
        <f>+AC379*$Q$2+$AD$2</f>
        <v>266.90359999999998</v>
      </c>
      <c r="AE379" s="28">
        <f t="shared" si="77"/>
        <v>2022.9036000000001</v>
      </c>
      <c r="AF379" s="28">
        <f>SUM(AB379*7)</f>
        <v>470.59149200000002</v>
      </c>
      <c r="AG379" s="28">
        <f t="shared" si="80"/>
        <v>16438.732200333336</v>
      </c>
      <c r="AH379" s="30"/>
      <c r="AI379" s="28"/>
      <c r="AJ379" s="28"/>
      <c r="AK379" s="28"/>
      <c r="AL379" s="28"/>
      <c r="AM379" s="28">
        <f>SUM(U379*$AM$2)</f>
        <v>1125.9405616666666</v>
      </c>
      <c r="AN379" s="31">
        <f>SUM(U379*$AN$2)</f>
        <v>3377.8216849999999</v>
      </c>
      <c r="AO379" s="31">
        <f>SUM(U379*$AO$2)</f>
        <v>11259.405616666667</v>
      </c>
      <c r="AP379" s="2"/>
      <c r="AQ379" s="2"/>
    </row>
    <row r="380" spans="1:43" x14ac:dyDescent="0.25">
      <c r="A380" s="1">
        <v>347</v>
      </c>
      <c r="B380" s="22" t="s">
        <v>1150</v>
      </c>
      <c r="C380" s="32" t="s">
        <v>1151</v>
      </c>
      <c r="D380" s="33" t="s">
        <v>1152</v>
      </c>
      <c r="E380" s="32" t="s">
        <v>1113</v>
      </c>
      <c r="F380" s="32" t="s">
        <v>69</v>
      </c>
      <c r="G380" s="32" t="s">
        <v>43</v>
      </c>
      <c r="H380" s="33">
        <v>2001</v>
      </c>
      <c r="I380" s="33">
        <v>2014</v>
      </c>
      <c r="J380" s="34">
        <f t="shared" si="73"/>
        <v>13</v>
      </c>
      <c r="K380" s="35">
        <v>8</v>
      </c>
      <c r="L380" s="32">
        <v>15</v>
      </c>
      <c r="M380" s="36">
        <v>3546.2</v>
      </c>
      <c r="N380" s="36">
        <f>VLOOKUP(C380,[1]Hoja1!B:L,11,FALSE)</f>
        <v>3546.2</v>
      </c>
      <c r="O380" s="36">
        <f t="shared" si="79"/>
        <v>0</v>
      </c>
      <c r="P380" s="37">
        <f t="shared" si="74"/>
        <v>236.41333333333333</v>
      </c>
      <c r="Q380" s="38">
        <v>1</v>
      </c>
      <c r="R380" s="37">
        <f>SUM(P380*$R$2)</f>
        <v>86290.866666666669</v>
      </c>
      <c r="S380" s="37">
        <f>+R380*$Q$2</f>
        <v>3287.6820200000002</v>
      </c>
      <c r="T380" s="37">
        <f t="shared" si="75"/>
        <v>89578.548686666676</v>
      </c>
      <c r="U380" s="37">
        <f>+P380*$Q$2+P380</f>
        <v>245.42068133333333</v>
      </c>
      <c r="V380" s="37">
        <f>SUM(T380*$V$2)</f>
        <v>10749.4258424</v>
      </c>
      <c r="W380" s="37">
        <f>+T380*$W$2</f>
        <v>2687.3564606</v>
      </c>
      <c r="X380" s="37">
        <f>SUM(T380*$X$2)</f>
        <v>4478.9274343333336</v>
      </c>
      <c r="Y380" s="37">
        <f>SUM(T380*$Y$2)</f>
        <v>2239.4637171666668</v>
      </c>
      <c r="Z380" s="37">
        <f>+T380*$Z$2</f>
        <v>1791.5709737333336</v>
      </c>
      <c r="AA380" s="37">
        <v>878</v>
      </c>
      <c r="AB380" s="37">
        <f>+$AB$2</f>
        <v>67.227356</v>
      </c>
      <c r="AC380" s="37">
        <f t="shared" si="76"/>
        <v>1756</v>
      </c>
      <c r="AD380" s="37">
        <f>+AC380*$Q$2+$AD$2</f>
        <v>266.90359999999998</v>
      </c>
      <c r="AE380" s="37">
        <f t="shared" si="77"/>
        <v>2022.9036000000001</v>
      </c>
      <c r="AF380" s="37">
        <f>SUM(AB379*4)</f>
        <v>268.909424</v>
      </c>
      <c r="AG380" s="37">
        <f t="shared" si="80"/>
        <v>17915.709737333334</v>
      </c>
      <c r="AH380" s="39"/>
      <c r="AI380" s="37"/>
      <c r="AJ380" s="37"/>
      <c r="AK380" s="37"/>
      <c r="AL380" s="37"/>
      <c r="AM380" s="37">
        <f>SUM(U380*$AM$2)</f>
        <v>1227.1034066666666</v>
      </c>
      <c r="AN380" s="40">
        <f>SUM(U380*$AN$2)</f>
        <v>3681.3102199999998</v>
      </c>
      <c r="AO380" s="40">
        <f>SUM(U380*$AO$2)</f>
        <v>12271.034066666667</v>
      </c>
      <c r="AP380" s="2"/>
      <c r="AQ380" s="2"/>
    </row>
    <row r="381" spans="1:43" x14ac:dyDescent="0.25">
      <c r="A381" s="1">
        <v>348</v>
      </c>
      <c r="B381" s="22" t="s">
        <v>1153</v>
      </c>
      <c r="C381" s="23" t="s">
        <v>1154</v>
      </c>
      <c r="D381" s="24" t="s">
        <v>1155</v>
      </c>
      <c r="E381" s="23" t="s">
        <v>1113</v>
      </c>
      <c r="F381" s="23" t="s">
        <v>51</v>
      </c>
      <c r="G381" s="23" t="s">
        <v>43</v>
      </c>
      <c r="H381" s="24">
        <v>1992</v>
      </c>
      <c r="I381" s="24">
        <v>2014</v>
      </c>
      <c r="J381" s="25">
        <f t="shared" si="73"/>
        <v>22</v>
      </c>
      <c r="K381" s="26">
        <v>8</v>
      </c>
      <c r="L381" s="23">
        <v>15</v>
      </c>
      <c r="M381" s="27">
        <v>3117.8</v>
      </c>
      <c r="N381" s="27">
        <f>VLOOKUP(C381,[1]Hoja1!B:L,11,FALSE)</f>
        <v>3117.8</v>
      </c>
      <c r="O381" s="27">
        <f t="shared" si="79"/>
        <v>0</v>
      </c>
      <c r="P381" s="28">
        <f t="shared" si="74"/>
        <v>207.85333333333335</v>
      </c>
      <c r="Q381" s="29">
        <v>1</v>
      </c>
      <c r="R381" s="28">
        <f>SUM(P381*$R$2)</f>
        <v>75866.466666666674</v>
      </c>
      <c r="S381" s="28">
        <f>+R381*$Q$2</f>
        <v>2890.5123800000006</v>
      </c>
      <c r="T381" s="28">
        <f t="shared" si="75"/>
        <v>78756.979046666675</v>
      </c>
      <c r="U381" s="28">
        <f>+P381*$Q$2+P381</f>
        <v>215.77254533333334</v>
      </c>
      <c r="V381" s="28">
        <f>SUM(T381*$V$2)</f>
        <v>9450.8374856000009</v>
      </c>
      <c r="W381" s="28">
        <f>+T381*$W$2</f>
        <v>2362.7093714000002</v>
      </c>
      <c r="X381" s="28">
        <f>SUM(T381*$X$2)</f>
        <v>3937.8489523333337</v>
      </c>
      <c r="Y381" s="28">
        <f>SUM(T381*$Y$2)</f>
        <v>1968.9244761666669</v>
      </c>
      <c r="Z381" s="28">
        <f>+T381*$Z$2</f>
        <v>1575.1395809333335</v>
      </c>
      <c r="AA381" s="28">
        <v>878</v>
      </c>
      <c r="AB381" s="28">
        <f>+$AB$2</f>
        <v>67.227356</v>
      </c>
      <c r="AC381" s="28">
        <f t="shared" si="76"/>
        <v>1756</v>
      </c>
      <c r="AD381" s="28">
        <f>+AC381*$Q$2+$AD$2</f>
        <v>266.90359999999998</v>
      </c>
      <c r="AE381" s="28">
        <f t="shared" si="77"/>
        <v>2022.9036000000001</v>
      </c>
      <c r="AF381" s="28">
        <f>SUM(AB380*6)</f>
        <v>403.36413600000003</v>
      </c>
      <c r="AG381" s="28">
        <f t="shared" si="80"/>
        <v>15751.395809333335</v>
      </c>
      <c r="AH381" s="30"/>
      <c r="AI381" s="28"/>
      <c r="AJ381" s="28"/>
      <c r="AK381" s="28"/>
      <c r="AL381" s="28"/>
      <c r="AM381" s="28">
        <f>SUM(U381*$AM$2)</f>
        <v>1078.8627266666667</v>
      </c>
      <c r="AN381" s="31">
        <f>SUM(U381*$AN$2)</f>
        <v>3236.5881800000002</v>
      </c>
      <c r="AO381" s="31">
        <f>SUM(U381*$AO$2)</f>
        <v>10788.627266666666</v>
      </c>
      <c r="AP381" s="2"/>
      <c r="AQ381" s="2"/>
    </row>
    <row r="382" spans="1:43" x14ac:dyDescent="0.25">
      <c r="A382" s="1">
        <v>349</v>
      </c>
      <c r="B382" s="22" t="s">
        <v>1156</v>
      </c>
      <c r="C382" s="32" t="s">
        <v>1157</v>
      </c>
      <c r="D382" s="33" t="s">
        <v>1158</v>
      </c>
      <c r="E382" s="32" t="s">
        <v>1113</v>
      </c>
      <c r="F382" s="32" t="s">
        <v>170</v>
      </c>
      <c r="G382" s="32" t="s">
        <v>43</v>
      </c>
      <c r="H382" s="33">
        <v>1985</v>
      </c>
      <c r="I382" s="33">
        <v>2014</v>
      </c>
      <c r="J382" s="34">
        <f t="shared" si="73"/>
        <v>29</v>
      </c>
      <c r="K382" s="35">
        <v>6</v>
      </c>
      <c r="L382" s="32">
        <v>15</v>
      </c>
      <c r="M382" s="36">
        <v>3972.9</v>
      </c>
      <c r="N382" s="36">
        <f>VLOOKUP(C382,[1]Hoja1!B:L,11,FALSE)</f>
        <v>3972.9</v>
      </c>
      <c r="O382" s="36">
        <f t="shared" si="79"/>
        <v>0</v>
      </c>
      <c r="P382" s="37">
        <f t="shared" si="74"/>
        <v>264.86</v>
      </c>
      <c r="Q382" s="38">
        <v>8</v>
      </c>
      <c r="R382" s="37">
        <f>SUM(P382*$R$2)</f>
        <v>96673.900000000009</v>
      </c>
      <c r="S382" s="37">
        <f>+R382*$Q$2</f>
        <v>3683.2755900000006</v>
      </c>
      <c r="T382" s="37">
        <f t="shared" si="75"/>
        <v>100357.17559000001</v>
      </c>
      <c r="U382" s="37">
        <f>+P382*$Q$2+P382</f>
        <v>274.951166</v>
      </c>
      <c r="V382" s="37">
        <f>SUM(T382*$V$2)</f>
        <v>12042.861070800001</v>
      </c>
      <c r="W382" s="37">
        <f>+T382*$W$2</f>
        <v>3010.7152677000004</v>
      </c>
      <c r="X382" s="37">
        <f>SUM(T382*$X$2)</f>
        <v>5017.8587795000012</v>
      </c>
      <c r="Y382" s="37">
        <f>SUM(T382*$Y$2)</f>
        <v>2508.9293897500006</v>
      </c>
      <c r="Z382" s="37">
        <f>+T382*$Z$2</f>
        <v>2007.1435118000004</v>
      </c>
      <c r="AA382" s="37">
        <v>870</v>
      </c>
      <c r="AB382" s="37">
        <f>+$AB$2</f>
        <v>67.227356</v>
      </c>
      <c r="AC382" s="37">
        <f t="shared" si="76"/>
        <v>1740</v>
      </c>
      <c r="AD382" s="37">
        <f>+AC382*$Q$2+$AD$2</f>
        <v>266.29399999999998</v>
      </c>
      <c r="AE382" s="37">
        <f t="shared" si="77"/>
        <v>2006.2939999999999</v>
      </c>
      <c r="AF382" s="37">
        <f>SUM(AB382*7)</f>
        <v>470.59149200000002</v>
      </c>
      <c r="AG382" s="37">
        <f>SUM(T382*10%)</f>
        <v>10035.717559000002</v>
      </c>
      <c r="AH382" s="39"/>
      <c r="AI382" s="37"/>
      <c r="AJ382" s="37"/>
      <c r="AK382" s="37"/>
      <c r="AL382" s="37"/>
      <c r="AM382" s="37">
        <f>SUM(U382*$AM$2)</f>
        <v>1374.7558300000001</v>
      </c>
      <c r="AN382" s="40">
        <f>SUM(U382*$AN$2)</f>
        <v>4124.2674900000002</v>
      </c>
      <c r="AO382" s="40">
        <f>SUM(U382*$AO$2)</f>
        <v>13747.558300000001</v>
      </c>
      <c r="AP382" s="2"/>
      <c r="AQ382" s="2"/>
    </row>
    <row r="383" spans="1:43" x14ac:dyDescent="0.25">
      <c r="A383" s="1">
        <v>350</v>
      </c>
      <c r="B383" s="22" t="s">
        <v>101</v>
      </c>
      <c r="C383" s="23" t="s">
        <v>839</v>
      </c>
      <c r="D383" s="24"/>
      <c r="E383" s="23" t="s">
        <v>1113</v>
      </c>
      <c r="F383" s="23" t="s">
        <v>42</v>
      </c>
      <c r="G383" s="23"/>
      <c r="H383" s="24"/>
      <c r="I383" s="24"/>
      <c r="J383" s="25"/>
      <c r="K383" s="26"/>
      <c r="L383" s="23"/>
      <c r="M383" s="27"/>
      <c r="N383" s="27"/>
      <c r="O383" s="27"/>
      <c r="P383" s="28"/>
      <c r="Q383" s="29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30"/>
      <c r="AI383" s="28"/>
      <c r="AJ383" s="28"/>
      <c r="AK383" s="28"/>
      <c r="AL383" s="28"/>
      <c r="AM383" s="28"/>
      <c r="AN383" s="31"/>
      <c r="AO383" s="31"/>
      <c r="AP383" s="2"/>
      <c r="AQ383" s="2"/>
    </row>
    <row r="384" spans="1:43" x14ac:dyDescent="0.25">
      <c r="A384" s="1">
        <v>351</v>
      </c>
      <c r="B384" s="22" t="s">
        <v>1159</v>
      </c>
      <c r="C384" s="32" t="s">
        <v>1160</v>
      </c>
      <c r="D384" s="33" t="s">
        <v>1161</v>
      </c>
      <c r="E384" s="32" t="s">
        <v>1113</v>
      </c>
      <c r="F384" s="32" t="s">
        <v>74</v>
      </c>
      <c r="G384" s="32" t="s">
        <v>43</v>
      </c>
      <c r="H384" s="33">
        <v>1992</v>
      </c>
      <c r="I384" s="33">
        <v>2014</v>
      </c>
      <c r="J384" s="34">
        <f t="shared" si="73"/>
        <v>22</v>
      </c>
      <c r="K384" s="35">
        <v>8</v>
      </c>
      <c r="L384" s="32">
        <v>15</v>
      </c>
      <c r="M384" s="36">
        <v>3117.8</v>
      </c>
      <c r="N384" s="36">
        <f>VLOOKUP(C384,[1]Hoja1!B:L,11,FALSE)</f>
        <v>3117.8</v>
      </c>
      <c r="O384" s="36">
        <f t="shared" si="79"/>
        <v>0</v>
      </c>
      <c r="P384" s="37">
        <f t="shared" ref="P384:P392" si="81">SUM(M384/L384)</f>
        <v>207.85333333333335</v>
      </c>
      <c r="Q384" s="38">
        <v>1</v>
      </c>
      <c r="R384" s="37">
        <f>SUM(P384*$R$2)</f>
        <v>75866.466666666674</v>
      </c>
      <c r="S384" s="37">
        <f>+R384*$Q$2</f>
        <v>2890.5123800000006</v>
      </c>
      <c r="T384" s="37">
        <f t="shared" si="75"/>
        <v>78756.979046666675</v>
      </c>
      <c r="U384" s="37">
        <f>+P384*$Q$2+P384</f>
        <v>215.77254533333334</v>
      </c>
      <c r="V384" s="37">
        <f>SUM(T384*$V$2)</f>
        <v>9450.8374856000009</v>
      </c>
      <c r="W384" s="37">
        <f>+T384*$W$2</f>
        <v>2362.7093714000002</v>
      </c>
      <c r="X384" s="37">
        <f>SUM(T384*$X$2)</f>
        <v>3937.8489523333337</v>
      </c>
      <c r="Y384" s="37">
        <f>SUM(T384*$Y$2)</f>
        <v>1968.9244761666669</v>
      </c>
      <c r="Z384" s="37">
        <f>+T384*$Z$2</f>
        <v>1575.1395809333335</v>
      </c>
      <c r="AA384" s="37">
        <v>878</v>
      </c>
      <c r="AB384" s="37">
        <f>+$AB$2</f>
        <v>67.227356</v>
      </c>
      <c r="AC384" s="37">
        <f t="shared" si="76"/>
        <v>1756</v>
      </c>
      <c r="AD384" s="37">
        <f>+AC384*$Q$2+$AD$2</f>
        <v>266.90359999999998</v>
      </c>
      <c r="AE384" s="37">
        <f t="shared" si="77"/>
        <v>2022.9036000000001</v>
      </c>
      <c r="AF384" s="37">
        <f>SUM(AB383*6)</f>
        <v>0</v>
      </c>
      <c r="AG384" s="37">
        <f>SUM(T384*20%)</f>
        <v>15751.395809333335</v>
      </c>
      <c r="AH384" s="39"/>
      <c r="AI384" s="37"/>
      <c r="AJ384" s="37"/>
      <c r="AK384" s="37"/>
      <c r="AL384" s="37"/>
      <c r="AM384" s="37">
        <f>SUM(U384*$AM$2)</f>
        <v>1078.8627266666667</v>
      </c>
      <c r="AN384" s="40">
        <f>SUM(U384*$AN$2)</f>
        <v>3236.5881800000002</v>
      </c>
      <c r="AO384" s="40">
        <f>SUM(U384*$AO$2)</f>
        <v>10788.627266666666</v>
      </c>
      <c r="AP384" s="2"/>
      <c r="AQ384" s="2"/>
    </row>
    <row r="385" spans="1:43" x14ac:dyDescent="0.25">
      <c r="A385" s="1">
        <v>352</v>
      </c>
      <c r="B385" s="22" t="s">
        <v>1162</v>
      </c>
      <c r="C385" s="23" t="s">
        <v>1163</v>
      </c>
      <c r="D385" s="24" t="s">
        <v>1164</v>
      </c>
      <c r="E385" s="23" t="s">
        <v>1113</v>
      </c>
      <c r="F385" s="23" t="s">
        <v>1165</v>
      </c>
      <c r="G385" s="23" t="s">
        <v>43</v>
      </c>
      <c r="H385" s="24">
        <v>1990</v>
      </c>
      <c r="I385" s="24">
        <v>2014</v>
      </c>
      <c r="J385" s="25">
        <f t="shared" si="73"/>
        <v>24</v>
      </c>
      <c r="K385" s="26">
        <v>6</v>
      </c>
      <c r="L385" s="23">
        <v>15</v>
      </c>
      <c r="M385" s="27">
        <v>3494.55</v>
      </c>
      <c r="N385" s="27">
        <f>VLOOKUP(C385,[1]Hoja1!B:L,11,FALSE)</f>
        <v>3494.55</v>
      </c>
      <c r="O385" s="27">
        <f t="shared" si="79"/>
        <v>0</v>
      </c>
      <c r="P385" s="28">
        <f t="shared" si="81"/>
        <v>232.97</v>
      </c>
      <c r="Q385" s="29">
        <v>6</v>
      </c>
      <c r="R385" s="28">
        <f>SUM(P385*$R$2)</f>
        <v>85034.05</v>
      </c>
      <c r="S385" s="28">
        <f>+R385*$Q$2</f>
        <v>3239.7973050000001</v>
      </c>
      <c r="T385" s="28">
        <f t="shared" si="75"/>
        <v>88273.847305000003</v>
      </c>
      <c r="U385" s="28">
        <f>+P385*$Q$2+P385</f>
        <v>241.84615700000001</v>
      </c>
      <c r="V385" s="28">
        <f>SUM(T385*$V$2)</f>
        <v>10592.8616766</v>
      </c>
      <c r="W385" s="28">
        <f>+T385*$W$2</f>
        <v>2648.2154191499999</v>
      </c>
      <c r="X385" s="28">
        <f>SUM(T385*$X$2)</f>
        <v>4413.69236525</v>
      </c>
      <c r="Y385" s="28">
        <f>SUM(T385*$Y$2)</f>
        <v>2206.846182625</v>
      </c>
      <c r="Z385" s="28">
        <f>+T385*$Z$2</f>
        <v>1765.4769461000001</v>
      </c>
      <c r="AA385" s="28">
        <v>854</v>
      </c>
      <c r="AB385" s="28">
        <f>+$AB$2</f>
        <v>67.227356</v>
      </c>
      <c r="AC385" s="28">
        <f t="shared" si="76"/>
        <v>1708</v>
      </c>
      <c r="AD385" s="28">
        <f>+AC385*$Q$2+$AD$2</f>
        <v>265.07479999999998</v>
      </c>
      <c r="AE385" s="28">
        <f t="shared" si="77"/>
        <v>1973.0747999999999</v>
      </c>
      <c r="AF385" s="28">
        <f>SUM(AB384*6)</f>
        <v>403.36413600000003</v>
      </c>
      <c r="AG385" s="28">
        <f>SUM(T385*10%)</f>
        <v>8827.3847304999999</v>
      </c>
      <c r="AH385" s="30"/>
      <c r="AI385" s="28"/>
      <c r="AJ385" s="28"/>
      <c r="AK385" s="28"/>
      <c r="AL385" s="28"/>
      <c r="AM385" s="28">
        <f>SUM(U385*$AM$2)</f>
        <v>1209.230785</v>
      </c>
      <c r="AN385" s="31">
        <f>SUM(U385*$AN$2)</f>
        <v>3627.6923550000001</v>
      </c>
      <c r="AO385" s="31">
        <f>SUM(U385*$AO$2)</f>
        <v>12092.307850000001</v>
      </c>
      <c r="AP385" s="2"/>
      <c r="AQ385" s="2"/>
    </row>
    <row r="386" spans="1:43" x14ac:dyDescent="0.25">
      <c r="A386" s="1">
        <v>353</v>
      </c>
      <c r="B386" s="22" t="s">
        <v>1166</v>
      </c>
      <c r="C386" s="32" t="s">
        <v>1167</v>
      </c>
      <c r="D386" s="33" t="s">
        <v>1164</v>
      </c>
      <c r="E386" s="32" t="s">
        <v>1113</v>
      </c>
      <c r="F386" s="32" t="s">
        <v>51</v>
      </c>
      <c r="G386" s="32" t="s">
        <v>43</v>
      </c>
      <c r="H386" s="33">
        <v>1990</v>
      </c>
      <c r="I386" s="33">
        <v>2014</v>
      </c>
      <c r="J386" s="34">
        <f t="shared" si="73"/>
        <v>24</v>
      </c>
      <c r="K386" s="35">
        <v>8</v>
      </c>
      <c r="L386" s="32">
        <v>15</v>
      </c>
      <c r="M386" s="36">
        <v>3117.8</v>
      </c>
      <c r="N386" s="36">
        <f>VLOOKUP(C386,[1]Hoja1!B:L,11,FALSE)</f>
        <v>3117.8</v>
      </c>
      <c r="O386" s="36">
        <f t="shared" si="79"/>
        <v>0</v>
      </c>
      <c r="P386" s="37">
        <f t="shared" si="81"/>
        <v>207.85333333333335</v>
      </c>
      <c r="Q386" s="38">
        <v>1</v>
      </c>
      <c r="R386" s="37">
        <f>SUM(P386*$R$2)</f>
        <v>75866.466666666674</v>
      </c>
      <c r="S386" s="37">
        <f>+R386*$Q$2</f>
        <v>2890.5123800000006</v>
      </c>
      <c r="T386" s="37">
        <f t="shared" si="75"/>
        <v>78756.979046666675</v>
      </c>
      <c r="U386" s="37">
        <f>+P386*$Q$2+P386</f>
        <v>215.77254533333334</v>
      </c>
      <c r="V386" s="37">
        <f>SUM(T386*$V$2)</f>
        <v>9450.8374856000009</v>
      </c>
      <c r="W386" s="37">
        <f>+T386*$W$2</f>
        <v>2362.7093714000002</v>
      </c>
      <c r="X386" s="37">
        <f>SUM(T386*$X$2)</f>
        <v>3937.8489523333337</v>
      </c>
      <c r="Y386" s="37">
        <f>SUM(T386*$Y$2)</f>
        <v>1968.9244761666669</v>
      </c>
      <c r="Z386" s="37">
        <f>+T386*$Z$2</f>
        <v>1575.1395809333335</v>
      </c>
      <c r="AA386" s="37">
        <v>878</v>
      </c>
      <c r="AB386" s="37">
        <f>+$AB$2</f>
        <v>67.227356</v>
      </c>
      <c r="AC386" s="37">
        <f t="shared" si="76"/>
        <v>1756</v>
      </c>
      <c r="AD386" s="37">
        <f>+AC386*$Q$2+$AD$2</f>
        <v>266.90359999999998</v>
      </c>
      <c r="AE386" s="37">
        <f t="shared" si="77"/>
        <v>2022.9036000000001</v>
      </c>
      <c r="AF386" s="37">
        <f>SUM(AB385*6)</f>
        <v>403.36413600000003</v>
      </c>
      <c r="AG386" s="37">
        <f t="shared" ref="AG386:AG397" si="82">SUM(T386*20%)</f>
        <v>15751.395809333335</v>
      </c>
      <c r="AH386" s="39"/>
      <c r="AI386" s="37"/>
      <c r="AJ386" s="37"/>
      <c r="AK386" s="37"/>
      <c r="AL386" s="37"/>
      <c r="AM386" s="37">
        <f>SUM(U386*$AM$2)</f>
        <v>1078.8627266666667</v>
      </c>
      <c r="AN386" s="40">
        <f>SUM(U386*$AN$2)</f>
        <v>3236.5881800000002</v>
      </c>
      <c r="AO386" s="40">
        <f>SUM(U386*$AO$2)</f>
        <v>10788.627266666666</v>
      </c>
      <c r="AP386" s="2"/>
      <c r="AQ386" s="2"/>
    </row>
    <row r="387" spans="1:43" x14ac:dyDescent="0.25">
      <c r="A387" s="1">
        <v>354</v>
      </c>
      <c r="B387" s="22" t="s">
        <v>1168</v>
      </c>
      <c r="C387" s="23" t="s">
        <v>1169</v>
      </c>
      <c r="D387" s="24" t="s">
        <v>203</v>
      </c>
      <c r="E387" s="23" t="s">
        <v>1113</v>
      </c>
      <c r="F387" s="23" t="s">
        <v>42</v>
      </c>
      <c r="G387" s="23" t="s">
        <v>85</v>
      </c>
      <c r="H387" s="24">
        <v>2013</v>
      </c>
      <c r="I387" s="24">
        <v>2014</v>
      </c>
      <c r="J387" s="25">
        <f t="shared" si="73"/>
        <v>1</v>
      </c>
      <c r="K387" s="26">
        <v>8</v>
      </c>
      <c r="L387" s="23">
        <v>15</v>
      </c>
      <c r="M387" s="27">
        <v>3117.75</v>
      </c>
      <c r="N387" s="27">
        <f>VLOOKUP(C387,[1]Hoja1!B:L,11,FALSE)</f>
        <v>3117.75</v>
      </c>
      <c r="O387" s="27">
        <f t="shared" si="79"/>
        <v>0</v>
      </c>
      <c r="P387" s="28">
        <f t="shared" si="81"/>
        <v>207.85</v>
      </c>
      <c r="Q387" s="29">
        <v>1</v>
      </c>
      <c r="R387" s="28">
        <f>SUM(P387*$R$2)</f>
        <v>75865.25</v>
      </c>
      <c r="S387" s="28">
        <f>+R387*$Q$2</f>
        <v>2890.4660250000002</v>
      </c>
      <c r="T387" s="28">
        <f t="shared" si="75"/>
        <v>78755.716025000002</v>
      </c>
      <c r="U387" s="28">
        <f>+P387*$Q$2+P387</f>
        <v>215.76908499999999</v>
      </c>
      <c r="V387" s="28">
        <f>SUM(T387*$V$2)</f>
        <v>9450.6859229999991</v>
      </c>
      <c r="W387" s="28">
        <f>+T387*$W$2</f>
        <v>2362.6714807499998</v>
      </c>
      <c r="X387" s="28">
        <f>SUM(T387*$X$2)</f>
        <v>3937.7858012500001</v>
      </c>
      <c r="Y387" s="28">
        <f>SUM(T387*$Y$2)</f>
        <v>1968.892900625</v>
      </c>
      <c r="Z387" s="28">
        <f>+T387*$Z$2</f>
        <v>1575.1143205000001</v>
      </c>
      <c r="AA387" s="28">
        <v>778</v>
      </c>
      <c r="AB387" s="28">
        <f>+$AB$2</f>
        <v>67.227356</v>
      </c>
      <c r="AC387" s="28">
        <f t="shared" si="76"/>
        <v>1556</v>
      </c>
      <c r="AD387" s="28">
        <f>+AC387*$Q$2+$AD$2</f>
        <v>259.28359999999998</v>
      </c>
      <c r="AE387" s="28">
        <f t="shared" si="77"/>
        <v>1815.2836</v>
      </c>
      <c r="AF387" s="28">
        <v>0</v>
      </c>
      <c r="AG387" s="28">
        <f t="shared" si="82"/>
        <v>15751.143205</v>
      </c>
      <c r="AH387" s="30"/>
      <c r="AI387" s="28"/>
      <c r="AJ387" s="28"/>
      <c r="AK387" s="28"/>
      <c r="AL387" s="28"/>
      <c r="AM387" s="28">
        <f>SUM(U387*$AM$2)</f>
        <v>1078.845425</v>
      </c>
      <c r="AN387" s="31">
        <f>SUM(U387*$AN$2)</f>
        <v>3236.5362749999999</v>
      </c>
      <c r="AO387" s="31">
        <f>SUM(U387*$AO$2)</f>
        <v>10788.454249999999</v>
      </c>
      <c r="AP387" s="2"/>
      <c r="AQ387" s="2"/>
    </row>
    <row r="388" spans="1:43" x14ac:dyDescent="0.25">
      <c r="A388" s="1">
        <v>355</v>
      </c>
      <c r="B388" s="22" t="s">
        <v>1170</v>
      </c>
      <c r="C388" s="23" t="s">
        <v>1171</v>
      </c>
      <c r="D388" s="24" t="s">
        <v>1172</v>
      </c>
      <c r="E388" s="23" t="s">
        <v>1113</v>
      </c>
      <c r="F388" s="23" t="s">
        <v>100</v>
      </c>
      <c r="G388" s="23" t="s">
        <v>43</v>
      </c>
      <c r="H388" s="24">
        <v>1984</v>
      </c>
      <c r="I388" s="24">
        <v>2014</v>
      </c>
      <c r="J388" s="25">
        <f t="shared" si="73"/>
        <v>30</v>
      </c>
      <c r="K388" s="26">
        <v>6</v>
      </c>
      <c r="L388" s="23">
        <v>15</v>
      </c>
      <c r="M388" s="27">
        <v>4896.3999999999996</v>
      </c>
      <c r="N388" s="27">
        <f>VLOOKUP(C388,[1]Hoja1!B:L,11,FALSE)</f>
        <v>4896.3999999999996</v>
      </c>
      <c r="O388" s="27">
        <f t="shared" si="79"/>
        <v>0</v>
      </c>
      <c r="P388" s="28">
        <f t="shared" si="81"/>
        <v>326.42666666666662</v>
      </c>
      <c r="Q388" s="29">
        <v>13</v>
      </c>
      <c r="R388" s="28">
        <f>SUM(P388*$R$2)</f>
        <v>119145.73333333332</v>
      </c>
      <c r="S388" s="28">
        <f>+R388*$Q$2</f>
        <v>4539.45244</v>
      </c>
      <c r="T388" s="28">
        <f t="shared" si="75"/>
        <v>123685.18577333332</v>
      </c>
      <c r="U388" s="28">
        <f>+P388*$Q$2+P388</f>
        <v>338.8635226666666</v>
      </c>
      <c r="V388" s="28">
        <f>SUM(T388*$V$2)</f>
        <v>14842.222292799997</v>
      </c>
      <c r="W388" s="28">
        <f>+T388*$W$2</f>
        <v>3710.5555731999993</v>
      </c>
      <c r="X388" s="28">
        <f>SUM(T388*$X$2)</f>
        <v>6184.2592886666662</v>
      </c>
      <c r="Y388" s="28">
        <f>SUM(T388*$Y$2)</f>
        <v>3092.1296443333331</v>
      </c>
      <c r="Z388" s="28">
        <f>+T388*$Z$2</f>
        <v>2473.7037154666664</v>
      </c>
      <c r="AA388" s="28">
        <v>990</v>
      </c>
      <c r="AB388" s="28">
        <f>+$AB$2</f>
        <v>67.227356</v>
      </c>
      <c r="AC388" s="28">
        <f t="shared" si="76"/>
        <v>1980</v>
      </c>
      <c r="AD388" s="28">
        <f>+AC388*$Q$2+$AD$2</f>
        <v>275.43799999999999</v>
      </c>
      <c r="AE388" s="28">
        <f t="shared" si="77"/>
        <v>2255.4380000000001</v>
      </c>
      <c r="AF388" s="28">
        <f>SUM(AB386*8)</f>
        <v>537.818848</v>
      </c>
      <c r="AG388" s="28">
        <f t="shared" si="82"/>
        <v>24737.037154666665</v>
      </c>
      <c r="AH388" s="30">
        <v>5000</v>
      </c>
      <c r="AI388" s="28"/>
      <c r="AJ388" s="28"/>
      <c r="AK388" s="28"/>
      <c r="AL388" s="28"/>
      <c r="AM388" s="28">
        <f>SUM(U388*$AM$2)</f>
        <v>1694.3176133333329</v>
      </c>
      <c r="AN388" s="31">
        <f>SUM(U388*$AN$2)</f>
        <v>5082.952839999999</v>
      </c>
      <c r="AO388" s="31">
        <f>SUM(U388*$AO$2)</f>
        <v>16943.176133333331</v>
      </c>
      <c r="AP388" s="2"/>
      <c r="AQ388" s="2"/>
    </row>
    <row r="389" spans="1:43" x14ac:dyDescent="0.25">
      <c r="A389" s="1">
        <v>356</v>
      </c>
      <c r="B389" s="22" t="s">
        <v>1173</v>
      </c>
      <c r="C389" s="32" t="s">
        <v>1174</v>
      </c>
      <c r="D389" s="33" t="s">
        <v>1175</v>
      </c>
      <c r="E389" s="32" t="s">
        <v>1113</v>
      </c>
      <c r="F389" s="32" t="s">
        <v>65</v>
      </c>
      <c r="G389" s="32" t="s">
        <v>43</v>
      </c>
      <c r="H389" s="33">
        <v>1992</v>
      </c>
      <c r="I389" s="33">
        <v>2014</v>
      </c>
      <c r="J389" s="34">
        <f t="shared" si="73"/>
        <v>22</v>
      </c>
      <c r="K389" s="35">
        <v>8</v>
      </c>
      <c r="L389" s="32">
        <v>15</v>
      </c>
      <c r="M389" s="36">
        <v>3546.2</v>
      </c>
      <c r="N389" s="36">
        <f>VLOOKUP(C389,[1]Hoja1!B:L,11,FALSE)</f>
        <v>3546.2</v>
      </c>
      <c r="O389" s="36">
        <f t="shared" si="79"/>
        <v>0</v>
      </c>
      <c r="P389" s="37">
        <f t="shared" si="81"/>
        <v>236.41333333333333</v>
      </c>
      <c r="Q389" s="38">
        <v>1</v>
      </c>
      <c r="R389" s="37">
        <f>SUM(P389*$R$2)</f>
        <v>86290.866666666669</v>
      </c>
      <c r="S389" s="37">
        <f>+R389*$Q$2</f>
        <v>3287.6820200000002</v>
      </c>
      <c r="T389" s="37">
        <f t="shared" si="75"/>
        <v>89578.548686666676</v>
      </c>
      <c r="U389" s="37">
        <f>+P389*$Q$2+P389</f>
        <v>245.42068133333333</v>
      </c>
      <c r="V389" s="37">
        <f>SUM(T389*$V$2)</f>
        <v>10749.4258424</v>
      </c>
      <c r="W389" s="37">
        <f>+T389*$W$2</f>
        <v>2687.3564606</v>
      </c>
      <c r="X389" s="37">
        <f>SUM(T389*$X$2)</f>
        <v>4478.9274343333336</v>
      </c>
      <c r="Y389" s="37">
        <f>SUM(T389*$Y$2)</f>
        <v>2239.4637171666668</v>
      </c>
      <c r="Z389" s="37">
        <f>+T389*$Z$2</f>
        <v>1791.5709737333336</v>
      </c>
      <c r="AA389" s="37">
        <v>878</v>
      </c>
      <c r="AB389" s="37">
        <f>+$AB$2</f>
        <v>67.227356</v>
      </c>
      <c r="AC389" s="37">
        <f t="shared" si="76"/>
        <v>1756</v>
      </c>
      <c r="AD389" s="37">
        <f>+AC389*$Q$2+$AD$2</f>
        <v>266.90359999999998</v>
      </c>
      <c r="AE389" s="37">
        <f t="shared" si="77"/>
        <v>2022.9036000000001</v>
      </c>
      <c r="AF389" s="37">
        <f>SUM(AB388*6)</f>
        <v>403.36413600000003</v>
      </c>
      <c r="AG389" s="37">
        <f t="shared" si="82"/>
        <v>17915.709737333334</v>
      </c>
      <c r="AH389" s="39"/>
      <c r="AI389" s="37"/>
      <c r="AJ389" s="37"/>
      <c r="AK389" s="37"/>
      <c r="AL389" s="37"/>
      <c r="AM389" s="37">
        <f>SUM(U389*$AM$2)</f>
        <v>1227.1034066666666</v>
      </c>
      <c r="AN389" s="40">
        <f>SUM(U389*$AN$2)</f>
        <v>3681.3102199999998</v>
      </c>
      <c r="AO389" s="40">
        <f>SUM(U389*$AO$2)</f>
        <v>12271.034066666667</v>
      </c>
      <c r="AP389" s="2"/>
      <c r="AQ389" s="2"/>
    </row>
    <row r="390" spans="1:43" x14ac:dyDescent="0.25">
      <c r="A390" s="1">
        <v>357</v>
      </c>
      <c r="B390" s="22" t="s">
        <v>1176</v>
      </c>
      <c r="C390" s="23" t="s">
        <v>1177</v>
      </c>
      <c r="D390" s="24" t="s">
        <v>1178</v>
      </c>
      <c r="E390" s="23" t="s">
        <v>1113</v>
      </c>
      <c r="F390" s="23" t="s">
        <v>51</v>
      </c>
      <c r="G390" s="23" t="s">
        <v>43</v>
      </c>
      <c r="H390" s="24">
        <v>1995</v>
      </c>
      <c r="I390" s="24">
        <v>2014</v>
      </c>
      <c r="J390" s="25">
        <f t="shared" si="73"/>
        <v>19</v>
      </c>
      <c r="K390" s="26">
        <v>8</v>
      </c>
      <c r="L390" s="23">
        <v>15</v>
      </c>
      <c r="M390" s="27">
        <v>3117.8</v>
      </c>
      <c r="N390" s="27">
        <f>VLOOKUP(C390,[1]Hoja1!B:L,11,FALSE)</f>
        <v>3117.8</v>
      </c>
      <c r="O390" s="27">
        <f t="shared" si="79"/>
        <v>0</v>
      </c>
      <c r="P390" s="28">
        <f t="shared" si="81"/>
        <v>207.85333333333335</v>
      </c>
      <c r="Q390" s="29">
        <v>1</v>
      </c>
      <c r="R390" s="28">
        <f>SUM(P390*$R$2)</f>
        <v>75866.466666666674</v>
      </c>
      <c r="S390" s="28">
        <f>+R390*$Q$2</f>
        <v>2890.5123800000006</v>
      </c>
      <c r="T390" s="28">
        <f t="shared" si="75"/>
        <v>78756.979046666675</v>
      </c>
      <c r="U390" s="28">
        <f>+P390*$Q$2+P390</f>
        <v>215.77254533333334</v>
      </c>
      <c r="V390" s="28">
        <f>SUM(T390*$V$2)</f>
        <v>9450.8374856000009</v>
      </c>
      <c r="W390" s="28">
        <f>+T390*$W$2</f>
        <v>2362.7093714000002</v>
      </c>
      <c r="X390" s="28">
        <f>SUM(T390*$X$2)</f>
        <v>3937.8489523333337</v>
      </c>
      <c r="Y390" s="28">
        <f>SUM(T390*$Y$2)</f>
        <v>1968.9244761666669</v>
      </c>
      <c r="Z390" s="28">
        <f>+T390*$Z$2</f>
        <v>1575.1395809333335</v>
      </c>
      <c r="AA390" s="28">
        <v>878</v>
      </c>
      <c r="AB390" s="28">
        <f>+$AB$2</f>
        <v>67.227356</v>
      </c>
      <c r="AC390" s="28">
        <f t="shared" si="76"/>
        <v>1756</v>
      </c>
      <c r="AD390" s="28">
        <f>+AC390*$Q$2+$AD$2</f>
        <v>266.90359999999998</v>
      </c>
      <c r="AE390" s="28">
        <f t="shared" si="77"/>
        <v>2022.9036000000001</v>
      </c>
      <c r="AF390" s="28">
        <f>SUM(AB389*5)</f>
        <v>336.13677999999999</v>
      </c>
      <c r="AG390" s="28">
        <f t="shared" si="82"/>
        <v>15751.395809333335</v>
      </c>
      <c r="AH390" s="30"/>
      <c r="AI390" s="28"/>
      <c r="AJ390" s="28"/>
      <c r="AK390" s="28"/>
      <c r="AL390" s="28"/>
      <c r="AM390" s="28">
        <f>SUM(U390*$AM$2)</f>
        <v>1078.8627266666667</v>
      </c>
      <c r="AN390" s="31">
        <f>SUM(U390*$AN$2)</f>
        <v>3236.5881800000002</v>
      </c>
      <c r="AO390" s="31">
        <f>SUM(U390*$AO$2)</f>
        <v>10788.627266666666</v>
      </c>
      <c r="AP390" s="2"/>
      <c r="AQ390" s="2"/>
    </row>
    <row r="391" spans="1:43" x14ac:dyDescent="0.25">
      <c r="A391" s="1">
        <v>358</v>
      </c>
      <c r="B391" s="22" t="s">
        <v>1179</v>
      </c>
      <c r="C391" s="32" t="s">
        <v>1180</v>
      </c>
      <c r="D391" s="33" t="s">
        <v>1181</v>
      </c>
      <c r="E391" s="32" t="s">
        <v>1113</v>
      </c>
      <c r="F391" s="32" t="s">
        <v>107</v>
      </c>
      <c r="G391" s="32" t="s">
        <v>43</v>
      </c>
      <c r="H391" s="33">
        <v>2013</v>
      </c>
      <c r="I391" s="33">
        <v>2014</v>
      </c>
      <c r="J391" s="34">
        <f t="shared" si="73"/>
        <v>1</v>
      </c>
      <c r="K391" s="35">
        <v>8</v>
      </c>
      <c r="L391" s="32">
        <v>15</v>
      </c>
      <c r="M391" s="36">
        <v>3750.8</v>
      </c>
      <c r="N391" s="36">
        <f>VLOOKUP(C391,[1]Hoja1!B:L,11,FALSE)</f>
        <v>3750.8</v>
      </c>
      <c r="O391" s="36">
        <f t="shared" si="79"/>
        <v>0</v>
      </c>
      <c r="P391" s="37">
        <f t="shared" si="81"/>
        <v>250.05333333333334</v>
      </c>
      <c r="Q391" s="38">
        <v>2</v>
      </c>
      <c r="R391" s="37">
        <f>SUM(P391*$R$2)</f>
        <v>91269.466666666674</v>
      </c>
      <c r="S391" s="37">
        <f>+R391*$Q$2</f>
        <v>3477.3666800000005</v>
      </c>
      <c r="T391" s="37">
        <f t="shared" si="75"/>
        <v>94746.833346666681</v>
      </c>
      <c r="U391" s="37">
        <f>+P391*$Q$2+P391</f>
        <v>259.58036533333336</v>
      </c>
      <c r="V391" s="37">
        <f>SUM(T391*$V$2)</f>
        <v>11369.620001600002</v>
      </c>
      <c r="W391" s="37">
        <f>+T391*$W$2</f>
        <v>2842.4050004000005</v>
      </c>
      <c r="X391" s="37">
        <f>SUM(T391*$X$2)</f>
        <v>4737.341667333334</v>
      </c>
      <c r="Y391" s="37">
        <f>SUM(T391*$Y$2)</f>
        <v>2368.670833666667</v>
      </c>
      <c r="Z391" s="37">
        <f>+T391*$Z$2</f>
        <v>1894.9366669333338</v>
      </c>
      <c r="AA391" s="37">
        <v>892</v>
      </c>
      <c r="AB391" s="37">
        <f>+$AB$2</f>
        <v>67.227356</v>
      </c>
      <c r="AC391" s="37">
        <f t="shared" si="76"/>
        <v>1784</v>
      </c>
      <c r="AD391" s="37">
        <f>+AC391*$Q$2+$AD$2</f>
        <v>267.97039999999998</v>
      </c>
      <c r="AE391" s="37">
        <f t="shared" si="77"/>
        <v>2051.9704000000002</v>
      </c>
      <c r="AF391" s="37">
        <v>0</v>
      </c>
      <c r="AG391" s="37">
        <f t="shared" si="82"/>
        <v>18949.366669333336</v>
      </c>
      <c r="AH391" s="39"/>
      <c r="AI391" s="37"/>
      <c r="AJ391" s="37"/>
      <c r="AK391" s="37"/>
      <c r="AL391" s="37"/>
      <c r="AM391" s="37">
        <f>SUM(U391*$AM$2)</f>
        <v>1297.9018266666667</v>
      </c>
      <c r="AN391" s="40">
        <f>SUM(U391*$AN$2)</f>
        <v>3893.7054800000005</v>
      </c>
      <c r="AO391" s="40">
        <f>SUM(U391*$AO$2)</f>
        <v>12979.018266666668</v>
      </c>
      <c r="AP391" s="2"/>
      <c r="AQ391" s="2"/>
    </row>
    <row r="392" spans="1:43" x14ac:dyDescent="0.25">
      <c r="A392" s="1">
        <v>359</v>
      </c>
      <c r="B392" s="22" t="s">
        <v>1182</v>
      </c>
      <c r="C392" s="23" t="s">
        <v>1183</v>
      </c>
      <c r="D392" s="24" t="s">
        <v>1184</v>
      </c>
      <c r="E392" s="23" t="s">
        <v>1113</v>
      </c>
      <c r="F392" s="23" t="s">
        <v>42</v>
      </c>
      <c r="G392" s="23" t="s">
        <v>43</v>
      </c>
      <c r="H392" s="24">
        <v>1990</v>
      </c>
      <c r="I392" s="24">
        <v>2014</v>
      </c>
      <c r="J392" s="25">
        <f t="shared" si="73"/>
        <v>24</v>
      </c>
      <c r="K392" s="26">
        <v>8</v>
      </c>
      <c r="L392" s="23">
        <v>15</v>
      </c>
      <c r="M392" s="27">
        <v>3117.8</v>
      </c>
      <c r="N392" s="27">
        <f>VLOOKUP(C392,[1]Hoja1!B:L,11,FALSE)</f>
        <v>3117.8</v>
      </c>
      <c r="O392" s="27">
        <f t="shared" si="79"/>
        <v>0</v>
      </c>
      <c r="P392" s="28">
        <f t="shared" si="81"/>
        <v>207.85333333333335</v>
      </c>
      <c r="Q392" s="29">
        <v>1</v>
      </c>
      <c r="R392" s="28">
        <f>SUM(P392*$R$2)</f>
        <v>75866.466666666674</v>
      </c>
      <c r="S392" s="28">
        <f>+R392*$Q$2</f>
        <v>2890.5123800000006</v>
      </c>
      <c r="T392" s="28">
        <f t="shared" si="75"/>
        <v>78756.979046666675</v>
      </c>
      <c r="U392" s="28">
        <f>+P392*$Q$2+P392</f>
        <v>215.77254533333334</v>
      </c>
      <c r="V392" s="28">
        <f>SUM(T392*$V$2)</f>
        <v>9450.8374856000009</v>
      </c>
      <c r="W392" s="28">
        <f>+T392*$W$2</f>
        <v>2362.7093714000002</v>
      </c>
      <c r="X392" s="28">
        <f>SUM(T392*$X$2)</f>
        <v>3937.8489523333337</v>
      </c>
      <c r="Y392" s="28">
        <f>SUM(T392*$Y$2)</f>
        <v>1968.9244761666669</v>
      </c>
      <c r="Z392" s="28">
        <f>+T392*$Z$2</f>
        <v>1575.1395809333335</v>
      </c>
      <c r="AA392" s="28">
        <v>878</v>
      </c>
      <c r="AB392" s="28">
        <f>+$AB$2</f>
        <v>67.227356</v>
      </c>
      <c r="AC392" s="28">
        <f t="shared" si="76"/>
        <v>1756</v>
      </c>
      <c r="AD392" s="28">
        <f>+AC392*$Q$2+$AD$2</f>
        <v>266.90359999999998</v>
      </c>
      <c r="AE392" s="28">
        <f t="shared" si="77"/>
        <v>2022.9036000000001</v>
      </c>
      <c r="AF392" s="28">
        <f>SUM(AB391*6)</f>
        <v>403.36413600000003</v>
      </c>
      <c r="AG392" s="28">
        <f t="shared" si="82"/>
        <v>15751.395809333335</v>
      </c>
      <c r="AH392" s="30"/>
      <c r="AI392" s="28"/>
      <c r="AJ392" s="28"/>
      <c r="AK392" s="28"/>
      <c r="AL392" s="28"/>
      <c r="AM392" s="28">
        <f>SUM(U392*$AM$2)</f>
        <v>1078.8627266666667</v>
      </c>
      <c r="AN392" s="31">
        <f>SUM(U392*$AN$2)</f>
        <v>3236.5881800000002</v>
      </c>
      <c r="AO392" s="31">
        <f>SUM(U392*$AO$2)</f>
        <v>10788.627266666666</v>
      </c>
      <c r="AP392" s="2"/>
      <c r="AQ392" s="2"/>
    </row>
    <row r="393" spans="1:43" x14ac:dyDescent="0.25">
      <c r="A393" s="1">
        <v>360</v>
      </c>
      <c r="B393" s="22" t="s">
        <v>1185</v>
      </c>
      <c r="C393" s="32" t="s">
        <v>1186</v>
      </c>
      <c r="D393" s="33" t="s">
        <v>1187</v>
      </c>
      <c r="E393" s="32" t="s">
        <v>1113</v>
      </c>
      <c r="F393" s="32" t="s">
        <v>42</v>
      </c>
      <c r="G393" s="32" t="s">
        <v>70</v>
      </c>
      <c r="H393" s="33">
        <v>2013</v>
      </c>
      <c r="I393" s="33">
        <v>2014</v>
      </c>
      <c r="J393" s="34">
        <f t="shared" si="73"/>
        <v>1</v>
      </c>
      <c r="K393" s="35">
        <v>8</v>
      </c>
      <c r="L393" s="32">
        <v>15</v>
      </c>
      <c r="M393" s="36">
        <v>2842.8</v>
      </c>
      <c r="N393" s="36">
        <f>VLOOKUP(C393,[1]Hoja1!B:L,11,FALSE)</f>
        <v>2842.8</v>
      </c>
      <c r="O393" s="36">
        <f t="shared" si="79"/>
        <v>0</v>
      </c>
      <c r="P393" s="37">
        <v>207.85</v>
      </c>
      <c r="Q393" s="38">
        <v>1</v>
      </c>
      <c r="R393" s="37">
        <f>SUM(P393*$R$2)</f>
        <v>75865.25</v>
      </c>
      <c r="S393" s="37">
        <f>+R393*$Q$2</f>
        <v>2890.4660250000002</v>
      </c>
      <c r="T393" s="37">
        <f t="shared" si="75"/>
        <v>78755.716025000002</v>
      </c>
      <c r="U393" s="37">
        <f>+P393*$Q$2+P393</f>
        <v>215.76908499999999</v>
      </c>
      <c r="V393" s="37">
        <f>SUM(T393*$V$2)</f>
        <v>9450.6859229999991</v>
      </c>
      <c r="W393" s="37">
        <f>+T393*$W$2</f>
        <v>2362.6714807499998</v>
      </c>
      <c r="X393" s="37">
        <f>SUM(T393*$X$2)</f>
        <v>3937.7858012500001</v>
      </c>
      <c r="Y393" s="37">
        <f>SUM(T393*$Y$2)</f>
        <v>1968.892900625</v>
      </c>
      <c r="Z393" s="37">
        <f>+T393*$Z$2</f>
        <v>1575.1143205000001</v>
      </c>
      <c r="AA393" s="37">
        <v>778</v>
      </c>
      <c r="AB393" s="37">
        <f>+$AB$2</f>
        <v>67.227356</v>
      </c>
      <c r="AC393" s="37">
        <f t="shared" si="76"/>
        <v>1556</v>
      </c>
      <c r="AD393" s="37">
        <f>+AC393*$Q$2+$AD$2</f>
        <v>259.28359999999998</v>
      </c>
      <c r="AE393" s="37">
        <f t="shared" si="77"/>
        <v>1815.2836</v>
      </c>
      <c r="AF393" s="37">
        <v>0</v>
      </c>
      <c r="AG393" s="37">
        <f t="shared" si="82"/>
        <v>15751.143205</v>
      </c>
      <c r="AH393" s="39"/>
      <c r="AI393" s="37"/>
      <c r="AJ393" s="37"/>
      <c r="AK393" s="37"/>
      <c r="AL393" s="37"/>
      <c r="AM393" s="37">
        <f>SUM(U393*$AM$2)</f>
        <v>1078.845425</v>
      </c>
      <c r="AN393" s="40">
        <f>SUM(U393*$AN$2)</f>
        <v>3236.5362749999999</v>
      </c>
      <c r="AO393" s="40">
        <f>SUM(U393*$AO$2)</f>
        <v>10788.454249999999</v>
      </c>
      <c r="AP393" s="2"/>
      <c r="AQ393" s="2"/>
    </row>
    <row r="394" spans="1:43" x14ac:dyDescent="0.25">
      <c r="A394" s="1">
        <v>361</v>
      </c>
      <c r="B394" s="22" t="s">
        <v>1188</v>
      </c>
      <c r="C394" s="23" t="s">
        <v>1189</v>
      </c>
      <c r="D394" s="24" t="s">
        <v>124</v>
      </c>
      <c r="E394" s="23" t="s">
        <v>1113</v>
      </c>
      <c r="F394" s="23" t="s">
        <v>42</v>
      </c>
      <c r="G394" s="23" t="s">
        <v>43</v>
      </c>
      <c r="H394" s="24">
        <v>1990</v>
      </c>
      <c r="I394" s="24">
        <v>2014</v>
      </c>
      <c r="J394" s="25">
        <f t="shared" si="73"/>
        <v>24</v>
      </c>
      <c r="K394" s="26">
        <v>8</v>
      </c>
      <c r="L394" s="23">
        <v>15</v>
      </c>
      <c r="M394" s="27">
        <v>3117.8</v>
      </c>
      <c r="N394" s="27">
        <f>VLOOKUP(C394,[1]Hoja1!B:L,11,FALSE)</f>
        <v>3117.8</v>
      </c>
      <c r="O394" s="27">
        <f t="shared" si="79"/>
        <v>0</v>
      </c>
      <c r="P394" s="28">
        <f t="shared" ref="P394:P404" si="83">SUM(M394/L394)</f>
        <v>207.85333333333335</v>
      </c>
      <c r="Q394" s="29">
        <v>1</v>
      </c>
      <c r="R394" s="28">
        <f>SUM(P394*$R$2)</f>
        <v>75866.466666666674</v>
      </c>
      <c r="S394" s="28">
        <f>+R394*$Q$2</f>
        <v>2890.5123800000006</v>
      </c>
      <c r="T394" s="28">
        <f t="shared" si="75"/>
        <v>78756.979046666675</v>
      </c>
      <c r="U394" s="28">
        <f>+P394*$Q$2+P394</f>
        <v>215.77254533333334</v>
      </c>
      <c r="V394" s="28">
        <f>SUM(T394*$V$2)</f>
        <v>9450.8374856000009</v>
      </c>
      <c r="W394" s="28">
        <f>+T394*$W$2</f>
        <v>2362.7093714000002</v>
      </c>
      <c r="X394" s="28">
        <f>SUM(T394*$X$2)</f>
        <v>3937.8489523333337</v>
      </c>
      <c r="Y394" s="28">
        <f>SUM(T394*$Y$2)</f>
        <v>1968.9244761666669</v>
      </c>
      <c r="Z394" s="28">
        <f>+T394*$Z$2</f>
        <v>1575.1395809333335</v>
      </c>
      <c r="AA394" s="28">
        <v>878</v>
      </c>
      <c r="AB394" s="28">
        <f>+$AB$2</f>
        <v>67.227356</v>
      </c>
      <c r="AC394" s="28">
        <f t="shared" si="76"/>
        <v>1756</v>
      </c>
      <c r="AD394" s="28">
        <f>+AC394*$Q$2+$AD$2</f>
        <v>266.90359999999998</v>
      </c>
      <c r="AE394" s="28">
        <f t="shared" si="77"/>
        <v>2022.9036000000001</v>
      </c>
      <c r="AF394" s="28">
        <f>SUM(AB393*6)</f>
        <v>403.36413600000003</v>
      </c>
      <c r="AG394" s="28">
        <f t="shared" si="82"/>
        <v>15751.395809333335</v>
      </c>
      <c r="AH394" s="30"/>
      <c r="AI394" s="28"/>
      <c r="AJ394" s="28"/>
      <c r="AK394" s="28"/>
      <c r="AL394" s="28"/>
      <c r="AM394" s="28">
        <f>SUM(U394*$AM$2)</f>
        <v>1078.8627266666667</v>
      </c>
      <c r="AN394" s="31">
        <f>SUM(U394*$AN$2)</f>
        <v>3236.5881800000002</v>
      </c>
      <c r="AO394" s="31">
        <f>SUM(U394*$AO$2)</f>
        <v>10788.627266666666</v>
      </c>
      <c r="AP394" s="2"/>
      <c r="AQ394" s="2"/>
    </row>
    <row r="395" spans="1:43" x14ac:dyDescent="0.25">
      <c r="A395" s="1">
        <v>362</v>
      </c>
      <c r="B395" s="22" t="s">
        <v>1190</v>
      </c>
      <c r="C395" s="32" t="s">
        <v>1191</v>
      </c>
      <c r="D395" s="33" t="s">
        <v>1192</v>
      </c>
      <c r="E395" s="32" t="s">
        <v>1113</v>
      </c>
      <c r="F395" s="32" t="s">
        <v>55</v>
      </c>
      <c r="G395" s="32" t="s">
        <v>43</v>
      </c>
      <c r="H395" s="33">
        <v>1981</v>
      </c>
      <c r="I395" s="33">
        <v>2014</v>
      </c>
      <c r="J395" s="34">
        <f t="shared" si="73"/>
        <v>33</v>
      </c>
      <c r="K395" s="35">
        <v>8</v>
      </c>
      <c r="L395" s="32">
        <v>15</v>
      </c>
      <c r="M395" s="36">
        <v>3750.8</v>
      </c>
      <c r="N395" s="36">
        <f>VLOOKUP(C395,[1]Hoja1!B:L,11,FALSE)</f>
        <v>3750.8</v>
      </c>
      <c r="O395" s="36">
        <f t="shared" si="79"/>
        <v>0</v>
      </c>
      <c r="P395" s="37">
        <f t="shared" si="83"/>
        <v>250.05333333333334</v>
      </c>
      <c r="Q395" s="38">
        <v>2</v>
      </c>
      <c r="R395" s="37">
        <f>SUM(P395*$R$2)</f>
        <v>91269.466666666674</v>
      </c>
      <c r="S395" s="37">
        <f>+R395*$Q$2</f>
        <v>3477.3666800000005</v>
      </c>
      <c r="T395" s="37">
        <f t="shared" si="75"/>
        <v>94746.833346666681</v>
      </c>
      <c r="U395" s="37">
        <f>+P395*$Q$2+P395</f>
        <v>259.58036533333336</v>
      </c>
      <c r="V395" s="37">
        <f>SUM(T395*$V$2)</f>
        <v>11369.620001600002</v>
      </c>
      <c r="W395" s="37">
        <f>+T395*$W$2</f>
        <v>2842.4050004000005</v>
      </c>
      <c r="X395" s="37">
        <f>SUM(T395*$X$2)</f>
        <v>4737.341667333334</v>
      </c>
      <c r="Y395" s="37">
        <f>SUM(T395*$Y$2)</f>
        <v>2368.670833666667</v>
      </c>
      <c r="Z395" s="37">
        <f>+T395*$Z$2</f>
        <v>1894.9366669333338</v>
      </c>
      <c r="AA395" s="37">
        <v>892</v>
      </c>
      <c r="AB395" s="37">
        <f>+$AB$2</f>
        <v>67.227356</v>
      </c>
      <c r="AC395" s="37">
        <f t="shared" si="76"/>
        <v>1784</v>
      </c>
      <c r="AD395" s="37">
        <f>+AC395*$Q$2+$AD$2</f>
        <v>267.97039999999998</v>
      </c>
      <c r="AE395" s="37">
        <f t="shared" si="77"/>
        <v>2051.9704000000002</v>
      </c>
      <c r="AF395" s="37">
        <f>SUM(AB393*8)</f>
        <v>537.818848</v>
      </c>
      <c r="AG395" s="37">
        <f t="shared" si="82"/>
        <v>18949.366669333336</v>
      </c>
      <c r="AH395" s="39"/>
      <c r="AI395" s="37"/>
      <c r="AJ395" s="37"/>
      <c r="AK395" s="37"/>
      <c r="AL395" s="37"/>
      <c r="AM395" s="37">
        <f>SUM(U395*$AM$2)</f>
        <v>1297.9018266666667</v>
      </c>
      <c r="AN395" s="40">
        <f>SUM(U395*$AN$2)</f>
        <v>3893.7054800000005</v>
      </c>
      <c r="AO395" s="40">
        <f>SUM(U395*$AO$2)</f>
        <v>12979.018266666668</v>
      </c>
      <c r="AP395" s="2"/>
      <c r="AQ395" s="2"/>
    </row>
    <row r="396" spans="1:43" x14ac:dyDescent="0.25">
      <c r="A396" s="1">
        <v>363</v>
      </c>
      <c r="B396" s="22" t="s">
        <v>1193</v>
      </c>
      <c r="C396" s="23" t="s">
        <v>1194</v>
      </c>
      <c r="D396" s="24" t="s">
        <v>1195</v>
      </c>
      <c r="E396" s="23" t="s">
        <v>1113</v>
      </c>
      <c r="F396" s="23" t="s">
        <v>42</v>
      </c>
      <c r="G396" s="23" t="s">
        <v>43</v>
      </c>
      <c r="H396" s="24">
        <v>2007</v>
      </c>
      <c r="I396" s="24">
        <v>2014</v>
      </c>
      <c r="J396" s="25">
        <f t="shared" si="73"/>
        <v>7</v>
      </c>
      <c r="K396" s="26">
        <v>8</v>
      </c>
      <c r="L396" s="23">
        <v>15</v>
      </c>
      <c r="M396" s="27">
        <v>3117.8</v>
      </c>
      <c r="N396" s="27">
        <f>VLOOKUP(C396,[1]Hoja1!B:L,11,FALSE)</f>
        <v>3117.8</v>
      </c>
      <c r="O396" s="27">
        <f t="shared" si="79"/>
        <v>0</v>
      </c>
      <c r="P396" s="28">
        <f t="shared" si="83"/>
        <v>207.85333333333335</v>
      </c>
      <c r="Q396" s="29">
        <v>1</v>
      </c>
      <c r="R396" s="28">
        <f>SUM(P396*$R$2)</f>
        <v>75866.466666666674</v>
      </c>
      <c r="S396" s="28">
        <f>+R396*$Q$2</f>
        <v>2890.5123800000006</v>
      </c>
      <c r="T396" s="28">
        <f t="shared" si="75"/>
        <v>78756.979046666675</v>
      </c>
      <c r="U396" s="28">
        <f>+P396*$Q$2+P396</f>
        <v>215.77254533333334</v>
      </c>
      <c r="V396" s="28">
        <f>SUM(T396*$V$2)</f>
        <v>9450.8374856000009</v>
      </c>
      <c r="W396" s="28">
        <f>+T396*$W$2</f>
        <v>2362.7093714000002</v>
      </c>
      <c r="X396" s="28">
        <f>SUM(T396*$X$2)</f>
        <v>3937.8489523333337</v>
      </c>
      <c r="Y396" s="28">
        <f>SUM(T396*$Y$2)</f>
        <v>1968.9244761666669</v>
      </c>
      <c r="Z396" s="28">
        <f>+T396*$Z$2</f>
        <v>1575.1395809333335</v>
      </c>
      <c r="AA396" s="28">
        <v>878</v>
      </c>
      <c r="AB396" s="28">
        <f>+$AB$2</f>
        <v>67.227356</v>
      </c>
      <c r="AC396" s="28">
        <f t="shared" si="76"/>
        <v>1756</v>
      </c>
      <c r="AD396" s="28">
        <f>+AC396*$Q$2+$AD$2</f>
        <v>266.90359999999998</v>
      </c>
      <c r="AE396" s="28">
        <f t="shared" si="77"/>
        <v>2022.9036000000001</v>
      </c>
      <c r="AF396" s="28">
        <f>SUM(AB396*3)</f>
        <v>201.68206800000002</v>
      </c>
      <c r="AG396" s="28">
        <f t="shared" si="82"/>
        <v>15751.395809333335</v>
      </c>
      <c r="AH396" s="30"/>
      <c r="AI396" s="28"/>
      <c r="AJ396" s="28"/>
      <c r="AK396" s="28"/>
      <c r="AL396" s="28"/>
      <c r="AM396" s="28">
        <f>SUM(U396*$AM$2)</f>
        <v>1078.8627266666667</v>
      </c>
      <c r="AN396" s="31">
        <f>SUM(U396*$AN$2)</f>
        <v>3236.5881800000002</v>
      </c>
      <c r="AO396" s="31">
        <f>SUM(U396*$AO$2)</f>
        <v>10788.627266666666</v>
      </c>
      <c r="AP396" s="2"/>
      <c r="AQ396" s="2"/>
    </row>
    <row r="397" spans="1:43" x14ac:dyDescent="0.25">
      <c r="A397" s="1">
        <v>364</v>
      </c>
      <c r="B397" s="22" t="s">
        <v>1196</v>
      </c>
      <c r="C397" s="32" t="s">
        <v>1197</v>
      </c>
      <c r="D397" s="33" t="s">
        <v>1187</v>
      </c>
      <c r="E397" s="32" t="s">
        <v>1113</v>
      </c>
      <c r="F397" s="32" t="s">
        <v>100</v>
      </c>
      <c r="G397" s="32" t="s">
        <v>85</v>
      </c>
      <c r="H397" s="33">
        <v>2013</v>
      </c>
      <c r="I397" s="33">
        <v>2014</v>
      </c>
      <c r="J397" s="34">
        <f t="shared" ref="J397:J428" si="84">SUM(I397-H397)</f>
        <v>1</v>
      </c>
      <c r="K397" s="35">
        <v>6</v>
      </c>
      <c r="L397" s="32">
        <v>15</v>
      </c>
      <c r="M397" s="36">
        <v>4896.45</v>
      </c>
      <c r="N397" s="36">
        <f>VLOOKUP(C397,[1]Hoja1!B:L,11,FALSE)</f>
        <v>4896.45</v>
      </c>
      <c r="O397" s="36">
        <f t="shared" si="79"/>
        <v>0</v>
      </c>
      <c r="P397" s="37">
        <f t="shared" si="83"/>
        <v>326.43</v>
      </c>
      <c r="Q397" s="38">
        <v>13</v>
      </c>
      <c r="R397" s="37">
        <f>SUM(P397*$R$2)</f>
        <v>119146.95</v>
      </c>
      <c r="S397" s="37">
        <f>+R397*$Q$2</f>
        <v>4539.4987950000004</v>
      </c>
      <c r="T397" s="37">
        <f t="shared" si="75"/>
        <v>123686.448795</v>
      </c>
      <c r="U397" s="37">
        <f>+P397*$Q$2+P397</f>
        <v>338.866983</v>
      </c>
      <c r="V397" s="37">
        <f>SUM(T397*$V$2)</f>
        <v>14842.373855399999</v>
      </c>
      <c r="W397" s="37">
        <f>+T397*$W$2</f>
        <v>3710.5934638499998</v>
      </c>
      <c r="X397" s="37">
        <f>SUM(T397*$X$2)</f>
        <v>6184.3224397500007</v>
      </c>
      <c r="Y397" s="37">
        <f>SUM(T397*$Y$2)</f>
        <v>3092.1612198750004</v>
      </c>
      <c r="Z397" s="37">
        <f>+T397*$Z$2</f>
        <v>2473.7289759</v>
      </c>
      <c r="AA397" s="37">
        <v>890</v>
      </c>
      <c r="AB397" s="37">
        <f>+$AB$2</f>
        <v>67.227356</v>
      </c>
      <c r="AC397" s="37">
        <f t="shared" si="76"/>
        <v>1780</v>
      </c>
      <c r="AD397" s="37">
        <f>+AC397*$Q$2+$AD$2</f>
        <v>267.81799999999998</v>
      </c>
      <c r="AE397" s="37">
        <f t="shared" si="77"/>
        <v>2047.818</v>
      </c>
      <c r="AF397" s="37">
        <v>0</v>
      </c>
      <c r="AG397" s="37">
        <f t="shared" si="82"/>
        <v>24737.289759000003</v>
      </c>
      <c r="AH397" s="39"/>
      <c r="AI397" s="37"/>
      <c r="AJ397" s="37"/>
      <c r="AK397" s="37"/>
      <c r="AL397" s="37"/>
      <c r="AM397" s="37">
        <f>SUM(U397*$AM$2)</f>
        <v>1694.3349149999999</v>
      </c>
      <c r="AN397" s="40">
        <f>SUM(U397*$AN$2)</f>
        <v>5083.0047450000002</v>
      </c>
      <c r="AO397" s="40">
        <f>SUM(U397*$AO$2)</f>
        <v>16943.349150000002</v>
      </c>
      <c r="AP397" s="2"/>
      <c r="AQ397" s="2"/>
    </row>
    <row r="398" spans="1:43" x14ac:dyDescent="0.25">
      <c r="A398" s="1">
        <v>365</v>
      </c>
      <c r="B398" s="22" t="s">
        <v>1198</v>
      </c>
      <c r="C398" s="23" t="s">
        <v>1199</v>
      </c>
      <c r="D398" s="24" t="s">
        <v>1200</v>
      </c>
      <c r="E398" s="23" t="s">
        <v>1113</v>
      </c>
      <c r="F398" s="23" t="s">
        <v>1201</v>
      </c>
      <c r="G398" s="23" t="s">
        <v>129</v>
      </c>
      <c r="H398" s="24">
        <v>1995</v>
      </c>
      <c r="I398" s="24">
        <v>2014</v>
      </c>
      <c r="J398" s="25">
        <f t="shared" si="84"/>
        <v>19</v>
      </c>
      <c r="K398" s="26">
        <v>6</v>
      </c>
      <c r="L398" s="23">
        <v>15</v>
      </c>
      <c r="M398" s="27">
        <v>6034.95</v>
      </c>
      <c r="N398" s="27">
        <f>VLOOKUP(C398,[1]Hoja1!B:L,11,FALSE)</f>
        <v>6034.95</v>
      </c>
      <c r="O398" s="27">
        <f t="shared" si="79"/>
        <v>0</v>
      </c>
      <c r="P398" s="28">
        <f t="shared" si="83"/>
        <v>402.33</v>
      </c>
      <c r="Q398" s="29">
        <v>15</v>
      </c>
      <c r="R398" s="28">
        <f>SUM(P398*$R$2)</f>
        <v>146850.44999999998</v>
      </c>
      <c r="S398" s="28">
        <f>+R398*$Q$2</f>
        <v>5595.0021449999995</v>
      </c>
      <c r="T398" s="28">
        <f t="shared" si="75"/>
        <v>152445.45214499999</v>
      </c>
      <c r="U398" s="28">
        <f>+P398*$Q$2+P398</f>
        <v>417.658773</v>
      </c>
      <c r="V398" s="28">
        <f>SUM(T398*$V$2)</f>
        <v>18293.454257399997</v>
      </c>
      <c r="W398" s="28">
        <f>+T398*$W$2</f>
        <v>4573.3635643499993</v>
      </c>
      <c r="X398" s="28">
        <f>SUM(T398*$X$2)</f>
        <v>7622.27260725</v>
      </c>
      <c r="Y398" s="28">
        <f>SUM(T398*$Y$2)</f>
        <v>3811.136303625</v>
      </c>
      <c r="Z398" s="28">
        <f>+T398*$Z$2</f>
        <v>3048.9090428999998</v>
      </c>
      <c r="AA398" s="28">
        <v>956</v>
      </c>
      <c r="AB398" s="28">
        <f>+$AB$2</f>
        <v>67.227356</v>
      </c>
      <c r="AC398" s="28">
        <f t="shared" si="76"/>
        <v>1912</v>
      </c>
      <c r="AD398" s="28">
        <f>+AC398*$Q$2+$AD$2</f>
        <v>272.84719999999999</v>
      </c>
      <c r="AE398" s="28">
        <f t="shared" si="77"/>
        <v>2184.8472000000002</v>
      </c>
      <c r="AF398" s="28">
        <f>SUM(AB397*5)</f>
        <v>336.13677999999999</v>
      </c>
      <c r="AG398" s="28">
        <v>0</v>
      </c>
      <c r="AH398" s="30"/>
      <c r="AI398" s="28"/>
      <c r="AJ398" s="28"/>
      <c r="AK398" s="28"/>
      <c r="AL398" s="28"/>
      <c r="AM398" s="28">
        <f>SUM(U398*$AM$2)</f>
        <v>2088.2938650000001</v>
      </c>
      <c r="AN398" s="31">
        <f>SUM(U398*$AN$2)</f>
        <v>6264.8815949999998</v>
      </c>
      <c r="AO398" s="31">
        <f>SUM(U398*$AO$2)</f>
        <v>20882.93865</v>
      </c>
      <c r="AP398" s="2"/>
      <c r="AQ398" s="2"/>
    </row>
    <row r="399" spans="1:43" x14ac:dyDescent="0.25">
      <c r="A399" s="1">
        <v>366</v>
      </c>
      <c r="B399" s="22" t="s">
        <v>1202</v>
      </c>
      <c r="C399" s="32" t="s">
        <v>1203</v>
      </c>
      <c r="D399" s="33" t="s">
        <v>1204</v>
      </c>
      <c r="E399" s="32" t="s">
        <v>1113</v>
      </c>
      <c r="F399" s="32" t="s">
        <v>74</v>
      </c>
      <c r="G399" s="32" t="s">
        <v>43</v>
      </c>
      <c r="H399" s="33">
        <v>2004</v>
      </c>
      <c r="I399" s="33">
        <v>2014</v>
      </c>
      <c r="J399" s="34">
        <f t="shared" si="84"/>
        <v>10</v>
      </c>
      <c r="K399" s="35">
        <v>8</v>
      </c>
      <c r="L399" s="32">
        <v>15</v>
      </c>
      <c r="M399" s="36">
        <v>3117.8</v>
      </c>
      <c r="N399" s="36">
        <f>VLOOKUP(C399,[1]Hoja1!B:L,11,FALSE)</f>
        <v>3117.8</v>
      </c>
      <c r="O399" s="36">
        <f t="shared" si="79"/>
        <v>0</v>
      </c>
      <c r="P399" s="37">
        <f t="shared" si="83"/>
        <v>207.85333333333335</v>
      </c>
      <c r="Q399" s="38">
        <v>1</v>
      </c>
      <c r="R399" s="37">
        <f>SUM(P399*$R$2)</f>
        <v>75866.466666666674</v>
      </c>
      <c r="S399" s="37">
        <f>+R399*$Q$2</f>
        <v>2890.5123800000006</v>
      </c>
      <c r="T399" s="37">
        <f t="shared" si="75"/>
        <v>78756.979046666675</v>
      </c>
      <c r="U399" s="37">
        <f>+P399*$Q$2+P399</f>
        <v>215.77254533333334</v>
      </c>
      <c r="V399" s="37">
        <f>SUM(T399*$V$2)</f>
        <v>9450.8374856000009</v>
      </c>
      <c r="W399" s="37">
        <f>+T399*$W$2</f>
        <v>2362.7093714000002</v>
      </c>
      <c r="X399" s="37">
        <f>SUM(T399*$X$2)</f>
        <v>3937.8489523333337</v>
      </c>
      <c r="Y399" s="37">
        <f>SUM(T399*$Y$2)</f>
        <v>1968.9244761666669</v>
      </c>
      <c r="Z399" s="37">
        <f>+T399*$Z$2</f>
        <v>1575.1395809333335</v>
      </c>
      <c r="AA399" s="37">
        <v>878</v>
      </c>
      <c r="AB399" s="37">
        <f>+$AB$2</f>
        <v>67.227356</v>
      </c>
      <c r="AC399" s="37">
        <f t="shared" si="76"/>
        <v>1756</v>
      </c>
      <c r="AD399" s="37">
        <f>+AC399*$Q$2+$AD$2</f>
        <v>266.90359999999998</v>
      </c>
      <c r="AE399" s="37">
        <f t="shared" si="77"/>
        <v>2022.9036000000001</v>
      </c>
      <c r="AF399" s="37">
        <f>SUM(AB398*4)</f>
        <v>268.909424</v>
      </c>
      <c r="AG399" s="37">
        <f t="shared" ref="AG399:AG411" si="85">SUM(T399*20%)</f>
        <v>15751.395809333335</v>
      </c>
      <c r="AH399" s="39"/>
      <c r="AI399" s="37"/>
      <c r="AJ399" s="37"/>
      <c r="AK399" s="37"/>
      <c r="AL399" s="37"/>
      <c r="AM399" s="37">
        <f>SUM(U399*$AM$2)</f>
        <v>1078.8627266666667</v>
      </c>
      <c r="AN399" s="40">
        <f>SUM(U399*$AN$2)</f>
        <v>3236.5881800000002</v>
      </c>
      <c r="AO399" s="40">
        <f>SUM(U399*$AO$2)</f>
        <v>10788.627266666666</v>
      </c>
      <c r="AP399" s="2"/>
      <c r="AQ399" s="2"/>
    </row>
    <row r="400" spans="1:43" x14ac:dyDescent="0.25">
      <c r="A400" s="1">
        <v>367</v>
      </c>
      <c r="B400" s="22" t="s">
        <v>1205</v>
      </c>
      <c r="C400" s="23" t="s">
        <v>1206</v>
      </c>
      <c r="D400" s="24" t="s">
        <v>1207</v>
      </c>
      <c r="E400" s="23" t="s">
        <v>1113</v>
      </c>
      <c r="F400" s="23" t="s">
        <v>55</v>
      </c>
      <c r="G400" s="23" t="s">
        <v>43</v>
      </c>
      <c r="H400" s="24">
        <v>2007</v>
      </c>
      <c r="I400" s="24">
        <v>2014</v>
      </c>
      <c r="J400" s="25">
        <f t="shared" si="84"/>
        <v>7</v>
      </c>
      <c r="K400" s="26">
        <v>8</v>
      </c>
      <c r="L400" s="23">
        <v>15</v>
      </c>
      <c r="M400" s="27">
        <v>3750.8</v>
      </c>
      <c r="N400" s="27">
        <f>VLOOKUP(C400,[1]Hoja1!B:L,11,FALSE)</f>
        <v>3750.8</v>
      </c>
      <c r="O400" s="27">
        <f t="shared" si="79"/>
        <v>0</v>
      </c>
      <c r="P400" s="28">
        <f t="shared" si="83"/>
        <v>250.05333333333334</v>
      </c>
      <c r="Q400" s="29">
        <v>2</v>
      </c>
      <c r="R400" s="28">
        <f>SUM(P400*$R$2)</f>
        <v>91269.466666666674</v>
      </c>
      <c r="S400" s="28">
        <f>+R400*$Q$2</f>
        <v>3477.3666800000005</v>
      </c>
      <c r="T400" s="28">
        <f t="shared" si="75"/>
        <v>94746.833346666681</v>
      </c>
      <c r="U400" s="28">
        <f>+P400*$Q$2+P400</f>
        <v>259.58036533333336</v>
      </c>
      <c r="V400" s="28">
        <f>SUM(T400*$V$2)</f>
        <v>11369.620001600002</v>
      </c>
      <c r="W400" s="28">
        <f>+T400*$W$2</f>
        <v>2842.4050004000005</v>
      </c>
      <c r="X400" s="28">
        <f>SUM(T400*$X$2)</f>
        <v>4737.341667333334</v>
      </c>
      <c r="Y400" s="28">
        <f>SUM(T400*$Y$2)</f>
        <v>2368.670833666667</v>
      </c>
      <c r="Z400" s="28">
        <f>+T400*$Z$2</f>
        <v>1894.9366669333338</v>
      </c>
      <c r="AA400" s="28">
        <v>892</v>
      </c>
      <c r="AB400" s="28">
        <f>+$AB$2</f>
        <v>67.227356</v>
      </c>
      <c r="AC400" s="28">
        <f t="shared" si="76"/>
        <v>1784</v>
      </c>
      <c r="AD400" s="28">
        <f>+AC400*$Q$2+$AD$2</f>
        <v>267.97039999999998</v>
      </c>
      <c r="AE400" s="28">
        <f t="shared" si="77"/>
        <v>2051.9704000000002</v>
      </c>
      <c r="AF400" s="28">
        <f>SUM(AB400*3)</f>
        <v>201.68206800000002</v>
      </c>
      <c r="AG400" s="28">
        <f t="shared" si="85"/>
        <v>18949.366669333336</v>
      </c>
      <c r="AH400" s="30"/>
      <c r="AI400" s="28"/>
      <c r="AJ400" s="28"/>
      <c r="AK400" s="28"/>
      <c r="AL400" s="28"/>
      <c r="AM400" s="28">
        <f>SUM(U400*$AM$2)</f>
        <v>1297.9018266666667</v>
      </c>
      <c r="AN400" s="31">
        <f>SUM(U400*$AN$2)</f>
        <v>3893.7054800000005</v>
      </c>
      <c r="AO400" s="31">
        <f>SUM(U400*$AO$2)</f>
        <v>12979.018266666668</v>
      </c>
      <c r="AP400" s="2"/>
      <c r="AQ400" s="2"/>
    </row>
    <row r="401" spans="1:43" x14ac:dyDescent="0.25">
      <c r="A401" s="1">
        <v>368</v>
      </c>
      <c r="B401" s="22" t="s">
        <v>1208</v>
      </c>
      <c r="C401" s="32" t="s">
        <v>1209</v>
      </c>
      <c r="D401" s="33" t="s">
        <v>1210</v>
      </c>
      <c r="E401" s="32" t="s">
        <v>1113</v>
      </c>
      <c r="F401" s="32" t="s">
        <v>42</v>
      </c>
      <c r="G401" s="32" t="s">
        <v>85</v>
      </c>
      <c r="H401" s="33">
        <v>2013</v>
      </c>
      <c r="I401" s="33">
        <v>2014</v>
      </c>
      <c r="J401" s="34">
        <f t="shared" si="84"/>
        <v>1</v>
      </c>
      <c r="K401" s="35">
        <v>8</v>
      </c>
      <c r="L401" s="32">
        <v>15</v>
      </c>
      <c r="M401" s="36">
        <v>3117.8</v>
      </c>
      <c r="N401" s="36">
        <f>VLOOKUP(C401,[1]Hoja1!B:L,11,FALSE)</f>
        <v>3117.8</v>
      </c>
      <c r="O401" s="36">
        <f t="shared" si="79"/>
        <v>0</v>
      </c>
      <c r="P401" s="37">
        <f t="shared" si="83"/>
        <v>207.85333333333335</v>
      </c>
      <c r="Q401" s="38">
        <v>1</v>
      </c>
      <c r="R401" s="37">
        <f>SUM(P401*$R$2)</f>
        <v>75866.466666666674</v>
      </c>
      <c r="S401" s="37">
        <f>+R401*$Q$2</f>
        <v>2890.5123800000006</v>
      </c>
      <c r="T401" s="37">
        <f t="shared" si="75"/>
        <v>78756.979046666675</v>
      </c>
      <c r="U401" s="37">
        <f>+P401*$Q$2+P401</f>
        <v>215.77254533333334</v>
      </c>
      <c r="V401" s="37">
        <f>SUM(T401*$V$2)</f>
        <v>9450.8374856000009</v>
      </c>
      <c r="W401" s="37">
        <f>+T401*$W$2</f>
        <v>2362.7093714000002</v>
      </c>
      <c r="X401" s="37">
        <f>SUM(T401*$X$2)</f>
        <v>3937.8489523333337</v>
      </c>
      <c r="Y401" s="37">
        <f>SUM(T401*$Y$2)</f>
        <v>1968.9244761666669</v>
      </c>
      <c r="Z401" s="37">
        <f>+T401*$Z$2</f>
        <v>1575.1395809333335</v>
      </c>
      <c r="AA401" s="37">
        <v>778</v>
      </c>
      <c r="AB401" s="37">
        <f>+$AB$2</f>
        <v>67.227356</v>
      </c>
      <c r="AC401" s="37">
        <f t="shared" si="76"/>
        <v>1556</v>
      </c>
      <c r="AD401" s="37">
        <f>+AC401*$Q$2+$AD$2</f>
        <v>259.28359999999998</v>
      </c>
      <c r="AE401" s="37">
        <f t="shared" si="77"/>
        <v>1815.2836</v>
      </c>
      <c r="AF401" s="37">
        <v>0</v>
      </c>
      <c r="AG401" s="37">
        <f t="shared" si="85"/>
        <v>15751.395809333335</v>
      </c>
      <c r="AH401" s="39"/>
      <c r="AI401" s="37"/>
      <c r="AJ401" s="37"/>
      <c r="AK401" s="37"/>
      <c r="AL401" s="37"/>
      <c r="AM401" s="37">
        <f>SUM(U401*$AM$2)</f>
        <v>1078.8627266666667</v>
      </c>
      <c r="AN401" s="40">
        <f>SUM(U401*$AN$2)</f>
        <v>3236.5881800000002</v>
      </c>
      <c r="AO401" s="40">
        <f>SUM(U401*$AO$2)</f>
        <v>10788.627266666666</v>
      </c>
      <c r="AP401" s="2"/>
      <c r="AQ401" s="2"/>
    </row>
    <row r="402" spans="1:43" x14ac:dyDescent="0.25">
      <c r="A402" s="1">
        <v>369</v>
      </c>
      <c r="B402" s="22" t="s">
        <v>1211</v>
      </c>
      <c r="C402" s="23" t="s">
        <v>1212</v>
      </c>
      <c r="D402" s="24" t="s">
        <v>1213</v>
      </c>
      <c r="E402" s="23" t="s">
        <v>1113</v>
      </c>
      <c r="F402" s="23" t="s">
        <v>55</v>
      </c>
      <c r="G402" s="23" t="s">
        <v>43</v>
      </c>
      <c r="H402" s="24">
        <v>1984</v>
      </c>
      <c r="I402" s="24">
        <v>2014</v>
      </c>
      <c r="J402" s="25">
        <f t="shared" si="84"/>
        <v>30</v>
      </c>
      <c r="K402" s="26">
        <v>8</v>
      </c>
      <c r="L402" s="23">
        <v>15</v>
      </c>
      <c r="M402" s="27">
        <v>3750.8</v>
      </c>
      <c r="N402" s="27">
        <f>VLOOKUP(C402,[1]Hoja1!B:L,11,FALSE)</f>
        <v>3750.8</v>
      </c>
      <c r="O402" s="27">
        <f t="shared" si="79"/>
        <v>0</v>
      </c>
      <c r="P402" s="28">
        <f t="shared" si="83"/>
        <v>250.05333333333334</v>
      </c>
      <c r="Q402" s="29">
        <v>2</v>
      </c>
      <c r="R402" s="28">
        <f>SUM(P402*$R$2)</f>
        <v>91269.466666666674</v>
      </c>
      <c r="S402" s="28">
        <f>+R402*$Q$2</f>
        <v>3477.3666800000005</v>
      </c>
      <c r="T402" s="28">
        <f t="shared" si="75"/>
        <v>94746.833346666681</v>
      </c>
      <c r="U402" s="28">
        <f>+P402*$Q$2+P402</f>
        <v>259.58036533333336</v>
      </c>
      <c r="V402" s="28">
        <f>SUM(T402*$V$2)</f>
        <v>11369.620001600002</v>
      </c>
      <c r="W402" s="28">
        <f>+T402*$W$2</f>
        <v>2842.4050004000005</v>
      </c>
      <c r="X402" s="28">
        <f>SUM(T402*$X$2)</f>
        <v>4737.341667333334</v>
      </c>
      <c r="Y402" s="28">
        <f>SUM(T402*$Y$2)</f>
        <v>2368.670833666667</v>
      </c>
      <c r="Z402" s="28">
        <f>+T402*$Z$2</f>
        <v>1894.9366669333338</v>
      </c>
      <c r="AA402" s="28">
        <v>892</v>
      </c>
      <c r="AB402" s="28">
        <f>+$AB$2</f>
        <v>67.227356</v>
      </c>
      <c r="AC402" s="28">
        <f t="shared" si="76"/>
        <v>1784</v>
      </c>
      <c r="AD402" s="28">
        <f>+AC402*$Q$2+$AD$2</f>
        <v>267.97039999999998</v>
      </c>
      <c r="AE402" s="28">
        <f t="shared" si="77"/>
        <v>2051.9704000000002</v>
      </c>
      <c r="AF402" s="28">
        <f>SUM(AB400*8)</f>
        <v>537.818848</v>
      </c>
      <c r="AG402" s="28">
        <f t="shared" si="85"/>
        <v>18949.366669333336</v>
      </c>
      <c r="AH402" s="30">
        <v>5000</v>
      </c>
      <c r="AI402" s="28"/>
      <c r="AJ402" s="28"/>
      <c r="AK402" s="28"/>
      <c r="AL402" s="28"/>
      <c r="AM402" s="28">
        <f>SUM(U402*$AM$2)</f>
        <v>1297.9018266666667</v>
      </c>
      <c r="AN402" s="31">
        <f>SUM(U402*$AN$2)</f>
        <v>3893.7054800000005</v>
      </c>
      <c r="AO402" s="31">
        <f>SUM(U402*$AO$2)</f>
        <v>12979.018266666668</v>
      </c>
      <c r="AP402" s="2"/>
      <c r="AQ402" s="2"/>
    </row>
    <row r="403" spans="1:43" x14ac:dyDescent="0.25">
      <c r="A403" s="1">
        <v>370</v>
      </c>
      <c r="B403" s="22" t="s">
        <v>1214</v>
      </c>
      <c r="C403" s="32" t="s">
        <v>1215</v>
      </c>
      <c r="D403" s="33" t="s">
        <v>1216</v>
      </c>
      <c r="E403" s="32" t="s">
        <v>1113</v>
      </c>
      <c r="F403" s="32" t="s">
        <v>55</v>
      </c>
      <c r="G403" s="32" t="s">
        <v>43</v>
      </c>
      <c r="H403" s="33">
        <v>2000</v>
      </c>
      <c r="I403" s="33">
        <v>2014</v>
      </c>
      <c r="J403" s="34">
        <f t="shared" si="84"/>
        <v>14</v>
      </c>
      <c r="K403" s="35">
        <v>8</v>
      </c>
      <c r="L403" s="32">
        <v>15</v>
      </c>
      <c r="M403" s="36">
        <v>3750.8</v>
      </c>
      <c r="N403" s="36">
        <f>VLOOKUP(C403,[1]Hoja1!B:L,11,FALSE)</f>
        <v>3750.8</v>
      </c>
      <c r="O403" s="36">
        <f t="shared" si="79"/>
        <v>0</v>
      </c>
      <c r="P403" s="37">
        <f t="shared" si="83"/>
        <v>250.05333333333334</v>
      </c>
      <c r="Q403" s="38">
        <v>2</v>
      </c>
      <c r="R403" s="37">
        <f>SUM(P403*$R$2)</f>
        <v>91269.466666666674</v>
      </c>
      <c r="S403" s="37">
        <f>+R403*$Q$2</f>
        <v>3477.3666800000005</v>
      </c>
      <c r="T403" s="37">
        <f t="shared" si="75"/>
        <v>94746.833346666681</v>
      </c>
      <c r="U403" s="37">
        <f>+P403*$Q$2+P403</f>
        <v>259.58036533333336</v>
      </c>
      <c r="V403" s="37">
        <f>SUM(T403*$V$2)</f>
        <v>11369.620001600002</v>
      </c>
      <c r="W403" s="37">
        <f>+T403*$W$2</f>
        <v>2842.4050004000005</v>
      </c>
      <c r="X403" s="37">
        <f>SUM(T403*$X$2)</f>
        <v>4737.341667333334</v>
      </c>
      <c r="Y403" s="37">
        <f>SUM(T403*$Y$2)</f>
        <v>2368.670833666667</v>
      </c>
      <c r="Z403" s="37">
        <f>+T403*$Z$2</f>
        <v>1894.9366669333338</v>
      </c>
      <c r="AA403" s="37">
        <v>892</v>
      </c>
      <c r="AB403" s="37">
        <f>+$AB$2</f>
        <v>67.227356</v>
      </c>
      <c r="AC403" s="37">
        <f t="shared" si="76"/>
        <v>1784</v>
      </c>
      <c r="AD403" s="37">
        <f>+AC403*$Q$2+$AD$2</f>
        <v>267.97039999999998</v>
      </c>
      <c r="AE403" s="37">
        <f t="shared" si="77"/>
        <v>2051.9704000000002</v>
      </c>
      <c r="AF403" s="37">
        <f>SUM(AB402*4)</f>
        <v>268.909424</v>
      </c>
      <c r="AG403" s="37">
        <f t="shared" si="85"/>
        <v>18949.366669333336</v>
      </c>
      <c r="AH403" s="39"/>
      <c r="AI403" s="37"/>
      <c r="AJ403" s="37"/>
      <c r="AK403" s="37"/>
      <c r="AL403" s="37"/>
      <c r="AM403" s="37">
        <f>SUM(U403*$AM$2)</f>
        <v>1297.9018266666667</v>
      </c>
      <c r="AN403" s="40">
        <f>SUM(U403*$AN$2)</f>
        <v>3893.7054800000005</v>
      </c>
      <c r="AO403" s="40">
        <f>SUM(U403*$AO$2)</f>
        <v>12979.018266666668</v>
      </c>
      <c r="AP403" s="2"/>
      <c r="AQ403" s="2"/>
    </row>
    <row r="404" spans="1:43" x14ac:dyDescent="0.25">
      <c r="A404" s="1">
        <v>371</v>
      </c>
      <c r="B404" s="22" t="s">
        <v>1217</v>
      </c>
      <c r="C404" s="23" t="s">
        <v>1218</v>
      </c>
      <c r="D404" s="24" t="s">
        <v>1219</v>
      </c>
      <c r="E404" s="23" t="s">
        <v>1113</v>
      </c>
      <c r="F404" s="23" t="s">
        <v>74</v>
      </c>
      <c r="G404" s="23" t="s">
        <v>43</v>
      </c>
      <c r="H404" s="24">
        <v>2004</v>
      </c>
      <c r="I404" s="24">
        <v>2014</v>
      </c>
      <c r="J404" s="25">
        <f t="shared" si="84"/>
        <v>10</v>
      </c>
      <c r="K404" s="26">
        <v>8</v>
      </c>
      <c r="L404" s="23">
        <v>15</v>
      </c>
      <c r="M404" s="27">
        <v>3117.8</v>
      </c>
      <c r="N404" s="27">
        <f>VLOOKUP(C404,[1]Hoja1!B:L,11,FALSE)</f>
        <v>3117.8</v>
      </c>
      <c r="O404" s="27">
        <f t="shared" si="79"/>
        <v>0</v>
      </c>
      <c r="P404" s="28">
        <f t="shared" si="83"/>
        <v>207.85333333333335</v>
      </c>
      <c r="Q404" s="29">
        <v>1</v>
      </c>
      <c r="R404" s="28">
        <f>SUM(P404*$R$2)</f>
        <v>75866.466666666674</v>
      </c>
      <c r="S404" s="28">
        <f>+R404*$Q$2</f>
        <v>2890.5123800000006</v>
      </c>
      <c r="T404" s="28">
        <f t="shared" si="75"/>
        <v>78756.979046666675</v>
      </c>
      <c r="U404" s="28">
        <f>+P404*$Q$2+P404</f>
        <v>215.77254533333334</v>
      </c>
      <c r="V404" s="28">
        <f>SUM(T404*$V$2)</f>
        <v>9450.8374856000009</v>
      </c>
      <c r="W404" s="28">
        <f>+T404*$W$2</f>
        <v>2362.7093714000002</v>
      </c>
      <c r="X404" s="28">
        <f>SUM(T404*$X$2)</f>
        <v>3937.8489523333337</v>
      </c>
      <c r="Y404" s="28">
        <f>SUM(T404*$Y$2)</f>
        <v>1968.9244761666669</v>
      </c>
      <c r="Z404" s="28">
        <f>+T404*$Z$2</f>
        <v>1575.1395809333335</v>
      </c>
      <c r="AA404" s="28">
        <v>878</v>
      </c>
      <c r="AB404" s="28">
        <f>+$AB$2</f>
        <v>67.227356</v>
      </c>
      <c r="AC404" s="28">
        <f t="shared" si="76"/>
        <v>1756</v>
      </c>
      <c r="AD404" s="28">
        <f>+AC404*$Q$2+$AD$2</f>
        <v>266.90359999999998</v>
      </c>
      <c r="AE404" s="28">
        <f t="shared" si="77"/>
        <v>2022.9036000000001</v>
      </c>
      <c r="AF404" s="28">
        <f>SUM(AB403*4)</f>
        <v>268.909424</v>
      </c>
      <c r="AG404" s="28">
        <f t="shared" si="85"/>
        <v>15751.395809333335</v>
      </c>
      <c r="AH404" s="30"/>
      <c r="AI404" s="28"/>
      <c r="AJ404" s="28"/>
      <c r="AK404" s="28"/>
      <c r="AL404" s="28"/>
      <c r="AM404" s="28">
        <f>SUM(U404*$AM$2)</f>
        <v>1078.8627266666667</v>
      </c>
      <c r="AN404" s="31">
        <f>SUM(U404*$AN$2)</f>
        <v>3236.5881800000002</v>
      </c>
      <c r="AO404" s="31">
        <f>SUM(U404*$AO$2)</f>
        <v>10788.627266666666</v>
      </c>
      <c r="AP404" s="2"/>
      <c r="AQ404" s="2"/>
    </row>
    <row r="405" spans="1:43" x14ac:dyDescent="0.25">
      <c r="A405" s="1">
        <v>372</v>
      </c>
      <c r="B405" s="22" t="s">
        <v>1220</v>
      </c>
      <c r="C405" s="32" t="s">
        <v>1221</v>
      </c>
      <c r="D405" s="33" t="s">
        <v>1187</v>
      </c>
      <c r="E405" s="32" t="s">
        <v>1113</v>
      </c>
      <c r="F405" s="32" t="s">
        <v>42</v>
      </c>
      <c r="G405" s="32" t="s">
        <v>70</v>
      </c>
      <c r="H405" s="33">
        <v>2013</v>
      </c>
      <c r="I405" s="33">
        <v>2014</v>
      </c>
      <c r="J405" s="34">
        <f t="shared" si="84"/>
        <v>1</v>
      </c>
      <c r="K405" s="35">
        <v>8</v>
      </c>
      <c r="L405" s="32">
        <v>15</v>
      </c>
      <c r="M405" s="36">
        <v>2842.8</v>
      </c>
      <c r="N405" s="36">
        <f>VLOOKUP(C405,[1]Hoja1!B:L,11,FALSE)</f>
        <v>2842.8</v>
      </c>
      <c r="O405" s="36">
        <f t="shared" si="79"/>
        <v>0</v>
      </c>
      <c r="P405" s="37">
        <v>207.85</v>
      </c>
      <c r="Q405" s="38">
        <v>1</v>
      </c>
      <c r="R405" s="37">
        <f>SUM(P405*$R$2)</f>
        <v>75865.25</v>
      </c>
      <c r="S405" s="37">
        <f>+R405*$Q$2</f>
        <v>2890.4660250000002</v>
      </c>
      <c r="T405" s="37">
        <f t="shared" si="75"/>
        <v>78755.716025000002</v>
      </c>
      <c r="U405" s="37">
        <f>+P405*$Q$2+P405</f>
        <v>215.76908499999999</v>
      </c>
      <c r="V405" s="37">
        <f>SUM(T405*$V$2)</f>
        <v>9450.6859229999991</v>
      </c>
      <c r="W405" s="37">
        <f>+T405*$W$2</f>
        <v>2362.6714807499998</v>
      </c>
      <c r="X405" s="37">
        <f>SUM(T405*$X$2)</f>
        <v>3937.7858012500001</v>
      </c>
      <c r="Y405" s="37">
        <f>SUM(T405*$Y$2)</f>
        <v>1968.892900625</v>
      </c>
      <c r="Z405" s="37">
        <f>+T405*$Z$2</f>
        <v>1575.1143205000001</v>
      </c>
      <c r="AA405" s="37">
        <v>778</v>
      </c>
      <c r="AB405" s="37">
        <f>+$AB$2</f>
        <v>67.227356</v>
      </c>
      <c r="AC405" s="37">
        <f t="shared" si="76"/>
        <v>1556</v>
      </c>
      <c r="AD405" s="37">
        <f>+AC405*$Q$2+$AD$2</f>
        <v>259.28359999999998</v>
      </c>
      <c r="AE405" s="37">
        <f t="shared" si="77"/>
        <v>1815.2836</v>
      </c>
      <c r="AF405" s="37">
        <v>0</v>
      </c>
      <c r="AG405" s="37">
        <f t="shared" si="85"/>
        <v>15751.143205</v>
      </c>
      <c r="AH405" s="39"/>
      <c r="AI405" s="37"/>
      <c r="AJ405" s="37"/>
      <c r="AK405" s="37"/>
      <c r="AL405" s="37"/>
      <c r="AM405" s="37">
        <f>SUM(U405*$AM$2)</f>
        <v>1078.845425</v>
      </c>
      <c r="AN405" s="40">
        <f>SUM(U405*$AN$2)</f>
        <v>3236.5362749999999</v>
      </c>
      <c r="AO405" s="40">
        <f>SUM(U405*$AO$2)</f>
        <v>10788.454249999999</v>
      </c>
      <c r="AP405" s="2"/>
      <c r="AQ405" s="2"/>
    </row>
    <row r="406" spans="1:43" x14ac:dyDescent="0.25">
      <c r="A406" s="1">
        <v>373</v>
      </c>
      <c r="B406" s="22" t="s">
        <v>1222</v>
      </c>
      <c r="C406" s="23" t="s">
        <v>1223</v>
      </c>
      <c r="D406" s="24" t="s">
        <v>1224</v>
      </c>
      <c r="E406" s="23" t="s">
        <v>1113</v>
      </c>
      <c r="F406" s="23" t="s">
        <v>55</v>
      </c>
      <c r="G406" s="23" t="s">
        <v>43</v>
      </c>
      <c r="H406" s="24">
        <v>2003</v>
      </c>
      <c r="I406" s="24">
        <v>2014</v>
      </c>
      <c r="J406" s="25">
        <f t="shared" si="84"/>
        <v>11</v>
      </c>
      <c r="K406" s="26">
        <v>8</v>
      </c>
      <c r="L406" s="23">
        <v>15</v>
      </c>
      <c r="M406" s="27">
        <v>3750.8</v>
      </c>
      <c r="N406" s="27">
        <f>VLOOKUP(C406,[1]Hoja1!B:L,11,FALSE)</f>
        <v>3750.8</v>
      </c>
      <c r="O406" s="27">
        <f t="shared" si="79"/>
        <v>0</v>
      </c>
      <c r="P406" s="28">
        <f t="shared" ref="P406:P413" si="86">SUM(M406/L406)</f>
        <v>250.05333333333334</v>
      </c>
      <c r="Q406" s="29">
        <v>2</v>
      </c>
      <c r="R406" s="28">
        <f>SUM(P406*$R$2)</f>
        <v>91269.466666666674</v>
      </c>
      <c r="S406" s="28">
        <f>+R406*$Q$2</f>
        <v>3477.3666800000005</v>
      </c>
      <c r="T406" s="28">
        <f t="shared" si="75"/>
        <v>94746.833346666681</v>
      </c>
      <c r="U406" s="28">
        <f>+P406*$Q$2+P406</f>
        <v>259.58036533333336</v>
      </c>
      <c r="V406" s="28">
        <f>SUM(T406*$V$2)</f>
        <v>11369.620001600002</v>
      </c>
      <c r="W406" s="28">
        <f>+T406*$W$2</f>
        <v>2842.4050004000005</v>
      </c>
      <c r="X406" s="28">
        <f>SUM(T406*$X$2)</f>
        <v>4737.341667333334</v>
      </c>
      <c r="Y406" s="28">
        <f>SUM(T406*$Y$2)</f>
        <v>2368.670833666667</v>
      </c>
      <c r="Z406" s="28">
        <f>+T406*$Z$2</f>
        <v>1894.9366669333338</v>
      </c>
      <c r="AA406" s="28">
        <v>892</v>
      </c>
      <c r="AB406" s="28">
        <f>+$AB$2</f>
        <v>67.227356</v>
      </c>
      <c r="AC406" s="28">
        <f t="shared" si="76"/>
        <v>1784</v>
      </c>
      <c r="AD406" s="28">
        <f>+AC406*$Q$2+$AD$2</f>
        <v>267.97039999999998</v>
      </c>
      <c r="AE406" s="28">
        <f t="shared" si="77"/>
        <v>2051.9704000000002</v>
      </c>
      <c r="AF406" s="28">
        <f>SUM(AB405*4)</f>
        <v>268.909424</v>
      </c>
      <c r="AG406" s="28">
        <f t="shared" si="85"/>
        <v>18949.366669333336</v>
      </c>
      <c r="AH406" s="30"/>
      <c r="AI406" s="28"/>
      <c r="AJ406" s="28"/>
      <c r="AK406" s="28"/>
      <c r="AL406" s="28"/>
      <c r="AM406" s="28">
        <f>SUM(U406*$AM$2)</f>
        <v>1297.9018266666667</v>
      </c>
      <c r="AN406" s="31">
        <f>SUM(U406*$AN$2)</f>
        <v>3893.7054800000005</v>
      </c>
      <c r="AO406" s="31">
        <f>SUM(U406*$AO$2)</f>
        <v>12979.018266666668</v>
      </c>
      <c r="AP406" s="2"/>
      <c r="AQ406" s="2"/>
    </row>
    <row r="407" spans="1:43" x14ac:dyDescent="0.25">
      <c r="A407" s="1">
        <v>374</v>
      </c>
      <c r="B407" s="22" t="s">
        <v>1225</v>
      </c>
      <c r="C407" s="32" t="s">
        <v>1226</v>
      </c>
      <c r="D407" s="33" t="s">
        <v>1227</v>
      </c>
      <c r="E407" s="32" t="s">
        <v>1113</v>
      </c>
      <c r="F407" s="32" t="s">
        <v>69</v>
      </c>
      <c r="G407" s="32" t="s">
        <v>43</v>
      </c>
      <c r="H407" s="33">
        <v>1994</v>
      </c>
      <c r="I407" s="33">
        <v>2014</v>
      </c>
      <c r="J407" s="34">
        <f t="shared" si="84"/>
        <v>20</v>
      </c>
      <c r="K407" s="35">
        <v>6</v>
      </c>
      <c r="L407" s="32">
        <v>15</v>
      </c>
      <c r="M407" s="36">
        <v>3439.95</v>
      </c>
      <c r="N407" s="36">
        <f>VLOOKUP(C407,[1]Hoja1!B:L,11,FALSE)</f>
        <v>3439.95</v>
      </c>
      <c r="O407" s="36">
        <f t="shared" si="79"/>
        <v>0</v>
      </c>
      <c r="P407" s="37">
        <f t="shared" si="86"/>
        <v>229.32999999999998</v>
      </c>
      <c r="Q407" s="38">
        <v>6</v>
      </c>
      <c r="R407" s="37">
        <f>SUM(P407*$R$2)</f>
        <v>83705.45</v>
      </c>
      <c r="S407" s="37">
        <f>+R407*$Q$2</f>
        <v>3189.1776450000002</v>
      </c>
      <c r="T407" s="37">
        <f t="shared" si="75"/>
        <v>86894.627645</v>
      </c>
      <c r="U407" s="37">
        <f>+P407*$Q$2+P407</f>
        <v>238.06747299999998</v>
      </c>
      <c r="V407" s="37">
        <f>SUM(T407*$V$2)</f>
        <v>10427.355317399999</v>
      </c>
      <c r="W407" s="37">
        <f>+T407*$W$2</f>
        <v>2606.8388293499997</v>
      </c>
      <c r="X407" s="37">
        <f>SUM(T407*$X$2)</f>
        <v>4344.73138225</v>
      </c>
      <c r="Y407" s="37">
        <f>SUM(T407*$Y$2)</f>
        <v>2172.365691125</v>
      </c>
      <c r="Z407" s="37">
        <f>+T407*$Z$2</f>
        <v>1737.8925529000001</v>
      </c>
      <c r="AA407" s="37">
        <v>854</v>
      </c>
      <c r="AB407" s="37">
        <f>+$AB$2</f>
        <v>67.227356</v>
      </c>
      <c r="AC407" s="37">
        <f t="shared" si="76"/>
        <v>1708</v>
      </c>
      <c r="AD407" s="37">
        <f>+AC407*$Q$2+$AD$2</f>
        <v>265.07479999999998</v>
      </c>
      <c r="AE407" s="37">
        <f t="shared" si="77"/>
        <v>1973.0747999999999</v>
      </c>
      <c r="AF407" s="37">
        <f>SUM(AB406*6)</f>
        <v>403.36413600000003</v>
      </c>
      <c r="AG407" s="37">
        <f t="shared" si="85"/>
        <v>17378.925529</v>
      </c>
      <c r="AH407" s="39">
        <v>5000</v>
      </c>
      <c r="AI407" s="37"/>
      <c r="AJ407" s="37"/>
      <c r="AK407" s="37"/>
      <c r="AL407" s="37"/>
      <c r="AM407" s="37">
        <f>SUM(U407*$AM$2)</f>
        <v>1190.3373649999999</v>
      </c>
      <c r="AN407" s="40">
        <f>SUM(U407*$AN$2)</f>
        <v>3571.0120949999996</v>
      </c>
      <c r="AO407" s="40">
        <f>SUM(U407*$AO$2)</f>
        <v>11903.37365</v>
      </c>
      <c r="AP407" s="2"/>
      <c r="AQ407" s="2"/>
    </row>
    <row r="408" spans="1:43" x14ac:dyDescent="0.25">
      <c r="A408" s="1">
        <v>375</v>
      </c>
      <c r="B408" s="22" t="s">
        <v>1228</v>
      </c>
      <c r="C408" s="23" t="s">
        <v>1229</v>
      </c>
      <c r="D408" s="24" t="s">
        <v>1230</v>
      </c>
      <c r="E408" s="23" t="s">
        <v>1113</v>
      </c>
      <c r="F408" s="23" t="s">
        <v>81</v>
      </c>
      <c r="G408" s="23" t="s">
        <v>43</v>
      </c>
      <c r="H408" s="24">
        <v>1996</v>
      </c>
      <c r="I408" s="24">
        <v>2014</v>
      </c>
      <c r="J408" s="25">
        <f t="shared" si="84"/>
        <v>18</v>
      </c>
      <c r="K408" s="26">
        <v>6</v>
      </c>
      <c r="L408" s="23">
        <v>15</v>
      </c>
      <c r="M408" s="27">
        <v>4577.7</v>
      </c>
      <c r="N408" s="27">
        <f>VLOOKUP(C408,[1]Hoja1!B:L,11,FALSE)</f>
        <v>4577.7</v>
      </c>
      <c r="O408" s="27">
        <f t="shared" si="79"/>
        <v>0</v>
      </c>
      <c r="P408" s="28">
        <f t="shared" si="86"/>
        <v>305.18</v>
      </c>
      <c r="Q408" s="29">
        <v>12</v>
      </c>
      <c r="R408" s="28">
        <f>SUM(P408*$R$2)</f>
        <v>111390.7</v>
      </c>
      <c r="S408" s="28">
        <f>+R408*$Q$2</f>
        <v>4243.98567</v>
      </c>
      <c r="T408" s="28">
        <f t="shared" si="75"/>
        <v>115634.68566999999</v>
      </c>
      <c r="U408" s="28">
        <f>+P408*$Q$2+P408</f>
        <v>316.80735800000002</v>
      </c>
      <c r="V408" s="28">
        <f>SUM(T408*$V$2)</f>
        <v>13876.162280399998</v>
      </c>
      <c r="W408" s="28">
        <f>+T408*$W$2</f>
        <v>3469.0405700999995</v>
      </c>
      <c r="X408" s="28">
        <f>SUM(T408*$X$2)</f>
        <v>5781.7342834999999</v>
      </c>
      <c r="Y408" s="28">
        <f>SUM(T408*$Y$2)</f>
        <v>2890.86714175</v>
      </c>
      <c r="Z408" s="28">
        <f>+T408*$Z$2</f>
        <v>2312.6937134</v>
      </c>
      <c r="AA408" s="28">
        <v>987</v>
      </c>
      <c r="AB408" s="28">
        <f>+$AB$2</f>
        <v>67.227356</v>
      </c>
      <c r="AC408" s="28">
        <f t="shared" si="76"/>
        <v>1974</v>
      </c>
      <c r="AD408" s="28">
        <f>+AC408*$Q$2+$AD$2</f>
        <v>275.20940000000002</v>
      </c>
      <c r="AE408" s="28">
        <f t="shared" si="77"/>
        <v>2249.2094000000002</v>
      </c>
      <c r="AF408" s="28">
        <f>SUM(AB407*5)</f>
        <v>336.13677999999999</v>
      </c>
      <c r="AG408" s="28">
        <f t="shared" si="85"/>
        <v>23126.937134</v>
      </c>
      <c r="AH408" s="30"/>
      <c r="AI408" s="28"/>
      <c r="AJ408" s="28"/>
      <c r="AK408" s="28"/>
      <c r="AL408" s="28"/>
      <c r="AM408" s="28">
        <f>SUM(U408*$AM$2)</f>
        <v>1584.0367900000001</v>
      </c>
      <c r="AN408" s="31">
        <f>SUM(U408*$AN$2)</f>
        <v>4752.1103700000003</v>
      </c>
      <c r="AO408" s="31">
        <f>SUM(U408*$AO$2)</f>
        <v>15840.367900000001</v>
      </c>
      <c r="AP408" s="2"/>
      <c r="AQ408" s="2"/>
    </row>
    <row r="409" spans="1:43" x14ac:dyDescent="0.25">
      <c r="A409" s="1">
        <v>376</v>
      </c>
      <c r="B409" s="22" t="s">
        <v>1231</v>
      </c>
      <c r="C409" s="32" t="s">
        <v>1232</v>
      </c>
      <c r="D409" s="33" t="s">
        <v>1233</v>
      </c>
      <c r="E409" s="32" t="s">
        <v>1113</v>
      </c>
      <c r="F409" s="32" t="s">
        <v>74</v>
      </c>
      <c r="G409" s="32" t="s">
        <v>43</v>
      </c>
      <c r="H409" s="33">
        <v>1990</v>
      </c>
      <c r="I409" s="33">
        <v>2014</v>
      </c>
      <c r="J409" s="34">
        <f t="shared" si="84"/>
        <v>24</v>
      </c>
      <c r="K409" s="35">
        <v>8</v>
      </c>
      <c r="L409" s="32">
        <v>15</v>
      </c>
      <c r="M409" s="36">
        <v>3117.8</v>
      </c>
      <c r="N409" s="36">
        <f>VLOOKUP(C409,[1]Hoja1!B:L,11,FALSE)</f>
        <v>3117.8</v>
      </c>
      <c r="O409" s="36">
        <f t="shared" si="79"/>
        <v>0</v>
      </c>
      <c r="P409" s="37">
        <f t="shared" si="86"/>
        <v>207.85333333333335</v>
      </c>
      <c r="Q409" s="38">
        <v>1</v>
      </c>
      <c r="R409" s="37">
        <f>SUM(P409*$R$2)</f>
        <v>75866.466666666674</v>
      </c>
      <c r="S409" s="37">
        <f>+R409*$Q$2</f>
        <v>2890.5123800000006</v>
      </c>
      <c r="T409" s="37">
        <f t="shared" si="75"/>
        <v>78756.979046666675</v>
      </c>
      <c r="U409" s="37">
        <f>+P409*$Q$2+P409</f>
        <v>215.77254533333334</v>
      </c>
      <c r="V409" s="37">
        <f>SUM(T409*$V$2)</f>
        <v>9450.8374856000009</v>
      </c>
      <c r="W409" s="37">
        <f>+T409*$W$2</f>
        <v>2362.7093714000002</v>
      </c>
      <c r="X409" s="37">
        <f>SUM(T409*$X$2)</f>
        <v>3937.8489523333337</v>
      </c>
      <c r="Y409" s="37">
        <f>SUM(T409*$Y$2)</f>
        <v>1968.9244761666669</v>
      </c>
      <c r="Z409" s="37">
        <f>+T409*$Z$2</f>
        <v>1575.1395809333335</v>
      </c>
      <c r="AA409" s="37">
        <v>878</v>
      </c>
      <c r="AB409" s="37">
        <f>+$AB$2</f>
        <v>67.227356</v>
      </c>
      <c r="AC409" s="37">
        <f t="shared" si="76"/>
        <v>1756</v>
      </c>
      <c r="AD409" s="37">
        <f>+AC409*$Q$2+$AD$2</f>
        <v>266.90359999999998</v>
      </c>
      <c r="AE409" s="37">
        <f t="shared" si="77"/>
        <v>2022.9036000000001</v>
      </c>
      <c r="AF409" s="37">
        <f>SUM(AB408*6)</f>
        <v>403.36413600000003</v>
      </c>
      <c r="AG409" s="37">
        <f t="shared" si="85"/>
        <v>15751.395809333335</v>
      </c>
      <c r="AH409" s="39"/>
      <c r="AI409" s="37"/>
      <c r="AJ409" s="37"/>
      <c r="AK409" s="37"/>
      <c r="AL409" s="37"/>
      <c r="AM409" s="37">
        <f>SUM(U409*$AM$2)</f>
        <v>1078.8627266666667</v>
      </c>
      <c r="AN409" s="40">
        <f>SUM(U409*$AN$2)</f>
        <v>3236.5881800000002</v>
      </c>
      <c r="AO409" s="40">
        <f>SUM(U409*$AO$2)</f>
        <v>10788.627266666666</v>
      </c>
      <c r="AP409" s="2"/>
      <c r="AQ409" s="2"/>
    </row>
    <row r="410" spans="1:43" x14ac:dyDescent="0.25">
      <c r="A410" s="1">
        <v>377</v>
      </c>
      <c r="B410" s="22" t="s">
        <v>1234</v>
      </c>
      <c r="C410" s="23" t="s">
        <v>1235</v>
      </c>
      <c r="D410" s="24" t="s">
        <v>1236</v>
      </c>
      <c r="E410" s="23" t="s">
        <v>89</v>
      </c>
      <c r="F410" s="23" t="s">
        <v>90</v>
      </c>
      <c r="G410" s="23" t="s">
        <v>43</v>
      </c>
      <c r="H410" s="24">
        <v>2004</v>
      </c>
      <c r="I410" s="24">
        <v>2014</v>
      </c>
      <c r="J410" s="25">
        <f t="shared" si="84"/>
        <v>10</v>
      </c>
      <c r="K410" s="26">
        <v>6</v>
      </c>
      <c r="L410" s="23">
        <v>15</v>
      </c>
      <c r="M410" s="27">
        <v>4652.7</v>
      </c>
      <c r="N410" s="27">
        <f>VLOOKUP(C410,[1]Hoja1!B:L,11,FALSE)</f>
        <v>4652.7</v>
      </c>
      <c r="O410" s="27">
        <f t="shared" si="79"/>
        <v>0</v>
      </c>
      <c r="P410" s="28">
        <f t="shared" si="86"/>
        <v>310.18</v>
      </c>
      <c r="Q410" s="29">
        <v>12</v>
      </c>
      <c r="R410" s="28">
        <f>SUM(P410*$R$2)</f>
        <v>113215.7</v>
      </c>
      <c r="S410" s="28">
        <f>+R410*$Q$2</f>
        <v>4313.5181700000003</v>
      </c>
      <c r="T410" s="28">
        <f t="shared" si="75"/>
        <v>117529.21816999999</v>
      </c>
      <c r="U410" s="28">
        <f>+P410*$Q$2+P410</f>
        <v>321.99785800000001</v>
      </c>
      <c r="V410" s="28">
        <f>SUM(T410*$V$2)</f>
        <v>14103.506180399998</v>
      </c>
      <c r="W410" s="28">
        <f>+T410*$W$2</f>
        <v>3525.8765450999995</v>
      </c>
      <c r="X410" s="28">
        <f>SUM(T410*$X$2)</f>
        <v>5876.4609085000002</v>
      </c>
      <c r="Y410" s="28">
        <f>SUM(T410*$Y$2)</f>
        <v>2938.2304542500001</v>
      </c>
      <c r="Z410" s="28">
        <f>+T410*$Z$2</f>
        <v>2350.5843633999998</v>
      </c>
      <c r="AA410" s="28">
        <v>987</v>
      </c>
      <c r="AB410" s="28">
        <f>+$AB$2</f>
        <v>67.227356</v>
      </c>
      <c r="AC410" s="28">
        <f t="shared" si="76"/>
        <v>1974</v>
      </c>
      <c r="AD410" s="28">
        <f>+AC410*$Q$2+$AD$2</f>
        <v>275.20940000000002</v>
      </c>
      <c r="AE410" s="28">
        <f t="shared" si="77"/>
        <v>2249.2094000000002</v>
      </c>
      <c r="AF410" s="28">
        <f>SUM(AB409*4)</f>
        <v>268.909424</v>
      </c>
      <c r="AG410" s="28">
        <f t="shared" si="85"/>
        <v>23505.843634000001</v>
      </c>
      <c r="AH410" s="30"/>
      <c r="AI410" s="28"/>
      <c r="AJ410" s="28"/>
      <c r="AK410" s="28"/>
      <c r="AL410" s="28"/>
      <c r="AM410" s="28">
        <f>SUM(U410*$AM$2)</f>
        <v>1609.98929</v>
      </c>
      <c r="AN410" s="31">
        <f>SUM(U410*$AN$2)</f>
        <v>4829.9678700000004</v>
      </c>
      <c r="AO410" s="31">
        <f>SUM(U410*$AO$2)</f>
        <v>16099.892900000001</v>
      </c>
      <c r="AP410" s="2"/>
      <c r="AQ410" s="2"/>
    </row>
    <row r="411" spans="1:43" x14ac:dyDescent="0.25">
      <c r="A411" s="1">
        <v>378</v>
      </c>
      <c r="B411" s="22" t="s">
        <v>1237</v>
      </c>
      <c r="C411" s="23" t="s">
        <v>1238</v>
      </c>
      <c r="D411" s="24" t="s">
        <v>1239</v>
      </c>
      <c r="E411" s="23" t="s">
        <v>1113</v>
      </c>
      <c r="F411" s="23" t="s">
        <v>55</v>
      </c>
      <c r="G411" s="23" t="s">
        <v>43</v>
      </c>
      <c r="H411" s="24">
        <v>1988</v>
      </c>
      <c r="I411" s="24">
        <v>2014</v>
      </c>
      <c r="J411" s="25">
        <f t="shared" si="84"/>
        <v>26</v>
      </c>
      <c r="K411" s="26">
        <v>8</v>
      </c>
      <c r="L411" s="23">
        <v>15</v>
      </c>
      <c r="M411" s="27">
        <v>3750.8</v>
      </c>
      <c r="N411" s="27">
        <f>VLOOKUP(C411,[1]Hoja1!B:L,11,FALSE)</f>
        <v>3750.8</v>
      </c>
      <c r="O411" s="27">
        <f t="shared" si="79"/>
        <v>0</v>
      </c>
      <c r="P411" s="28">
        <f t="shared" si="86"/>
        <v>250.05333333333334</v>
      </c>
      <c r="Q411" s="29">
        <v>2</v>
      </c>
      <c r="R411" s="28">
        <f>SUM(P411*$R$2)</f>
        <v>91269.466666666674</v>
      </c>
      <c r="S411" s="28">
        <f>+R411*$Q$2</f>
        <v>3477.3666800000005</v>
      </c>
      <c r="T411" s="28">
        <f t="shared" si="75"/>
        <v>94746.833346666681</v>
      </c>
      <c r="U411" s="28">
        <f>+P411*$Q$2+P411</f>
        <v>259.58036533333336</v>
      </c>
      <c r="V411" s="28">
        <f>SUM(T411*$V$2)</f>
        <v>11369.620001600002</v>
      </c>
      <c r="W411" s="28">
        <f>+T411*$W$2</f>
        <v>2842.4050004000005</v>
      </c>
      <c r="X411" s="28">
        <f>SUM(T411*$X$2)</f>
        <v>4737.341667333334</v>
      </c>
      <c r="Y411" s="28">
        <f>SUM(T411*$Y$2)</f>
        <v>2368.670833666667</v>
      </c>
      <c r="Z411" s="28">
        <f>+T411*$Z$2</f>
        <v>1894.9366669333338</v>
      </c>
      <c r="AA411" s="28">
        <v>892</v>
      </c>
      <c r="AB411" s="28">
        <f>+$AB$2</f>
        <v>67.227356</v>
      </c>
      <c r="AC411" s="28">
        <f t="shared" si="76"/>
        <v>1784</v>
      </c>
      <c r="AD411" s="28">
        <f>+AC411*$Q$2+$AD$2</f>
        <v>267.97039999999998</v>
      </c>
      <c r="AE411" s="28">
        <f t="shared" si="77"/>
        <v>2051.9704000000002</v>
      </c>
      <c r="AF411" s="28">
        <f>SUM(AB411*7)</f>
        <v>470.59149200000002</v>
      </c>
      <c r="AG411" s="28">
        <f t="shared" si="85"/>
        <v>18949.366669333336</v>
      </c>
      <c r="AH411" s="30"/>
      <c r="AI411" s="28"/>
      <c r="AJ411" s="28"/>
      <c r="AK411" s="28"/>
      <c r="AL411" s="28"/>
      <c r="AM411" s="28">
        <f>SUM(U411*$AM$2)</f>
        <v>1297.9018266666667</v>
      </c>
      <c r="AN411" s="31">
        <f>SUM(U411*$AN$2)</f>
        <v>3893.7054800000005</v>
      </c>
      <c r="AO411" s="31">
        <f>SUM(U411*$AO$2)</f>
        <v>12979.018266666668</v>
      </c>
      <c r="AP411" s="2"/>
      <c r="AQ411" s="2"/>
    </row>
    <row r="412" spans="1:43" x14ac:dyDescent="0.25">
      <c r="A412" s="1">
        <v>379</v>
      </c>
      <c r="B412" s="22" t="s">
        <v>1240</v>
      </c>
      <c r="C412" s="32" t="s">
        <v>1241</v>
      </c>
      <c r="D412" s="33" t="s">
        <v>1242</v>
      </c>
      <c r="E412" s="32" t="s">
        <v>1113</v>
      </c>
      <c r="F412" s="32" t="s">
        <v>1243</v>
      </c>
      <c r="G412" s="32" t="s">
        <v>43</v>
      </c>
      <c r="H412" s="33">
        <v>1996</v>
      </c>
      <c r="I412" s="33">
        <v>2014</v>
      </c>
      <c r="J412" s="34">
        <f t="shared" si="84"/>
        <v>18</v>
      </c>
      <c r="K412" s="35">
        <v>6</v>
      </c>
      <c r="L412" s="32">
        <v>15</v>
      </c>
      <c r="M412" s="36">
        <v>4769.2</v>
      </c>
      <c r="N412" s="36">
        <f>VLOOKUP(C412,[1]Hoja1!B:L,11,FALSE)</f>
        <v>4769.2</v>
      </c>
      <c r="O412" s="36">
        <f t="shared" si="79"/>
        <v>0</v>
      </c>
      <c r="P412" s="37">
        <f t="shared" si="86"/>
        <v>317.94666666666666</v>
      </c>
      <c r="Q412" s="38">
        <v>13</v>
      </c>
      <c r="R412" s="37">
        <f>SUM(P412*$R$2)</f>
        <v>116050.53333333333</v>
      </c>
      <c r="S412" s="37">
        <f>+R412*$Q$2</f>
        <v>4421.5253199999997</v>
      </c>
      <c r="T412" s="37">
        <f t="shared" si="75"/>
        <v>120472.05865333333</v>
      </c>
      <c r="U412" s="37">
        <f>+P412*$Q$2+P412</f>
        <v>330.06043466666665</v>
      </c>
      <c r="V412" s="37">
        <f>SUM(T412*$V$2)</f>
        <v>14456.647038399999</v>
      </c>
      <c r="W412" s="37">
        <f>+T412*$W$2</f>
        <v>3614.1617595999996</v>
      </c>
      <c r="X412" s="37">
        <f>SUM(T412*$X$2)</f>
        <v>6023.6029326666667</v>
      </c>
      <c r="Y412" s="37">
        <f>SUM(T412*$Y$2)</f>
        <v>3011.8014663333333</v>
      </c>
      <c r="Z412" s="37">
        <f>+T412*$Z$2</f>
        <v>2409.4411730666666</v>
      </c>
      <c r="AA412" s="37">
        <v>990</v>
      </c>
      <c r="AB412" s="37">
        <f>+$AB$2</f>
        <v>67.227356</v>
      </c>
      <c r="AC412" s="37">
        <f t="shared" si="76"/>
        <v>1980</v>
      </c>
      <c r="AD412" s="37">
        <f>+AC412*$Q$2+$AD$2</f>
        <v>275.43799999999999</v>
      </c>
      <c r="AE412" s="37">
        <f t="shared" si="77"/>
        <v>2255.4380000000001</v>
      </c>
      <c r="AF412" s="37">
        <f>SUM(AB411*5)</f>
        <v>336.13677999999999</v>
      </c>
      <c r="AG412" s="37">
        <f>SUM(T412*10%)</f>
        <v>12047.205865333333</v>
      </c>
      <c r="AH412" s="39"/>
      <c r="AI412" s="37"/>
      <c r="AJ412" s="37"/>
      <c r="AK412" s="37"/>
      <c r="AL412" s="37"/>
      <c r="AM412" s="37">
        <f>SUM(U412*$AM$2)</f>
        <v>1650.3021733333333</v>
      </c>
      <c r="AN412" s="40">
        <f>SUM(U412*$AN$2)</f>
        <v>4950.9065199999995</v>
      </c>
      <c r="AO412" s="40">
        <f>SUM(U412*$AO$2)</f>
        <v>16503.021733333331</v>
      </c>
      <c r="AP412" s="2"/>
      <c r="AQ412" s="2"/>
    </row>
    <row r="413" spans="1:43" x14ac:dyDescent="0.25">
      <c r="A413" s="1">
        <v>380</v>
      </c>
      <c r="B413" s="22" t="s">
        <v>1244</v>
      </c>
      <c r="C413" s="23" t="s">
        <v>1245</v>
      </c>
      <c r="D413" s="24" t="s">
        <v>1246</v>
      </c>
      <c r="E413" s="23" t="s">
        <v>1113</v>
      </c>
      <c r="F413" s="23" t="s">
        <v>47</v>
      </c>
      <c r="G413" s="23" t="s">
        <v>70</v>
      </c>
      <c r="H413" s="24">
        <v>2013</v>
      </c>
      <c r="I413" s="24">
        <v>2014</v>
      </c>
      <c r="J413" s="25">
        <f t="shared" si="84"/>
        <v>1</v>
      </c>
      <c r="K413" s="26">
        <v>8</v>
      </c>
      <c r="L413" s="23">
        <v>15</v>
      </c>
      <c r="M413" s="27">
        <v>4024.95</v>
      </c>
      <c r="N413" s="27">
        <f>VLOOKUP(C413,[1]Hoja1!B:L,11,FALSE)</f>
        <v>4024.95</v>
      </c>
      <c r="O413" s="27">
        <f t="shared" si="79"/>
        <v>0</v>
      </c>
      <c r="P413" s="28">
        <f t="shared" si="86"/>
        <v>268.33</v>
      </c>
      <c r="Q413" s="29">
        <v>3</v>
      </c>
      <c r="R413" s="28">
        <f>SUM(P413*$R$2)</f>
        <v>97940.45</v>
      </c>
      <c r="S413" s="28">
        <f>+R413*$Q$2</f>
        <v>3731.5311449999999</v>
      </c>
      <c r="T413" s="28">
        <f t="shared" si="75"/>
        <v>101671.981145</v>
      </c>
      <c r="U413" s="28">
        <f>+P413*$Q$2+P413</f>
        <v>278.55337299999997</v>
      </c>
      <c r="V413" s="28">
        <f>SUM(T413*$V$2)</f>
        <v>12200.637737399999</v>
      </c>
      <c r="W413" s="28">
        <f>+T413*$W$2</f>
        <v>3050.1594343499996</v>
      </c>
      <c r="X413" s="28">
        <f>SUM(T413*$X$2)</f>
        <v>5083.5990572500004</v>
      </c>
      <c r="Y413" s="28">
        <f>SUM(T413*$Y$2)</f>
        <v>2541.7995286250002</v>
      </c>
      <c r="Z413" s="28">
        <f>+T413*$Z$2</f>
        <v>2033.4396228999999</v>
      </c>
      <c r="AA413" s="28">
        <v>805.5</v>
      </c>
      <c r="AB413" s="28">
        <f>+$AB$2</f>
        <v>67.227356</v>
      </c>
      <c r="AC413" s="28">
        <f t="shared" si="76"/>
        <v>1611</v>
      </c>
      <c r="AD413" s="28">
        <f>+AC413*$Q$2+$AD$2</f>
        <v>261.37909999999999</v>
      </c>
      <c r="AE413" s="28">
        <f t="shared" si="77"/>
        <v>1872.3791000000001</v>
      </c>
      <c r="AF413" s="28">
        <v>0</v>
      </c>
      <c r="AG413" s="28">
        <f>SUM(T413*20%)</f>
        <v>20334.396229000002</v>
      </c>
      <c r="AH413" s="30"/>
      <c r="AI413" s="28"/>
      <c r="AJ413" s="28"/>
      <c r="AK413" s="28"/>
      <c r="AL413" s="28"/>
      <c r="AM413" s="28">
        <f>SUM(U413*$AM$2)</f>
        <v>1392.7668649999998</v>
      </c>
      <c r="AN413" s="31">
        <f>SUM(U413*$AN$2)</f>
        <v>4178.3005949999997</v>
      </c>
      <c r="AO413" s="31">
        <f>SUM(U413*$AO$2)</f>
        <v>13927.668649999998</v>
      </c>
      <c r="AP413" s="2"/>
      <c r="AQ413" s="2"/>
    </row>
    <row r="414" spans="1:43" x14ac:dyDescent="0.25">
      <c r="A414" s="1">
        <v>381</v>
      </c>
      <c r="B414" s="22" t="s">
        <v>1247</v>
      </c>
      <c r="C414" s="32" t="s">
        <v>1248</v>
      </c>
      <c r="D414" s="33" t="s">
        <v>1249</v>
      </c>
      <c r="E414" s="32" t="s">
        <v>1113</v>
      </c>
      <c r="F414" s="32" t="s">
        <v>90</v>
      </c>
      <c r="G414" s="32" t="s">
        <v>70</v>
      </c>
      <c r="H414" s="33">
        <v>2013</v>
      </c>
      <c r="I414" s="33">
        <v>2014</v>
      </c>
      <c r="J414" s="34">
        <f t="shared" si="84"/>
        <v>1</v>
      </c>
      <c r="K414" s="35">
        <v>6</v>
      </c>
      <c r="L414" s="32">
        <v>15</v>
      </c>
      <c r="M414" s="36">
        <v>4633.95</v>
      </c>
      <c r="N414" s="36">
        <f>VLOOKUP(C414,[1]Hoja1!B:L,11,FALSE)</f>
        <v>4633.95</v>
      </c>
      <c r="O414" s="36">
        <f t="shared" si="79"/>
        <v>0</v>
      </c>
      <c r="P414" s="37">
        <v>305.18</v>
      </c>
      <c r="Q414" s="38">
        <v>12</v>
      </c>
      <c r="R414" s="37">
        <f>SUM(P414*$R$2)</f>
        <v>111390.7</v>
      </c>
      <c r="S414" s="37">
        <f>+R414*$Q$2</f>
        <v>4243.98567</v>
      </c>
      <c r="T414" s="37">
        <f t="shared" si="75"/>
        <v>115634.68566999999</v>
      </c>
      <c r="U414" s="37">
        <f>+P414*$Q$2+P414</f>
        <v>316.80735800000002</v>
      </c>
      <c r="V414" s="37">
        <f>SUM(T414*$V$2)</f>
        <v>13876.162280399998</v>
      </c>
      <c r="W414" s="37">
        <f>+T414*$W$2</f>
        <v>3469.0405700999995</v>
      </c>
      <c r="X414" s="37">
        <f>SUM(T414*$X$2)</f>
        <v>5781.7342834999999</v>
      </c>
      <c r="Y414" s="37">
        <f>SUM(T414*$Y$2)</f>
        <v>2890.86714175</v>
      </c>
      <c r="Z414" s="37">
        <f>+T414*$Z$2</f>
        <v>2312.6937134</v>
      </c>
      <c r="AA414" s="37">
        <v>887</v>
      </c>
      <c r="AB414" s="37">
        <f>+$AB$2</f>
        <v>67.227356</v>
      </c>
      <c r="AC414" s="37">
        <f t="shared" si="76"/>
        <v>1774</v>
      </c>
      <c r="AD414" s="37">
        <f>+AC414*$Q$2+$AD$2</f>
        <v>267.58940000000001</v>
      </c>
      <c r="AE414" s="37">
        <f t="shared" si="77"/>
        <v>2041.5894000000001</v>
      </c>
      <c r="AF414" s="37">
        <v>0</v>
      </c>
      <c r="AG414" s="37">
        <f>SUM(T414*20%)</f>
        <v>23126.937134</v>
      </c>
      <c r="AH414" s="39"/>
      <c r="AI414" s="37"/>
      <c r="AJ414" s="37"/>
      <c r="AK414" s="37"/>
      <c r="AL414" s="37"/>
      <c r="AM414" s="37">
        <f>SUM(U414*$AM$2)</f>
        <v>1584.0367900000001</v>
      </c>
      <c r="AN414" s="40">
        <f>SUM(U414*$AN$2)</f>
        <v>4752.1103700000003</v>
      </c>
      <c r="AO414" s="40">
        <f>SUM(U414*$AO$2)</f>
        <v>15840.367900000001</v>
      </c>
      <c r="AP414" s="2"/>
      <c r="AQ414" s="2"/>
    </row>
    <row r="415" spans="1:43" x14ac:dyDescent="0.25">
      <c r="A415" s="1">
        <v>382</v>
      </c>
      <c r="B415" s="22" t="s">
        <v>1250</v>
      </c>
      <c r="C415" s="23" t="s">
        <v>1251</v>
      </c>
      <c r="D415" s="24" t="s">
        <v>1252</v>
      </c>
      <c r="E415" s="23" t="s">
        <v>1113</v>
      </c>
      <c r="F415" s="23" t="s">
        <v>100</v>
      </c>
      <c r="G415" s="23" t="s">
        <v>43</v>
      </c>
      <c r="H415" s="24">
        <v>1997</v>
      </c>
      <c r="I415" s="24">
        <v>2014</v>
      </c>
      <c r="J415" s="25">
        <f t="shared" si="84"/>
        <v>17</v>
      </c>
      <c r="K415" s="26">
        <v>6</v>
      </c>
      <c r="L415" s="23">
        <v>15</v>
      </c>
      <c r="M415" s="27">
        <v>4896.3999999999996</v>
      </c>
      <c r="N415" s="27">
        <f>VLOOKUP(C415,[1]Hoja1!B:L,11,FALSE)</f>
        <v>4896.3999999999996</v>
      </c>
      <c r="O415" s="27">
        <f t="shared" si="79"/>
        <v>0</v>
      </c>
      <c r="P415" s="28">
        <f t="shared" ref="P415:P434" si="87">SUM(M415/L415)</f>
        <v>326.42666666666662</v>
      </c>
      <c r="Q415" s="29">
        <v>13</v>
      </c>
      <c r="R415" s="28">
        <f>SUM(P415*$R$2)</f>
        <v>119145.73333333332</v>
      </c>
      <c r="S415" s="28">
        <f>+R415*$Q$2</f>
        <v>4539.45244</v>
      </c>
      <c r="T415" s="28">
        <f t="shared" si="75"/>
        <v>123685.18577333332</v>
      </c>
      <c r="U415" s="28">
        <f>+P415*$Q$2+P415</f>
        <v>338.8635226666666</v>
      </c>
      <c r="V415" s="28">
        <f>SUM(T415*$V$2)</f>
        <v>14842.222292799997</v>
      </c>
      <c r="W415" s="28">
        <f>+T415*$W$2</f>
        <v>3710.5555731999993</v>
      </c>
      <c r="X415" s="28">
        <f>SUM(T415*$X$2)</f>
        <v>6184.2592886666662</v>
      </c>
      <c r="Y415" s="28">
        <f>SUM(T415*$Y$2)</f>
        <v>3092.1296443333331</v>
      </c>
      <c r="Z415" s="28">
        <f>+T415*$Z$2</f>
        <v>2473.7037154666664</v>
      </c>
      <c r="AA415" s="28">
        <v>990</v>
      </c>
      <c r="AB415" s="28">
        <f>+$AB$2</f>
        <v>67.227356</v>
      </c>
      <c r="AC415" s="28">
        <f t="shared" si="76"/>
        <v>1980</v>
      </c>
      <c r="AD415" s="28">
        <f>+AC415*$Q$2+$AD$2</f>
        <v>275.43799999999999</v>
      </c>
      <c r="AE415" s="28">
        <f t="shared" si="77"/>
        <v>2255.4380000000001</v>
      </c>
      <c r="AF415" s="28">
        <f>SUM(AB414*5)</f>
        <v>336.13677999999999</v>
      </c>
      <c r="AG415" s="28">
        <f>SUM(T415*10%)</f>
        <v>12368.518577333332</v>
      </c>
      <c r="AH415" s="30"/>
      <c r="AI415" s="28"/>
      <c r="AJ415" s="28"/>
      <c r="AK415" s="28"/>
      <c r="AL415" s="28"/>
      <c r="AM415" s="28">
        <f>SUM(U415*$AM$2)</f>
        <v>1694.3176133333329</v>
      </c>
      <c r="AN415" s="31">
        <f>SUM(U415*$AN$2)</f>
        <v>5082.952839999999</v>
      </c>
      <c r="AO415" s="31">
        <f>SUM(U415*$AO$2)</f>
        <v>16943.176133333331</v>
      </c>
      <c r="AP415" s="2"/>
      <c r="AQ415" s="2"/>
    </row>
    <row r="416" spans="1:43" x14ac:dyDescent="0.25">
      <c r="A416" s="1">
        <v>383</v>
      </c>
      <c r="B416" s="22" t="s">
        <v>1253</v>
      </c>
      <c r="C416" s="32" t="s">
        <v>1254</v>
      </c>
      <c r="D416" s="33" t="s">
        <v>552</v>
      </c>
      <c r="E416" s="32" t="s">
        <v>1113</v>
      </c>
      <c r="F416" s="32" t="s">
        <v>107</v>
      </c>
      <c r="G416" s="32" t="s">
        <v>43</v>
      </c>
      <c r="H416" s="33">
        <v>2011</v>
      </c>
      <c r="I416" s="33">
        <v>2014</v>
      </c>
      <c r="J416" s="34">
        <f t="shared" si="84"/>
        <v>3</v>
      </c>
      <c r="K416" s="35">
        <v>8</v>
      </c>
      <c r="L416" s="32">
        <v>15</v>
      </c>
      <c r="M416" s="36">
        <v>3750.8</v>
      </c>
      <c r="N416" s="36">
        <f>VLOOKUP(C416,[1]Hoja1!B:L,11,FALSE)</f>
        <v>3750.8</v>
      </c>
      <c r="O416" s="36">
        <f t="shared" si="79"/>
        <v>0</v>
      </c>
      <c r="P416" s="37">
        <f t="shared" si="87"/>
        <v>250.05333333333334</v>
      </c>
      <c r="Q416" s="38">
        <v>2</v>
      </c>
      <c r="R416" s="37">
        <f>SUM(P416*$R$2)</f>
        <v>91269.466666666674</v>
      </c>
      <c r="S416" s="37">
        <f>+R416*$Q$2</f>
        <v>3477.3666800000005</v>
      </c>
      <c r="T416" s="37">
        <f t="shared" si="75"/>
        <v>94746.833346666681</v>
      </c>
      <c r="U416" s="37">
        <f>+P416*$Q$2+P416</f>
        <v>259.58036533333336</v>
      </c>
      <c r="V416" s="37">
        <f>SUM(T416*$V$2)</f>
        <v>11369.620001600002</v>
      </c>
      <c r="W416" s="37">
        <f>+T416*$W$2</f>
        <v>2842.4050004000005</v>
      </c>
      <c r="X416" s="37">
        <f>SUM(T416*$X$2)</f>
        <v>4737.341667333334</v>
      </c>
      <c r="Y416" s="37">
        <f>SUM(T416*$Y$2)</f>
        <v>2368.670833666667</v>
      </c>
      <c r="Z416" s="37">
        <f>+T416*$Z$2</f>
        <v>1894.9366669333338</v>
      </c>
      <c r="AA416" s="37">
        <v>892</v>
      </c>
      <c r="AB416" s="37">
        <f>+$AB$2</f>
        <v>67.227356</v>
      </c>
      <c r="AC416" s="37">
        <f t="shared" si="76"/>
        <v>1784</v>
      </c>
      <c r="AD416" s="37">
        <f>+AC416*$Q$2+$AD$2</f>
        <v>267.97039999999998</v>
      </c>
      <c r="AE416" s="37">
        <f t="shared" si="77"/>
        <v>2051.9704000000002</v>
      </c>
      <c r="AF416" s="37">
        <v>0</v>
      </c>
      <c r="AG416" s="37">
        <f t="shared" ref="AG416:AG424" si="88">SUM(T416*20%)</f>
        <v>18949.366669333336</v>
      </c>
      <c r="AH416" s="39"/>
      <c r="AI416" s="37"/>
      <c r="AJ416" s="37"/>
      <c r="AK416" s="37"/>
      <c r="AL416" s="37"/>
      <c r="AM416" s="37">
        <f>SUM(U416*$AM$2)</f>
        <v>1297.9018266666667</v>
      </c>
      <c r="AN416" s="40">
        <f>SUM(U416*$AN$2)</f>
        <v>3893.7054800000005</v>
      </c>
      <c r="AO416" s="40">
        <f>SUM(U416*$AO$2)</f>
        <v>12979.018266666668</v>
      </c>
      <c r="AP416" s="2"/>
      <c r="AQ416" s="2"/>
    </row>
    <row r="417" spans="1:43" x14ac:dyDescent="0.25">
      <c r="A417" s="1">
        <v>384</v>
      </c>
      <c r="B417" s="22" t="s">
        <v>1255</v>
      </c>
      <c r="C417" s="23" t="s">
        <v>1256</v>
      </c>
      <c r="D417" s="24" t="s">
        <v>1249</v>
      </c>
      <c r="E417" s="23" t="s">
        <v>1113</v>
      </c>
      <c r="F417" s="23" t="s">
        <v>74</v>
      </c>
      <c r="G417" s="23" t="s">
        <v>70</v>
      </c>
      <c r="H417" s="24">
        <v>2013</v>
      </c>
      <c r="I417" s="24">
        <v>2014</v>
      </c>
      <c r="J417" s="25">
        <f t="shared" si="84"/>
        <v>1</v>
      </c>
      <c r="K417" s="26">
        <v>8</v>
      </c>
      <c r="L417" s="23">
        <v>15</v>
      </c>
      <c r="M417" s="27">
        <v>3117.8</v>
      </c>
      <c r="N417" s="27">
        <f>VLOOKUP(C417,[1]Hoja1!B:L,11,FALSE)</f>
        <v>3117.8</v>
      </c>
      <c r="O417" s="27">
        <f t="shared" si="79"/>
        <v>0</v>
      </c>
      <c r="P417" s="28">
        <f t="shared" si="87"/>
        <v>207.85333333333335</v>
      </c>
      <c r="Q417" s="29">
        <v>1</v>
      </c>
      <c r="R417" s="28">
        <f>SUM(P417*$R$2)</f>
        <v>75866.466666666674</v>
      </c>
      <c r="S417" s="28">
        <f>+R417*$Q$2</f>
        <v>2890.5123800000006</v>
      </c>
      <c r="T417" s="28">
        <f t="shared" si="75"/>
        <v>78756.979046666675</v>
      </c>
      <c r="U417" s="28">
        <f>+P417*$Q$2+P417</f>
        <v>215.77254533333334</v>
      </c>
      <c r="V417" s="28">
        <f>SUM(T417*$V$2)</f>
        <v>9450.8374856000009</v>
      </c>
      <c r="W417" s="28">
        <f>+T417*$W$2</f>
        <v>2362.7093714000002</v>
      </c>
      <c r="X417" s="28">
        <f>SUM(T417*$X$2)</f>
        <v>3937.8489523333337</v>
      </c>
      <c r="Y417" s="28">
        <f>SUM(T417*$Y$2)</f>
        <v>1968.9244761666669</v>
      </c>
      <c r="Z417" s="28">
        <f>+T417*$Z$2</f>
        <v>1575.1395809333335</v>
      </c>
      <c r="AA417" s="28">
        <v>778</v>
      </c>
      <c r="AB417" s="28">
        <f>+$AB$2</f>
        <v>67.227356</v>
      </c>
      <c r="AC417" s="28">
        <f t="shared" si="76"/>
        <v>1556</v>
      </c>
      <c r="AD417" s="28">
        <f>+AC417*$Q$2+$AD$2</f>
        <v>259.28359999999998</v>
      </c>
      <c r="AE417" s="28">
        <f t="shared" si="77"/>
        <v>1815.2836</v>
      </c>
      <c r="AF417" s="28">
        <v>0</v>
      </c>
      <c r="AG417" s="28">
        <f t="shared" si="88"/>
        <v>15751.395809333335</v>
      </c>
      <c r="AH417" s="30"/>
      <c r="AI417" s="28"/>
      <c r="AJ417" s="28"/>
      <c r="AK417" s="28"/>
      <c r="AL417" s="28"/>
      <c r="AM417" s="28">
        <f>SUM(U417*$AM$2)</f>
        <v>1078.8627266666667</v>
      </c>
      <c r="AN417" s="31">
        <f>SUM(U417*$AN$2)</f>
        <v>3236.5881800000002</v>
      </c>
      <c r="AO417" s="31">
        <f>SUM(U417*$AO$2)</f>
        <v>10788.627266666666</v>
      </c>
      <c r="AP417" s="2"/>
      <c r="AQ417" s="2"/>
    </row>
    <row r="418" spans="1:43" x14ac:dyDescent="0.25">
      <c r="A418" s="1">
        <v>385</v>
      </c>
      <c r="B418" s="22" t="s">
        <v>1257</v>
      </c>
      <c r="C418" s="32" t="s">
        <v>1258</v>
      </c>
      <c r="D418" s="33" t="s">
        <v>1259</v>
      </c>
      <c r="E418" s="32" t="s">
        <v>1113</v>
      </c>
      <c r="F418" s="32" t="s">
        <v>42</v>
      </c>
      <c r="G418" s="32" t="s">
        <v>70</v>
      </c>
      <c r="H418" s="33">
        <v>2008</v>
      </c>
      <c r="I418" s="33">
        <v>2014</v>
      </c>
      <c r="J418" s="34">
        <f t="shared" si="84"/>
        <v>6</v>
      </c>
      <c r="K418" s="35">
        <v>8</v>
      </c>
      <c r="L418" s="32">
        <v>15</v>
      </c>
      <c r="M418" s="36">
        <v>3117.8</v>
      </c>
      <c r="N418" s="36">
        <f>VLOOKUP(C418,[1]Hoja1!B:L,11,FALSE)</f>
        <v>3117.8</v>
      </c>
      <c r="O418" s="36">
        <f t="shared" si="79"/>
        <v>0</v>
      </c>
      <c r="P418" s="37">
        <f t="shared" si="87"/>
        <v>207.85333333333335</v>
      </c>
      <c r="Q418" s="38">
        <v>1</v>
      </c>
      <c r="R418" s="37">
        <f>SUM(P418*$R$2)</f>
        <v>75866.466666666674</v>
      </c>
      <c r="S418" s="37">
        <f>+R418*$Q$2</f>
        <v>2890.5123800000006</v>
      </c>
      <c r="T418" s="37">
        <f t="shared" si="75"/>
        <v>78756.979046666675</v>
      </c>
      <c r="U418" s="37">
        <f>+P418*$Q$2+P418</f>
        <v>215.77254533333334</v>
      </c>
      <c r="V418" s="37">
        <f>SUM(T418*$V$2)</f>
        <v>9450.8374856000009</v>
      </c>
      <c r="W418" s="37">
        <f>+T418*$W$2</f>
        <v>2362.7093714000002</v>
      </c>
      <c r="X418" s="37">
        <f>SUM(T418*$X$2)</f>
        <v>3937.8489523333337</v>
      </c>
      <c r="Y418" s="37">
        <f>SUM(T418*$Y$2)</f>
        <v>1968.9244761666669</v>
      </c>
      <c r="Z418" s="37">
        <f>+T418*$Z$2</f>
        <v>1575.1395809333335</v>
      </c>
      <c r="AA418" s="37">
        <v>778</v>
      </c>
      <c r="AB418" s="37">
        <f>+$AB$2</f>
        <v>67.227356</v>
      </c>
      <c r="AC418" s="37">
        <f t="shared" si="76"/>
        <v>1556</v>
      </c>
      <c r="AD418" s="37">
        <f>+AC418*$Q$2+$AD$2</f>
        <v>259.28359999999998</v>
      </c>
      <c r="AE418" s="37">
        <f t="shared" si="77"/>
        <v>1815.2836</v>
      </c>
      <c r="AF418" s="37">
        <f>SUM(AB418*3)</f>
        <v>201.68206800000002</v>
      </c>
      <c r="AG418" s="37">
        <f t="shared" si="88"/>
        <v>15751.395809333335</v>
      </c>
      <c r="AH418" s="39"/>
      <c r="AI418" s="37"/>
      <c r="AJ418" s="37"/>
      <c r="AK418" s="37"/>
      <c r="AL418" s="37"/>
      <c r="AM418" s="37">
        <f>SUM(U418*$AM$2)</f>
        <v>1078.8627266666667</v>
      </c>
      <c r="AN418" s="40">
        <f>SUM(U418*$AN$2)</f>
        <v>3236.5881800000002</v>
      </c>
      <c r="AO418" s="40">
        <f>SUM(U418*$AO$2)</f>
        <v>10788.627266666666</v>
      </c>
      <c r="AP418" s="2"/>
      <c r="AQ418" s="2"/>
    </row>
    <row r="419" spans="1:43" x14ac:dyDescent="0.25">
      <c r="A419" s="1">
        <v>386</v>
      </c>
      <c r="B419" s="22" t="s">
        <v>1260</v>
      </c>
      <c r="C419" s="23" t="s">
        <v>1261</v>
      </c>
      <c r="D419" s="24" t="s">
        <v>1262</v>
      </c>
      <c r="E419" s="23" t="s">
        <v>1113</v>
      </c>
      <c r="F419" s="23" t="s">
        <v>55</v>
      </c>
      <c r="G419" s="23" t="s">
        <v>43</v>
      </c>
      <c r="H419" s="24">
        <v>1992</v>
      </c>
      <c r="I419" s="24">
        <v>2014</v>
      </c>
      <c r="J419" s="25">
        <f t="shared" si="84"/>
        <v>22</v>
      </c>
      <c r="K419" s="26">
        <v>8</v>
      </c>
      <c r="L419" s="23">
        <v>15</v>
      </c>
      <c r="M419" s="27">
        <v>3749.75</v>
      </c>
      <c r="N419" s="27">
        <f>VLOOKUP(C419,[1]Hoja1!B:L,11,FALSE)</f>
        <v>3749.75</v>
      </c>
      <c r="O419" s="27">
        <f t="shared" si="79"/>
        <v>0</v>
      </c>
      <c r="P419" s="28">
        <f t="shared" si="87"/>
        <v>249.98333333333332</v>
      </c>
      <c r="Q419" s="29">
        <v>2</v>
      </c>
      <c r="R419" s="28">
        <f>SUM(P419*$R$2)</f>
        <v>91243.916666666657</v>
      </c>
      <c r="S419" s="28">
        <f>+R419*$Q$2</f>
        <v>3476.3932249999998</v>
      </c>
      <c r="T419" s="28">
        <f t="shared" si="75"/>
        <v>94720.309891666664</v>
      </c>
      <c r="U419" s="28">
        <f>+P419*$Q$2+P419</f>
        <v>259.50769833333334</v>
      </c>
      <c r="V419" s="28">
        <f>SUM(T419*$V$2)</f>
        <v>11366.437187</v>
      </c>
      <c r="W419" s="28">
        <f>+T419*$W$2</f>
        <v>2841.6092967499999</v>
      </c>
      <c r="X419" s="28">
        <f>SUM(T419*$X$2)</f>
        <v>4736.0154945833337</v>
      </c>
      <c r="Y419" s="28">
        <f>SUM(T419*$Y$2)</f>
        <v>2368.0077472916669</v>
      </c>
      <c r="Z419" s="28">
        <f>+T419*$Z$2</f>
        <v>1894.4061978333334</v>
      </c>
      <c r="AA419" s="28">
        <v>892</v>
      </c>
      <c r="AB419" s="28">
        <f>+$AB$2</f>
        <v>67.227356</v>
      </c>
      <c r="AC419" s="28">
        <f t="shared" si="76"/>
        <v>1784</v>
      </c>
      <c r="AD419" s="28">
        <f>+AC419*$Q$2+$AD$2</f>
        <v>267.97039999999998</v>
      </c>
      <c r="AE419" s="28">
        <f t="shared" si="77"/>
        <v>2051.9704000000002</v>
      </c>
      <c r="AF419" s="28">
        <f>SUM(AB418*6)</f>
        <v>403.36413600000003</v>
      </c>
      <c r="AG419" s="28">
        <f t="shared" si="88"/>
        <v>18944.061978333335</v>
      </c>
      <c r="AH419" s="30"/>
      <c r="AI419" s="28"/>
      <c r="AJ419" s="28"/>
      <c r="AK419" s="28"/>
      <c r="AL419" s="28"/>
      <c r="AM419" s="28">
        <f>SUM(U419*$AM$2)</f>
        <v>1297.5384916666667</v>
      </c>
      <c r="AN419" s="31">
        <f>SUM(U419*$AN$2)</f>
        <v>3892.6154750000001</v>
      </c>
      <c r="AO419" s="31">
        <f>SUM(U419*$AO$2)</f>
        <v>12975.384916666666</v>
      </c>
      <c r="AP419" s="2"/>
      <c r="AQ419" s="2"/>
    </row>
    <row r="420" spans="1:43" x14ac:dyDescent="0.25">
      <c r="A420" s="1">
        <v>387</v>
      </c>
      <c r="B420" s="22" t="s">
        <v>1263</v>
      </c>
      <c r="C420" s="32" t="s">
        <v>1264</v>
      </c>
      <c r="D420" s="33" t="s">
        <v>1262</v>
      </c>
      <c r="E420" s="32" t="s">
        <v>1113</v>
      </c>
      <c r="F420" s="32" t="s">
        <v>1265</v>
      </c>
      <c r="G420" s="32" t="s">
        <v>43</v>
      </c>
      <c r="H420" s="33">
        <v>1992</v>
      </c>
      <c r="I420" s="33">
        <v>2014</v>
      </c>
      <c r="J420" s="34">
        <f t="shared" si="84"/>
        <v>22</v>
      </c>
      <c r="K420" s="35">
        <v>6</v>
      </c>
      <c r="L420" s="32">
        <v>15</v>
      </c>
      <c r="M420" s="36">
        <v>4577.7</v>
      </c>
      <c r="N420" s="36">
        <f>VLOOKUP(C420,[1]Hoja1!B:L,11,FALSE)</f>
        <v>4577.7</v>
      </c>
      <c r="O420" s="36">
        <f t="shared" si="79"/>
        <v>0</v>
      </c>
      <c r="P420" s="37">
        <f t="shared" si="87"/>
        <v>305.18</v>
      </c>
      <c r="Q420" s="38">
        <v>12</v>
      </c>
      <c r="R420" s="37">
        <f>SUM(P420*$R$2)</f>
        <v>111390.7</v>
      </c>
      <c r="S420" s="37">
        <f>+R420*$Q$2</f>
        <v>4243.98567</v>
      </c>
      <c r="T420" s="37">
        <f t="shared" si="75"/>
        <v>115634.68566999999</v>
      </c>
      <c r="U420" s="37">
        <f>+P420*$Q$2+P420</f>
        <v>316.80735800000002</v>
      </c>
      <c r="V420" s="37">
        <f>SUM(T420*$V$2)</f>
        <v>13876.162280399998</v>
      </c>
      <c r="W420" s="37">
        <f>+T420*$W$2</f>
        <v>3469.0405700999995</v>
      </c>
      <c r="X420" s="37">
        <f>SUM(T420*$X$2)</f>
        <v>5781.7342834999999</v>
      </c>
      <c r="Y420" s="37">
        <f>SUM(T420*$Y$2)</f>
        <v>2890.86714175</v>
      </c>
      <c r="Z420" s="37">
        <f>+T420*$Z$2</f>
        <v>2312.6937134</v>
      </c>
      <c r="AA420" s="37">
        <v>987</v>
      </c>
      <c r="AB420" s="37">
        <f>+$AB$2</f>
        <v>67.227356</v>
      </c>
      <c r="AC420" s="37">
        <f t="shared" si="76"/>
        <v>1974</v>
      </c>
      <c r="AD420" s="37">
        <f>+AC420*$Q$2+$AD$2</f>
        <v>275.20940000000002</v>
      </c>
      <c r="AE420" s="37">
        <f t="shared" si="77"/>
        <v>2249.2094000000002</v>
      </c>
      <c r="AF420" s="37">
        <f>SUM(AB419*6)</f>
        <v>403.36413600000003</v>
      </c>
      <c r="AG420" s="37">
        <f t="shared" si="88"/>
        <v>23126.937134</v>
      </c>
      <c r="AH420" s="39"/>
      <c r="AI420" s="37"/>
      <c r="AJ420" s="37"/>
      <c r="AK420" s="37"/>
      <c r="AL420" s="37"/>
      <c r="AM420" s="37">
        <f>SUM(U420*$AM$2)</f>
        <v>1584.0367900000001</v>
      </c>
      <c r="AN420" s="40">
        <f>SUM(U420*$AN$2)</f>
        <v>4752.1103700000003</v>
      </c>
      <c r="AO420" s="40">
        <f>SUM(U420*$AO$2)</f>
        <v>15840.367900000001</v>
      </c>
      <c r="AP420" s="2"/>
      <c r="AQ420" s="2"/>
    </row>
    <row r="421" spans="1:43" x14ac:dyDescent="0.25">
      <c r="A421" s="1">
        <v>388</v>
      </c>
      <c r="B421" s="22" t="s">
        <v>1266</v>
      </c>
      <c r="C421" s="23" t="s">
        <v>1267</v>
      </c>
      <c r="D421" s="54" t="s">
        <v>1268</v>
      </c>
      <c r="E421" s="23" t="s">
        <v>1113</v>
      </c>
      <c r="F421" s="23" t="s">
        <v>1269</v>
      </c>
      <c r="G421" s="23" t="s">
        <v>43</v>
      </c>
      <c r="H421" s="24">
        <v>1989</v>
      </c>
      <c r="I421" s="24">
        <v>2014</v>
      </c>
      <c r="J421" s="25">
        <f t="shared" si="84"/>
        <v>25</v>
      </c>
      <c r="K421" s="26">
        <v>6</v>
      </c>
      <c r="L421" s="23">
        <v>15</v>
      </c>
      <c r="M421" s="27">
        <v>4577.7</v>
      </c>
      <c r="N421" s="27">
        <f>VLOOKUP(C421,[1]Hoja1!B:L,11,FALSE)</f>
        <v>4577.7</v>
      </c>
      <c r="O421" s="27">
        <f t="shared" si="79"/>
        <v>0</v>
      </c>
      <c r="P421" s="28">
        <f t="shared" si="87"/>
        <v>305.18</v>
      </c>
      <c r="Q421" s="29">
        <v>12</v>
      </c>
      <c r="R421" s="28">
        <f>SUM(P421*$R$2)</f>
        <v>111390.7</v>
      </c>
      <c r="S421" s="28">
        <f>+R421*$Q$2</f>
        <v>4243.98567</v>
      </c>
      <c r="T421" s="28">
        <f t="shared" si="75"/>
        <v>115634.68566999999</v>
      </c>
      <c r="U421" s="28">
        <f>+P421*$Q$2+P421</f>
        <v>316.80735800000002</v>
      </c>
      <c r="V421" s="28">
        <f>SUM(T421*$V$2)</f>
        <v>13876.162280399998</v>
      </c>
      <c r="W421" s="28">
        <f>+T421*$W$2</f>
        <v>3469.0405700999995</v>
      </c>
      <c r="X421" s="28">
        <f>SUM(T421*$X$2)</f>
        <v>5781.7342834999999</v>
      </c>
      <c r="Y421" s="28">
        <f>SUM(T421*$Y$2)</f>
        <v>2890.86714175</v>
      </c>
      <c r="Z421" s="28">
        <f>+T421*$Z$2</f>
        <v>2312.6937134</v>
      </c>
      <c r="AA421" s="28">
        <v>987</v>
      </c>
      <c r="AB421" s="28">
        <f>+$AB$2</f>
        <v>67.227356</v>
      </c>
      <c r="AC421" s="28">
        <f t="shared" si="76"/>
        <v>1974</v>
      </c>
      <c r="AD421" s="28">
        <f>+AC421*$Q$2+$AD$2</f>
        <v>275.20940000000002</v>
      </c>
      <c r="AE421" s="28">
        <f t="shared" si="77"/>
        <v>2249.2094000000002</v>
      </c>
      <c r="AF421" s="28">
        <f>SUM(AB421*7)</f>
        <v>470.59149200000002</v>
      </c>
      <c r="AG421" s="28">
        <f t="shared" si="88"/>
        <v>23126.937134</v>
      </c>
      <c r="AH421" s="30">
        <v>5000</v>
      </c>
      <c r="AI421" s="28"/>
      <c r="AJ421" s="28"/>
      <c r="AK421" s="28"/>
      <c r="AL421" s="28"/>
      <c r="AM421" s="28">
        <f>SUM(U421*$AM$2)</f>
        <v>1584.0367900000001</v>
      </c>
      <c r="AN421" s="31">
        <f>SUM(U421*$AN$2)</f>
        <v>4752.1103700000003</v>
      </c>
      <c r="AO421" s="31">
        <f>SUM(U421*$AO$2)</f>
        <v>15840.367900000001</v>
      </c>
      <c r="AP421" s="2"/>
      <c r="AQ421" s="2"/>
    </row>
    <row r="422" spans="1:43" x14ac:dyDescent="0.25">
      <c r="A422" s="1">
        <v>389</v>
      </c>
      <c r="B422" s="22" t="s">
        <v>1270</v>
      </c>
      <c r="C422" s="32" t="s">
        <v>1271</v>
      </c>
      <c r="D422" s="33" t="s">
        <v>1272</v>
      </c>
      <c r="E422" s="32" t="s">
        <v>1113</v>
      </c>
      <c r="F422" s="32" t="s">
        <v>55</v>
      </c>
      <c r="G422" s="32" t="s">
        <v>43</v>
      </c>
      <c r="H422" s="33">
        <v>1992</v>
      </c>
      <c r="I422" s="33">
        <v>2014</v>
      </c>
      <c r="J422" s="34">
        <f t="shared" si="84"/>
        <v>22</v>
      </c>
      <c r="K422" s="35">
        <v>8</v>
      </c>
      <c r="L422" s="32">
        <v>15</v>
      </c>
      <c r="M422" s="36">
        <v>3749.75</v>
      </c>
      <c r="N422" s="36">
        <f>VLOOKUP(C422,[1]Hoja1!B:L,11,FALSE)</f>
        <v>3749.75</v>
      </c>
      <c r="O422" s="36">
        <f t="shared" si="79"/>
        <v>0</v>
      </c>
      <c r="P422" s="37">
        <f t="shared" si="87"/>
        <v>249.98333333333332</v>
      </c>
      <c r="Q422" s="38">
        <v>2</v>
      </c>
      <c r="R422" s="37">
        <f>SUM(P422*$R$2)</f>
        <v>91243.916666666657</v>
      </c>
      <c r="S422" s="37">
        <f>+R422*$Q$2</f>
        <v>3476.3932249999998</v>
      </c>
      <c r="T422" s="37">
        <f t="shared" si="75"/>
        <v>94720.309891666664</v>
      </c>
      <c r="U422" s="37">
        <f>+P422*$Q$2+P422</f>
        <v>259.50769833333334</v>
      </c>
      <c r="V422" s="37">
        <f>SUM(T422*$V$2)</f>
        <v>11366.437187</v>
      </c>
      <c r="W422" s="37">
        <f>+T422*$W$2</f>
        <v>2841.6092967499999</v>
      </c>
      <c r="X422" s="37">
        <f>SUM(T422*$X$2)</f>
        <v>4736.0154945833337</v>
      </c>
      <c r="Y422" s="37">
        <f>SUM(T422*$Y$2)</f>
        <v>2368.0077472916669</v>
      </c>
      <c r="Z422" s="37">
        <f>+T422*$Z$2</f>
        <v>1894.4061978333334</v>
      </c>
      <c r="AA422" s="37">
        <v>892</v>
      </c>
      <c r="AB422" s="37">
        <f>+$AB$2</f>
        <v>67.227356</v>
      </c>
      <c r="AC422" s="37">
        <f t="shared" si="76"/>
        <v>1784</v>
      </c>
      <c r="AD422" s="37">
        <f>+AC422*$Q$2+$AD$2</f>
        <v>267.97039999999998</v>
      </c>
      <c r="AE422" s="37">
        <f t="shared" si="77"/>
        <v>2051.9704000000002</v>
      </c>
      <c r="AF422" s="37">
        <f>SUM(AB421*6)</f>
        <v>403.36413600000003</v>
      </c>
      <c r="AG422" s="37">
        <f t="shared" si="88"/>
        <v>18944.061978333335</v>
      </c>
      <c r="AH422" s="39"/>
      <c r="AI422" s="37"/>
      <c r="AJ422" s="37"/>
      <c r="AK422" s="37"/>
      <c r="AL422" s="37"/>
      <c r="AM422" s="37">
        <f>SUM(U422*$AM$2)</f>
        <v>1297.5384916666667</v>
      </c>
      <c r="AN422" s="40">
        <f>SUM(U422*$AN$2)</f>
        <v>3892.6154750000001</v>
      </c>
      <c r="AO422" s="40">
        <f>SUM(U422*$AO$2)</f>
        <v>12975.384916666666</v>
      </c>
      <c r="AP422" s="2"/>
      <c r="AQ422" s="2"/>
    </row>
    <row r="423" spans="1:43" x14ac:dyDescent="0.25">
      <c r="A423" s="1">
        <v>390</v>
      </c>
      <c r="B423" s="22" t="s">
        <v>1273</v>
      </c>
      <c r="C423" s="23" t="s">
        <v>1274</v>
      </c>
      <c r="D423" s="24" t="s">
        <v>1275</v>
      </c>
      <c r="E423" s="23" t="s">
        <v>1113</v>
      </c>
      <c r="F423" s="23" t="s">
        <v>107</v>
      </c>
      <c r="G423" s="23" t="s">
        <v>43</v>
      </c>
      <c r="H423" s="24">
        <v>2003</v>
      </c>
      <c r="I423" s="24">
        <v>2014</v>
      </c>
      <c r="J423" s="25">
        <f t="shared" si="84"/>
        <v>11</v>
      </c>
      <c r="K423" s="26">
        <v>8</v>
      </c>
      <c r="L423" s="23">
        <v>15</v>
      </c>
      <c r="M423" s="27">
        <v>3750.8</v>
      </c>
      <c r="N423" s="27">
        <f>VLOOKUP(C423,[1]Hoja1!B:L,11,FALSE)</f>
        <v>3750.8</v>
      </c>
      <c r="O423" s="27">
        <f t="shared" si="79"/>
        <v>0</v>
      </c>
      <c r="P423" s="28">
        <f t="shared" si="87"/>
        <v>250.05333333333334</v>
      </c>
      <c r="Q423" s="29">
        <v>2</v>
      </c>
      <c r="R423" s="28">
        <f>SUM(P423*$R$2)</f>
        <v>91269.466666666674</v>
      </c>
      <c r="S423" s="28">
        <f>+R423*$Q$2</f>
        <v>3477.3666800000005</v>
      </c>
      <c r="T423" s="28">
        <f t="shared" si="75"/>
        <v>94746.833346666681</v>
      </c>
      <c r="U423" s="28">
        <f>+P423*$Q$2+P423</f>
        <v>259.58036533333336</v>
      </c>
      <c r="V423" s="28">
        <f>SUM(T423*$V$2)</f>
        <v>11369.620001600002</v>
      </c>
      <c r="W423" s="28">
        <f>+T423*$W$2</f>
        <v>2842.4050004000005</v>
      </c>
      <c r="X423" s="28">
        <f>SUM(T423*$X$2)</f>
        <v>4737.341667333334</v>
      </c>
      <c r="Y423" s="28">
        <f>SUM(T423*$Y$2)</f>
        <v>2368.670833666667</v>
      </c>
      <c r="Z423" s="28">
        <f>+T423*$Z$2</f>
        <v>1894.9366669333338</v>
      </c>
      <c r="AA423" s="28">
        <v>892</v>
      </c>
      <c r="AB423" s="28">
        <f>+$AB$2</f>
        <v>67.227356</v>
      </c>
      <c r="AC423" s="28">
        <f t="shared" si="76"/>
        <v>1784</v>
      </c>
      <c r="AD423" s="28">
        <f>+AC423*$Q$2+$AD$2</f>
        <v>267.97039999999998</v>
      </c>
      <c r="AE423" s="28">
        <f t="shared" si="77"/>
        <v>2051.9704000000002</v>
      </c>
      <c r="AF423" s="28">
        <f>SUM(AB422*4)</f>
        <v>268.909424</v>
      </c>
      <c r="AG423" s="28">
        <f t="shared" si="88"/>
        <v>18949.366669333336</v>
      </c>
      <c r="AH423" s="30"/>
      <c r="AI423" s="28"/>
      <c r="AJ423" s="28"/>
      <c r="AK423" s="28"/>
      <c r="AL423" s="28"/>
      <c r="AM423" s="28">
        <f>SUM(U423*$AM$2)</f>
        <v>1297.9018266666667</v>
      </c>
      <c r="AN423" s="31">
        <f>SUM(U423*$AN$2)</f>
        <v>3893.7054800000005</v>
      </c>
      <c r="AO423" s="31">
        <f>SUM(U423*$AO$2)</f>
        <v>12979.018266666668</v>
      </c>
      <c r="AP423" s="2"/>
      <c r="AQ423" s="2"/>
    </row>
    <row r="424" spans="1:43" x14ac:dyDescent="0.25">
      <c r="A424" s="1">
        <v>391</v>
      </c>
      <c r="B424" s="22" t="s">
        <v>1276</v>
      </c>
      <c r="C424" s="32" t="s">
        <v>1277</v>
      </c>
      <c r="D424" s="33" t="s">
        <v>1278</v>
      </c>
      <c r="E424" s="32" t="s">
        <v>1113</v>
      </c>
      <c r="F424" s="32" t="s">
        <v>81</v>
      </c>
      <c r="G424" s="32" t="s">
        <v>43</v>
      </c>
      <c r="H424" s="33">
        <v>2003</v>
      </c>
      <c r="I424" s="33">
        <v>2014</v>
      </c>
      <c r="J424" s="34">
        <f t="shared" si="84"/>
        <v>11</v>
      </c>
      <c r="K424" s="35">
        <v>6</v>
      </c>
      <c r="L424" s="32">
        <v>15</v>
      </c>
      <c r="M424" s="36">
        <v>4577.7</v>
      </c>
      <c r="N424" s="36">
        <f>VLOOKUP(C424,[1]Hoja1!B:L,11,FALSE)</f>
        <v>4577.7</v>
      </c>
      <c r="O424" s="36">
        <f t="shared" si="79"/>
        <v>0</v>
      </c>
      <c r="P424" s="37">
        <f t="shared" si="87"/>
        <v>305.18</v>
      </c>
      <c r="Q424" s="38">
        <v>12</v>
      </c>
      <c r="R424" s="37">
        <f>SUM(P424*$R$2)</f>
        <v>111390.7</v>
      </c>
      <c r="S424" s="37">
        <f>+R424*$Q$2</f>
        <v>4243.98567</v>
      </c>
      <c r="T424" s="37">
        <f t="shared" si="75"/>
        <v>115634.68566999999</v>
      </c>
      <c r="U424" s="37">
        <f>+P424*$Q$2+P424</f>
        <v>316.80735800000002</v>
      </c>
      <c r="V424" s="37">
        <f>SUM(T424*$V$2)</f>
        <v>13876.162280399998</v>
      </c>
      <c r="W424" s="37">
        <f>+T424*$W$2</f>
        <v>3469.0405700999995</v>
      </c>
      <c r="X424" s="37">
        <f>SUM(T424*$X$2)</f>
        <v>5781.7342834999999</v>
      </c>
      <c r="Y424" s="37">
        <f>SUM(T424*$Y$2)</f>
        <v>2890.86714175</v>
      </c>
      <c r="Z424" s="37">
        <f>+T424*$Z$2</f>
        <v>2312.6937134</v>
      </c>
      <c r="AA424" s="37">
        <v>987</v>
      </c>
      <c r="AB424" s="37">
        <f>+$AB$2</f>
        <v>67.227356</v>
      </c>
      <c r="AC424" s="37">
        <f t="shared" si="76"/>
        <v>1974</v>
      </c>
      <c r="AD424" s="37">
        <f>+AC424*$Q$2+$AD$2</f>
        <v>275.20940000000002</v>
      </c>
      <c r="AE424" s="37">
        <f t="shared" si="77"/>
        <v>2249.2094000000002</v>
      </c>
      <c r="AF424" s="37">
        <f>SUM(AB422*4)</f>
        <v>268.909424</v>
      </c>
      <c r="AG424" s="37">
        <f t="shared" si="88"/>
        <v>23126.937134</v>
      </c>
      <c r="AH424" s="39"/>
      <c r="AI424" s="37"/>
      <c r="AJ424" s="37"/>
      <c r="AK424" s="37"/>
      <c r="AL424" s="37"/>
      <c r="AM424" s="37">
        <f>SUM(U424*$AM$2)</f>
        <v>1584.0367900000001</v>
      </c>
      <c r="AN424" s="40">
        <f>SUM(U424*$AN$2)</f>
        <v>4752.1103700000003</v>
      </c>
      <c r="AO424" s="40">
        <f>SUM(U424*$AO$2)</f>
        <v>15840.367900000001</v>
      </c>
      <c r="AP424" s="2"/>
      <c r="AQ424" s="2"/>
    </row>
    <row r="425" spans="1:43" x14ac:dyDescent="0.25">
      <c r="A425" s="1">
        <v>392</v>
      </c>
      <c r="B425" s="22" t="s">
        <v>1279</v>
      </c>
      <c r="C425" s="23" t="s">
        <v>1280</v>
      </c>
      <c r="D425" s="24" t="s">
        <v>1281</v>
      </c>
      <c r="E425" s="23" t="s">
        <v>1113</v>
      </c>
      <c r="F425" s="23" t="s">
        <v>1282</v>
      </c>
      <c r="G425" s="23" t="s">
        <v>129</v>
      </c>
      <c r="H425" s="24">
        <v>1992</v>
      </c>
      <c r="I425" s="24">
        <v>2014</v>
      </c>
      <c r="J425" s="25">
        <f t="shared" si="84"/>
        <v>22</v>
      </c>
      <c r="K425" s="26">
        <v>6</v>
      </c>
      <c r="L425" s="23">
        <v>15</v>
      </c>
      <c r="M425" s="27">
        <v>11340.75</v>
      </c>
      <c r="N425" s="27">
        <f>VLOOKUP(C425,[1]Hoja1!B:L,11,FALSE)</f>
        <v>11340.75</v>
      </c>
      <c r="O425" s="27">
        <f t="shared" si="79"/>
        <v>0</v>
      </c>
      <c r="P425" s="28">
        <f t="shared" si="87"/>
        <v>756.05</v>
      </c>
      <c r="Q425" s="29">
        <v>20</v>
      </c>
      <c r="R425" s="28">
        <f>SUM(P425*$R$2)</f>
        <v>275958.25</v>
      </c>
      <c r="S425" s="28">
        <f>+R425*$Q$2</f>
        <v>10514.009325000001</v>
      </c>
      <c r="T425" s="28">
        <f t="shared" si="75"/>
        <v>286472.25932499999</v>
      </c>
      <c r="U425" s="28">
        <f>+P425*$Q$2+P425</f>
        <v>784.85550499999999</v>
      </c>
      <c r="V425" s="28">
        <f>SUM(T425*$V$2)</f>
        <v>34376.671118999999</v>
      </c>
      <c r="W425" s="28">
        <f>+T425*$W$2</f>
        <v>8594.1677797499997</v>
      </c>
      <c r="X425" s="28">
        <f>SUM(T425*$X$2)</f>
        <v>14323.612966250001</v>
      </c>
      <c r="Y425" s="28">
        <f>SUM(T425*$Y$2)</f>
        <v>7161.8064831250003</v>
      </c>
      <c r="Z425" s="28">
        <f>+T425*$Z$2</f>
        <v>5729.4451865000001</v>
      </c>
      <c r="AA425" s="28">
        <v>1244</v>
      </c>
      <c r="AB425" s="28">
        <f>+$AB$2</f>
        <v>67.227356</v>
      </c>
      <c r="AC425" s="28">
        <f t="shared" si="76"/>
        <v>2488</v>
      </c>
      <c r="AD425" s="28">
        <f>+AC425*$Q$2+$AD$2</f>
        <v>294.7928</v>
      </c>
      <c r="AE425" s="28">
        <f t="shared" si="77"/>
        <v>2782.7928000000002</v>
      </c>
      <c r="AF425" s="28">
        <f>SUM(AB424*6)</f>
        <v>403.36413600000003</v>
      </c>
      <c r="AG425" s="28">
        <v>0</v>
      </c>
      <c r="AH425" s="30"/>
      <c r="AI425" s="28"/>
      <c r="AJ425" s="28"/>
      <c r="AK425" s="28"/>
      <c r="AL425" s="28"/>
      <c r="AM425" s="28">
        <f>SUM(U425*$AM$2)</f>
        <v>3924.277525</v>
      </c>
      <c r="AN425" s="31">
        <f>SUM(U425*$AN$2)</f>
        <v>11772.832575</v>
      </c>
      <c r="AO425" s="31">
        <f>SUM(U425*$AO$2)</f>
        <v>39242.775249999999</v>
      </c>
      <c r="AP425" s="2"/>
      <c r="AQ425" s="2"/>
    </row>
    <row r="426" spans="1:43" x14ac:dyDescent="0.25">
      <c r="A426" s="1">
        <v>393</v>
      </c>
      <c r="B426" s="22" t="s">
        <v>1283</v>
      </c>
      <c r="C426" s="32" t="s">
        <v>1284</v>
      </c>
      <c r="D426" s="33" t="s">
        <v>1285</v>
      </c>
      <c r="E426" s="32" t="s">
        <v>1113</v>
      </c>
      <c r="F426" s="32" t="s">
        <v>51</v>
      </c>
      <c r="G426" s="32" t="s">
        <v>43</v>
      </c>
      <c r="H426" s="33">
        <v>2000</v>
      </c>
      <c r="I426" s="33">
        <v>2014</v>
      </c>
      <c r="J426" s="34">
        <f t="shared" si="84"/>
        <v>14</v>
      </c>
      <c r="K426" s="35">
        <v>8</v>
      </c>
      <c r="L426" s="32">
        <v>15</v>
      </c>
      <c r="M426" s="36">
        <v>3117.8</v>
      </c>
      <c r="N426" s="36">
        <f>VLOOKUP(C426,[1]Hoja1!B:L,11,FALSE)</f>
        <v>3117.8</v>
      </c>
      <c r="O426" s="36">
        <f t="shared" si="79"/>
        <v>0</v>
      </c>
      <c r="P426" s="37">
        <f t="shared" si="87"/>
        <v>207.85333333333335</v>
      </c>
      <c r="Q426" s="38">
        <v>1</v>
      </c>
      <c r="R426" s="37">
        <f>SUM(P426*$R$2)</f>
        <v>75866.466666666674</v>
      </c>
      <c r="S426" s="37">
        <f>+R426*$Q$2</f>
        <v>2890.5123800000006</v>
      </c>
      <c r="T426" s="37">
        <f t="shared" si="75"/>
        <v>78756.979046666675</v>
      </c>
      <c r="U426" s="37">
        <f>+P426*$Q$2+P426</f>
        <v>215.77254533333334</v>
      </c>
      <c r="V426" s="37">
        <f>SUM(T426*$V$2)</f>
        <v>9450.8374856000009</v>
      </c>
      <c r="W426" s="37">
        <f>+T426*$W$2</f>
        <v>2362.7093714000002</v>
      </c>
      <c r="X426" s="37">
        <f>SUM(T426*$X$2)</f>
        <v>3937.8489523333337</v>
      </c>
      <c r="Y426" s="37">
        <f>SUM(T426*$Y$2)</f>
        <v>1968.9244761666669</v>
      </c>
      <c r="Z426" s="37">
        <f>+T426*$Z$2</f>
        <v>1575.1395809333335</v>
      </c>
      <c r="AA426" s="37">
        <v>878</v>
      </c>
      <c r="AB426" s="37">
        <f>+$AB$2</f>
        <v>67.227356</v>
      </c>
      <c r="AC426" s="37">
        <f t="shared" si="76"/>
        <v>1756</v>
      </c>
      <c r="AD426" s="37">
        <f>+AC426*$Q$2+$AD$2</f>
        <v>266.90359999999998</v>
      </c>
      <c r="AE426" s="37">
        <f t="shared" si="77"/>
        <v>2022.9036000000001</v>
      </c>
      <c r="AF426" s="37">
        <f>SUM(AB425*4)</f>
        <v>268.909424</v>
      </c>
      <c r="AG426" s="37">
        <f t="shared" ref="AG426:AG434" si="89">SUM(T426*20%)</f>
        <v>15751.395809333335</v>
      </c>
      <c r="AH426" s="39"/>
      <c r="AI426" s="37"/>
      <c r="AJ426" s="37"/>
      <c r="AK426" s="37"/>
      <c r="AL426" s="37"/>
      <c r="AM426" s="37">
        <f>SUM(U426*$AM$2)</f>
        <v>1078.8627266666667</v>
      </c>
      <c r="AN426" s="40">
        <f>SUM(U426*$AN$2)</f>
        <v>3236.5881800000002</v>
      </c>
      <c r="AO426" s="40">
        <f>SUM(U426*$AO$2)</f>
        <v>10788.627266666666</v>
      </c>
      <c r="AP426" s="2"/>
      <c r="AQ426" s="2"/>
    </row>
    <row r="427" spans="1:43" x14ac:dyDescent="0.25">
      <c r="A427" s="1">
        <v>394</v>
      </c>
      <c r="B427" s="22" t="s">
        <v>1286</v>
      </c>
      <c r="C427" s="23" t="s">
        <v>1287</v>
      </c>
      <c r="D427" s="24" t="s">
        <v>1288</v>
      </c>
      <c r="E427" s="23" t="s">
        <v>1113</v>
      </c>
      <c r="F427" s="23" t="s">
        <v>1265</v>
      </c>
      <c r="G427" s="23" t="s">
        <v>43</v>
      </c>
      <c r="H427" s="24">
        <v>2001</v>
      </c>
      <c r="I427" s="24">
        <v>2014</v>
      </c>
      <c r="J427" s="25">
        <f t="shared" si="84"/>
        <v>13</v>
      </c>
      <c r="K427" s="26">
        <v>6</v>
      </c>
      <c r="L427" s="23">
        <v>15</v>
      </c>
      <c r="M427" s="27">
        <v>4577.7</v>
      </c>
      <c r="N427" s="27">
        <f>VLOOKUP(C427,[1]Hoja1!B:L,11,FALSE)</f>
        <v>4577.7</v>
      </c>
      <c r="O427" s="27">
        <f t="shared" si="79"/>
        <v>0</v>
      </c>
      <c r="P427" s="28">
        <f t="shared" si="87"/>
        <v>305.18</v>
      </c>
      <c r="Q427" s="29">
        <v>12</v>
      </c>
      <c r="R427" s="28">
        <f>SUM(P427*$R$2)</f>
        <v>111390.7</v>
      </c>
      <c r="S427" s="28">
        <f>+R427*$Q$2</f>
        <v>4243.98567</v>
      </c>
      <c r="T427" s="28">
        <f t="shared" si="75"/>
        <v>115634.68566999999</v>
      </c>
      <c r="U427" s="28">
        <f>+P427*$Q$2+P427</f>
        <v>316.80735800000002</v>
      </c>
      <c r="V427" s="28">
        <f>SUM(T427*$V$2)</f>
        <v>13876.162280399998</v>
      </c>
      <c r="W427" s="28">
        <f>+T427*$W$2</f>
        <v>3469.0405700999995</v>
      </c>
      <c r="X427" s="28">
        <f>SUM(T427*$X$2)</f>
        <v>5781.7342834999999</v>
      </c>
      <c r="Y427" s="28">
        <f>SUM(T427*$Y$2)</f>
        <v>2890.86714175</v>
      </c>
      <c r="Z427" s="28">
        <f>+T427*$Z$2</f>
        <v>2312.6937134</v>
      </c>
      <c r="AA427" s="28">
        <v>987</v>
      </c>
      <c r="AB427" s="28">
        <f>+$AB$2</f>
        <v>67.227356</v>
      </c>
      <c r="AC427" s="28">
        <f t="shared" si="76"/>
        <v>1974</v>
      </c>
      <c r="AD427" s="28">
        <f>+AC427*$Q$2+$AD$2</f>
        <v>275.20940000000002</v>
      </c>
      <c r="AE427" s="28">
        <f t="shared" si="77"/>
        <v>2249.2094000000002</v>
      </c>
      <c r="AF427" s="28">
        <f>SUM(AB426*4)</f>
        <v>268.909424</v>
      </c>
      <c r="AG427" s="28">
        <f t="shared" si="89"/>
        <v>23126.937134</v>
      </c>
      <c r="AH427" s="30"/>
      <c r="AI427" s="28"/>
      <c r="AJ427" s="28"/>
      <c r="AK427" s="28"/>
      <c r="AL427" s="28"/>
      <c r="AM427" s="28">
        <f>SUM(U427*$AM$2)</f>
        <v>1584.0367900000001</v>
      </c>
      <c r="AN427" s="31">
        <f>SUM(U427*$AN$2)</f>
        <v>4752.1103700000003</v>
      </c>
      <c r="AO427" s="31">
        <f>SUM(U427*$AO$2)</f>
        <v>15840.367900000001</v>
      </c>
      <c r="AP427" s="2"/>
      <c r="AQ427" s="2"/>
    </row>
    <row r="428" spans="1:43" x14ac:dyDescent="0.25">
      <c r="A428" s="1">
        <v>395</v>
      </c>
      <c r="B428" s="22" t="s">
        <v>1289</v>
      </c>
      <c r="C428" s="32" t="s">
        <v>1290</v>
      </c>
      <c r="D428" s="33" t="s">
        <v>1291</v>
      </c>
      <c r="E428" s="32" t="s">
        <v>1113</v>
      </c>
      <c r="F428" s="32" t="s">
        <v>1292</v>
      </c>
      <c r="G428" s="32" t="s">
        <v>43</v>
      </c>
      <c r="H428" s="33">
        <v>1969</v>
      </c>
      <c r="I428" s="33">
        <v>2014</v>
      </c>
      <c r="J428" s="34">
        <f t="shared" si="84"/>
        <v>45</v>
      </c>
      <c r="K428" s="35">
        <v>8</v>
      </c>
      <c r="L428" s="32">
        <v>15</v>
      </c>
      <c r="M428" s="36">
        <v>3944.9</v>
      </c>
      <c r="N428" s="36">
        <f>VLOOKUP(C428,[1]Hoja1!B:L,11,FALSE)</f>
        <v>3944.9</v>
      </c>
      <c r="O428" s="36">
        <f t="shared" si="79"/>
        <v>0</v>
      </c>
      <c r="P428" s="37">
        <f t="shared" si="87"/>
        <v>262.99333333333334</v>
      </c>
      <c r="Q428" s="38">
        <v>3</v>
      </c>
      <c r="R428" s="37">
        <f>SUM(P428*$R$2)</f>
        <v>95992.566666666666</v>
      </c>
      <c r="S428" s="37">
        <f>+R428*$Q$2</f>
        <v>3657.3167900000003</v>
      </c>
      <c r="T428" s="37">
        <f t="shared" si="75"/>
        <v>99649.883456666663</v>
      </c>
      <c r="U428" s="37">
        <f>+P428*$Q$2+P428</f>
        <v>273.01337933333332</v>
      </c>
      <c r="V428" s="37">
        <f>SUM(T428*$V$2)</f>
        <v>11957.986014799999</v>
      </c>
      <c r="W428" s="37">
        <f>+T428*$W$2</f>
        <v>2989.4965036999997</v>
      </c>
      <c r="X428" s="37">
        <f>SUM(T428*$X$2)</f>
        <v>4982.4941728333333</v>
      </c>
      <c r="Y428" s="37">
        <f>SUM(T428*$Y$2)</f>
        <v>2491.2470864166667</v>
      </c>
      <c r="Z428" s="37">
        <f>+T428*$Z$2</f>
        <v>1992.9976691333334</v>
      </c>
      <c r="AA428" s="37">
        <v>905.5</v>
      </c>
      <c r="AB428" s="37">
        <f>+$AB$2</f>
        <v>67.227356</v>
      </c>
      <c r="AC428" s="37">
        <f t="shared" si="76"/>
        <v>1811</v>
      </c>
      <c r="AD428" s="37">
        <f>+AC428*$Q$2+$AD$2</f>
        <v>268.9991</v>
      </c>
      <c r="AE428" s="37">
        <f t="shared" si="77"/>
        <v>2079.9991</v>
      </c>
      <c r="AF428" s="37">
        <f>SUM(AB428*8)</f>
        <v>537.818848</v>
      </c>
      <c r="AG428" s="37">
        <f t="shared" si="89"/>
        <v>19929.976691333333</v>
      </c>
      <c r="AH428" s="39"/>
      <c r="AI428" s="37"/>
      <c r="AJ428" s="37"/>
      <c r="AK428" s="37"/>
      <c r="AL428" s="37"/>
      <c r="AM428" s="37">
        <f>SUM(U428*$AM$2)</f>
        <v>1365.0668966666667</v>
      </c>
      <c r="AN428" s="40">
        <f>SUM(U428*$AN$2)</f>
        <v>4095.2006899999997</v>
      </c>
      <c r="AO428" s="40">
        <f>SUM(U428*$AO$2)</f>
        <v>13650.668966666666</v>
      </c>
      <c r="AP428" s="2"/>
      <c r="AQ428" s="2"/>
    </row>
    <row r="429" spans="1:43" x14ac:dyDescent="0.25">
      <c r="A429" s="1">
        <v>396</v>
      </c>
      <c r="B429" s="22" t="s">
        <v>1293</v>
      </c>
      <c r="C429" s="23" t="s">
        <v>1294</v>
      </c>
      <c r="D429" s="24" t="s">
        <v>1295</v>
      </c>
      <c r="E429" s="23" t="s">
        <v>1113</v>
      </c>
      <c r="F429" s="23" t="s">
        <v>74</v>
      </c>
      <c r="G429" s="23" t="s">
        <v>43</v>
      </c>
      <c r="H429" s="24">
        <v>2003</v>
      </c>
      <c r="I429" s="24">
        <v>2014</v>
      </c>
      <c r="J429" s="25">
        <f>SUM(I429-H429)</f>
        <v>11</v>
      </c>
      <c r="K429" s="26">
        <v>8</v>
      </c>
      <c r="L429" s="23">
        <v>15</v>
      </c>
      <c r="M429" s="27">
        <v>3117.8</v>
      </c>
      <c r="N429" s="27">
        <f>VLOOKUP(C429,[1]Hoja1!B:L,11,FALSE)</f>
        <v>3117.8</v>
      </c>
      <c r="O429" s="27">
        <f t="shared" si="79"/>
        <v>0</v>
      </c>
      <c r="P429" s="28">
        <f t="shared" si="87"/>
        <v>207.85333333333335</v>
      </c>
      <c r="Q429" s="29">
        <v>1</v>
      </c>
      <c r="R429" s="28">
        <f>SUM(P429*$R$2)</f>
        <v>75866.466666666674</v>
      </c>
      <c r="S429" s="28">
        <f>+R429*$Q$2</f>
        <v>2890.5123800000006</v>
      </c>
      <c r="T429" s="28">
        <f t="shared" ref="T429:T434" si="90">+R429+S429</f>
        <v>78756.979046666675</v>
      </c>
      <c r="U429" s="28">
        <f>+P429*$Q$2+P429</f>
        <v>215.77254533333334</v>
      </c>
      <c r="V429" s="28">
        <f>SUM(T429*$V$2)</f>
        <v>9450.8374856000009</v>
      </c>
      <c r="W429" s="28">
        <f>+T429*$W$2</f>
        <v>2362.7093714000002</v>
      </c>
      <c r="X429" s="28">
        <f>SUM(T429*$X$2)</f>
        <v>3937.8489523333337</v>
      </c>
      <c r="Y429" s="28">
        <f>SUM(T429*$Y$2)</f>
        <v>1968.9244761666669</v>
      </c>
      <c r="Z429" s="28">
        <f>+T429*$Z$2</f>
        <v>1575.1395809333335</v>
      </c>
      <c r="AA429" s="28">
        <v>878</v>
      </c>
      <c r="AB429" s="28">
        <f>+$AB$2</f>
        <v>67.227356</v>
      </c>
      <c r="AC429" s="28">
        <f t="shared" ref="AC429:AC434" si="91">SUM(AA429*2)</f>
        <v>1756</v>
      </c>
      <c r="AD429" s="28">
        <f>+AC429*$Q$2+$AD$2</f>
        <v>266.90359999999998</v>
      </c>
      <c r="AE429" s="28">
        <f t="shared" ref="AE429:AE434" si="92">+AC429+AD429</f>
        <v>2022.9036000000001</v>
      </c>
      <c r="AF429" s="28">
        <f>SUM(AB428*4)</f>
        <v>268.909424</v>
      </c>
      <c r="AG429" s="28">
        <f t="shared" si="89"/>
        <v>15751.395809333335</v>
      </c>
      <c r="AH429" s="30"/>
      <c r="AI429" s="28"/>
      <c r="AJ429" s="28"/>
      <c r="AK429" s="28"/>
      <c r="AL429" s="28"/>
      <c r="AM429" s="28">
        <f>SUM(U429*$AM$2)</f>
        <v>1078.8627266666667</v>
      </c>
      <c r="AN429" s="31">
        <f>SUM(U429*$AN$2)</f>
        <v>3236.5881800000002</v>
      </c>
      <c r="AO429" s="31">
        <f>SUM(U429*$AO$2)</f>
        <v>10788.627266666666</v>
      </c>
      <c r="AP429" s="2"/>
      <c r="AQ429" s="2"/>
    </row>
    <row r="430" spans="1:43" x14ac:dyDescent="0.25">
      <c r="A430" s="1">
        <v>397</v>
      </c>
      <c r="B430" s="22" t="s">
        <v>1296</v>
      </c>
      <c r="C430" s="32" t="s">
        <v>1297</v>
      </c>
      <c r="D430" s="33" t="s">
        <v>1249</v>
      </c>
      <c r="E430" s="32" t="s">
        <v>1113</v>
      </c>
      <c r="F430" s="32" t="s">
        <v>1298</v>
      </c>
      <c r="G430" s="32" t="s">
        <v>85</v>
      </c>
      <c r="H430" s="33">
        <v>2013</v>
      </c>
      <c r="I430" s="33">
        <v>2014</v>
      </c>
      <c r="J430" s="34">
        <f>SUM(I430-H430)</f>
        <v>1</v>
      </c>
      <c r="K430" s="35">
        <v>8</v>
      </c>
      <c r="L430" s="32">
        <v>15</v>
      </c>
      <c r="M430" s="36">
        <v>4577.7</v>
      </c>
      <c r="N430" s="36">
        <f>VLOOKUP(C430,[2]Hoja1!B:L,11,FALSE)</f>
        <v>4577.7</v>
      </c>
      <c r="O430" s="36">
        <f t="shared" si="79"/>
        <v>0</v>
      </c>
      <c r="P430" s="37">
        <f t="shared" si="87"/>
        <v>305.18</v>
      </c>
      <c r="Q430" s="38">
        <v>12</v>
      </c>
      <c r="R430" s="37">
        <f>SUM(P430*$R$2)</f>
        <v>111390.7</v>
      </c>
      <c r="S430" s="37">
        <f>+R430*$Q$2</f>
        <v>4243.98567</v>
      </c>
      <c r="T430" s="37">
        <f t="shared" si="90"/>
        <v>115634.68566999999</v>
      </c>
      <c r="U430" s="37">
        <f>+P430*$Q$2+P430</f>
        <v>316.80735800000002</v>
      </c>
      <c r="V430" s="37">
        <f>SUM(T430*$V$2)</f>
        <v>13876.162280399998</v>
      </c>
      <c r="W430" s="37">
        <f>+T430*$W$2</f>
        <v>3469.0405700999995</v>
      </c>
      <c r="X430" s="37">
        <f>SUM(T430*$X$2)</f>
        <v>5781.7342834999999</v>
      </c>
      <c r="Y430" s="37">
        <f>SUM(T430*$Y$2)</f>
        <v>2890.86714175</v>
      </c>
      <c r="Z430" s="37">
        <f>+T430*$Z$2</f>
        <v>2312.6937134</v>
      </c>
      <c r="AA430" s="37">
        <v>887</v>
      </c>
      <c r="AB430" s="37">
        <f>+$AB$2</f>
        <v>67.227356</v>
      </c>
      <c r="AC430" s="37">
        <f t="shared" si="91"/>
        <v>1774</v>
      </c>
      <c r="AD430" s="37">
        <f>+AC430*$Q$2+$AD$2</f>
        <v>267.58940000000001</v>
      </c>
      <c r="AE430" s="37">
        <f t="shared" si="92"/>
        <v>2041.5894000000001</v>
      </c>
      <c r="AF430" s="37">
        <v>0</v>
      </c>
      <c r="AG430" s="37">
        <f t="shared" si="89"/>
        <v>23126.937134</v>
      </c>
      <c r="AH430" s="39"/>
      <c r="AI430" s="37"/>
      <c r="AJ430" s="37"/>
      <c r="AK430" s="37"/>
      <c r="AL430" s="37"/>
      <c r="AM430" s="37">
        <f>SUM(U430*$AM$2)</f>
        <v>1584.0367900000001</v>
      </c>
      <c r="AN430" s="40">
        <f>SUM(U430*$AN$2)</f>
        <v>4752.1103700000003</v>
      </c>
      <c r="AO430" s="40">
        <f>SUM(U430*$AO$2)</f>
        <v>15840.367900000001</v>
      </c>
      <c r="AP430" s="2"/>
      <c r="AQ430" s="2"/>
    </row>
    <row r="431" spans="1:43" x14ac:dyDescent="0.25">
      <c r="A431" s="1">
        <v>398</v>
      </c>
      <c r="B431" s="22" t="s">
        <v>1299</v>
      </c>
      <c r="C431" s="23" t="s">
        <v>1300</v>
      </c>
      <c r="D431" s="24" t="s">
        <v>1301</v>
      </c>
      <c r="E431" s="23" t="s">
        <v>1113</v>
      </c>
      <c r="F431" s="23" t="s">
        <v>55</v>
      </c>
      <c r="G431" s="23" t="s">
        <v>43</v>
      </c>
      <c r="H431" s="24">
        <v>2005</v>
      </c>
      <c r="I431" s="24">
        <v>2014</v>
      </c>
      <c r="J431" s="25">
        <f>SUM(I461-H461)</f>
        <v>0</v>
      </c>
      <c r="K431" s="26">
        <v>8</v>
      </c>
      <c r="L431" s="23">
        <v>15</v>
      </c>
      <c r="M431" s="27">
        <v>3750.8</v>
      </c>
      <c r="N431" s="27">
        <f>VLOOKUP(C431,[1]Hoja1!B:L,11,FALSE)</f>
        <v>3750.8</v>
      </c>
      <c r="O431" s="27">
        <f t="shared" si="79"/>
        <v>0</v>
      </c>
      <c r="P431" s="28">
        <f t="shared" si="87"/>
        <v>250.05333333333334</v>
      </c>
      <c r="Q431" s="29">
        <v>2</v>
      </c>
      <c r="R431" s="28">
        <f>SUM(P431*$R$2)</f>
        <v>91269.466666666674</v>
      </c>
      <c r="S431" s="28">
        <f>+R431*$Q$2</f>
        <v>3477.3666800000005</v>
      </c>
      <c r="T431" s="28">
        <f t="shared" si="90"/>
        <v>94746.833346666681</v>
      </c>
      <c r="U431" s="28">
        <f>+P431*$Q$2+P431</f>
        <v>259.58036533333336</v>
      </c>
      <c r="V431" s="28">
        <f>SUM(T431*$V$2)</f>
        <v>11369.620001600002</v>
      </c>
      <c r="W431" s="28">
        <f>+T431*$W$2</f>
        <v>2842.4050004000005</v>
      </c>
      <c r="X431" s="28">
        <f>SUM(T431*$X$2)</f>
        <v>4737.341667333334</v>
      </c>
      <c r="Y431" s="28">
        <f>SUM(T431*$Y$2)</f>
        <v>2368.670833666667</v>
      </c>
      <c r="Z431" s="28">
        <f>+T431*$Z$2</f>
        <v>1894.9366669333338</v>
      </c>
      <c r="AA431" s="28">
        <v>892</v>
      </c>
      <c r="AB431" s="28">
        <f>+$AB$2</f>
        <v>67.227356</v>
      </c>
      <c r="AC431" s="28">
        <f t="shared" si="91"/>
        <v>1784</v>
      </c>
      <c r="AD431" s="28">
        <f>+AC431*$Q$2+$AD$2</f>
        <v>267.97039999999998</v>
      </c>
      <c r="AE431" s="28">
        <f t="shared" si="92"/>
        <v>2051.9704000000002</v>
      </c>
      <c r="AF431" s="28">
        <v>0</v>
      </c>
      <c r="AG431" s="28">
        <f t="shared" si="89"/>
        <v>18949.366669333336</v>
      </c>
      <c r="AH431" s="30"/>
      <c r="AI431" s="28"/>
      <c r="AJ431" s="28"/>
      <c r="AK431" s="28"/>
      <c r="AL431" s="28"/>
      <c r="AM431" s="28">
        <f>SUM(U431*$AM$2)</f>
        <v>1297.9018266666667</v>
      </c>
      <c r="AN431" s="31">
        <f>SUM(U431*$AN$2)</f>
        <v>3893.7054800000005</v>
      </c>
      <c r="AO431" s="31">
        <f>SUM(U431*$AO$2)</f>
        <v>12979.018266666668</v>
      </c>
      <c r="AP431" s="2"/>
      <c r="AQ431" s="2"/>
    </row>
    <row r="432" spans="1:43" x14ac:dyDescent="0.25">
      <c r="A432" s="1">
        <v>399</v>
      </c>
      <c r="B432" s="22" t="s">
        <v>1302</v>
      </c>
      <c r="C432" s="32" t="s">
        <v>1303</v>
      </c>
      <c r="D432" s="33" t="s">
        <v>479</v>
      </c>
      <c r="E432" s="32" t="s">
        <v>1113</v>
      </c>
      <c r="F432" s="32" t="s">
        <v>74</v>
      </c>
      <c r="G432" s="32" t="s">
        <v>70</v>
      </c>
      <c r="H432" s="33">
        <v>2013</v>
      </c>
      <c r="I432" s="33">
        <v>2014</v>
      </c>
      <c r="J432" s="34">
        <f>SUM(I432-H432)</f>
        <v>1</v>
      </c>
      <c r="K432" s="35">
        <v>8</v>
      </c>
      <c r="L432" s="32">
        <v>15</v>
      </c>
      <c r="M432" s="36">
        <v>3117.75</v>
      </c>
      <c r="N432" s="36">
        <f>VLOOKUP(C432,[1]Hoja1!B:L,11,FALSE)</f>
        <v>3117.75</v>
      </c>
      <c r="O432" s="36">
        <f>+M432-N432</f>
        <v>0</v>
      </c>
      <c r="P432" s="37">
        <f>SUM(M432/L432)</f>
        <v>207.85</v>
      </c>
      <c r="Q432" s="38">
        <v>1</v>
      </c>
      <c r="R432" s="37">
        <f>SUM(P432*$R$2)</f>
        <v>75865.25</v>
      </c>
      <c r="S432" s="37">
        <f>+R432*$Q$2</f>
        <v>2890.4660250000002</v>
      </c>
      <c r="T432" s="37">
        <f>+R432+S432</f>
        <v>78755.716025000002</v>
      </c>
      <c r="U432" s="37">
        <f>+P432*$Q$2+P432</f>
        <v>215.76908499999999</v>
      </c>
      <c r="V432" s="37">
        <f>SUM(T432*$V$2)</f>
        <v>9450.6859229999991</v>
      </c>
      <c r="W432" s="37">
        <f>+T432*$W$2</f>
        <v>2362.6714807499998</v>
      </c>
      <c r="X432" s="37">
        <f>SUM(T432*$X$2)</f>
        <v>3937.7858012500001</v>
      </c>
      <c r="Y432" s="37">
        <f>SUM(T432*$Y$2)</f>
        <v>1968.892900625</v>
      </c>
      <c r="Z432" s="37">
        <f>+T432*$Z$2</f>
        <v>1575.1143205000001</v>
      </c>
      <c r="AA432" s="37">
        <v>778</v>
      </c>
      <c r="AB432" s="37">
        <f>+$AB$2</f>
        <v>67.227356</v>
      </c>
      <c r="AC432" s="37">
        <f>SUM(AA432*2)</f>
        <v>1556</v>
      </c>
      <c r="AD432" s="37">
        <f>+AC432*$Q$2+$AD$2</f>
        <v>259.28359999999998</v>
      </c>
      <c r="AE432" s="37">
        <f>+AC432+AD432</f>
        <v>1815.2836</v>
      </c>
      <c r="AF432" s="37">
        <v>0</v>
      </c>
      <c r="AG432" s="37">
        <f>SUM(T432*20%)</f>
        <v>15751.143205</v>
      </c>
      <c r="AH432" s="39"/>
      <c r="AI432" s="37"/>
      <c r="AJ432" s="37"/>
      <c r="AK432" s="37"/>
      <c r="AL432" s="37"/>
      <c r="AM432" s="37">
        <f>SUM(U432*$AM$2)</f>
        <v>1078.845425</v>
      </c>
      <c r="AN432" s="40">
        <f>SUM(U432*$AN$2)</f>
        <v>3236.5362749999999</v>
      </c>
      <c r="AO432" s="40">
        <f>SUM(U432*$AO$2)</f>
        <v>10788.454249999999</v>
      </c>
      <c r="AP432" s="2"/>
      <c r="AQ432" s="2"/>
    </row>
    <row r="433" spans="1:43" x14ac:dyDescent="0.25">
      <c r="A433" s="1">
        <v>400</v>
      </c>
      <c r="B433" s="22" t="s">
        <v>101</v>
      </c>
      <c r="C433" s="23" t="s">
        <v>839</v>
      </c>
      <c r="D433" s="24"/>
      <c r="E433" s="23" t="s">
        <v>1113</v>
      </c>
      <c r="F433" s="23" t="s">
        <v>74</v>
      </c>
      <c r="G433" s="23" t="s">
        <v>70</v>
      </c>
      <c r="H433" s="24">
        <v>2013</v>
      </c>
      <c r="I433" s="24">
        <v>2014</v>
      </c>
      <c r="J433" s="25">
        <f>SUM(I433-H433)</f>
        <v>1</v>
      </c>
      <c r="K433" s="26">
        <v>8</v>
      </c>
      <c r="L433" s="23">
        <v>15</v>
      </c>
      <c r="M433" s="27">
        <v>3117.75</v>
      </c>
      <c r="N433" s="27" t="e">
        <f>VLOOKUP(C433,[1]Hoja1!B:L,11,FALSE)</f>
        <v>#N/A</v>
      </c>
      <c r="O433" s="27" t="e">
        <f>+M433-N433</f>
        <v>#N/A</v>
      </c>
      <c r="P433" s="28">
        <f>SUM(M433/L433)</f>
        <v>207.85</v>
      </c>
      <c r="Q433" s="29">
        <v>1</v>
      </c>
      <c r="R433" s="28">
        <f>SUM(P433*$R$2)</f>
        <v>75865.25</v>
      </c>
      <c r="S433" s="28">
        <f>+R433*$Q$2</f>
        <v>2890.4660250000002</v>
      </c>
      <c r="T433" s="28">
        <f>+R433+S433</f>
        <v>78755.716025000002</v>
      </c>
      <c r="U433" s="28">
        <f>+P433*$Q$2+P433</f>
        <v>215.76908499999999</v>
      </c>
      <c r="V433" s="28">
        <f>SUM(T433*$V$2)</f>
        <v>9450.6859229999991</v>
      </c>
      <c r="W433" s="28">
        <f>+T433*$W$2</f>
        <v>2362.6714807499998</v>
      </c>
      <c r="X433" s="28">
        <f>SUM(T433*$X$2)</f>
        <v>3937.7858012500001</v>
      </c>
      <c r="Y433" s="28">
        <f>SUM(T433*$Y$2)</f>
        <v>1968.892900625</v>
      </c>
      <c r="Z433" s="28">
        <f>+T433*$Z$2</f>
        <v>1575.1143205000001</v>
      </c>
      <c r="AA433" s="28">
        <v>778</v>
      </c>
      <c r="AB433" s="28">
        <f>+$AB$2</f>
        <v>67.227356</v>
      </c>
      <c r="AC433" s="28">
        <f>SUM(AA433*2)</f>
        <v>1556</v>
      </c>
      <c r="AD433" s="28">
        <f>+AC433*$Q$2+$AD$2</f>
        <v>259.28359999999998</v>
      </c>
      <c r="AE433" s="28">
        <f>+AC433+AD433</f>
        <v>1815.2836</v>
      </c>
      <c r="AF433" s="28">
        <v>0</v>
      </c>
      <c r="AG433" s="28">
        <f>SUM(T433*20%)</f>
        <v>15751.143205</v>
      </c>
      <c r="AH433" s="30"/>
      <c r="AI433" s="28"/>
      <c r="AJ433" s="28"/>
      <c r="AK433" s="28"/>
      <c r="AL433" s="28"/>
      <c r="AM433" s="28">
        <f>SUM(U433*$AM$2)</f>
        <v>1078.845425</v>
      </c>
      <c r="AN433" s="31">
        <f>SUM(U433*$AN$2)</f>
        <v>3236.5362749999999</v>
      </c>
      <c r="AO433" s="31">
        <f>SUM(U433*$AO$2)</f>
        <v>10788.454249999999</v>
      </c>
      <c r="AP433" s="2"/>
      <c r="AQ433" s="2"/>
    </row>
    <row r="434" spans="1:43" x14ac:dyDescent="0.25">
      <c r="A434" s="1">
        <v>401</v>
      </c>
      <c r="B434" s="22" t="s">
        <v>101</v>
      </c>
      <c r="C434" s="32" t="s">
        <v>839</v>
      </c>
      <c r="D434" s="33"/>
      <c r="E434" s="32" t="s">
        <v>1113</v>
      </c>
      <c r="F434" s="32" t="s">
        <v>74</v>
      </c>
      <c r="G434" s="32" t="s">
        <v>70</v>
      </c>
      <c r="H434" s="33">
        <v>2013</v>
      </c>
      <c r="I434" s="33">
        <v>2014</v>
      </c>
      <c r="J434" s="34">
        <f>SUM(I434-H434)</f>
        <v>1</v>
      </c>
      <c r="K434" s="35">
        <v>8</v>
      </c>
      <c r="L434" s="32">
        <v>15</v>
      </c>
      <c r="M434" s="36">
        <v>3117.75</v>
      </c>
      <c r="N434" s="36" t="e">
        <f>VLOOKUP(C434,[1]Hoja1!B:L,11,FALSE)</f>
        <v>#N/A</v>
      </c>
      <c r="O434" s="36" t="e">
        <f t="shared" si="79"/>
        <v>#N/A</v>
      </c>
      <c r="P434" s="37">
        <f t="shared" si="87"/>
        <v>207.85</v>
      </c>
      <c r="Q434" s="38">
        <v>1</v>
      </c>
      <c r="R434" s="37">
        <f>SUM(P434*$R$2)</f>
        <v>75865.25</v>
      </c>
      <c r="S434" s="37">
        <f>+R434*$Q$2</f>
        <v>2890.4660250000002</v>
      </c>
      <c r="T434" s="37">
        <f t="shared" si="90"/>
        <v>78755.716025000002</v>
      </c>
      <c r="U434" s="37">
        <f>+P434*$Q$2+P434</f>
        <v>215.76908499999999</v>
      </c>
      <c r="V434" s="37">
        <f>SUM(T434*$V$2)</f>
        <v>9450.6859229999991</v>
      </c>
      <c r="W434" s="37">
        <f>+T434*$W$2</f>
        <v>2362.6714807499998</v>
      </c>
      <c r="X434" s="37">
        <f>SUM(T434*$X$2)</f>
        <v>3937.7858012500001</v>
      </c>
      <c r="Y434" s="37">
        <f>SUM(T434*$Y$2)</f>
        <v>1968.892900625</v>
      </c>
      <c r="Z434" s="37">
        <f>+T434*$Z$2</f>
        <v>1575.1143205000001</v>
      </c>
      <c r="AA434" s="37">
        <v>778</v>
      </c>
      <c r="AB434" s="37">
        <f>+$AB$2</f>
        <v>67.227356</v>
      </c>
      <c r="AC434" s="37">
        <f t="shared" si="91"/>
        <v>1556</v>
      </c>
      <c r="AD434" s="37">
        <f>+AC434*$Q$2+$AD$2</f>
        <v>259.28359999999998</v>
      </c>
      <c r="AE434" s="37">
        <f t="shared" si="92"/>
        <v>1815.2836</v>
      </c>
      <c r="AF434" s="37">
        <v>0</v>
      </c>
      <c r="AG434" s="37">
        <f t="shared" si="89"/>
        <v>15751.143205</v>
      </c>
      <c r="AH434" s="39"/>
      <c r="AI434" s="37"/>
      <c r="AJ434" s="37"/>
      <c r="AK434" s="37"/>
      <c r="AL434" s="37"/>
      <c r="AM434" s="37">
        <f>SUM(U434*$AM$2)</f>
        <v>1078.845425</v>
      </c>
      <c r="AN434" s="40">
        <f>SUM(U434*$AN$2)</f>
        <v>3236.5362749999999</v>
      </c>
      <c r="AO434" s="40">
        <f>SUM(U434*$AO$2)</f>
        <v>10788.454249999999</v>
      </c>
      <c r="AP434" s="2"/>
      <c r="AQ434" s="2"/>
    </row>
    <row r="435" spans="1:43" x14ac:dyDescent="0.25">
      <c r="A435" s="1"/>
      <c r="B435" s="22"/>
      <c r="C435" s="2"/>
      <c r="D435" s="22"/>
      <c r="E435" s="2"/>
      <c r="F435" s="2"/>
      <c r="G435" s="2"/>
      <c r="H435" s="22"/>
      <c r="I435" s="22"/>
      <c r="J435" s="41"/>
      <c r="K435" s="1"/>
      <c r="L435" s="2"/>
      <c r="M435" s="3"/>
      <c r="N435" s="3"/>
      <c r="O435" s="3"/>
      <c r="P435" s="4"/>
      <c r="Q435" s="49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50"/>
      <c r="AI435" s="4"/>
      <c r="AJ435" s="4"/>
      <c r="AK435" s="4"/>
      <c r="AL435" s="4"/>
      <c r="AM435" s="4"/>
      <c r="AN435" s="51"/>
      <c r="AO435" s="51"/>
      <c r="AP435" s="2"/>
      <c r="AQ435" s="2"/>
    </row>
    <row r="436" spans="1:43" x14ac:dyDescent="0.25">
      <c r="A436" s="1"/>
      <c r="B436" s="22"/>
      <c r="C436" s="2"/>
      <c r="D436" s="22"/>
      <c r="E436" s="2"/>
      <c r="F436" s="2"/>
      <c r="G436" s="2"/>
      <c r="H436" s="22"/>
      <c r="I436" s="22"/>
      <c r="J436" s="41"/>
      <c r="K436" s="1"/>
      <c r="L436" s="2"/>
      <c r="M436" s="3"/>
      <c r="N436" s="3"/>
      <c r="O436" s="3"/>
      <c r="P436" s="4"/>
      <c r="Q436" s="49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50"/>
      <c r="AI436" s="4"/>
      <c r="AJ436" s="4"/>
      <c r="AK436" s="4"/>
      <c r="AL436" s="4"/>
      <c r="AM436" s="4"/>
      <c r="AN436" s="51"/>
      <c r="AO436" s="51"/>
      <c r="AP436" s="46"/>
      <c r="AQ436" s="2"/>
    </row>
    <row r="437" spans="1:43" x14ac:dyDescent="0.25">
      <c r="A437" s="1"/>
      <c r="B437" s="22"/>
      <c r="C437" s="2"/>
      <c r="D437" s="22"/>
      <c r="E437" s="2"/>
      <c r="F437" s="2"/>
      <c r="G437" s="2"/>
      <c r="H437" s="22"/>
      <c r="I437" s="22"/>
      <c r="J437" s="41"/>
      <c r="K437" s="4"/>
      <c r="L437" s="4"/>
      <c r="M437" s="4"/>
      <c r="N437" s="4"/>
      <c r="O437" s="4"/>
      <c r="P437" s="4">
        <f t="shared" ref="P437:AN437" si="93">SUM(P365:P436)</f>
        <v>17285.426666666659</v>
      </c>
      <c r="Q437" s="5">
        <f t="shared" si="93"/>
        <v>324</v>
      </c>
      <c r="R437" s="4">
        <f t="shared" si="93"/>
        <v>6309180.7333333381</v>
      </c>
      <c r="S437" s="4">
        <f t="shared" si="93"/>
        <v>240379.78594</v>
      </c>
      <c r="T437" s="4">
        <f t="shared" si="93"/>
        <v>6549560.5192733342</v>
      </c>
      <c r="U437" s="4">
        <f t="shared" si="93"/>
        <v>17944.001422666661</v>
      </c>
      <c r="V437" s="4">
        <f t="shared" si="93"/>
        <v>785947.26231280039</v>
      </c>
      <c r="W437" s="4">
        <f t="shared" si="93"/>
        <v>196486.8155782001</v>
      </c>
      <c r="X437" s="4">
        <f t="shared" si="93"/>
        <v>327478.0259636665</v>
      </c>
      <c r="Y437" s="4">
        <f t="shared" si="93"/>
        <v>163739.01298183325</v>
      </c>
      <c r="Z437" s="4">
        <f t="shared" si="93"/>
        <v>130991.21038546669</v>
      </c>
      <c r="AA437" s="4">
        <f t="shared" si="93"/>
        <v>59710</v>
      </c>
      <c r="AB437" s="4">
        <f t="shared" si="93"/>
        <v>4504.2328520000001</v>
      </c>
      <c r="AC437" s="4">
        <f t="shared" si="93"/>
        <v>119420</v>
      </c>
      <c r="AD437" s="4">
        <f t="shared" si="93"/>
        <v>17949.901999999998</v>
      </c>
      <c r="AE437" s="4">
        <f t="shared" si="93"/>
        <v>137369.90200000006</v>
      </c>
      <c r="AF437" s="4">
        <f t="shared" si="93"/>
        <v>17546.339916000004</v>
      </c>
      <c r="AG437" s="4">
        <f t="shared" si="93"/>
        <v>1170974.0369238327</v>
      </c>
      <c r="AH437" s="4">
        <f t="shared" si="93"/>
        <v>25000</v>
      </c>
      <c r="AI437" s="4">
        <f t="shared" si="93"/>
        <v>0</v>
      </c>
      <c r="AJ437" s="4">
        <f t="shared" si="93"/>
        <v>0</v>
      </c>
      <c r="AK437" s="4">
        <f t="shared" si="93"/>
        <v>0</v>
      </c>
      <c r="AL437" s="4">
        <f t="shared" si="93"/>
        <v>0</v>
      </c>
      <c r="AM437" s="4">
        <f t="shared" si="93"/>
        <v>89720.007113333355</v>
      </c>
      <c r="AN437" s="4">
        <f t="shared" si="93"/>
        <v>269160.02134000015</v>
      </c>
      <c r="AO437" s="4">
        <f>SUM(AO365:AO434)</f>
        <v>897200.07113333303</v>
      </c>
      <c r="AP437" s="2"/>
      <c r="AQ437" s="2"/>
    </row>
    <row r="438" spans="1:43" x14ac:dyDescent="0.25">
      <c r="A438" s="14"/>
      <c r="B438" s="42"/>
      <c r="C438" s="43" t="s">
        <v>152</v>
      </c>
      <c r="D438" s="42"/>
      <c r="E438" s="44"/>
      <c r="F438" s="44"/>
      <c r="G438" s="44"/>
      <c r="H438" s="42"/>
      <c r="I438" s="42"/>
      <c r="J438" s="45"/>
      <c r="K438" s="14"/>
      <c r="L438" s="44"/>
      <c r="M438" s="46"/>
      <c r="N438" s="46"/>
      <c r="O438" s="46"/>
      <c r="P438" s="46"/>
      <c r="Q438" s="48" t="s">
        <v>153</v>
      </c>
      <c r="R438" s="46">
        <f>+R437</f>
        <v>6309180.7333333381</v>
      </c>
      <c r="S438" s="46">
        <f>+S437</f>
        <v>240379.78594</v>
      </c>
      <c r="T438" s="46">
        <f>+T437</f>
        <v>6549560.5192733342</v>
      </c>
      <c r="U438" s="46"/>
      <c r="V438" s="46">
        <f>+V437</f>
        <v>785947.26231280039</v>
      </c>
      <c r="W438" s="46">
        <f>+W437</f>
        <v>196486.8155782001</v>
      </c>
      <c r="X438" s="46">
        <f>+X437</f>
        <v>327478.0259636665</v>
      </c>
      <c r="Y438" s="46">
        <f>+Y437</f>
        <v>163739.01298183325</v>
      </c>
      <c r="Z438" s="46">
        <f>+Z437</f>
        <v>130991.21038546669</v>
      </c>
      <c r="AA438" s="46"/>
      <c r="AB438" s="46"/>
      <c r="AC438" s="46">
        <f>+AC437*12</f>
        <v>1433040</v>
      </c>
      <c r="AD438" s="46">
        <f>+AD437*12</f>
        <v>215398.82399999996</v>
      </c>
      <c r="AE438" s="46">
        <f>+AE437*12</f>
        <v>1648438.8240000007</v>
      </c>
      <c r="AF438" s="46">
        <f>+AF437*12</f>
        <v>210556.07899200005</v>
      </c>
      <c r="AG438" s="46">
        <f t="shared" ref="AG438:AO438" si="94">+AG437</f>
        <v>1170974.0369238327</v>
      </c>
      <c r="AH438" s="46">
        <f t="shared" si="94"/>
        <v>25000</v>
      </c>
      <c r="AI438" s="46">
        <f t="shared" si="94"/>
        <v>0</v>
      </c>
      <c r="AJ438" s="46">
        <f t="shared" si="94"/>
        <v>0</v>
      </c>
      <c r="AK438" s="46">
        <f t="shared" si="94"/>
        <v>0</v>
      </c>
      <c r="AL438" s="46">
        <f t="shared" si="94"/>
        <v>0</v>
      </c>
      <c r="AM438" s="46">
        <f t="shared" si="94"/>
        <v>89720.007113333355</v>
      </c>
      <c r="AN438" s="46">
        <f t="shared" si="94"/>
        <v>269160.02134000015</v>
      </c>
      <c r="AO438" s="46">
        <f t="shared" si="94"/>
        <v>897200.07113333303</v>
      </c>
      <c r="AP438" s="46">
        <f>+T438+V438+W438+Y438+X438+Z438+AE438+AF438+AG438+AH438+AI438+AJ438+AK438+AL438+AM438+AN438+AO438</f>
        <v>12465251.8859978</v>
      </c>
      <c r="AQ438" s="44"/>
    </row>
    <row r="439" spans="1:43" x14ac:dyDescent="0.25">
      <c r="A439" s="1"/>
      <c r="B439" s="22"/>
      <c r="C439" s="2"/>
      <c r="D439" s="22"/>
      <c r="E439" s="2"/>
      <c r="F439" s="2"/>
      <c r="G439" s="2"/>
      <c r="H439" s="22"/>
      <c r="I439" s="22"/>
      <c r="J439" s="41"/>
      <c r="K439" s="1"/>
      <c r="L439" s="2"/>
      <c r="M439" s="3"/>
      <c r="N439" s="3"/>
      <c r="O439" s="3"/>
      <c r="P439" s="4"/>
      <c r="Q439" s="49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50"/>
      <c r="AI439" s="4"/>
      <c r="AJ439" s="4"/>
      <c r="AK439" s="4"/>
      <c r="AL439" s="4"/>
      <c r="AM439" s="4"/>
      <c r="AN439" s="51"/>
      <c r="AO439" s="51"/>
      <c r="AP439" s="2"/>
      <c r="AQ439" s="2"/>
    </row>
    <row r="440" spans="1:43" x14ac:dyDescent="0.25">
      <c r="A440" s="1"/>
      <c r="B440" s="22"/>
      <c r="C440" s="2"/>
      <c r="D440" s="22"/>
      <c r="E440" s="2"/>
      <c r="F440" s="2"/>
      <c r="G440" s="2"/>
      <c r="H440" s="22"/>
      <c r="I440" s="22"/>
      <c r="J440" s="41"/>
      <c r="K440" s="1"/>
      <c r="L440" s="2"/>
      <c r="M440" s="3"/>
      <c r="N440" s="3"/>
      <c r="O440" s="3"/>
      <c r="P440" s="4"/>
      <c r="Q440" s="49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50"/>
      <c r="AI440" s="4"/>
      <c r="AJ440" s="4"/>
      <c r="AK440" s="4"/>
      <c r="AL440" s="4"/>
      <c r="AM440" s="4"/>
      <c r="AN440" s="51"/>
      <c r="AO440" s="51"/>
      <c r="AP440" s="2"/>
      <c r="AQ440" s="2"/>
    </row>
    <row r="441" spans="1:43" x14ac:dyDescent="0.25">
      <c r="A441" s="14"/>
      <c r="B441" s="44"/>
      <c r="C441" s="44"/>
      <c r="D441" s="44"/>
      <c r="E441" s="44"/>
      <c r="F441" s="44"/>
      <c r="G441" s="44"/>
      <c r="H441" s="44"/>
      <c r="I441" s="44"/>
      <c r="J441" s="14"/>
      <c r="K441" s="14"/>
      <c r="L441" s="44"/>
      <c r="M441" s="44"/>
      <c r="N441" s="44"/>
      <c r="O441" s="44"/>
      <c r="P441" s="12">
        <f t="shared" ref="P441:AO441" si="95">+P36+P72+P168+P249+P313+P361+P438</f>
        <v>0</v>
      </c>
      <c r="Q441" s="55" t="e">
        <f t="shared" si="95"/>
        <v>#VALUE!</v>
      </c>
      <c r="R441" s="12">
        <f t="shared" si="95"/>
        <v>49604291.887777776</v>
      </c>
      <c r="S441" s="12">
        <f t="shared" si="95"/>
        <v>1889923.5209243337</v>
      </c>
      <c r="T441" s="12">
        <f t="shared" si="95"/>
        <v>51494215.408702113</v>
      </c>
      <c r="U441" s="12">
        <f t="shared" si="95"/>
        <v>0</v>
      </c>
      <c r="V441" s="12">
        <f t="shared" si="95"/>
        <v>6179305.8490442531</v>
      </c>
      <c r="W441" s="12">
        <f t="shared" si="95"/>
        <v>1544826.4622610633</v>
      </c>
      <c r="X441" s="12">
        <f t="shared" si="95"/>
        <v>2574710.7704351051</v>
      </c>
      <c r="Y441" s="12">
        <f t="shared" si="95"/>
        <v>1287355.3852175525</v>
      </c>
      <c r="Z441" s="12">
        <f t="shared" si="95"/>
        <v>1029884.3081740421</v>
      </c>
      <c r="AA441" s="12">
        <f t="shared" si="95"/>
        <v>0</v>
      </c>
      <c r="AB441" s="12">
        <f t="shared" si="95"/>
        <v>0</v>
      </c>
      <c r="AC441" s="12">
        <f t="shared" si="95"/>
        <v>9155472</v>
      </c>
      <c r="AD441" s="12">
        <f t="shared" si="95"/>
        <v>1301623.4832000001</v>
      </c>
      <c r="AE441" s="12">
        <f t="shared" si="95"/>
        <v>10457095.483199999</v>
      </c>
      <c r="AF441" s="12">
        <f t="shared" si="95"/>
        <v>1607002.7178240006</v>
      </c>
      <c r="AG441" s="12">
        <f t="shared" si="95"/>
        <v>2027678.6021718329</v>
      </c>
      <c r="AH441" s="12">
        <f t="shared" si="95"/>
        <v>150000</v>
      </c>
      <c r="AI441" s="12">
        <f t="shared" si="95"/>
        <v>0</v>
      </c>
      <c r="AJ441" s="12">
        <f t="shared" si="95"/>
        <v>0</v>
      </c>
      <c r="AK441" s="12">
        <f t="shared" si="95"/>
        <v>0</v>
      </c>
      <c r="AL441" s="12">
        <f t="shared" si="95"/>
        <v>0</v>
      </c>
      <c r="AM441" s="12">
        <f t="shared" si="95"/>
        <v>705400.21107811108</v>
      </c>
      <c r="AN441" s="12">
        <f t="shared" si="95"/>
        <v>2116200.6332343328</v>
      </c>
      <c r="AO441" s="12">
        <f t="shared" si="95"/>
        <v>7054002.110781108</v>
      </c>
      <c r="AP441" s="13">
        <f>SUM(AP5:AP440)</f>
        <v>88747976.080550507</v>
      </c>
      <c r="AQ441" s="46">
        <f>SUM(T441:AO441)</f>
        <v>98684773.425323516</v>
      </c>
    </row>
    <row r="442" spans="1:43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1"/>
      <c r="K442" s="1"/>
      <c r="L442" s="2"/>
      <c r="M442" s="2"/>
      <c r="N442" s="2"/>
      <c r="O442" s="2"/>
      <c r="P442" s="4">
        <f>+P441*365</f>
        <v>0</v>
      </c>
      <c r="Q442" s="5"/>
      <c r="R442" s="4"/>
      <c r="S442" s="4"/>
      <c r="T442" s="4"/>
      <c r="U442" s="4">
        <f>+U441*365</f>
        <v>0</v>
      </c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6"/>
      <c r="AI442" s="4"/>
      <c r="AJ442" s="4"/>
      <c r="AK442" s="4"/>
      <c r="AL442" s="4"/>
      <c r="AM442" s="4"/>
      <c r="AN442" s="2"/>
      <c r="AO442" s="2"/>
      <c r="AP442" s="2"/>
      <c r="AQ442" s="56">
        <f>+AQ441-AP441</f>
        <v>9936797.3447730094</v>
      </c>
    </row>
    <row r="443" spans="1:43" x14ac:dyDescent="0.25">
      <c r="A443" s="1"/>
      <c r="B443" s="2"/>
      <c r="C443" s="2"/>
      <c r="D443" s="44" t="s">
        <v>1304</v>
      </c>
      <c r="E443" s="44" t="s">
        <v>1305</v>
      </c>
      <c r="F443" s="2"/>
      <c r="G443" s="2"/>
      <c r="H443" s="2"/>
      <c r="I443" s="2"/>
      <c r="J443" s="1"/>
      <c r="K443" s="1"/>
      <c r="L443" s="2"/>
      <c r="M443" s="2"/>
      <c r="N443" s="2"/>
      <c r="O443" s="2"/>
      <c r="P443" s="4"/>
      <c r="Q443" s="5"/>
      <c r="R443" s="4"/>
      <c r="S443" s="4"/>
      <c r="T443" s="4"/>
      <c r="U443" s="4"/>
      <c r="V443" s="4"/>
      <c r="W443" s="4"/>
      <c r="X443" s="4">
        <f>478*12</f>
        <v>5736</v>
      </c>
      <c r="Y443" s="4">
        <f>290*12</f>
        <v>3480</v>
      </c>
      <c r="Z443" s="4"/>
      <c r="AA443" s="4"/>
      <c r="AB443" s="4"/>
      <c r="AC443" s="4"/>
      <c r="AD443" s="4"/>
      <c r="AE443" s="4"/>
      <c r="AF443" s="4"/>
      <c r="AG443" s="4"/>
      <c r="AH443" s="6"/>
      <c r="AI443" s="4"/>
      <c r="AJ443" s="4"/>
      <c r="AK443" s="4"/>
      <c r="AL443" s="4"/>
      <c r="AM443" s="4"/>
      <c r="AN443" s="2"/>
      <c r="AO443" s="2"/>
      <c r="AP443" s="2"/>
      <c r="AQ443" s="2"/>
    </row>
    <row r="444" spans="1:43" x14ac:dyDescent="0.25">
      <c r="A444" s="1"/>
      <c r="B444" s="2"/>
      <c r="C444" s="2" t="s">
        <v>1306</v>
      </c>
      <c r="D444" s="2">
        <v>50815.810012310008</v>
      </c>
      <c r="E444" s="57">
        <f>+D444*1000</f>
        <v>50815810.012310006</v>
      </c>
      <c r="F444" s="51">
        <f>+T441</f>
        <v>51494215.408702113</v>
      </c>
      <c r="G444" s="51">
        <f>+E444-F444</f>
        <v>-678405.39639210701</v>
      </c>
      <c r="H444" s="58">
        <f>+G444/E444</f>
        <v>-1.3350282052529812E-2</v>
      </c>
      <c r="I444" s="2"/>
      <c r="J444" s="1"/>
      <c r="K444" s="1"/>
      <c r="L444" s="2"/>
      <c r="M444" s="2"/>
      <c r="N444" s="2"/>
      <c r="O444" s="2"/>
      <c r="P444" s="4"/>
      <c r="Q444" s="5"/>
      <c r="R444" s="4"/>
      <c r="S444" s="4"/>
      <c r="T444" s="4">
        <v>50815.810012310008</v>
      </c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6"/>
      <c r="AI444" s="4"/>
      <c r="AJ444" s="4"/>
      <c r="AK444" s="4"/>
      <c r="AL444" s="4"/>
      <c r="AM444" s="4"/>
      <c r="AN444" s="2"/>
      <c r="AO444" s="2"/>
      <c r="AP444" s="2"/>
      <c r="AQ444" s="2"/>
    </row>
    <row r="445" spans="1:43" x14ac:dyDescent="0.25">
      <c r="A445" s="1"/>
      <c r="B445" s="2"/>
      <c r="C445" s="2" t="s">
        <v>1307</v>
      </c>
      <c r="D445" s="2">
        <v>871.40000000000009</v>
      </c>
      <c r="E445" s="57">
        <f t="shared" ref="E445:E467" si="96">+D445*1000</f>
        <v>871400.00000000012</v>
      </c>
      <c r="F445" s="56">
        <f>+E445</f>
        <v>871400.00000000012</v>
      </c>
      <c r="G445" s="51">
        <f t="shared" ref="G445:G465" si="97">+E445-F445</f>
        <v>0</v>
      </c>
      <c r="H445" s="2"/>
      <c r="I445" s="2"/>
      <c r="J445" s="1"/>
      <c r="K445" s="1"/>
      <c r="L445" s="2"/>
      <c r="M445" s="2"/>
      <c r="N445" s="2"/>
      <c r="O445" s="2"/>
      <c r="P445" s="4"/>
      <c r="Q445" s="5"/>
      <c r="R445" s="4"/>
      <c r="S445" s="4"/>
      <c r="T445" s="4">
        <f>+T444*1000</f>
        <v>50815810.012310006</v>
      </c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6"/>
      <c r="AI445" s="4"/>
      <c r="AJ445" s="4"/>
      <c r="AK445" s="4"/>
      <c r="AL445" s="4"/>
      <c r="AM445" s="4"/>
      <c r="AN445" s="2"/>
      <c r="AO445" s="2"/>
      <c r="AP445" s="2"/>
      <c r="AQ445" s="2"/>
    </row>
    <row r="446" spans="1:43" x14ac:dyDescent="0.25">
      <c r="A446" s="1"/>
      <c r="B446" s="2"/>
      <c r="C446" s="2" t="s">
        <v>1308</v>
      </c>
      <c r="D446" s="2">
        <v>164.13087999999999</v>
      </c>
      <c r="E446" s="57">
        <f t="shared" si="96"/>
        <v>164130.88</v>
      </c>
      <c r="F446" s="56">
        <f>+E446</f>
        <v>164130.88</v>
      </c>
      <c r="G446" s="51">
        <f t="shared" si="97"/>
        <v>0</v>
      </c>
      <c r="H446" s="2"/>
      <c r="I446" s="2"/>
      <c r="J446" s="1"/>
      <c r="K446" s="1"/>
      <c r="L446" s="2"/>
      <c r="M446" s="2"/>
      <c r="N446" s="2"/>
      <c r="O446" s="2"/>
      <c r="P446" s="4"/>
      <c r="Q446" s="5"/>
      <c r="R446" s="4"/>
      <c r="S446" s="4"/>
      <c r="T446" s="4">
        <f>+T441-T445</f>
        <v>678405.39639210701</v>
      </c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6"/>
      <c r="AI446" s="4"/>
      <c r="AJ446" s="4"/>
      <c r="AK446" s="4"/>
      <c r="AL446" s="4"/>
      <c r="AM446" s="4"/>
      <c r="AN446" s="2"/>
      <c r="AO446" s="2"/>
      <c r="AP446" s="2"/>
      <c r="AQ446" s="2"/>
    </row>
    <row r="447" spans="1:43" x14ac:dyDescent="0.25">
      <c r="A447" s="1"/>
      <c r="B447" s="2"/>
      <c r="C447" s="2" t="s">
        <v>1309</v>
      </c>
      <c r="D447" s="2">
        <v>457.98365999999999</v>
      </c>
      <c r="E447" s="57">
        <f t="shared" si="96"/>
        <v>457983.66</v>
      </c>
      <c r="F447" s="56">
        <f>+E447</f>
        <v>457983.66</v>
      </c>
      <c r="G447" s="51">
        <f t="shared" si="97"/>
        <v>0</v>
      </c>
      <c r="H447" s="2"/>
      <c r="I447" s="2"/>
      <c r="J447" s="1"/>
      <c r="K447" s="1"/>
      <c r="L447" s="2"/>
      <c r="M447" s="2"/>
      <c r="N447" s="2"/>
      <c r="O447" s="2"/>
      <c r="P447" s="4"/>
      <c r="Q447" s="5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6"/>
      <c r="AI447" s="4"/>
      <c r="AJ447" s="4"/>
      <c r="AK447" s="4"/>
      <c r="AL447" s="4"/>
      <c r="AM447" s="4"/>
      <c r="AN447" s="2"/>
      <c r="AO447" s="2"/>
      <c r="AP447" s="2"/>
      <c r="AQ447" s="2"/>
    </row>
    <row r="448" spans="1:43" x14ac:dyDescent="0.25">
      <c r="A448" s="1"/>
      <c r="B448" s="2"/>
      <c r="C448" s="2" t="s">
        <v>1310</v>
      </c>
      <c r="D448" s="2">
        <v>578.54972000000009</v>
      </c>
      <c r="E448" s="57">
        <f t="shared" si="96"/>
        <v>578549.72000000009</v>
      </c>
      <c r="F448" s="56">
        <f>+E448</f>
        <v>578549.72000000009</v>
      </c>
      <c r="G448" s="51">
        <f t="shared" si="97"/>
        <v>0</v>
      </c>
      <c r="H448" s="2"/>
      <c r="I448" s="2"/>
      <c r="J448" s="1"/>
      <c r="K448" s="1"/>
      <c r="L448" s="2"/>
      <c r="M448" s="2"/>
      <c r="N448" s="2"/>
      <c r="O448" s="2"/>
      <c r="P448" s="4"/>
      <c r="Q448" s="5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6"/>
      <c r="AI448" s="4"/>
      <c r="AJ448" s="4"/>
      <c r="AK448" s="4"/>
      <c r="AL448" s="4"/>
      <c r="AM448" s="4"/>
      <c r="AN448" s="2"/>
      <c r="AO448" s="2"/>
      <c r="AP448" s="2"/>
      <c r="AQ448" s="2"/>
    </row>
    <row r="449" spans="1:42" x14ac:dyDescent="0.25">
      <c r="A449" s="1"/>
      <c r="B449" s="2"/>
      <c r="C449" s="2" t="s">
        <v>1311</v>
      </c>
      <c r="D449" s="2">
        <v>10371.315465599999</v>
      </c>
      <c r="E449" s="57">
        <f t="shared" si="96"/>
        <v>10371315.465599999</v>
      </c>
      <c r="F449" s="51">
        <f>+AE441</f>
        <v>10457095.483199999</v>
      </c>
      <c r="G449" s="51">
        <f t="shared" si="97"/>
        <v>-85780.017599999905</v>
      </c>
      <c r="H449" s="2"/>
      <c r="I449" s="2"/>
      <c r="J449" s="1"/>
      <c r="K449" s="1"/>
      <c r="L449" s="2"/>
      <c r="M449" s="2"/>
      <c r="N449" s="2"/>
      <c r="O449" s="2"/>
      <c r="P449" s="4"/>
      <c r="Q449" s="5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6"/>
      <c r="AI449" s="4"/>
      <c r="AJ449" s="4"/>
      <c r="AK449" s="4"/>
      <c r="AL449" s="4"/>
      <c r="AM449" s="4"/>
      <c r="AN449" s="2"/>
      <c r="AO449" s="2"/>
      <c r="AP449" s="2"/>
    </row>
    <row r="450" spans="1:42" x14ac:dyDescent="0.25">
      <c r="A450" s="1"/>
      <c r="B450" s="2"/>
      <c r="C450" s="2" t="s">
        <v>1312</v>
      </c>
      <c r="D450" s="2">
        <v>0</v>
      </c>
      <c r="E450" s="57">
        <f t="shared" si="96"/>
        <v>0</v>
      </c>
      <c r="F450" s="2"/>
      <c r="G450" s="51">
        <f t="shared" si="97"/>
        <v>0</v>
      </c>
      <c r="H450" s="2"/>
      <c r="I450" s="2"/>
      <c r="J450" s="1"/>
      <c r="K450" s="1"/>
      <c r="L450" s="2"/>
      <c r="M450" s="2"/>
      <c r="N450" s="2"/>
      <c r="O450" s="2"/>
      <c r="P450" s="4"/>
      <c r="Q450" s="5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6"/>
      <c r="AI450" s="4"/>
      <c r="AJ450" s="4"/>
      <c r="AK450" s="4"/>
      <c r="AL450" s="4"/>
      <c r="AM450" s="4"/>
      <c r="AN450" s="2"/>
      <c r="AO450" s="2"/>
      <c r="AP450" s="2"/>
    </row>
    <row r="451" spans="1:42" x14ac:dyDescent="0.25">
      <c r="A451" s="1"/>
      <c r="B451" s="2"/>
      <c r="C451" s="2" t="s">
        <v>1313</v>
      </c>
      <c r="D451" s="2">
        <v>0</v>
      </c>
      <c r="E451" s="57">
        <f t="shared" si="96"/>
        <v>0</v>
      </c>
      <c r="F451" s="2"/>
      <c r="G451" s="51">
        <f t="shared" si="97"/>
        <v>0</v>
      </c>
      <c r="H451" s="2"/>
      <c r="I451" s="2"/>
      <c r="J451" s="1"/>
      <c r="K451" s="1"/>
      <c r="L451" s="2"/>
      <c r="M451" s="2"/>
      <c r="N451" s="2"/>
      <c r="O451" s="2"/>
      <c r="P451" s="4"/>
      <c r="Q451" s="5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6"/>
      <c r="AI451" s="4"/>
      <c r="AJ451" s="4"/>
      <c r="AK451" s="4"/>
      <c r="AL451" s="4"/>
      <c r="AM451" s="4"/>
      <c r="AN451" s="2"/>
      <c r="AO451" s="2"/>
      <c r="AP451" s="2"/>
    </row>
    <row r="452" spans="1:42" x14ac:dyDescent="0.25">
      <c r="A452" s="1"/>
      <c r="B452" s="2"/>
      <c r="C452" s="2" t="s">
        <v>37</v>
      </c>
      <c r="D452" s="2">
        <v>8361.0698646999972</v>
      </c>
      <c r="E452" s="57">
        <f>+D452*1000-1400000</f>
        <v>6961069.864699997</v>
      </c>
      <c r="F452" s="51">
        <f>+AO441</f>
        <v>7054002.110781108</v>
      </c>
      <c r="G452" s="51">
        <f t="shared" si="97"/>
        <v>-92932.246081111021</v>
      </c>
      <c r="H452" s="2"/>
      <c r="I452" s="2"/>
      <c r="J452" s="1"/>
      <c r="K452" s="1"/>
      <c r="L452" s="2"/>
      <c r="M452" s="2"/>
      <c r="N452" s="2"/>
      <c r="O452" s="2"/>
      <c r="P452" s="4"/>
      <c r="Q452" s="5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6"/>
      <c r="AI452" s="4"/>
      <c r="AJ452" s="4"/>
      <c r="AK452" s="4"/>
      <c r="AL452" s="4"/>
      <c r="AM452" s="4"/>
      <c r="AN452" s="2"/>
      <c r="AO452" s="2"/>
      <c r="AP452" s="2"/>
    </row>
    <row r="453" spans="1:42" x14ac:dyDescent="0.25">
      <c r="A453" s="1"/>
      <c r="B453" s="2"/>
      <c r="C453" s="2" t="s">
        <v>1314</v>
      </c>
      <c r="D453" s="2">
        <v>0</v>
      </c>
      <c r="E453" s="57">
        <f t="shared" si="96"/>
        <v>0</v>
      </c>
      <c r="F453" s="2"/>
      <c r="G453" s="51">
        <f t="shared" si="97"/>
        <v>0</v>
      </c>
      <c r="H453" s="2"/>
      <c r="I453" s="2"/>
      <c r="J453" s="1"/>
      <c r="K453" s="1"/>
      <c r="L453" s="2"/>
      <c r="M453" s="2"/>
      <c r="N453" s="2"/>
      <c r="O453" s="2"/>
      <c r="P453" s="4"/>
      <c r="Q453" s="5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6"/>
      <c r="AI453" s="4"/>
      <c r="AJ453" s="4"/>
      <c r="AK453" s="4"/>
      <c r="AL453" s="4"/>
      <c r="AM453" s="4"/>
      <c r="AN453" s="2"/>
      <c r="AO453" s="2"/>
      <c r="AP453" s="2"/>
    </row>
    <row r="454" spans="1:42" x14ac:dyDescent="0.25">
      <c r="A454" s="1"/>
      <c r="B454" s="2"/>
      <c r="C454" s="2" t="s">
        <v>1315</v>
      </c>
      <c r="D454" s="2">
        <v>1610.2296309120004</v>
      </c>
      <c r="E454" s="57">
        <f t="shared" si="96"/>
        <v>1610229.6309120003</v>
      </c>
      <c r="F454" s="51">
        <f>+AF441</f>
        <v>1607002.7178240006</v>
      </c>
      <c r="G454" s="51">
        <f t="shared" si="97"/>
        <v>3226.913087999681</v>
      </c>
      <c r="H454" s="2"/>
      <c r="I454" s="2"/>
      <c r="J454" s="1"/>
      <c r="K454" s="1"/>
      <c r="L454" s="2"/>
      <c r="M454" s="2"/>
      <c r="N454" s="2"/>
      <c r="O454" s="2"/>
      <c r="P454" s="4"/>
      <c r="Q454" s="5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6"/>
      <c r="AI454" s="4"/>
      <c r="AJ454" s="4"/>
      <c r="AK454" s="4"/>
      <c r="AL454" s="4"/>
      <c r="AM454" s="4"/>
      <c r="AN454" s="2"/>
      <c r="AO454" s="2"/>
      <c r="AP454" s="2"/>
    </row>
    <row r="455" spans="1:42" x14ac:dyDescent="0.25">
      <c r="A455" s="1"/>
      <c r="B455" s="2"/>
      <c r="C455" s="2" t="s">
        <v>1316</v>
      </c>
      <c r="D455" s="2">
        <v>1500</v>
      </c>
      <c r="E455" s="57">
        <f t="shared" si="96"/>
        <v>1500000</v>
      </c>
      <c r="F455" s="56">
        <f>+E455</f>
        <v>1500000</v>
      </c>
      <c r="G455" s="51">
        <f t="shared" si="97"/>
        <v>0</v>
      </c>
      <c r="H455" s="2"/>
      <c r="I455" s="2"/>
      <c r="J455" s="1"/>
      <c r="K455" s="1"/>
      <c r="L455" s="2"/>
      <c r="M455" s="2"/>
      <c r="N455" s="2"/>
      <c r="O455" s="2"/>
      <c r="P455" s="4"/>
      <c r="Q455" s="5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6"/>
      <c r="AI455" s="4"/>
      <c r="AJ455" s="4"/>
      <c r="AK455" s="4"/>
      <c r="AL455" s="4"/>
      <c r="AM455" s="4"/>
      <c r="AN455" s="2"/>
      <c r="AO455" s="2"/>
      <c r="AP455" s="2"/>
    </row>
    <row r="456" spans="1:42" x14ac:dyDescent="0.25">
      <c r="A456" s="1"/>
      <c r="B456" s="2"/>
      <c r="C456" s="2" t="s">
        <v>1317</v>
      </c>
      <c r="D456" s="2">
        <v>6097.8972014771989</v>
      </c>
      <c r="E456" s="57">
        <f t="shared" si="96"/>
        <v>6097897.2014771989</v>
      </c>
      <c r="F456" s="51">
        <f>+V441</f>
        <v>6179305.8490442531</v>
      </c>
      <c r="G456" s="51">
        <f t="shared" si="97"/>
        <v>-81408.647567054257</v>
      </c>
      <c r="H456" s="2"/>
      <c r="I456" s="2"/>
      <c r="J456" s="1"/>
      <c r="K456" s="1"/>
      <c r="L456" s="2"/>
      <c r="M456" s="2"/>
      <c r="N456" s="2"/>
      <c r="O456" s="2"/>
      <c r="P456" s="4"/>
      <c r="Q456" s="5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6"/>
      <c r="AI456" s="4"/>
      <c r="AJ456" s="4"/>
      <c r="AK456" s="4"/>
      <c r="AL456" s="4"/>
      <c r="AM456" s="4"/>
      <c r="AN456" s="2"/>
      <c r="AO456" s="2"/>
      <c r="AP456" s="2"/>
    </row>
    <row r="457" spans="1:42" x14ac:dyDescent="0.25">
      <c r="A457" s="1"/>
      <c r="B457" s="2"/>
      <c r="C457" s="2" t="s">
        <v>1318</v>
      </c>
      <c r="D457" s="2">
        <v>1524.4743003692997</v>
      </c>
      <c r="E457" s="57">
        <f t="shared" si="96"/>
        <v>1524474.3003692997</v>
      </c>
      <c r="F457" s="51">
        <f>+W441</f>
        <v>1544826.4622610633</v>
      </c>
      <c r="G457" s="51">
        <f t="shared" si="97"/>
        <v>-20352.161891763564</v>
      </c>
      <c r="H457" s="2"/>
      <c r="I457" s="2"/>
      <c r="J457" s="1"/>
      <c r="K457" s="1"/>
      <c r="L457" s="2"/>
      <c r="M457" s="2"/>
      <c r="N457" s="2"/>
      <c r="O457" s="2"/>
      <c r="P457" s="4"/>
      <c r="Q457" s="5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6"/>
      <c r="AI457" s="4"/>
      <c r="AJ457" s="4"/>
      <c r="AK457" s="4"/>
      <c r="AL457" s="4"/>
      <c r="AM457" s="4"/>
      <c r="AN457" s="2"/>
      <c r="AO457" s="2"/>
      <c r="AP457" s="2"/>
    </row>
    <row r="458" spans="1:42" x14ac:dyDescent="0.25">
      <c r="A458" s="1"/>
      <c r="B458" s="2"/>
      <c r="C458" s="2" t="s">
        <v>1319</v>
      </c>
      <c r="D458" s="2">
        <v>2540.7905006154997</v>
      </c>
      <c r="E458" s="57">
        <f t="shared" si="96"/>
        <v>2540790.5006154999</v>
      </c>
      <c r="F458" s="51">
        <f>+X441</f>
        <v>2574710.7704351051</v>
      </c>
      <c r="G458" s="51">
        <f t="shared" si="97"/>
        <v>-33920.269819605164</v>
      </c>
      <c r="H458" s="2"/>
      <c r="I458" s="2"/>
      <c r="J458" s="1"/>
      <c r="K458" s="1"/>
      <c r="L458" s="2"/>
      <c r="M458" s="2"/>
      <c r="N458" s="2"/>
      <c r="O458" s="2"/>
      <c r="P458" s="4"/>
      <c r="Q458" s="5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6"/>
      <c r="AI458" s="4"/>
      <c r="AJ458" s="4"/>
      <c r="AK458" s="4"/>
      <c r="AL458" s="4"/>
      <c r="AM458" s="4"/>
      <c r="AN458" s="2"/>
      <c r="AO458" s="2"/>
      <c r="AP458" s="2"/>
    </row>
    <row r="459" spans="1:42" x14ac:dyDescent="0.25">
      <c r="A459" s="1"/>
      <c r="B459" s="2"/>
      <c r="C459" s="2" t="s">
        <v>1320</v>
      </c>
      <c r="D459" s="2">
        <v>1016.3162002462002</v>
      </c>
      <c r="E459" s="57">
        <f t="shared" si="96"/>
        <v>1016316.2002462002</v>
      </c>
      <c r="F459" s="51">
        <f>+Z441</f>
        <v>1029884.3081740421</v>
      </c>
      <c r="G459" s="51">
        <f t="shared" si="97"/>
        <v>-13568.107927841949</v>
      </c>
      <c r="H459" s="2"/>
      <c r="I459" s="2"/>
      <c r="J459" s="1"/>
      <c r="K459" s="1"/>
      <c r="L459" s="2"/>
      <c r="M459" s="2"/>
      <c r="N459" s="2"/>
      <c r="O459" s="2"/>
      <c r="P459" s="4"/>
      <c r="Q459" s="5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6"/>
      <c r="AI459" s="4"/>
      <c r="AJ459" s="4"/>
      <c r="AK459" s="4"/>
      <c r="AL459" s="4"/>
      <c r="AM459" s="4"/>
      <c r="AN459" s="2"/>
      <c r="AO459" s="2"/>
      <c r="AP459" s="2"/>
    </row>
    <row r="460" spans="1:42" x14ac:dyDescent="0.25">
      <c r="A460" s="1"/>
      <c r="B460" s="2"/>
      <c r="C460" s="2" t="s">
        <v>1321</v>
      </c>
      <c r="D460" s="2">
        <v>229</v>
      </c>
      <c r="E460" s="57">
        <f t="shared" si="96"/>
        <v>229000</v>
      </c>
      <c r="F460" s="56">
        <f>+E460</f>
        <v>229000</v>
      </c>
      <c r="G460" s="51">
        <f t="shared" si="97"/>
        <v>0</v>
      </c>
      <c r="H460" s="2"/>
      <c r="I460" s="2"/>
      <c r="J460" s="1"/>
      <c r="K460" s="1"/>
      <c r="L460" s="2"/>
      <c r="M460" s="2"/>
      <c r="N460" s="2"/>
      <c r="O460" s="2"/>
      <c r="P460" s="4"/>
      <c r="Q460" s="5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6"/>
      <c r="AI460" s="4"/>
      <c r="AJ460" s="4"/>
      <c r="AK460" s="4"/>
      <c r="AL460" s="4"/>
      <c r="AM460" s="4"/>
      <c r="AN460" s="2"/>
      <c r="AO460" s="2"/>
      <c r="AP460" s="2"/>
    </row>
    <row r="461" spans="1:42" x14ac:dyDescent="0.25">
      <c r="A461" s="1"/>
      <c r="B461" s="2"/>
      <c r="C461" s="2" t="s">
        <v>1322</v>
      </c>
      <c r="D461" s="2">
        <v>696.10698647000004</v>
      </c>
      <c r="E461" s="57">
        <f t="shared" si="96"/>
        <v>696106.98647</v>
      </c>
      <c r="F461" s="51">
        <f>+AM441</f>
        <v>705400.21107811108</v>
      </c>
      <c r="G461" s="51">
        <f t="shared" si="97"/>
        <v>-9293.2246081110789</v>
      </c>
      <c r="H461" s="2"/>
      <c r="I461" s="2"/>
      <c r="J461" s="1"/>
      <c r="K461" s="1"/>
      <c r="L461" s="2"/>
      <c r="M461" s="2"/>
      <c r="N461" s="2"/>
      <c r="O461" s="2"/>
      <c r="P461" s="4"/>
      <c r="Q461" s="5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6"/>
      <c r="AI461" s="4"/>
      <c r="AJ461" s="4"/>
      <c r="AK461" s="4"/>
      <c r="AL461" s="4"/>
      <c r="AM461" s="4"/>
      <c r="AN461" s="2"/>
      <c r="AO461" s="2"/>
      <c r="AP461" s="2"/>
    </row>
    <row r="462" spans="1:42" x14ac:dyDescent="0.25">
      <c r="A462" s="1"/>
      <c r="B462" s="2"/>
      <c r="C462" s="2" t="s">
        <v>1323</v>
      </c>
      <c r="D462" s="2">
        <v>340.32696000000004</v>
      </c>
      <c r="E462" s="57">
        <f t="shared" si="96"/>
        <v>340326.96</v>
      </c>
      <c r="F462" s="56">
        <f>+E462</f>
        <v>340326.96</v>
      </c>
      <c r="G462" s="51">
        <f t="shared" si="97"/>
        <v>0</v>
      </c>
      <c r="H462" s="2"/>
      <c r="I462" s="2"/>
      <c r="J462" s="1"/>
      <c r="K462" s="1"/>
      <c r="L462" s="2"/>
      <c r="M462" s="2"/>
      <c r="N462" s="2"/>
      <c r="O462" s="2"/>
      <c r="P462" s="4"/>
      <c r="Q462" s="5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6"/>
      <c r="AI462" s="4"/>
      <c r="AJ462" s="4"/>
      <c r="AK462" s="4"/>
      <c r="AL462" s="4"/>
      <c r="AM462" s="4"/>
      <c r="AN462" s="2"/>
      <c r="AO462" s="2"/>
      <c r="AP462" s="2"/>
    </row>
    <row r="463" spans="1:42" x14ac:dyDescent="0.25">
      <c r="A463" s="1"/>
      <c r="B463" s="2"/>
      <c r="C463" s="2" t="s">
        <v>1324</v>
      </c>
      <c r="D463" s="2">
        <v>2165.3611632800003</v>
      </c>
      <c r="E463" s="57">
        <f t="shared" si="96"/>
        <v>2165361.1632800004</v>
      </c>
      <c r="F463" s="51">
        <f>+AN441</f>
        <v>2116200.6332343328</v>
      </c>
      <c r="G463" s="51">
        <f t="shared" si="97"/>
        <v>49160.530045667663</v>
      </c>
      <c r="H463" s="2"/>
      <c r="I463" s="2"/>
      <c r="J463" s="1"/>
      <c r="K463" s="1"/>
      <c r="L463" s="2"/>
      <c r="M463" s="2"/>
      <c r="N463" s="2"/>
      <c r="O463" s="2"/>
      <c r="P463" s="4"/>
      <c r="Q463" s="5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6"/>
      <c r="AI463" s="4"/>
      <c r="AJ463" s="4"/>
      <c r="AK463" s="4"/>
      <c r="AL463" s="4"/>
      <c r="AM463" s="4"/>
      <c r="AN463" s="2"/>
      <c r="AO463" s="2"/>
      <c r="AP463" s="2"/>
    </row>
    <row r="464" spans="1:42" x14ac:dyDescent="0.25">
      <c r="A464" s="1"/>
      <c r="B464" s="2"/>
      <c r="C464" s="2" t="s">
        <v>1325</v>
      </c>
      <c r="D464" s="2">
        <v>150</v>
      </c>
      <c r="E464" s="57">
        <f t="shared" si="96"/>
        <v>150000</v>
      </c>
      <c r="F464" s="51">
        <f>+AH441</f>
        <v>150000</v>
      </c>
      <c r="G464" s="51">
        <f t="shared" si="97"/>
        <v>0</v>
      </c>
      <c r="H464" s="2"/>
      <c r="I464" s="2"/>
      <c r="J464" s="1"/>
      <c r="K464" s="1"/>
      <c r="L464" s="2"/>
      <c r="M464" s="2"/>
      <c r="N464" s="2"/>
      <c r="O464" s="2"/>
      <c r="P464" s="4"/>
      <c r="Q464" s="5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6"/>
      <c r="AI464" s="4"/>
      <c r="AJ464" s="4"/>
      <c r="AK464" s="4"/>
      <c r="AL464" s="4"/>
      <c r="AM464" s="4"/>
      <c r="AN464" s="2"/>
      <c r="AO464" s="2"/>
      <c r="AP464" s="2"/>
    </row>
    <row r="465" spans="1:42" x14ac:dyDescent="0.25">
      <c r="A465" s="1"/>
      <c r="B465" s="2"/>
      <c r="C465" s="2" t="s">
        <v>1326</v>
      </c>
      <c r="D465" s="2">
        <v>0</v>
      </c>
      <c r="E465" s="57">
        <f t="shared" si="96"/>
        <v>0</v>
      </c>
      <c r="F465" s="2"/>
      <c r="G465" s="51">
        <f t="shared" si="97"/>
        <v>0</v>
      </c>
      <c r="H465" s="2"/>
      <c r="I465" s="2"/>
      <c r="J465" s="1"/>
      <c r="K465" s="1"/>
      <c r="L465" s="2"/>
      <c r="M465" s="2"/>
      <c r="N465" s="2"/>
      <c r="O465" s="2"/>
      <c r="P465" s="4"/>
      <c r="Q465" s="5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6"/>
      <c r="AI465" s="4"/>
      <c r="AJ465" s="4"/>
      <c r="AK465" s="4"/>
      <c r="AL465" s="4"/>
      <c r="AM465" s="4"/>
      <c r="AN465" s="2"/>
      <c r="AO465" s="2"/>
      <c r="AP465" s="2"/>
    </row>
    <row r="466" spans="1:42" x14ac:dyDescent="0.25">
      <c r="A466" s="1"/>
      <c r="B466" s="2"/>
      <c r="C466" s="2" t="s">
        <v>1327</v>
      </c>
      <c r="D466" s="2">
        <v>1270.3952503077498</v>
      </c>
      <c r="E466" s="57">
        <f t="shared" si="96"/>
        <v>1270395.25030775</v>
      </c>
      <c r="F466" s="51">
        <f>+Y441</f>
        <v>1287355.3852175525</v>
      </c>
      <c r="G466" s="51">
        <f>+E466-F466</f>
        <v>-16960.134909802582</v>
      </c>
      <c r="H466" s="2"/>
      <c r="I466" s="2"/>
      <c r="J466" s="1"/>
      <c r="K466" s="1"/>
      <c r="L466" s="2"/>
      <c r="M466" s="2"/>
      <c r="N466" s="2"/>
      <c r="O466" s="2"/>
      <c r="P466" s="4"/>
      <c r="Q466" s="5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6"/>
      <c r="AI466" s="4"/>
      <c r="AJ466" s="4"/>
      <c r="AK466" s="4"/>
      <c r="AL466" s="4"/>
      <c r="AM466" s="4"/>
      <c r="AN466" s="2"/>
      <c r="AO466" s="2"/>
      <c r="AP466" s="2"/>
    </row>
    <row r="467" spans="1:42" ht="15.75" thickBot="1" x14ac:dyDescent="0.3">
      <c r="A467" s="1"/>
      <c r="B467" s="2"/>
      <c r="C467" s="2" t="s">
        <v>1328</v>
      </c>
      <c r="D467" s="2">
        <v>2044.2898631318326</v>
      </c>
      <c r="E467" s="57">
        <f t="shared" si="96"/>
        <v>2044289.8631318326</v>
      </c>
      <c r="F467" s="51">
        <f>+AG441</f>
        <v>2027678.6021718329</v>
      </c>
      <c r="G467" s="51">
        <f>+E467-F467</f>
        <v>16611.260959999636</v>
      </c>
      <c r="H467" s="2"/>
      <c r="I467" s="2"/>
      <c r="J467" s="1"/>
      <c r="K467" s="1"/>
      <c r="L467" s="2"/>
      <c r="M467" s="2"/>
      <c r="N467" s="2"/>
      <c r="O467" s="2"/>
      <c r="P467" s="4"/>
      <c r="Q467" s="5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6"/>
      <c r="AI467" s="4"/>
      <c r="AJ467" s="4"/>
      <c r="AK467" s="4"/>
      <c r="AL467" s="4"/>
      <c r="AM467" s="4"/>
      <c r="AN467" s="2"/>
      <c r="AO467" s="2"/>
      <c r="AP467" s="2"/>
    </row>
    <row r="468" spans="1:42" ht="19.5" thickBot="1" x14ac:dyDescent="0.35">
      <c r="A468" s="1"/>
      <c r="B468" s="2"/>
      <c r="C468" s="2"/>
      <c r="D468" s="46">
        <f>SUM(D444:D467)</f>
        <v>92805.447659419806</v>
      </c>
      <c r="E468" s="46">
        <f>SUM(E444:E467)</f>
        <v>91405447.659419775</v>
      </c>
      <c r="F468" s="46">
        <f>SUM(F444:F467)</f>
        <v>92369069.162123501</v>
      </c>
      <c r="G468" s="59">
        <f>SUM(G444:G467)</f>
        <v>-963621.50270372955</v>
      </c>
      <c r="H468" s="2"/>
      <c r="I468" s="2"/>
      <c r="J468" s="1"/>
      <c r="K468" s="1"/>
      <c r="L468" s="2"/>
      <c r="M468" s="2"/>
      <c r="N468" s="2"/>
      <c r="O468" s="2"/>
      <c r="P468" s="4"/>
      <c r="Q468" s="5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6"/>
      <c r="AI468" s="4"/>
      <c r="AJ468" s="4"/>
      <c r="AK468" s="4"/>
      <c r="AL468" s="4"/>
      <c r="AM468" s="4"/>
      <c r="AN468" s="2"/>
      <c r="AO468" s="2"/>
      <c r="AP468" s="2"/>
    </row>
    <row r="469" spans="1:42" ht="19.5" thickBot="1" x14ac:dyDescent="0.35">
      <c r="A469" s="1"/>
      <c r="B469" s="2"/>
      <c r="C469" s="2"/>
      <c r="D469" s="2"/>
      <c r="E469" s="2"/>
      <c r="F469" s="59">
        <f>+F468-E468</f>
        <v>963621.50270372629</v>
      </c>
      <c r="G469" s="2"/>
      <c r="H469" s="2"/>
      <c r="I469" s="2"/>
      <c r="J469" s="1"/>
      <c r="K469" s="1"/>
      <c r="L469" s="2"/>
      <c r="M469" s="2"/>
      <c r="N469" s="2"/>
      <c r="O469" s="2"/>
      <c r="P469" s="4"/>
      <c r="Q469" s="5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6"/>
      <c r="AI469" s="4"/>
      <c r="AJ469" s="4"/>
      <c r="AK469" s="4"/>
      <c r="AL469" s="4"/>
      <c r="AM469" s="4"/>
      <c r="AN469" s="2"/>
      <c r="AO469" s="2"/>
      <c r="AP469" s="2"/>
    </row>
    <row r="470" spans="1:42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1"/>
      <c r="K470" s="1"/>
      <c r="L470" s="2"/>
      <c r="M470" s="2"/>
      <c r="N470" s="2"/>
      <c r="O470" s="2"/>
      <c r="P470" s="4"/>
      <c r="Q470" s="5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6"/>
      <c r="AI470" s="4"/>
      <c r="AJ470" s="4"/>
      <c r="AK470" s="4"/>
      <c r="AL470" s="4"/>
      <c r="AM470" s="4"/>
      <c r="AN470" s="2"/>
      <c r="AO470" s="2"/>
      <c r="AP470" s="2"/>
    </row>
    <row r="471" spans="1:42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1"/>
      <c r="K471" s="1"/>
      <c r="L471" s="2"/>
      <c r="M471" s="2"/>
      <c r="N471" s="2"/>
      <c r="O471" s="2"/>
      <c r="P471" s="4"/>
      <c r="Q471" s="5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6"/>
      <c r="AI471" s="4"/>
      <c r="AJ471" s="4"/>
      <c r="AK471" s="4"/>
      <c r="AL471" s="4"/>
      <c r="AM471" s="4"/>
      <c r="AN471" s="2"/>
      <c r="AO471" s="2"/>
      <c r="AP471" s="2"/>
    </row>
    <row r="472" spans="1:42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1"/>
      <c r="K472" s="1"/>
      <c r="L472" s="2"/>
      <c r="M472" s="2"/>
      <c r="N472" s="2"/>
      <c r="O472" s="2"/>
      <c r="P472" s="4"/>
      <c r="Q472" s="5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6"/>
      <c r="AI472" s="4"/>
      <c r="AJ472" s="4"/>
      <c r="AK472" s="4"/>
      <c r="AL472" s="4"/>
      <c r="AM472" s="4"/>
      <c r="AN472" s="2"/>
      <c r="AO472" s="2"/>
      <c r="AP472" s="2"/>
    </row>
    <row r="473" spans="1:42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1"/>
      <c r="K473" s="1"/>
      <c r="L473" s="2"/>
      <c r="M473" s="2"/>
      <c r="N473" s="2"/>
      <c r="O473" s="2"/>
      <c r="P473" s="4"/>
      <c r="Q473" s="5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6"/>
      <c r="AI473" s="4"/>
      <c r="AJ473" s="4"/>
      <c r="AK473" s="4"/>
      <c r="AL473" s="4"/>
      <c r="AM473" s="4"/>
      <c r="AN473" s="2"/>
      <c r="AO473" s="2"/>
      <c r="AP473" s="2"/>
    </row>
    <row r="474" spans="1:42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1"/>
      <c r="K474" s="1"/>
      <c r="L474" s="2"/>
      <c r="M474" s="2"/>
      <c r="N474" s="2"/>
      <c r="O474" s="2"/>
      <c r="P474" s="4"/>
      <c r="Q474" s="5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6"/>
      <c r="AI474" s="4"/>
      <c r="AJ474" s="4"/>
      <c r="AK474" s="4"/>
      <c r="AL474" s="4"/>
      <c r="AM474" s="4"/>
      <c r="AN474" s="2"/>
      <c r="AO474" s="2"/>
      <c r="AP474" s="2"/>
    </row>
    <row r="475" spans="1:42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1"/>
      <c r="K475" s="1"/>
      <c r="L475" s="2"/>
      <c r="M475" s="2"/>
      <c r="N475" s="2"/>
      <c r="O475" s="2"/>
      <c r="P475" s="4"/>
      <c r="Q475" s="5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6"/>
      <c r="AI475" s="4"/>
      <c r="AJ475" s="4"/>
      <c r="AK475" s="4"/>
      <c r="AL475" s="4"/>
      <c r="AM475" s="4"/>
      <c r="AN475" s="2"/>
      <c r="AO475" s="2"/>
      <c r="AP475" s="2"/>
    </row>
    <row r="476" spans="1:42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1"/>
      <c r="K476" s="1"/>
      <c r="L476" s="2"/>
      <c r="M476" s="2"/>
      <c r="N476" s="2"/>
      <c r="O476" s="2"/>
      <c r="P476" s="4"/>
      <c r="Q476" s="5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6"/>
      <c r="AI476" s="4"/>
      <c r="AJ476" s="4"/>
      <c r="AK476" s="4"/>
      <c r="AL476" s="4"/>
      <c r="AM476" s="4"/>
      <c r="AN476" s="2"/>
      <c r="AO476" s="2"/>
      <c r="AP476" s="2"/>
    </row>
    <row r="477" spans="1:42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1"/>
      <c r="K477" s="1"/>
      <c r="L477" s="2"/>
      <c r="M477" s="2"/>
      <c r="N477" s="2"/>
      <c r="O477" s="2"/>
      <c r="P477" s="4"/>
      <c r="Q477" s="5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6"/>
      <c r="AI477" s="4"/>
      <c r="AJ477" s="4"/>
      <c r="AK477" s="4"/>
      <c r="AL477" s="4"/>
      <c r="AM477" s="4"/>
      <c r="AN477" s="2"/>
      <c r="AO477" s="2"/>
      <c r="AP477" s="2"/>
    </row>
    <row r="478" spans="1:42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1"/>
      <c r="K478" s="1"/>
      <c r="L478" s="2"/>
      <c r="M478" s="2"/>
      <c r="N478" s="2"/>
      <c r="O478" s="2"/>
      <c r="P478" s="4"/>
      <c r="Q478" s="5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6"/>
      <c r="AI478" s="4"/>
      <c r="AJ478" s="4"/>
      <c r="AK478" s="4"/>
      <c r="AL478" s="4"/>
      <c r="AM478" s="4"/>
      <c r="AN478" s="2"/>
      <c r="AO478" s="2"/>
      <c r="AP478" s="2"/>
    </row>
    <row r="479" spans="1:42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1"/>
      <c r="K479" s="1"/>
      <c r="L479" s="2"/>
      <c r="M479" s="2"/>
      <c r="N479" s="2"/>
      <c r="O479" s="2"/>
      <c r="P479" s="4"/>
      <c r="Q479" s="5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6"/>
      <c r="AI479" s="4"/>
      <c r="AJ479" s="4"/>
      <c r="AK479" s="4"/>
      <c r="AL479" s="4"/>
      <c r="AM479" s="4"/>
      <c r="AN479" s="2"/>
      <c r="AO479" s="2"/>
      <c r="AP479" s="2"/>
    </row>
    <row r="480" spans="1:42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1"/>
      <c r="K480" s="1"/>
      <c r="L480" s="2"/>
      <c r="M480" s="2"/>
      <c r="N480" s="2"/>
      <c r="O480" s="2"/>
      <c r="P480" s="4"/>
      <c r="Q480" s="5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6"/>
      <c r="AI480" s="4"/>
      <c r="AJ480" s="4"/>
      <c r="AK480" s="4"/>
      <c r="AL480" s="4"/>
      <c r="AM480" s="4"/>
      <c r="AN480" s="2"/>
      <c r="AO480" s="2"/>
      <c r="AP480" s="2"/>
    </row>
    <row r="481" spans="1:42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1"/>
      <c r="K481" s="1"/>
      <c r="L481" s="2"/>
      <c r="M481" s="2"/>
      <c r="N481" s="2"/>
      <c r="O481" s="2"/>
      <c r="P481" s="4"/>
      <c r="Q481" s="5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6"/>
      <c r="AI481" s="4"/>
      <c r="AJ481" s="4"/>
      <c r="AK481" s="4"/>
      <c r="AL481" s="4"/>
      <c r="AM481" s="4"/>
      <c r="AN481" s="2"/>
      <c r="AO481" s="2"/>
      <c r="AP481" s="2"/>
    </row>
    <row r="482" spans="1:42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1"/>
      <c r="K482" s="1"/>
      <c r="L482" s="2"/>
      <c r="M482" s="2"/>
      <c r="N482" s="2"/>
      <c r="O482" s="2"/>
      <c r="P482" s="4"/>
      <c r="Q482" s="5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6"/>
      <c r="AI482" s="4"/>
      <c r="AJ482" s="4"/>
      <c r="AK482" s="4"/>
      <c r="AL482" s="4"/>
      <c r="AM482" s="4"/>
      <c r="AN482" s="2"/>
      <c r="AO482" s="2"/>
      <c r="AP482" s="2"/>
    </row>
    <row r="483" spans="1:42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1"/>
      <c r="K483" s="1"/>
      <c r="L483" s="2"/>
      <c r="M483" s="2"/>
      <c r="N483" s="2"/>
      <c r="O483" s="2"/>
      <c r="P483" s="4"/>
      <c r="Q483" s="5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6"/>
      <c r="AI483" s="4"/>
      <c r="AJ483" s="4"/>
      <c r="AK483" s="4"/>
      <c r="AL483" s="4"/>
      <c r="AM483" s="4"/>
      <c r="AN483" s="2"/>
      <c r="AO483" s="2"/>
      <c r="AP483" s="2"/>
    </row>
    <row r="484" spans="1:42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1"/>
      <c r="K484" s="1"/>
      <c r="L484" s="2"/>
      <c r="M484" s="2"/>
      <c r="N484" s="2"/>
      <c r="O484" s="2"/>
      <c r="P484" s="4"/>
      <c r="Q484" s="5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6"/>
      <c r="AI484" s="4"/>
      <c r="AJ484" s="4"/>
      <c r="AK484" s="4"/>
      <c r="AL484" s="4"/>
      <c r="AM484" s="4"/>
      <c r="AN484" s="2"/>
      <c r="AO484" s="2"/>
      <c r="AP484" s="2"/>
    </row>
    <row r="485" spans="1:42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1"/>
      <c r="K485" s="1"/>
      <c r="L485" s="2"/>
      <c r="M485" s="2"/>
      <c r="N485" s="2"/>
      <c r="O485" s="2"/>
      <c r="P485" s="4"/>
      <c r="Q485" s="5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6"/>
      <c r="AI485" s="4"/>
      <c r="AJ485" s="4"/>
      <c r="AK485" s="4"/>
      <c r="AL485" s="4"/>
      <c r="AM485" s="4"/>
      <c r="AN485" s="2"/>
      <c r="AO485" s="2"/>
      <c r="AP485" s="2"/>
    </row>
    <row r="486" spans="1:42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1"/>
      <c r="K486" s="1"/>
      <c r="L486" s="2"/>
      <c r="M486" s="2"/>
      <c r="N486" s="2"/>
      <c r="O486" s="2"/>
      <c r="P486" s="4"/>
      <c r="Q486" s="5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6"/>
      <c r="AI486" s="4"/>
      <c r="AJ486" s="4"/>
      <c r="AK486" s="4"/>
      <c r="AL486" s="4"/>
      <c r="AM486" s="4"/>
      <c r="AN486" s="2"/>
      <c r="AO486" s="2"/>
      <c r="AP486" s="2"/>
    </row>
    <row r="487" spans="1:42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1"/>
      <c r="K487" s="1"/>
      <c r="L487" s="2"/>
      <c r="M487" s="2"/>
      <c r="N487" s="2"/>
      <c r="O487" s="2"/>
      <c r="P487" s="4"/>
      <c r="Q487" s="5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6"/>
      <c r="AI487" s="4"/>
      <c r="AJ487" s="4"/>
      <c r="AK487" s="4"/>
      <c r="AL487" s="4"/>
      <c r="AM487" s="4"/>
      <c r="AN487" s="2"/>
      <c r="AO487" s="2"/>
      <c r="AP487" s="2"/>
    </row>
    <row r="488" spans="1:42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1"/>
      <c r="K488" s="1"/>
      <c r="L488" s="2"/>
      <c r="M488" s="2"/>
      <c r="N488" s="2"/>
      <c r="O488" s="2"/>
      <c r="P488" s="4"/>
      <c r="Q488" s="5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6"/>
      <c r="AI488" s="4"/>
      <c r="AJ488" s="4"/>
      <c r="AK488" s="4"/>
      <c r="AL488" s="4"/>
      <c r="AM488" s="4"/>
      <c r="AN488" s="2"/>
      <c r="AO488" s="2"/>
      <c r="AP488" s="2"/>
    </row>
    <row r="489" spans="1:42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1"/>
      <c r="K489" s="1"/>
      <c r="L489" s="2"/>
      <c r="M489" s="2"/>
      <c r="N489" s="2"/>
      <c r="O489" s="2"/>
      <c r="P489" s="4"/>
      <c r="Q489" s="5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6"/>
      <c r="AI489" s="4"/>
      <c r="AJ489" s="4"/>
      <c r="AK489" s="4"/>
      <c r="AL489" s="4"/>
      <c r="AM489" s="4"/>
      <c r="AN489" s="2"/>
      <c r="AO489" s="2"/>
      <c r="AP489" s="2"/>
    </row>
    <row r="490" spans="1:42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1"/>
      <c r="K490" s="1"/>
      <c r="L490" s="2"/>
      <c r="M490" s="2"/>
      <c r="N490" s="2"/>
      <c r="O490" s="2"/>
      <c r="P490" s="4"/>
      <c r="Q490" s="5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6"/>
      <c r="AI490" s="4"/>
      <c r="AJ490" s="4"/>
      <c r="AK490" s="4"/>
      <c r="AL490" s="4"/>
      <c r="AM490" s="4"/>
      <c r="AN490" s="2"/>
      <c r="AO490" s="2"/>
      <c r="AP490" s="2"/>
    </row>
    <row r="491" spans="1:42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1"/>
      <c r="K491" s="1"/>
      <c r="L491" s="2"/>
      <c r="M491" s="2"/>
      <c r="N491" s="2"/>
      <c r="O491" s="2"/>
      <c r="P491" s="4"/>
      <c r="Q491" s="5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6"/>
      <c r="AI491" s="4"/>
      <c r="AJ491" s="4"/>
      <c r="AK491" s="4"/>
      <c r="AL491" s="4"/>
      <c r="AM491" s="4"/>
      <c r="AN491" s="2"/>
      <c r="AO491" s="2"/>
      <c r="AP491" s="2"/>
    </row>
    <row r="492" spans="1:42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1"/>
      <c r="K492" s="1"/>
      <c r="L492" s="2"/>
      <c r="M492" s="2"/>
      <c r="N492" s="2"/>
      <c r="O492" s="2"/>
      <c r="P492" s="4"/>
      <c r="Q492" s="5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6"/>
      <c r="AI492" s="4"/>
      <c r="AJ492" s="4"/>
      <c r="AK492" s="4"/>
      <c r="AL492" s="4"/>
      <c r="AM492" s="4"/>
      <c r="AN492" s="2"/>
      <c r="AO492" s="2"/>
      <c r="AP492" s="2"/>
    </row>
    <row r="493" spans="1:42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1"/>
      <c r="K493" s="1"/>
      <c r="L493" s="2"/>
      <c r="M493" s="2"/>
      <c r="N493" s="2"/>
      <c r="O493" s="2"/>
      <c r="P493" s="4"/>
      <c r="Q493" s="5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6"/>
      <c r="AI493" s="4"/>
      <c r="AJ493" s="4"/>
      <c r="AK493" s="4"/>
      <c r="AL493" s="4"/>
      <c r="AM493" s="4"/>
      <c r="AN493" s="2"/>
      <c r="AO493" s="2"/>
      <c r="AP493" s="2"/>
    </row>
    <row r="494" spans="1:42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1"/>
      <c r="K494" s="1"/>
      <c r="L494" s="2"/>
      <c r="M494" s="2"/>
      <c r="N494" s="2"/>
      <c r="O494" s="2"/>
      <c r="P494" s="4"/>
      <c r="Q494" s="5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6"/>
      <c r="AI494" s="4"/>
      <c r="AJ494" s="4"/>
      <c r="AK494" s="4"/>
      <c r="AL494" s="4"/>
      <c r="AM494" s="4"/>
      <c r="AN494" s="2"/>
      <c r="AO494" s="2"/>
      <c r="AP494" s="2"/>
    </row>
    <row r="495" spans="1:42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1"/>
      <c r="K495" s="1"/>
      <c r="L495" s="2"/>
      <c r="M495" s="2"/>
      <c r="N495" s="2"/>
      <c r="O495" s="2"/>
      <c r="P495" s="4"/>
      <c r="Q495" s="5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6"/>
      <c r="AI495" s="4"/>
      <c r="AJ495" s="4"/>
      <c r="AK495" s="4"/>
      <c r="AL495" s="4"/>
      <c r="AM495" s="4"/>
      <c r="AN495" s="2"/>
      <c r="AO495" s="2"/>
      <c r="AP495" s="2"/>
    </row>
    <row r="496" spans="1:42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1"/>
      <c r="K496" s="1"/>
      <c r="L496" s="2"/>
      <c r="M496" s="2"/>
      <c r="N496" s="2"/>
      <c r="O496" s="2"/>
      <c r="P496" s="4"/>
      <c r="Q496" s="5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6"/>
      <c r="AI496" s="4"/>
      <c r="AJ496" s="4"/>
      <c r="AK496" s="4"/>
      <c r="AL496" s="4"/>
      <c r="AM496" s="4"/>
      <c r="AN496" s="2"/>
      <c r="AO496" s="2"/>
      <c r="AP496" s="2"/>
    </row>
    <row r="497" spans="1:42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1"/>
      <c r="K497" s="1"/>
      <c r="L497" s="2"/>
      <c r="M497" s="2"/>
      <c r="N497" s="2"/>
      <c r="O497" s="2"/>
      <c r="P497" s="4"/>
      <c r="Q497" s="5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6"/>
      <c r="AI497" s="4"/>
      <c r="AJ497" s="4"/>
      <c r="AK497" s="4"/>
      <c r="AL497" s="4"/>
      <c r="AM497" s="4"/>
      <c r="AN497" s="2"/>
      <c r="AO497" s="2"/>
      <c r="AP497" s="2"/>
    </row>
    <row r="498" spans="1:42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1"/>
      <c r="K498" s="1"/>
      <c r="L498" s="2"/>
      <c r="M498" s="2"/>
      <c r="N498" s="2"/>
      <c r="O498" s="2"/>
      <c r="P498" s="4"/>
      <c r="Q498" s="5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6"/>
      <c r="AI498" s="4"/>
      <c r="AJ498" s="4"/>
      <c r="AK498" s="4"/>
      <c r="AL498" s="4"/>
      <c r="AM498" s="4"/>
      <c r="AN498" s="2"/>
      <c r="AO498" s="2"/>
      <c r="AP498" s="2"/>
    </row>
    <row r="499" spans="1:42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1"/>
      <c r="K499" s="1"/>
      <c r="L499" s="2"/>
      <c r="M499" s="2"/>
      <c r="N499" s="2"/>
      <c r="O499" s="2"/>
      <c r="P499" s="4"/>
      <c r="Q499" s="5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6"/>
      <c r="AI499" s="4"/>
      <c r="AJ499" s="4"/>
      <c r="AK499" s="4"/>
      <c r="AL499" s="4"/>
      <c r="AM499" s="4"/>
      <c r="AN499" s="2"/>
      <c r="AO499" s="2"/>
      <c r="AP499" s="2"/>
    </row>
    <row r="500" spans="1:42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1"/>
      <c r="K500" s="1"/>
      <c r="L500" s="2"/>
      <c r="M500" s="2"/>
      <c r="N500" s="2"/>
      <c r="O500" s="2"/>
      <c r="P500" s="4"/>
      <c r="Q500" s="5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6"/>
      <c r="AI500" s="4"/>
      <c r="AJ500" s="4"/>
      <c r="AK500" s="4"/>
      <c r="AL500" s="4"/>
      <c r="AM500" s="4"/>
      <c r="AN500" s="2"/>
      <c r="AO500" s="2"/>
      <c r="AP500" s="2"/>
    </row>
    <row r="501" spans="1:42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1"/>
      <c r="K501" s="1"/>
      <c r="L501" s="2"/>
      <c r="M501" s="2"/>
      <c r="N501" s="2"/>
      <c r="O501" s="2"/>
      <c r="P501" s="4"/>
      <c r="Q501" s="5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6"/>
      <c r="AI501" s="4"/>
      <c r="AJ501" s="4"/>
      <c r="AK501" s="4"/>
      <c r="AL501" s="4"/>
      <c r="AM501" s="4"/>
      <c r="AN501" s="2"/>
      <c r="AO501" s="2"/>
      <c r="AP501" s="2"/>
    </row>
    <row r="502" spans="1:42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1"/>
      <c r="K502" s="1"/>
      <c r="L502" s="2"/>
      <c r="M502" s="2"/>
      <c r="N502" s="2"/>
      <c r="O502" s="2"/>
      <c r="P502" s="4"/>
      <c r="Q502" s="5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6"/>
      <c r="AI502" s="4"/>
      <c r="AJ502" s="4"/>
      <c r="AK502" s="4"/>
      <c r="AL502" s="4"/>
      <c r="AM502" s="4"/>
      <c r="AN502" s="2"/>
      <c r="AO502" s="2"/>
      <c r="AP502" s="2"/>
    </row>
    <row r="503" spans="1:42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1"/>
      <c r="K503" s="1"/>
      <c r="L503" s="2"/>
      <c r="M503" s="2"/>
      <c r="N503" s="2"/>
      <c r="O503" s="2"/>
      <c r="P503" s="4"/>
      <c r="Q503" s="5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6"/>
      <c r="AI503" s="4"/>
      <c r="AJ503" s="4"/>
      <c r="AK503" s="4"/>
      <c r="AL503" s="4"/>
      <c r="AM503" s="4"/>
      <c r="AN503" s="2"/>
      <c r="AO503" s="2"/>
      <c r="AP503" s="2"/>
    </row>
    <row r="504" spans="1:42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1"/>
      <c r="K504" s="1"/>
      <c r="L504" s="2"/>
      <c r="M504" s="2"/>
      <c r="N504" s="2"/>
      <c r="O504" s="2"/>
      <c r="P504" s="4"/>
      <c r="Q504" s="5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6"/>
      <c r="AI504" s="4"/>
      <c r="AJ504" s="4"/>
      <c r="AK504" s="4"/>
      <c r="AL504" s="4"/>
      <c r="AM504" s="4"/>
      <c r="AN504" s="2"/>
      <c r="AO504" s="2"/>
      <c r="AP504" s="2"/>
    </row>
    <row r="505" spans="1:42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1"/>
      <c r="K505" s="1"/>
      <c r="L505" s="2"/>
      <c r="M505" s="2"/>
      <c r="N505" s="2"/>
      <c r="O505" s="2"/>
      <c r="P505" s="4"/>
      <c r="Q505" s="5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6"/>
      <c r="AI505" s="4"/>
      <c r="AJ505" s="4"/>
      <c r="AK505" s="4"/>
      <c r="AL505" s="4"/>
      <c r="AM505" s="4"/>
      <c r="AN505" s="2"/>
      <c r="AO505" s="2"/>
      <c r="AP505" s="2"/>
    </row>
    <row r="506" spans="1:42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1"/>
      <c r="K506" s="1"/>
      <c r="L506" s="2"/>
      <c r="M506" s="2"/>
      <c r="N506" s="2"/>
      <c r="O506" s="2"/>
      <c r="P506" s="4"/>
      <c r="Q506" s="5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6"/>
      <c r="AI506" s="4"/>
      <c r="AJ506" s="4"/>
      <c r="AK506" s="4"/>
      <c r="AL506" s="4"/>
      <c r="AM506" s="4"/>
      <c r="AN506" s="2"/>
      <c r="AO506" s="2"/>
      <c r="AP506" s="2"/>
    </row>
    <row r="507" spans="1:42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1"/>
      <c r="K507" s="1"/>
      <c r="L507" s="2"/>
      <c r="M507" s="2"/>
      <c r="N507" s="2"/>
      <c r="O507" s="2"/>
      <c r="P507" s="4"/>
      <c r="Q507" s="5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6"/>
      <c r="AI507" s="4"/>
      <c r="AJ507" s="4"/>
      <c r="AK507" s="4"/>
      <c r="AL507" s="4"/>
      <c r="AM507" s="4"/>
      <c r="AN507" s="2"/>
      <c r="AO507" s="2"/>
      <c r="AP507" s="2"/>
    </row>
    <row r="508" spans="1:42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1"/>
      <c r="K508" s="1"/>
      <c r="L508" s="2"/>
      <c r="M508" s="2"/>
      <c r="N508" s="2"/>
      <c r="O508" s="2"/>
      <c r="P508" s="4"/>
      <c r="Q508" s="5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6"/>
      <c r="AI508" s="4"/>
      <c r="AJ508" s="4"/>
      <c r="AK508" s="4"/>
      <c r="AL508" s="4"/>
      <c r="AM508" s="4"/>
      <c r="AN508" s="2"/>
      <c r="AO508" s="2"/>
      <c r="AP508" s="2"/>
    </row>
    <row r="509" spans="1:42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1"/>
      <c r="K509" s="1"/>
      <c r="L509" s="2"/>
      <c r="M509" s="2"/>
      <c r="N509" s="2"/>
      <c r="O509" s="2"/>
      <c r="P509" s="4"/>
      <c r="Q509" s="5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6"/>
      <c r="AI509" s="4"/>
      <c r="AJ509" s="4"/>
      <c r="AK509" s="4"/>
      <c r="AL509" s="4"/>
      <c r="AM509" s="4"/>
      <c r="AN509" s="2"/>
      <c r="AO509" s="2"/>
      <c r="AP509" s="2"/>
    </row>
    <row r="510" spans="1:42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1"/>
      <c r="K510" s="1"/>
      <c r="L510" s="2"/>
      <c r="M510" s="2"/>
      <c r="N510" s="2"/>
      <c r="O510" s="2"/>
      <c r="P510" s="4"/>
      <c r="Q510" s="5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6"/>
      <c r="AI510" s="4"/>
      <c r="AJ510" s="4"/>
      <c r="AK510" s="4"/>
      <c r="AL510" s="4"/>
      <c r="AM510" s="4"/>
      <c r="AN510" s="2"/>
      <c r="AO510" s="2"/>
      <c r="AP510" s="2"/>
    </row>
    <row r="511" spans="1:42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1"/>
      <c r="K511" s="1"/>
      <c r="L511" s="2"/>
      <c r="M511" s="2"/>
      <c r="N511" s="2"/>
      <c r="O511" s="2"/>
      <c r="P511" s="4"/>
      <c r="Q511" s="5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6"/>
      <c r="AI511" s="4"/>
      <c r="AJ511" s="4"/>
      <c r="AK511" s="4"/>
      <c r="AL511" s="4"/>
      <c r="AM511" s="4"/>
      <c r="AN511" s="2"/>
      <c r="AO511" s="2"/>
      <c r="AP511" s="2"/>
    </row>
    <row r="512" spans="1:42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1"/>
      <c r="K512" s="1"/>
      <c r="L512" s="2"/>
      <c r="M512" s="2"/>
      <c r="N512" s="2"/>
      <c r="O512" s="2"/>
      <c r="P512" s="4"/>
      <c r="Q512" s="5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6"/>
      <c r="AI512" s="4"/>
      <c r="AJ512" s="4"/>
      <c r="AK512" s="4"/>
      <c r="AL512" s="4"/>
      <c r="AM512" s="4"/>
      <c r="AN512" s="2"/>
      <c r="AO512" s="2"/>
      <c r="AP512" s="2"/>
    </row>
    <row r="513" spans="1:42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1"/>
      <c r="K513" s="1"/>
      <c r="L513" s="2"/>
      <c r="M513" s="2"/>
      <c r="N513" s="2"/>
      <c r="O513" s="2"/>
      <c r="P513" s="4"/>
      <c r="Q513" s="5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6"/>
      <c r="AI513" s="4"/>
      <c r="AJ513" s="4"/>
      <c r="AK513" s="4"/>
      <c r="AL513" s="4"/>
      <c r="AM513" s="4"/>
      <c r="AN513" s="2"/>
      <c r="AO513" s="2"/>
      <c r="AP513" s="2"/>
    </row>
    <row r="514" spans="1:42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1"/>
      <c r="K514" s="1"/>
      <c r="L514" s="2"/>
      <c r="M514" s="2"/>
      <c r="N514" s="2"/>
      <c r="O514" s="2"/>
      <c r="P514" s="4"/>
      <c r="Q514" s="5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6"/>
      <c r="AI514" s="4"/>
      <c r="AJ514" s="4"/>
      <c r="AK514" s="4"/>
      <c r="AL514" s="4"/>
      <c r="AM514" s="4"/>
      <c r="AN514" s="2"/>
      <c r="AO514" s="2"/>
      <c r="AP514" s="2"/>
    </row>
    <row r="515" spans="1:42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1"/>
      <c r="K515" s="1"/>
      <c r="L515" s="2"/>
      <c r="M515" s="2"/>
      <c r="N515" s="2"/>
      <c r="O515" s="2"/>
      <c r="P515" s="4"/>
      <c r="Q515" s="5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6"/>
      <c r="AI515" s="4"/>
      <c r="AJ515" s="4"/>
      <c r="AK515" s="4"/>
      <c r="AL515" s="4"/>
      <c r="AM515" s="4"/>
      <c r="AN515" s="2"/>
      <c r="AO515" s="2"/>
      <c r="AP515" s="2"/>
    </row>
    <row r="516" spans="1:42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1"/>
      <c r="K516" s="1"/>
      <c r="L516" s="2"/>
      <c r="M516" s="2"/>
      <c r="N516" s="2"/>
      <c r="O516" s="2"/>
      <c r="P516" s="4"/>
      <c r="Q516" s="5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6"/>
      <c r="AI516" s="4"/>
      <c r="AJ516" s="4"/>
      <c r="AK516" s="4"/>
      <c r="AL516" s="4"/>
      <c r="AM516" s="4"/>
      <c r="AN516" s="2"/>
      <c r="AO516" s="2"/>
      <c r="AP516" s="2"/>
    </row>
    <row r="517" spans="1:42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1"/>
      <c r="K517" s="1"/>
      <c r="L517" s="2"/>
      <c r="M517" s="2"/>
      <c r="N517" s="2"/>
      <c r="O517" s="2"/>
      <c r="P517" s="4"/>
      <c r="Q517" s="5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6"/>
      <c r="AI517" s="4"/>
      <c r="AJ517" s="4"/>
      <c r="AK517" s="4"/>
      <c r="AL517" s="4"/>
      <c r="AM517" s="4"/>
      <c r="AN517" s="2"/>
      <c r="AO517" s="2"/>
      <c r="AP517" s="2"/>
    </row>
    <row r="518" spans="1:42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1"/>
      <c r="K518" s="1"/>
      <c r="L518" s="2"/>
      <c r="M518" s="2"/>
      <c r="N518" s="2"/>
      <c r="O518" s="2"/>
      <c r="P518" s="4"/>
      <c r="Q518" s="5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6"/>
      <c r="AI518" s="4"/>
      <c r="AJ518" s="4"/>
      <c r="AK518" s="4"/>
      <c r="AL518" s="4"/>
      <c r="AM518" s="4"/>
      <c r="AN518" s="2"/>
      <c r="AO518" s="2"/>
      <c r="AP518" s="2"/>
    </row>
    <row r="519" spans="1:42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1"/>
      <c r="K519" s="1"/>
      <c r="L519" s="2"/>
      <c r="M519" s="2"/>
      <c r="N519" s="2"/>
      <c r="O519" s="2"/>
      <c r="P519" s="4"/>
      <c r="Q519" s="5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6"/>
      <c r="AI519" s="4"/>
      <c r="AJ519" s="4"/>
      <c r="AK519" s="4"/>
      <c r="AL519" s="4"/>
      <c r="AM519" s="4"/>
      <c r="AN519" s="2"/>
      <c r="AO519" s="2"/>
      <c r="AP519" s="2"/>
    </row>
    <row r="520" spans="1:42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1"/>
      <c r="K520" s="1"/>
      <c r="L520" s="2"/>
      <c r="M520" s="2"/>
      <c r="N520" s="2"/>
      <c r="O520" s="2"/>
      <c r="P520" s="4"/>
      <c r="Q520" s="5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6"/>
      <c r="AI520" s="4"/>
      <c r="AJ520" s="4"/>
      <c r="AK520" s="4"/>
      <c r="AL520" s="4"/>
      <c r="AM520" s="4"/>
      <c r="AN520" s="2"/>
      <c r="AO520" s="2"/>
      <c r="AP520" s="2"/>
    </row>
    <row r="521" spans="1:42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1"/>
      <c r="K521" s="1"/>
      <c r="L521" s="2"/>
      <c r="M521" s="2"/>
      <c r="N521" s="2"/>
      <c r="O521" s="2"/>
      <c r="P521" s="4"/>
      <c r="Q521" s="5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6"/>
      <c r="AI521" s="4"/>
      <c r="AJ521" s="4"/>
      <c r="AK521" s="4"/>
      <c r="AL521" s="4"/>
      <c r="AM521" s="4"/>
      <c r="AN521" s="2"/>
      <c r="AO521" s="2"/>
      <c r="AP521" s="2"/>
    </row>
    <row r="522" spans="1:42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1"/>
      <c r="K522" s="1"/>
      <c r="L522" s="2"/>
      <c r="M522" s="2"/>
      <c r="N522" s="2"/>
      <c r="O522" s="2"/>
      <c r="P522" s="4"/>
      <c r="Q522" s="5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6"/>
      <c r="AI522" s="4"/>
      <c r="AJ522" s="4"/>
      <c r="AK522" s="4"/>
      <c r="AL522" s="4"/>
      <c r="AM522" s="4"/>
      <c r="AN522" s="2"/>
      <c r="AO522" s="2"/>
      <c r="AP522" s="2"/>
    </row>
    <row r="523" spans="1:42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1"/>
      <c r="K523" s="1"/>
      <c r="L523" s="2"/>
      <c r="M523" s="2"/>
      <c r="N523" s="2"/>
      <c r="O523" s="2"/>
      <c r="P523" s="4"/>
      <c r="Q523" s="5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6"/>
      <c r="AI523" s="4"/>
      <c r="AJ523" s="4"/>
      <c r="AK523" s="4"/>
      <c r="AL523" s="4"/>
      <c r="AM523" s="4"/>
      <c r="AN523" s="2"/>
      <c r="AO523" s="2"/>
      <c r="AP523" s="2"/>
    </row>
    <row r="524" spans="1:42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1"/>
      <c r="K524" s="1"/>
      <c r="L524" s="2"/>
      <c r="M524" s="2"/>
      <c r="N524" s="2"/>
      <c r="O524" s="2"/>
      <c r="P524" s="4"/>
      <c r="Q524" s="5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6"/>
      <c r="AI524" s="4"/>
      <c r="AJ524" s="4"/>
      <c r="AK524" s="4"/>
      <c r="AL524" s="4"/>
      <c r="AM524" s="4"/>
      <c r="AN524" s="2"/>
      <c r="AO524" s="2"/>
      <c r="AP524" s="2"/>
    </row>
    <row r="525" spans="1:42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1"/>
      <c r="K525" s="1"/>
      <c r="L525" s="2"/>
      <c r="M525" s="2"/>
      <c r="N525" s="2"/>
      <c r="O525" s="2"/>
      <c r="P525" s="4"/>
      <c r="Q525" s="5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6"/>
      <c r="AI525" s="4"/>
      <c r="AJ525" s="4"/>
      <c r="AK525" s="4"/>
      <c r="AL525" s="4"/>
      <c r="AM525" s="4"/>
      <c r="AN525" s="2"/>
      <c r="AO525" s="2"/>
      <c r="AP525" s="2"/>
    </row>
    <row r="526" spans="1:42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1"/>
      <c r="K526" s="1"/>
      <c r="L526" s="2"/>
      <c r="M526" s="2"/>
      <c r="N526" s="2"/>
      <c r="O526" s="2"/>
      <c r="P526" s="4"/>
      <c r="Q526" s="5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6"/>
      <c r="AI526" s="4"/>
      <c r="AJ526" s="4"/>
      <c r="AK526" s="4"/>
      <c r="AL526" s="4"/>
      <c r="AM526" s="4"/>
      <c r="AN526" s="2"/>
      <c r="AO526" s="2"/>
      <c r="AP526" s="2"/>
    </row>
    <row r="527" spans="1:42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1"/>
      <c r="K527" s="1"/>
      <c r="L527" s="2"/>
      <c r="M527" s="2"/>
      <c r="N527" s="2"/>
      <c r="O527" s="2"/>
      <c r="P527" s="4"/>
      <c r="Q527" s="5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6"/>
      <c r="AI527" s="4"/>
      <c r="AJ527" s="4"/>
      <c r="AK527" s="4"/>
      <c r="AL527" s="4"/>
      <c r="AM527" s="4"/>
      <c r="AN527" s="2"/>
      <c r="AO527" s="2"/>
      <c r="AP527" s="2"/>
    </row>
    <row r="528" spans="1:42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1"/>
      <c r="K528" s="1"/>
      <c r="L528" s="2"/>
      <c r="M528" s="2"/>
      <c r="N528" s="2"/>
      <c r="O528" s="2"/>
      <c r="P528" s="4"/>
      <c r="Q528" s="5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6"/>
      <c r="AI528" s="4"/>
      <c r="AJ528" s="4"/>
      <c r="AK528" s="4"/>
      <c r="AL528" s="4"/>
      <c r="AM528" s="4"/>
      <c r="AN528" s="2"/>
      <c r="AO528" s="2"/>
      <c r="AP528" s="2"/>
    </row>
    <row r="529" spans="1:42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1"/>
      <c r="K529" s="1"/>
      <c r="L529" s="2"/>
      <c r="M529" s="2"/>
      <c r="N529" s="2"/>
      <c r="O529" s="2"/>
      <c r="P529" s="4"/>
      <c r="Q529" s="5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6"/>
      <c r="AI529" s="4"/>
      <c r="AJ529" s="4"/>
      <c r="AK529" s="4"/>
      <c r="AL529" s="4"/>
      <c r="AM529" s="4"/>
      <c r="AN529" s="2"/>
      <c r="AO529" s="2"/>
      <c r="AP529" s="2"/>
    </row>
    <row r="530" spans="1:42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1"/>
      <c r="K530" s="1"/>
      <c r="L530" s="2"/>
      <c r="M530" s="2"/>
      <c r="N530" s="2"/>
      <c r="O530" s="2"/>
      <c r="P530" s="4"/>
      <c r="Q530" s="5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6"/>
      <c r="AI530" s="4"/>
      <c r="AJ530" s="4"/>
      <c r="AK530" s="4"/>
      <c r="AL530" s="4"/>
      <c r="AM530" s="4"/>
      <c r="AN530" s="2"/>
      <c r="AO530" s="2"/>
      <c r="AP530" s="2"/>
    </row>
    <row r="531" spans="1:42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1"/>
      <c r="K531" s="1"/>
      <c r="L531" s="2"/>
      <c r="M531" s="2"/>
      <c r="N531" s="2"/>
      <c r="O531" s="2"/>
      <c r="P531" s="4"/>
      <c r="Q531" s="5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6"/>
      <c r="AI531" s="4"/>
      <c r="AJ531" s="4"/>
      <c r="AK531" s="4"/>
      <c r="AL531" s="4"/>
      <c r="AM531" s="4"/>
      <c r="AN531" s="2"/>
      <c r="AO531" s="2"/>
      <c r="AP531" s="2"/>
    </row>
    <row r="532" spans="1:42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1"/>
      <c r="K532" s="1"/>
      <c r="L532" s="2"/>
      <c r="M532" s="2"/>
      <c r="N532" s="2"/>
      <c r="O532" s="2"/>
      <c r="P532" s="4"/>
      <c r="Q532" s="5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6"/>
      <c r="AI532" s="4"/>
      <c r="AJ532" s="4"/>
      <c r="AK532" s="4"/>
      <c r="AL532" s="4"/>
      <c r="AM532" s="4"/>
      <c r="AN532" s="2"/>
      <c r="AO532" s="2"/>
      <c r="AP532" s="2"/>
    </row>
    <row r="533" spans="1:42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1"/>
      <c r="K533" s="1"/>
      <c r="L533" s="2"/>
      <c r="M533" s="2"/>
      <c r="N533" s="2"/>
      <c r="O533" s="2"/>
      <c r="P533" s="4"/>
      <c r="Q533" s="5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6"/>
      <c r="AI533" s="4"/>
      <c r="AJ533" s="4"/>
      <c r="AK533" s="4"/>
      <c r="AL533" s="4"/>
      <c r="AM533" s="4"/>
      <c r="AN533" s="2"/>
      <c r="AO533" s="2"/>
      <c r="AP533" s="2"/>
    </row>
    <row r="534" spans="1:42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1"/>
      <c r="K534" s="1"/>
      <c r="L534" s="2"/>
      <c r="M534" s="2"/>
      <c r="N534" s="2"/>
      <c r="O534" s="2"/>
      <c r="P534" s="4"/>
      <c r="Q534" s="5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6"/>
      <c r="AI534" s="4"/>
      <c r="AJ534" s="4"/>
      <c r="AK534" s="4"/>
      <c r="AL534" s="4"/>
      <c r="AM534" s="4"/>
      <c r="AN534" s="2"/>
      <c r="AO534" s="2"/>
      <c r="AP534" s="2"/>
    </row>
    <row r="535" spans="1:42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1"/>
      <c r="K535" s="1"/>
      <c r="L535" s="2"/>
      <c r="M535" s="2"/>
      <c r="N535" s="2"/>
      <c r="O535" s="2"/>
      <c r="P535" s="4"/>
      <c r="Q535" s="5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6"/>
      <c r="AI535" s="4"/>
      <c r="AJ535" s="4"/>
      <c r="AK535" s="4"/>
      <c r="AL535" s="4"/>
      <c r="AM535" s="4"/>
      <c r="AN535" s="2"/>
      <c r="AO535" s="2"/>
      <c r="AP535" s="2"/>
    </row>
    <row r="536" spans="1:42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1"/>
      <c r="K536" s="1"/>
      <c r="L536" s="2"/>
      <c r="M536" s="2"/>
      <c r="N536" s="2"/>
      <c r="O536" s="2"/>
      <c r="P536" s="4"/>
      <c r="Q536" s="5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6"/>
      <c r="AI536" s="4"/>
      <c r="AJ536" s="4"/>
      <c r="AK536" s="4"/>
      <c r="AL536" s="4"/>
      <c r="AM536" s="4"/>
      <c r="AN536" s="2"/>
      <c r="AO536" s="2"/>
      <c r="AP536" s="2"/>
    </row>
    <row r="537" spans="1:42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1"/>
      <c r="K537" s="1"/>
      <c r="L537" s="2"/>
      <c r="M537" s="2"/>
      <c r="N537" s="2"/>
      <c r="O537" s="2"/>
      <c r="P537" s="4"/>
      <c r="Q537" s="5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6"/>
      <c r="AI537" s="4"/>
      <c r="AJ537" s="4"/>
      <c r="AK537" s="4"/>
      <c r="AL537" s="4"/>
      <c r="AM537" s="4"/>
      <c r="AN537" s="2"/>
      <c r="AO537" s="2"/>
      <c r="AP537" s="2"/>
    </row>
    <row r="538" spans="1:42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1"/>
      <c r="K538" s="1"/>
      <c r="L538" s="2"/>
      <c r="M538" s="2"/>
      <c r="N538" s="2"/>
      <c r="O538" s="2"/>
      <c r="P538" s="4"/>
      <c r="Q538" s="5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6"/>
      <c r="AI538" s="4"/>
      <c r="AJ538" s="4"/>
      <c r="AK538" s="4"/>
      <c r="AL538" s="4"/>
      <c r="AM538" s="4"/>
      <c r="AN538" s="2"/>
      <c r="AO538" s="2"/>
      <c r="AP538" s="2"/>
    </row>
    <row r="539" spans="1:42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1"/>
      <c r="K539" s="1"/>
      <c r="L539" s="2"/>
      <c r="M539" s="2"/>
      <c r="N539" s="2"/>
      <c r="O539" s="2"/>
      <c r="P539" s="4"/>
      <c r="Q539" s="5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6"/>
      <c r="AI539" s="4"/>
      <c r="AJ539" s="4"/>
      <c r="AK539" s="4"/>
      <c r="AL539" s="4"/>
      <c r="AM539" s="4"/>
      <c r="AN539" s="2"/>
      <c r="AO539" s="2"/>
      <c r="AP539" s="2"/>
    </row>
    <row r="540" spans="1:42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1"/>
      <c r="K540" s="1"/>
      <c r="L540" s="2"/>
      <c r="M540" s="2"/>
      <c r="N540" s="2"/>
      <c r="O540" s="2"/>
      <c r="P540" s="4"/>
      <c r="Q540" s="5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6"/>
      <c r="AI540" s="4"/>
      <c r="AJ540" s="4"/>
      <c r="AK540" s="4"/>
      <c r="AL540" s="4"/>
      <c r="AM540" s="4"/>
      <c r="AN540" s="2"/>
      <c r="AO540" s="2"/>
      <c r="AP540" s="2"/>
    </row>
    <row r="541" spans="1:42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1"/>
      <c r="K541" s="1"/>
      <c r="L541" s="2"/>
      <c r="M541" s="2"/>
      <c r="N541" s="2"/>
      <c r="O541" s="2"/>
      <c r="P541" s="4"/>
      <c r="Q541" s="5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6"/>
      <c r="AI541" s="4"/>
      <c r="AJ541" s="4"/>
      <c r="AK541" s="4"/>
      <c r="AL541" s="4"/>
      <c r="AM541" s="4"/>
      <c r="AN541" s="2"/>
      <c r="AO541" s="2"/>
      <c r="AP541" s="2"/>
    </row>
    <row r="542" spans="1:42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1"/>
      <c r="K542" s="1"/>
      <c r="L542" s="2"/>
      <c r="M542" s="2"/>
      <c r="N542" s="2"/>
      <c r="O542" s="2"/>
      <c r="P542" s="4"/>
      <c r="Q542" s="5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6"/>
      <c r="AI542" s="4"/>
      <c r="AJ542" s="4"/>
      <c r="AK542" s="4"/>
      <c r="AL542" s="4"/>
      <c r="AM542" s="4"/>
      <c r="AN542" s="2"/>
      <c r="AO542" s="2"/>
      <c r="AP542" s="2"/>
    </row>
    <row r="543" spans="1:42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1"/>
      <c r="K543" s="1"/>
      <c r="L543" s="2"/>
      <c r="M543" s="2"/>
      <c r="N543" s="2"/>
      <c r="O543" s="2"/>
      <c r="P543" s="4"/>
      <c r="Q543" s="5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6"/>
      <c r="AI543" s="4"/>
      <c r="AJ543" s="4"/>
      <c r="AK543" s="4"/>
      <c r="AL543" s="4"/>
      <c r="AM543" s="4"/>
      <c r="AN543" s="2"/>
      <c r="AO543" s="2"/>
      <c r="AP543" s="2"/>
    </row>
    <row r="544" spans="1:42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1"/>
      <c r="K544" s="1"/>
      <c r="L544" s="2"/>
      <c r="M544" s="2"/>
      <c r="N544" s="2"/>
      <c r="O544" s="2"/>
      <c r="P544" s="4"/>
      <c r="Q544" s="5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6"/>
      <c r="AI544" s="4"/>
      <c r="AJ544" s="4"/>
      <c r="AK544" s="4"/>
      <c r="AL544" s="4"/>
      <c r="AM544" s="4"/>
      <c r="AN544" s="2"/>
      <c r="AO544" s="2"/>
      <c r="AP544" s="2"/>
    </row>
    <row r="545" spans="1:42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1"/>
      <c r="K545" s="1"/>
      <c r="L545" s="2"/>
      <c r="M545" s="2"/>
      <c r="N545" s="2"/>
      <c r="O545" s="2"/>
      <c r="P545" s="4"/>
      <c r="Q545" s="5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6"/>
      <c r="AI545" s="4"/>
      <c r="AJ545" s="4"/>
      <c r="AK545" s="4"/>
      <c r="AL545" s="4"/>
      <c r="AM545" s="4"/>
      <c r="AN545" s="2"/>
      <c r="AO545" s="2"/>
      <c r="AP545" s="2"/>
    </row>
    <row r="546" spans="1:42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1"/>
      <c r="K546" s="1"/>
      <c r="L546" s="2"/>
      <c r="M546" s="2"/>
      <c r="N546" s="2"/>
      <c r="O546" s="2"/>
      <c r="P546" s="4"/>
      <c r="Q546" s="5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6"/>
      <c r="AI546" s="4"/>
      <c r="AJ546" s="4"/>
      <c r="AK546" s="4"/>
      <c r="AL546" s="4"/>
      <c r="AM546" s="4"/>
      <c r="AN546" s="2"/>
      <c r="AO546" s="2"/>
      <c r="AP546" s="2"/>
    </row>
    <row r="547" spans="1:42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1"/>
      <c r="K547" s="1"/>
      <c r="L547" s="2"/>
      <c r="M547" s="2"/>
      <c r="N547" s="2"/>
      <c r="O547" s="2"/>
      <c r="P547" s="4"/>
      <c r="Q547" s="5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6"/>
      <c r="AI547" s="4"/>
      <c r="AJ547" s="4"/>
      <c r="AK547" s="4"/>
      <c r="AL547" s="4"/>
      <c r="AM547" s="4"/>
      <c r="AN547" s="2"/>
      <c r="AO547" s="2"/>
      <c r="AP547" s="2"/>
    </row>
    <row r="548" spans="1:42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1"/>
      <c r="K548" s="1"/>
      <c r="L548" s="2"/>
      <c r="M548" s="2"/>
      <c r="N548" s="2"/>
      <c r="O548" s="2"/>
      <c r="P548" s="4"/>
      <c r="Q548" s="5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6"/>
      <c r="AI548" s="4"/>
      <c r="AJ548" s="4"/>
      <c r="AK548" s="4"/>
      <c r="AL548" s="4"/>
      <c r="AM548" s="4"/>
      <c r="AN548" s="2"/>
      <c r="AO548" s="2"/>
      <c r="AP548" s="2"/>
    </row>
    <row r="549" spans="1:42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1"/>
      <c r="K549" s="1"/>
      <c r="L549" s="2"/>
      <c r="M549" s="2"/>
      <c r="N549" s="2"/>
      <c r="O549" s="2"/>
      <c r="P549" s="4"/>
      <c r="Q549" s="5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6"/>
      <c r="AI549" s="4"/>
      <c r="AJ549" s="4"/>
      <c r="AK549" s="4"/>
      <c r="AL549" s="4"/>
      <c r="AM549" s="4"/>
      <c r="AN549" s="2"/>
      <c r="AO549" s="2"/>
      <c r="AP549" s="2"/>
    </row>
    <row r="550" spans="1:42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1"/>
      <c r="K550" s="1"/>
      <c r="L550" s="2"/>
      <c r="M550" s="2"/>
      <c r="N550" s="2"/>
      <c r="O550" s="2"/>
      <c r="P550" s="4"/>
      <c r="Q550" s="5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6"/>
      <c r="AI550" s="4"/>
      <c r="AJ550" s="4"/>
      <c r="AK550" s="4"/>
      <c r="AL550" s="4"/>
      <c r="AM550" s="4"/>
      <c r="AN550" s="2"/>
      <c r="AO550" s="2"/>
      <c r="AP550" s="2"/>
    </row>
    <row r="551" spans="1:42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1"/>
      <c r="K551" s="1"/>
      <c r="L551" s="2"/>
      <c r="M551" s="2"/>
      <c r="N551" s="2"/>
      <c r="O551" s="2"/>
      <c r="P551" s="4"/>
      <c r="Q551" s="5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6"/>
      <c r="AI551" s="4"/>
      <c r="AJ551" s="4"/>
      <c r="AK551" s="4"/>
      <c r="AL551" s="4"/>
      <c r="AM551" s="4"/>
      <c r="AN551" s="2"/>
      <c r="AO551" s="2"/>
      <c r="AP551" s="2"/>
    </row>
    <row r="552" spans="1:42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1"/>
      <c r="K552" s="1"/>
      <c r="L552" s="2"/>
      <c r="M552" s="2"/>
      <c r="N552" s="2"/>
      <c r="O552" s="2"/>
      <c r="P552" s="4"/>
      <c r="Q552" s="5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6"/>
      <c r="AI552" s="4"/>
      <c r="AJ552" s="4"/>
      <c r="AK552" s="4"/>
      <c r="AL552" s="4"/>
      <c r="AM552" s="4"/>
      <c r="AN552" s="2"/>
      <c r="AO552" s="2"/>
      <c r="AP552" s="2"/>
    </row>
    <row r="553" spans="1:42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1"/>
      <c r="K553" s="1"/>
      <c r="L553" s="2"/>
      <c r="M553" s="2"/>
      <c r="N553" s="2"/>
      <c r="O553" s="2"/>
      <c r="P553" s="4"/>
      <c r="Q553" s="5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6"/>
      <c r="AI553" s="4"/>
      <c r="AJ553" s="4"/>
      <c r="AK553" s="4"/>
      <c r="AL553" s="4"/>
      <c r="AM553" s="4"/>
      <c r="AN553" s="2"/>
      <c r="AO553" s="2"/>
      <c r="AP553" s="2"/>
    </row>
    <row r="554" spans="1:42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1"/>
      <c r="K554" s="1"/>
      <c r="L554" s="2"/>
      <c r="M554" s="2"/>
      <c r="N554" s="2"/>
      <c r="O554" s="2"/>
      <c r="P554" s="4"/>
      <c r="Q554" s="5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6"/>
      <c r="AI554" s="4"/>
      <c r="AJ554" s="4"/>
      <c r="AK554" s="4"/>
      <c r="AL554" s="4"/>
      <c r="AM554" s="4"/>
      <c r="AN554" s="2"/>
      <c r="AO554" s="2"/>
      <c r="AP554" s="2"/>
    </row>
    <row r="555" spans="1:42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1"/>
      <c r="K555" s="1"/>
      <c r="L555" s="2"/>
      <c r="M555" s="2"/>
      <c r="N555" s="2"/>
      <c r="O555" s="2"/>
      <c r="P555" s="4"/>
      <c r="Q555" s="5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6"/>
      <c r="AI555" s="4"/>
      <c r="AJ555" s="4"/>
      <c r="AK555" s="4"/>
      <c r="AL555" s="4"/>
      <c r="AM555" s="4"/>
      <c r="AN555" s="2"/>
      <c r="AO555" s="2"/>
      <c r="AP555" s="2"/>
    </row>
    <row r="556" spans="1:42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1"/>
      <c r="K556" s="1"/>
      <c r="L556" s="2"/>
      <c r="M556" s="2"/>
      <c r="N556" s="2"/>
      <c r="O556" s="2"/>
      <c r="P556" s="4"/>
      <c r="Q556" s="5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6"/>
      <c r="AI556" s="4"/>
      <c r="AJ556" s="4"/>
      <c r="AK556" s="4"/>
      <c r="AL556" s="4"/>
      <c r="AM556" s="4"/>
      <c r="AN556" s="2"/>
      <c r="AO556" s="2"/>
      <c r="AP556" s="2"/>
    </row>
    <row r="557" spans="1:42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1"/>
      <c r="K557" s="1"/>
      <c r="L557" s="2"/>
      <c r="M557" s="2"/>
      <c r="N557" s="2"/>
      <c r="O557" s="2"/>
      <c r="P557" s="4"/>
      <c r="Q557" s="5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6"/>
      <c r="AI557" s="4"/>
      <c r="AJ557" s="4"/>
      <c r="AK557" s="4"/>
      <c r="AL557" s="4"/>
      <c r="AM557" s="4"/>
      <c r="AN557" s="2"/>
      <c r="AO557" s="2"/>
      <c r="AP557" s="2"/>
    </row>
    <row r="558" spans="1:42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1"/>
      <c r="K558" s="1"/>
      <c r="L558" s="2"/>
      <c r="M558" s="2"/>
      <c r="N558" s="2"/>
      <c r="O558" s="2"/>
      <c r="P558" s="4"/>
      <c r="Q558" s="5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6"/>
      <c r="AI558" s="4"/>
      <c r="AJ558" s="4"/>
      <c r="AK558" s="4"/>
      <c r="AL558" s="4"/>
      <c r="AM558" s="4"/>
      <c r="AN558" s="2"/>
      <c r="AO558" s="2"/>
      <c r="AP558" s="2"/>
    </row>
    <row r="559" spans="1:42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1"/>
      <c r="K559" s="1"/>
      <c r="L559" s="2"/>
      <c r="M559" s="2"/>
      <c r="N559" s="2"/>
      <c r="O559" s="2"/>
      <c r="P559" s="4"/>
      <c r="Q559" s="5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6"/>
      <c r="AI559" s="4"/>
      <c r="AJ559" s="4"/>
      <c r="AK559" s="4"/>
      <c r="AL559" s="4"/>
      <c r="AM559" s="4"/>
      <c r="AN559" s="2"/>
      <c r="AO559" s="2"/>
      <c r="AP559" s="2"/>
    </row>
    <row r="560" spans="1:42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1"/>
      <c r="K560" s="1"/>
      <c r="L560" s="2"/>
      <c r="M560" s="2"/>
      <c r="N560" s="2"/>
      <c r="O560" s="2"/>
      <c r="P560" s="4"/>
      <c r="Q560" s="5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6"/>
      <c r="AI560" s="4"/>
      <c r="AJ560" s="4"/>
      <c r="AK560" s="4"/>
      <c r="AL560" s="4"/>
      <c r="AM560" s="4"/>
      <c r="AN560" s="2"/>
      <c r="AO560" s="2"/>
      <c r="AP560" s="2"/>
    </row>
    <row r="561" spans="1:42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1"/>
      <c r="K561" s="1"/>
      <c r="L561" s="2"/>
      <c r="M561" s="2"/>
      <c r="N561" s="2"/>
      <c r="O561" s="2"/>
      <c r="P561" s="4"/>
      <c r="Q561" s="5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6"/>
      <c r="AI561" s="4"/>
      <c r="AJ561" s="4"/>
      <c r="AK561" s="4"/>
      <c r="AL561" s="4"/>
      <c r="AM561" s="4"/>
      <c r="AN561" s="2"/>
      <c r="AO561" s="2"/>
      <c r="AP561" s="2"/>
    </row>
    <row r="562" spans="1:42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1"/>
      <c r="K562" s="1"/>
      <c r="L562" s="2"/>
      <c r="M562" s="2"/>
      <c r="N562" s="2"/>
      <c r="O562" s="2"/>
      <c r="P562" s="4"/>
      <c r="Q562" s="5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6"/>
      <c r="AI562" s="4"/>
      <c r="AJ562" s="4"/>
      <c r="AK562" s="4"/>
      <c r="AL562" s="4"/>
      <c r="AM562" s="4"/>
      <c r="AN562" s="2"/>
      <c r="AO562" s="2"/>
      <c r="AP562" s="2"/>
    </row>
    <row r="563" spans="1:42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1"/>
      <c r="K563" s="1"/>
      <c r="L563" s="2"/>
      <c r="M563" s="2"/>
      <c r="N563" s="2"/>
      <c r="O563" s="2"/>
      <c r="P563" s="4"/>
      <c r="Q563" s="5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6"/>
      <c r="AI563" s="4"/>
      <c r="AJ563" s="4"/>
      <c r="AK563" s="4"/>
      <c r="AL563" s="4"/>
      <c r="AM563" s="4"/>
      <c r="AN563" s="2"/>
      <c r="AO563" s="2"/>
      <c r="AP563" s="2"/>
    </row>
    <row r="564" spans="1:42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1"/>
      <c r="K564" s="1"/>
      <c r="L564" s="2"/>
      <c r="M564" s="2"/>
      <c r="N564" s="2"/>
      <c r="O564" s="2"/>
      <c r="P564" s="4"/>
      <c r="Q564" s="5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6"/>
      <c r="AI564" s="4"/>
      <c r="AJ564" s="4"/>
      <c r="AK564" s="4"/>
      <c r="AL564" s="4"/>
      <c r="AM564" s="4"/>
      <c r="AN564" s="2"/>
      <c r="AO564" s="2"/>
      <c r="AP564" s="2"/>
    </row>
    <row r="565" spans="1:42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1"/>
      <c r="K565" s="1"/>
      <c r="L565" s="2"/>
      <c r="M565" s="2"/>
      <c r="N565" s="2"/>
      <c r="O565" s="2"/>
      <c r="P565" s="4"/>
      <c r="Q565" s="5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6"/>
      <c r="AI565" s="4"/>
      <c r="AJ565" s="4"/>
      <c r="AK565" s="4"/>
      <c r="AL565" s="4"/>
      <c r="AM565" s="4"/>
      <c r="AN565" s="2"/>
      <c r="AO565" s="2"/>
      <c r="AP565" s="2"/>
    </row>
    <row r="566" spans="1:42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1"/>
      <c r="K566" s="1"/>
      <c r="L566" s="2"/>
      <c r="M566" s="2"/>
      <c r="N566" s="2"/>
      <c r="O566" s="2"/>
      <c r="P566" s="4"/>
      <c r="Q566" s="5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6"/>
      <c r="AI566" s="4"/>
      <c r="AJ566" s="4"/>
      <c r="AK566" s="4"/>
      <c r="AL566" s="4"/>
      <c r="AM566" s="4"/>
      <c r="AN566" s="2"/>
      <c r="AO566" s="2"/>
      <c r="AP566" s="2"/>
    </row>
    <row r="567" spans="1:42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1"/>
      <c r="K567" s="1"/>
      <c r="L567" s="2"/>
      <c r="M567" s="2"/>
      <c r="N567" s="2"/>
      <c r="O567" s="2"/>
      <c r="P567" s="4"/>
      <c r="Q567" s="5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6"/>
      <c r="AI567" s="4"/>
      <c r="AJ567" s="4"/>
      <c r="AK567" s="4"/>
      <c r="AL567" s="4"/>
      <c r="AM567" s="4"/>
      <c r="AN567" s="2"/>
      <c r="AO567" s="2"/>
      <c r="AP567" s="2"/>
    </row>
    <row r="568" spans="1:42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1"/>
      <c r="K568" s="1"/>
      <c r="L568" s="2"/>
      <c r="M568" s="2"/>
      <c r="N568" s="2"/>
      <c r="O568" s="2"/>
      <c r="P568" s="4"/>
      <c r="Q568" s="5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6"/>
      <c r="AI568" s="4"/>
      <c r="AJ568" s="4"/>
      <c r="AK568" s="4"/>
      <c r="AL568" s="4"/>
      <c r="AM568" s="4"/>
      <c r="AN568" s="2"/>
      <c r="AO568" s="2"/>
      <c r="AP568" s="2"/>
    </row>
    <row r="569" spans="1:42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1"/>
      <c r="K569" s="1"/>
      <c r="L569" s="2"/>
      <c r="M569" s="2"/>
      <c r="N569" s="2"/>
      <c r="O569" s="2"/>
      <c r="P569" s="4"/>
      <c r="Q569" s="5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6"/>
      <c r="AI569" s="4"/>
      <c r="AJ569" s="4"/>
      <c r="AK569" s="4"/>
      <c r="AL569" s="4"/>
      <c r="AM569" s="4"/>
      <c r="AN569" s="2"/>
      <c r="AO569" s="2"/>
      <c r="AP569" s="2"/>
    </row>
    <row r="570" spans="1:42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1"/>
      <c r="K570" s="1"/>
      <c r="L570" s="2"/>
      <c r="M570" s="2"/>
      <c r="N570" s="2"/>
      <c r="O570" s="2"/>
      <c r="P570" s="4"/>
      <c r="Q570" s="5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6"/>
      <c r="AI570" s="4"/>
      <c r="AJ570" s="4"/>
      <c r="AK570" s="4"/>
      <c r="AL570" s="4"/>
      <c r="AM570" s="4"/>
      <c r="AN570" s="2"/>
      <c r="AO570" s="2"/>
      <c r="AP570" s="2"/>
    </row>
    <row r="571" spans="1:42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1"/>
      <c r="K571" s="1"/>
      <c r="L571" s="2"/>
      <c r="M571" s="2"/>
      <c r="N571" s="2"/>
      <c r="O571" s="2"/>
      <c r="P571" s="4"/>
      <c r="Q571" s="5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6"/>
      <c r="AI571" s="4"/>
      <c r="AJ571" s="4"/>
      <c r="AK571" s="4"/>
      <c r="AL571" s="4"/>
      <c r="AM571" s="4"/>
      <c r="AN571" s="2"/>
      <c r="AO571" s="2"/>
      <c r="AP571" s="2"/>
    </row>
    <row r="572" spans="1:42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1"/>
      <c r="K572" s="1"/>
      <c r="L572" s="2"/>
      <c r="M572" s="2"/>
      <c r="N572" s="2"/>
      <c r="O572" s="2"/>
      <c r="P572" s="4"/>
      <c r="Q572" s="5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6"/>
      <c r="AI572" s="4"/>
      <c r="AJ572" s="4"/>
      <c r="AK572" s="4"/>
      <c r="AL572" s="4"/>
      <c r="AM572" s="4"/>
      <c r="AN572" s="2"/>
      <c r="AO572" s="2"/>
      <c r="AP572" s="2"/>
    </row>
    <row r="573" spans="1:42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1"/>
      <c r="K573" s="1"/>
      <c r="L573" s="2"/>
      <c r="M573" s="2"/>
      <c r="N573" s="2"/>
      <c r="O573" s="2"/>
      <c r="P573" s="4"/>
      <c r="Q573" s="5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6"/>
      <c r="AI573" s="4"/>
      <c r="AJ573" s="4"/>
      <c r="AK573" s="4"/>
      <c r="AL573" s="4"/>
      <c r="AM573" s="4"/>
      <c r="AN573" s="2"/>
      <c r="AO573" s="2"/>
      <c r="AP573" s="2"/>
    </row>
    <row r="574" spans="1:42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1"/>
      <c r="K574" s="1"/>
      <c r="L574" s="2"/>
      <c r="M574" s="2"/>
      <c r="N574" s="2"/>
      <c r="O574" s="2"/>
      <c r="P574" s="4"/>
      <c r="Q574" s="5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6"/>
      <c r="AI574" s="4"/>
      <c r="AJ574" s="4"/>
      <c r="AK574" s="4"/>
      <c r="AL574" s="4"/>
      <c r="AM574" s="4"/>
      <c r="AN574" s="2"/>
      <c r="AO574" s="2"/>
      <c r="AP574" s="2"/>
    </row>
    <row r="575" spans="1:42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1"/>
      <c r="K575" s="1"/>
      <c r="L575" s="2"/>
      <c r="M575" s="2"/>
      <c r="N575" s="2"/>
      <c r="O575" s="2"/>
      <c r="P575" s="4"/>
      <c r="Q575" s="5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6"/>
      <c r="AI575" s="4"/>
      <c r="AJ575" s="4"/>
      <c r="AK575" s="4"/>
      <c r="AL575" s="4"/>
      <c r="AM575" s="4"/>
      <c r="AN575" s="2"/>
      <c r="AO575" s="2"/>
      <c r="AP575" s="2"/>
    </row>
    <row r="576" spans="1:42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1"/>
      <c r="K576" s="1"/>
      <c r="L576" s="2"/>
      <c r="M576" s="2"/>
      <c r="N576" s="2"/>
      <c r="O576" s="2"/>
      <c r="P576" s="4"/>
      <c r="Q576" s="5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6"/>
      <c r="AI576" s="4"/>
      <c r="AJ576" s="4"/>
      <c r="AK576" s="4"/>
      <c r="AL576" s="4"/>
      <c r="AM576" s="4"/>
      <c r="AN576" s="2"/>
      <c r="AO576" s="2"/>
      <c r="AP576" s="2"/>
    </row>
    <row r="577" spans="1:42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1"/>
      <c r="K577" s="1"/>
      <c r="L577" s="2"/>
      <c r="M577" s="2"/>
      <c r="N577" s="2"/>
      <c r="O577" s="2"/>
      <c r="P577" s="4"/>
      <c r="Q577" s="5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6"/>
      <c r="AI577" s="4"/>
      <c r="AJ577" s="4"/>
      <c r="AK577" s="4"/>
      <c r="AL577" s="4"/>
      <c r="AM577" s="4"/>
      <c r="AN577" s="2"/>
      <c r="AO577" s="2"/>
      <c r="AP577" s="2"/>
    </row>
    <row r="578" spans="1:42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1"/>
      <c r="K578" s="1"/>
      <c r="L578" s="2"/>
      <c r="M578" s="2"/>
      <c r="N578" s="2"/>
      <c r="O578" s="2"/>
      <c r="P578" s="4"/>
      <c r="Q578" s="5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6"/>
      <c r="AI578" s="4"/>
      <c r="AJ578" s="4"/>
      <c r="AK578" s="4"/>
      <c r="AL578" s="4"/>
      <c r="AM578" s="4"/>
      <c r="AN578" s="2"/>
      <c r="AO578" s="2"/>
      <c r="AP578" s="2"/>
    </row>
    <row r="579" spans="1:42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1"/>
      <c r="K579" s="1"/>
      <c r="L579" s="2"/>
      <c r="M579" s="2"/>
      <c r="N579" s="2"/>
      <c r="O579" s="2"/>
      <c r="P579" s="4"/>
      <c r="Q579" s="5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6"/>
      <c r="AI579" s="4"/>
      <c r="AJ579" s="4"/>
      <c r="AK579" s="4"/>
      <c r="AL579" s="4"/>
      <c r="AM579" s="4"/>
      <c r="AN579" s="2"/>
      <c r="AO579" s="2"/>
      <c r="AP579" s="2"/>
    </row>
    <row r="580" spans="1:42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1"/>
      <c r="K580" s="1"/>
      <c r="L580" s="2"/>
      <c r="M580" s="2"/>
      <c r="N580" s="2"/>
      <c r="O580" s="2"/>
      <c r="P580" s="4"/>
      <c r="Q580" s="5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6"/>
      <c r="AI580" s="4"/>
      <c r="AJ580" s="4"/>
      <c r="AK580" s="4"/>
      <c r="AL580" s="4"/>
      <c r="AM580" s="4"/>
      <c r="AN580" s="2"/>
      <c r="AO580" s="2"/>
      <c r="AP580" s="2"/>
    </row>
    <row r="581" spans="1:42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1"/>
      <c r="K581" s="1"/>
      <c r="L581" s="2"/>
      <c r="M581" s="2"/>
      <c r="N581" s="2"/>
      <c r="O581" s="2"/>
      <c r="P581" s="4"/>
      <c r="Q581" s="5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6"/>
      <c r="AI581" s="4"/>
      <c r="AJ581" s="4"/>
      <c r="AK581" s="4"/>
      <c r="AL581" s="4"/>
      <c r="AM581" s="4"/>
      <c r="AN581" s="2"/>
      <c r="AO581" s="2"/>
      <c r="AP581" s="2"/>
    </row>
    <row r="582" spans="1:42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1"/>
      <c r="K582" s="1"/>
      <c r="L582" s="2"/>
      <c r="M582" s="2"/>
      <c r="N582" s="2"/>
      <c r="O582" s="2"/>
      <c r="P582" s="4"/>
      <c r="Q582" s="5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6"/>
      <c r="AI582" s="4"/>
      <c r="AJ582" s="4"/>
      <c r="AK582" s="4"/>
      <c r="AL582" s="4"/>
      <c r="AM582" s="4"/>
      <c r="AN582" s="2"/>
      <c r="AO582" s="2"/>
      <c r="AP582" s="2"/>
    </row>
    <row r="583" spans="1:42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1"/>
      <c r="K583" s="1"/>
      <c r="L583" s="2"/>
      <c r="M583" s="2"/>
      <c r="N583" s="2"/>
      <c r="O583" s="2"/>
      <c r="P583" s="4"/>
      <c r="Q583" s="5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6"/>
      <c r="AI583" s="4"/>
      <c r="AJ583" s="4"/>
      <c r="AK583" s="4"/>
      <c r="AL583" s="4"/>
      <c r="AM583" s="4"/>
      <c r="AN583" s="2"/>
      <c r="AO583" s="2"/>
      <c r="AP583" s="2"/>
    </row>
    <row r="584" spans="1:42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1"/>
      <c r="K584" s="1"/>
      <c r="L584" s="2"/>
      <c r="M584" s="2"/>
      <c r="N584" s="2"/>
      <c r="O584" s="2"/>
      <c r="P584" s="4"/>
      <c r="Q584" s="5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6"/>
      <c r="AI584" s="4"/>
      <c r="AJ584" s="4"/>
      <c r="AK584" s="4"/>
      <c r="AL584" s="4"/>
      <c r="AM584" s="4"/>
      <c r="AN584" s="2"/>
      <c r="AO584" s="2"/>
      <c r="AP584" s="2"/>
    </row>
    <row r="585" spans="1:42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1"/>
      <c r="K585" s="1"/>
      <c r="L585" s="2"/>
      <c r="M585" s="2"/>
      <c r="N585" s="2"/>
      <c r="O585" s="2"/>
      <c r="P585" s="4"/>
      <c r="Q585" s="5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6"/>
      <c r="AI585" s="4"/>
      <c r="AJ585" s="4"/>
      <c r="AK585" s="4"/>
      <c r="AL585" s="4"/>
      <c r="AM585" s="4"/>
      <c r="AN585" s="2"/>
      <c r="AO585" s="2"/>
      <c r="AP585" s="2"/>
    </row>
    <row r="586" spans="1:42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1"/>
      <c r="K586" s="1"/>
      <c r="L586" s="2"/>
      <c r="M586" s="2"/>
      <c r="N586" s="2"/>
      <c r="O586" s="2"/>
      <c r="P586" s="4"/>
      <c r="Q586" s="5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6"/>
      <c r="AI586" s="4"/>
      <c r="AJ586" s="4"/>
      <c r="AK586" s="4"/>
      <c r="AL586" s="4"/>
      <c r="AM586" s="4"/>
      <c r="AN586" s="2"/>
      <c r="AO586" s="2"/>
      <c r="AP586" s="2"/>
    </row>
    <row r="587" spans="1:42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1"/>
      <c r="K587" s="1"/>
      <c r="L587" s="2"/>
      <c r="M587" s="2"/>
      <c r="N587" s="2"/>
      <c r="O587" s="2"/>
      <c r="P587" s="4"/>
      <c r="Q587" s="5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6"/>
      <c r="AI587" s="4"/>
      <c r="AJ587" s="4"/>
      <c r="AK587" s="4"/>
      <c r="AL587" s="4"/>
      <c r="AM587" s="4"/>
      <c r="AN587" s="2"/>
      <c r="AO587" s="2"/>
      <c r="AP587" s="2"/>
    </row>
    <row r="588" spans="1:42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1"/>
      <c r="K588" s="1"/>
      <c r="L588" s="2"/>
      <c r="M588" s="2"/>
      <c r="N588" s="2"/>
      <c r="O588" s="2"/>
      <c r="P588" s="4"/>
      <c r="Q588" s="5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6"/>
      <c r="AI588" s="4"/>
      <c r="AJ588" s="4"/>
      <c r="AK588" s="4"/>
      <c r="AL588" s="4"/>
      <c r="AM588" s="4"/>
      <c r="AN588" s="2"/>
      <c r="AO588" s="2"/>
      <c r="AP588" s="2"/>
    </row>
    <row r="589" spans="1:42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1"/>
      <c r="K589" s="1"/>
      <c r="L589" s="2"/>
      <c r="M589" s="2"/>
      <c r="N589" s="2"/>
      <c r="O589" s="2"/>
      <c r="P589" s="4"/>
      <c r="Q589" s="5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6"/>
      <c r="AI589" s="4"/>
      <c r="AJ589" s="4"/>
      <c r="AK589" s="4"/>
      <c r="AL589" s="4"/>
      <c r="AM589" s="4"/>
      <c r="AN589" s="2"/>
      <c r="AO589" s="2"/>
      <c r="AP589" s="2"/>
    </row>
    <row r="590" spans="1:42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1"/>
      <c r="K590" s="1"/>
      <c r="L590" s="2"/>
      <c r="M590" s="2"/>
      <c r="N590" s="2"/>
      <c r="O590" s="2"/>
      <c r="P590" s="4"/>
      <c r="Q590" s="5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6"/>
      <c r="AI590" s="4"/>
      <c r="AJ590" s="4"/>
      <c r="AK590" s="4"/>
      <c r="AL590" s="4"/>
      <c r="AM590" s="4"/>
      <c r="AN590" s="2"/>
      <c r="AO590" s="2"/>
      <c r="AP590" s="2"/>
    </row>
    <row r="591" spans="1:42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1"/>
      <c r="K591" s="1"/>
      <c r="L591" s="2"/>
      <c r="M591" s="2"/>
      <c r="N591" s="2"/>
      <c r="O591" s="2"/>
      <c r="P591" s="4"/>
      <c r="Q591" s="5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6"/>
      <c r="AI591" s="4"/>
      <c r="AJ591" s="4"/>
      <c r="AK591" s="4"/>
      <c r="AL591" s="4"/>
      <c r="AM591" s="4"/>
      <c r="AN591" s="2"/>
      <c r="AO591" s="2"/>
      <c r="AP591" s="2"/>
    </row>
    <row r="592" spans="1:42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1"/>
      <c r="K592" s="1"/>
      <c r="L592" s="2"/>
      <c r="M592" s="2"/>
      <c r="N592" s="2"/>
      <c r="O592" s="2"/>
      <c r="P592" s="4"/>
      <c r="Q592" s="5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6"/>
      <c r="AI592" s="4"/>
      <c r="AJ592" s="4"/>
      <c r="AK592" s="4"/>
      <c r="AL592" s="4"/>
      <c r="AM592" s="4"/>
      <c r="AN592" s="2"/>
      <c r="AO592" s="2"/>
      <c r="AP592" s="2"/>
    </row>
    <row r="593" spans="1:42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1"/>
      <c r="K593" s="1"/>
      <c r="L593" s="2"/>
      <c r="M593" s="2"/>
      <c r="N593" s="2"/>
      <c r="O593" s="2"/>
      <c r="P593" s="4"/>
      <c r="Q593" s="5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6"/>
      <c r="AI593" s="4"/>
      <c r="AJ593" s="4"/>
      <c r="AK593" s="4"/>
      <c r="AL593" s="4"/>
      <c r="AM593" s="4"/>
      <c r="AN593" s="2"/>
      <c r="AO593" s="2"/>
      <c r="AP593" s="2"/>
    </row>
    <row r="594" spans="1:42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1"/>
      <c r="K594" s="1"/>
      <c r="L594" s="2"/>
      <c r="M594" s="2"/>
      <c r="N594" s="2"/>
      <c r="O594" s="2"/>
      <c r="P594" s="4"/>
      <c r="Q594" s="5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6"/>
      <c r="AI594" s="4"/>
      <c r="AJ594" s="4"/>
      <c r="AK594" s="4"/>
      <c r="AL594" s="4"/>
      <c r="AM594" s="4"/>
      <c r="AN594" s="2"/>
      <c r="AO594" s="2"/>
      <c r="AP594" s="2"/>
    </row>
    <row r="595" spans="1:42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1"/>
      <c r="K595" s="1"/>
      <c r="L595" s="2"/>
      <c r="M595" s="2"/>
      <c r="N595" s="2"/>
      <c r="O595" s="2"/>
      <c r="P595" s="4"/>
      <c r="Q595" s="5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6"/>
      <c r="AI595" s="4"/>
      <c r="AJ595" s="4"/>
      <c r="AK595" s="4"/>
      <c r="AL595" s="4"/>
      <c r="AM595" s="4"/>
      <c r="AN595" s="2"/>
      <c r="AO595" s="2"/>
      <c r="AP595" s="2"/>
    </row>
    <row r="596" spans="1:42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1"/>
      <c r="K596" s="1"/>
      <c r="L596" s="2"/>
      <c r="M596" s="2"/>
      <c r="N596" s="2"/>
      <c r="O596" s="2"/>
      <c r="P596" s="4"/>
      <c r="Q596" s="5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6"/>
      <c r="AI596" s="4"/>
      <c r="AJ596" s="4"/>
      <c r="AK596" s="4"/>
      <c r="AL596" s="4"/>
      <c r="AM596" s="4"/>
      <c r="AN596" s="2"/>
      <c r="AO596" s="2"/>
      <c r="AP596" s="2"/>
    </row>
    <row r="597" spans="1:42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1"/>
      <c r="K597" s="1"/>
      <c r="L597" s="2"/>
      <c r="M597" s="2"/>
      <c r="N597" s="2"/>
      <c r="O597" s="2"/>
      <c r="P597" s="4"/>
      <c r="Q597" s="5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6"/>
      <c r="AI597" s="4"/>
      <c r="AJ597" s="4"/>
      <c r="AK597" s="4"/>
      <c r="AL597" s="4"/>
      <c r="AM597" s="4"/>
      <c r="AN597" s="2"/>
      <c r="AO597" s="2"/>
      <c r="AP597" s="2"/>
    </row>
    <row r="598" spans="1:42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1"/>
      <c r="K598" s="1"/>
      <c r="L598" s="2"/>
      <c r="M598" s="2"/>
      <c r="N598" s="2"/>
      <c r="O598" s="2"/>
      <c r="P598" s="4"/>
      <c r="Q598" s="5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6"/>
      <c r="AI598" s="4"/>
      <c r="AJ598" s="4"/>
      <c r="AK598" s="4"/>
      <c r="AL598" s="4"/>
      <c r="AM598" s="4"/>
      <c r="AN598" s="2"/>
      <c r="AO598" s="2"/>
      <c r="AP598" s="2"/>
    </row>
    <row r="599" spans="1:42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1"/>
      <c r="K599" s="1"/>
      <c r="L599" s="2"/>
      <c r="M599" s="2"/>
      <c r="N599" s="2"/>
      <c r="O599" s="2"/>
      <c r="P599" s="4"/>
      <c r="Q599" s="5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6"/>
      <c r="AI599" s="4"/>
      <c r="AJ599" s="4"/>
      <c r="AK599" s="4"/>
      <c r="AL599" s="4"/>
      <c r="AM599" s="4"/>
      <c r="AN599" s="2"/>
      <c r="AO599" s="2"/>
      <c r="AP599" s="2"/>
    </row>
    <row r="600" spans="1:42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1"/>
      <c r="K600" s="1"/>
      <c r="L600" s="2"/>
      <c r="M600" s="2"/>
      <c r="N600" s="2"/>
      <c r="O600" s="2"/>
      <c r="P600" s="4"/>
      <c r="Q600" s="5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6"/>
      <c r="AI600" s="4"/>
      <c r="AJ600" s="4"/>
      <c r="AK600" s="4"/>
      <c r="AL600" s="4"/>
      <c r="AM600" s="4"/>
      <c r="AN600" s="2"/>
      <c r="AO600" s="2"/>
      <c r="AP600" s="2"/>
    </row>
    <row r="601" spans="1:42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1"/>
      <c r="K601" s="1"/>
      <c r="L601" s="2"/>
      <c r="M601" s="2"/>
      <c r="N601" s="2"/>
      <c r="O601" s="2"/>
      <c r="P601" s="4"/>
      <c r="Q601" s="5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6"/>
      <c r="AI601" s="4"/>
      <c r="AJ601" s="4"/>
      <c r="AK601" s="4"/>
      <c r="AL601" s="4"/>
      <c r="AM601" s="4"/>
      <c r="AN601" s="2"/>
      <c r="AO601" s="2"/>
      <c r="AP601" s="2"/>
    </row>
    <row r="602" spans="1:42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1"/>
      <c r="K602" s="1"/>
      <c r="L602" s="2"/>
      <c r="M602" s="2"/>
      <c r="N602" s="2"/>
      <c r="O602" s="2"/>
      <c r="P602" s="4"/>
      <c r="Q602" s="5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6"/>
      <c r="AI602" s="4"/>
      <c r="AJ602" s="4"/>
      <c r="AK602" s="4"/>
      <c r="AL602" s="4"/>
      <c r="AM602" s="4"/>
      <c r="AN602" s="2"/>
      <c r="AO602" s="2"/>
      <c r="AP602" s="2"/>
    </row>
    <row r="603" spans="1:42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1"/>
      <c r="K603" s="1"/>
      <c r="L603" s="2"/>
      <c r="M603" s="2"/>
      <c r="N603" s="2"/>
      <c r="O603" s="2"/>
      <c r="P603" s="4"/>
      <c r="Q603" s="5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6"/>
      <c r="AI603" s="4"/>
      <c r="AJ603" s="4"/>
      <c r="AK603" s="4"/>
      <c r="AL603" s="4"/>
      <c r="AM603" s="4"/>
      <c r="AN603" s="2"/>
      <c r="AO603" s="2"/>
      <c r="AP603" s="2"/>
    </row>
    <row r="604" spans="1:42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1"/>
      <c r="K604" s="1"/>
      <c r="L604" s="2"/>
      <c r="M604" s="2"/>
      <c r="N604" s="2"/>
      <c r="O604" s="2"/>
      <c r="P604" s="4"/>
      <c r="Q604" s="5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6"/>
      <c r="AI604" s="4"/>
      <c r="AJ604" s="4"/>
      <c r="AK604" s="4"/>
      <c r="AL604" s="4"/>
      <c r="AM604" s="4"/>
      <c r="AN604" s="2"/>
      <c r="AO604" s="2"/>
      <c r="AP604" s="2"/>
    </row>
    <row r="605" spans="1:42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1"/>
      <c r="K605" s="1"/>
      <c r="L605" s="2"/>
      <c r="M605" s="2"/>
      <c r="N605" s="2"/>
      <c r="O605" s="2"/>
      <c r="P605" s="4"/>
      <c r="Q605" s="5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6"/>
      <c r="AI605" s="4"/>
      <c r="AJ605" s="4"/>
      <c r="AK605" s="4"/>
      <c r="AL605" s="4"/>
      <c r="AM605" s="4"/>
      <c r="AN605" s="2"/>
      <c r="AO605" s="2"/>
      <c r="AP605" s="2"/>
    </row>
    <row r="606" spans="1:42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1"/>
      <c r="K606" s="1"/>
      <c r="L606" s="2"/>
      <c r="M606" s="2"/>
      <c r="N606" s="2"/>
      <c r="O606" s="2"/>
      <c r="P606" s="4"/>
      <c r="Q606" s="5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6"/>
      <c r="AI606" s="4"/>
      <c r="AJ606" s="4"/>
      <c r="AK606" s="4"/>
      <c r="AL606" s="4"/>
      <c r="AM606" s="4"/>
      <c r="AN606" s="2"/>
      <c r="AO606" s="2"/>
      <c r="AP606" s="2"/>
    </row>
    <row r="607" spans="1:42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1"/>
      <c r="K607" s="1"/>
      <c r="L607" s="2"/>
      <c r="M607" s="2"/>
      <c r="N607" s="2"/>
      <c r="O607" s="2"/>
      <c r="P607" s="4"/>
      <c r="Q607" s="5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6"/>
      <c r="AI607" s="4"/>
      <c r="AJ607" s="4"/>
      <c r="AK607" s="4"/>
      <c r="AL607" s="4"/>
      <c r="AM607" s="4"/>
      <c r="AN607" s="2"/>
      <c r="AO607" s="2"/>
      <c r="AP607" s="2"/>
    </row>
    <row r="608" spans="1:42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1"/>
      <c r="K608" s="1"/>
      <c r="L608" s="2"/>
      <c r="M608" s="2"/>
      <c r="N608" s="2"/>
      <c r="O608" s="2"/>
      <c r="P608" s="4"/>
      <c r="Q608" s="5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6"/>
      <c r="AI608" s="4"/>
      <c r="AJ608" s="4"/>
      <c r="AK608" s="4"/>
      <c r="AL608" s="4"/>
      <c r="AM608" s="4"/>
      <c r="AN608" s="2"/>
      <c r="AO608" s="2"/>
      <c r="AP608" s="2"/>
    </row>
    <row r="609" spans="1:42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1"/>
      <c r="K609" s="1"/>
      <c r="L609" s="2"/>
      <c r="M609" s="2"/>
      <c r="N609" s="2"/>
      <c r="O609" s="2"/>
      <c r="P609" s="4"/>
      <c r="Q609" s="5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6"/>
      <c r="AI609" s="4"/>
      <c r="AJ609" s="4"/>
      <c r="AK609" s="4"/>
      <c r="AL609" s="4"/>
      <c r="AM609" s="4"/>
      <c r="AN609" s="2"/>
      <c r="AO609" s="2"/>
      <c r="AP609" s="2"/>
    </row>
    <row r="610" spans="1:42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1"/>
      <c r="K610" s="1"/>
      <c r="L610" s="2"/>
      <c r="M610" s="2"/>
      <c r="N610" s="2"/>
      <c r="O610" s="2"/>
      <c r="P610" s="4"/>
      <c r="Q610" s="5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6"/>
      <c r="AI610" s="4"/>
      <c r="AJ610" s="4"/>
      <c r="AK610" s="4"/>
      <c r="AL610" s="4"/>
      <c r="AM610" s="4"/>
      <c r="AN610" s="2"/>
      <c r="AO610" s="2"/>
      <c r="AP610" s="2"/>
    </row>
    <row r="611" spans="1:42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1"/>
      <c r="K611" s="1"/>
      <c r="L611" s="2"/>
      <c r="M611" s="2"/>
      <c r="N611" s="2"/>
      <c r="O611" s="2"/>
      <c r="P611" s="4"/>
      <c r="Q611" s="5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6"/>
      <c r="AI611" s="4"/>
      <c r="AJ611" s="4"/>
      <c r="AK611" s="4"/>
      <c r="AL611" s="4"/>
      <c r="AM611" s="4"/>
      <c r="AN611" s="2"/>
      <c r="AO611" s="2"/>
      <c r="AP611" s="2"/>
    </row>
    <row r="612" spans="1:42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1"/>
      <c r="K612" s="1"/>
      <c r="L612" s="2"/>
      <c r="M612" s="2"/>
      <c r="N612" s="2"/>
      <c r="O612" s="2"/>
      <c r="P612" s="4"/>
      <c r="Q612" s="5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6"/>
      <c r="AI612" s="4"/>
      <c r="AJ612" s="4"/>
      <c r="AK612" s="4"/>
      <c r="AL612" s="4"/>
      <c r="AM612" s="4"/>
      <c r="AN612" s="2"/>
      <c r="AO612" s="2"/>
      <c r="AP612" s="2"/>
    </row>
    <row r="613" spans="1:42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1"/>
      <c r="K613" s="1"/>
      <c r="L613" s="2"/>
      <c r="M613" s="2"/>
      <c r="N613" s="2"/>
      <c r="O613" s="2"/>
      <c r="P613" s="4"/>
      <c r="Q613" s="5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6"/>
      <c r="AI613" s="4"/>
      <c r="AJ613" s="4"/>
      <c r="AK613" s="4"/>
      <c r="AL613" s="4"/>
      <c r="AM613" s="4"/>
      <c r="AN613" s="2"/>
      <c r="AO613" s="2"/>
      <c r="AP613" s="2"/>
    </row>
    <row r="614" spans="1:42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1"/>
      <c r="K614" s="1"/>
      <c r="L614" s="2"/>
      <c r="M614" s="2"/>
      <c r="N614" s="2"/>
      <c r="O614" s="2"/>
      <c r="P614" s="4"/>
      <c r="Q614" s="5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6"/>
      <c r="AI614" s="4"/>
      <c r="AJ614" s="4"/>
      <c r="AK614" s="4"/>
      <c r="AL614" s="4"/>
      <c r="AM614" s="4"/>
      <c r="AN614" s="2"/>
      <c r="AO614" s="2"/>
      <c r="AP614" s="2"/>
    </row>
    <row r="615" spans="1:42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1"/>
      <c r="K615" s="1"/>
      <c r="L615" s="2"/>
      <c r="M615" s="2"/>
      <c r="N615" s="2"/>
      <c r="O615" s="2"/>
      <c r="P615" s="4"/>
      <c r="Q615" s="5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6"/>
      <c r="AI615" s="4"/>
      <c r="AJ615" s="4"/>
      <c r="AK615" s="4"/>
      <c r="AL615" s="4"/>
      <c r="AM615" s="4"/>
      <c r="AN615" s="2"/>
      <c r="AO615" s="2"/>
      <c r="AP615" s="2"/>
    </row>
    <row r="616" spans="1:42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1"/>
      <c r="K616" s="1"/>
      <c r="L616" s="2"/>
      <c r="M616" s="2"/>
      <c r="N616" s="2"/>
      <c r="O616" s="2"/>
      <c r="P616" s="4"/>
      <c r="Q616" s="5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6"/>
      <c r="AI616" s="4"/>
      <c r="AJ616" s="4"/>
      <c r="AK616" s="4"/>
      <c r="AL616" s="4"/>
      <c r="AM616" s="4"/>
      <c r="AN616" s="2"/>
      <c r="AO616" s="2"/>
      <c r="AP616" s="2"/>
    </row>
    <row r="617" spans="1:42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1"/>
      <c r="K617" s="1"/>
      <c r="L617" s="2"/>
      <c r="M617" s="2"/>
      <c r="N617" s="2"/>
      <c r="O617" s="2"/>
      <c r="P617" s="4"/>
      <c r="Q617" s="5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6"/>
      <c r="AI617" s="4"/>
      <c r="AJ617" s="4"/>
      <c r="AK617" s="4"/>
      <c r="AL617" s="4"/>
      <c r="AM617" s="4"/>
      <c r="AN617" s="2"/>
      <c r="AO617" s="2"/>
      <c r="AP617" s="2"/>
    </row>
    <row r="618" spans="1:42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1"/>
      <c r="K618" s="1"/>
      <c r="L618" s="2"/>
      <c r="M618" s="2"/>
      <c r="N618" s="2"/>
      <c r="O618" s="2"/>
      <c r="P618" s="4"/>
      <c r="Q618" s="5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6"/>
      <c r="AI618" s="4"/>
      <c r="AJ618" s="4"/>
      <c r="AK618" s="4"/>
      <c r="AL618" s="4"/>
      <c r="AM618" s="4"/>
      <c r="AN618" s="2"/>
      <c r="AO618" s="2"/>
      <c r="AP618" s="2"/>
    </row>
    <row r="619" spans="1:42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1"/>
      <c r="K619" s="1"/>
      <c r="L619" s="2"/>
      <c r="M619" s="2"/>
      <c r="N619" s="2"/>
      <c r="O619" s="2"/>
      <c r="P619" s="4"/>
      <c r="Q619" s="5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6"/>
      <c r="AI619" s="4"/>
      <c r="AJ619" s="4"/>
      <c r="AK619" s="4"/>
      <c r="AL619" s="4"/>
      <c r="AM619" s="4"/>
      <c r="AN619" s="2"/>
      <c r="AO619" s="2"/>
      <c r="AP619" s="2"/>
    </row>
    <row r="620" spans="1:42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1"/>
      <c r="K620" s="1"/>
      <c r="L620" s="2"/>
      <c r="M620" s="2"/>
      <c r="N620" s="2"/>
      <c r="O620" s="2"/>
      <c r="P620" s="4"/>
      <c r="Q620" s="5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6"/>
      <c r="AI620" s="4"/>
      <c r="AJ620" s="4"/>
      <c r="AK620" s="4"/>
      <c r="AL620" s="4"/>
      <c r="AM620" s="4"/>
      <c r="AN620" s="2"/>
      <c r="AO620" s="2"/>
      <c r="AP620" s="2"/>
    </row>
    <row r="621" spans="1:42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1"/>
      <c r="K621" s="1"/>
      <c r="L621" s="2"/>
      <c r="M621" s="2"/>
      <c r="N621" s="2"/>
      <c r="O621" s="2"/>
      <c r="P621" s="4"/>
      <c r="Q621" s="5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6"/>
      <c r="AI621" s="4"/>
      <c r="AJ621" s="4"/>
      <c r="AK621" s="4"/>
      <c r="AL621" s="4"/>
      <c r="AM621" s="4"/>
      <c r="AN621" s="2"/>
      <c r="AO621" s="2"/>
      <c r="AP621" s="2"/>
    </row>
    <row r="622" spans="1:42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1"/>
      <c r="K622" s="1"/>
      <c r="L622" s="2"/>
      <c r="M622" s="2"/>
      <c r="N622" s="2"/>
      <c r="O622" s="2"/>
      <c r="P622" s="4"/>
      <c r="Q622" s="5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6"/>
      <c r="AI622" s="4"/>
      <c r="AJ622" s="4"/>
      <c r="AK622" s="4"/>
      <c r="AL622" s="4"/>
      <c r="AM622" s="4"/>
      <c r="AN622" s="2"/>
      <c r="AO622" s="2"/>
      <c r="AP622" s="2"/>
    </row>
    <row r="623" spans="1:42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1"/>
      <c r="K623" s="1"/>
      <c r="L623" s="2"/>
      <c r="M623" s="2"/>
      <c r="N623" s="2"/>
      <c r="O623" s="2"/>
      <c r="P623" s="4"/>
      <c r="Q623" s="5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6"/>
      <c r="AI623" s="4"/>
      <c r="AJ623" s="4"/>
      <c r="AK623" s="4"/>
      <c r="AL623" s="4"/>
      <c r="AM623" s="4"/>
      <c r="AN623" s="2"/>
      <c r="AO623" s="2"/>
      <c r="AP623" s="2"/>
    </row>
    <row r="624" spans="1:42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1"/>
      <c r="K624" s="1"/>
      <c r="L624" s="2"/>
      <c r="M624" s="2"/>
      <c r="N624" s="2"/>
      <c r="O624" s="2"/>
      <c r="P624" s="4"/>
      <c r="Q624" s="5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6"/>
      <c r="AI624" s="4"/>
      <c r="AJ624" s="4"/>
      <c r="AK624" s="4"/>
      <c r="AL624" s="4"/>
      <c r="AM624" s="4"/>
      <c r="AN624" s="2"/>
      <c r="AO624" s="2"/>
      <c r="AP624" s="2"/>
    </row>
    <row r="625" spans="1:42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1"/>
      <c r="K625" s="1"/>
      <c r="L625" s="2"/>
      <c r="M625" s="2"/>
      <c r="N625" s="2"/>
      <c r="O625" s="2"/>
      <c r="P625" s="4"/>
      <c r="Q625" s="5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6"/>
      <c r="AI625" s="4"/>
      <c r="AJ625" s="4"/>
      <c r="AK625" s="4"/>
      <c r="AL625" s="4"/>
      <c r="AM625" s="4"/>
      <c r="AN625" s="2"/>
      <c r="AO625" s="2"/>
      <c r="AP625" s="2"/>
    </row>
    <row r="626" spans="1:42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1"/>
      <c r="K626" s="1"/>
      <c r="L626" s="2"/>
      <c r="M626" s="2"/>
      <c r="N626" s="2"/>
      <c r="O626" s="2"/>
      <c r="P626" s="4"/>
      <c r="Q626" s="5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6"/>
      <c r="AI626" s="4"/>
      <c r="AJ626" s="4"/>
      <c r="AK626" s="4"/>
      <c r="AL626" s="4"/>
      <c r="AM626" s="4"/>
      <c r="AN626" s="2"/>
      <c r="AO626" s="2"/>
      <c r="AP626" s="2"/>
    </row>
    <row r="627" spans="1:42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1"/>
      <c r="K627" s="1"/>
      <c r="L627" s="2"/>
      <c r="M627" s="2"/>
      <c r="N627" s="2"/>
      <c r="O627" s="2"/>
      <c r="P627" s="4"/>
      <c r="Q627" s="5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6"/>
      <c r="AI627" s="4"/>
      <c r="AJ627" s="4"/>
      <c r="AK627" s="4"/>
      <c r="AL627" s="4"/>
      <c r="AM627" s="4"/>
      <c r="AN627" s="2"/>
      <c r="AO627" s="2"/>
      <c r="AP627" s="2"/>
    </row>
    <row r="628" spans="1:42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1"/>
      <c r="K628" s="1"/>
      <c r="L628" s="2"/>
      <c r="M628" s="2"/>
      <c r="N628" s="2"/>
      <c r="O628" s="2"/>
      <c r="P628" s="4"/>
      <c r="Q628" s="5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6"/>
      <c r="AI628" s="4"/>
      <c r="AJ628" s="4"/>
      <c r="AK628" s="4"/>
      <c r="AL628" s="4"/>
      <c r="AM628" s="4"/>
      <c r="AN628" s="2"/>
      <c r="AO628" s="2"/>
      <c r="AP628" s="2"/>
    </row>
    <row r="629" spans="1:42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1"/>
      <c r="K629" s="1"/>
      <c r="L629" s="2"/>
      <c r="M629" s="2"/>
      <c r="N629" s="2"/>
      <c r="O629" s="2"/>
      <c r="P629" s="4"/>
      <c r="Q629" s="5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6"/>
      <c r="AI629" s="4"/>
      <c r="AJ629" s="4"/>
      <c r="AK629" s="4"/>
      <c r="AL629" s="4"/>
      <c r="AM629" s="4"/>
      <c r="AN629" s="2"/>
      <c r="AO629" s="2"/>
      <c r="AP629" s="2"/>
    </row>
    <row r="630" spans="1:42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1"/>
      <c r="K630" s="1"/>
      <c r="L630" s="2"/>
      <c r="M630" s="2"/>
      <c r="N630" s="2"/>
      <c r="O630" s="2"/>
      <c r="P630" s="4"/>
      <c r="Q630" s="5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6"/>
      <c r="AI630" s="4"/>
      <c r="AJ630" s="4"/>
      <c r="AK630" s="4"/>
      <c r="AL630" s="4"/>
      <c r="AM630" s="4"/>
      <c r="AN630" s="2"/>
      <c r="AO630" s="2"/>
      <c r="AP630" s="2"/>
    </row>
    <row r="631" spans="1:42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1"/>
      <c r="K631" s="1"/>
      <c r="L631" s="2"/>
      <c r="M631" s="2"/>
      <c r="N631" s="2"/>
      <c r="O631" s="2"/>
      <c r="P631" s="4"/>
      <c r="Q631" s="5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6"/>
      <c r="AI631" s="4"/>
      <c r="AJ631" s="4"/>
      <c r="AK631" s="4"/>
      <c r="AL631" s="4"/>
      <c r="AM631" s="4"/>
      <c r="AN631" s="2"/>
      <c r="AO631" s="2"/>
      <c r="AP631" s="2"/>
    </row>
    <row r="632" spans="1:42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1"/>
      <c r="K632" s="1"/>
      <c r="L632" s="2"/>
      <c r="M632" s="2"/>
      <c r="N632" s="2"/>
      <c r="O632" s="2"/>
      <c r="P632" s="4"/>
      <c r="Q632" s="5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6"/>
      <c r="AI632" s="4"/>
      <c r="AJ632" s="4"/>
      <c r="AK632" s="4"/>
      <c r="AL632" s="4"/>
      <c r="AM632" s="4"/>
      <c r="AN632" s="2"/>
      <c r="AO632" s="2"/>
      <c r="AP632" s="2"/>
    </row>
    <row r="633" spans="1:42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1"/>
      <c r="K633" s="1"/>
      <c r="L633" s="2"/>
      <c r="M633" s="2"/>
      <c r="N633" s="2"/>
      <c r="O633" s="2"/>
      <c r="P633" s="4"/>
      <c r="Q633" s="5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6"/>
      <c r="AI633" s="4"/>
      <c r="AJ633" s="4"/>
      <c r="AK633" s="4"/>
      <c r="AL633" s="4"/>
      <c r="AM633" s="4"/>
      <c r="AN633" s="2"/>
      <c r="AO633" s="2"/>
      <c r="AP633" s="2"/>
    </row>
    <row r="634" spans="1:42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1"/>
      <c r="K634" s="1"/>
      <c r="L634" s="2"/>
      <c r="M634" s="2"/>
      <c r="N634" s="2"/>
      <c r="O634" s="2"/>
      <c r="P634" s="4"/>
      <c r="Q634" s="5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6"/>
      <c r="AI634" s="4"/>
      <c r="AJ634" s="4"/>
      <c r="AK634" s="4"/>
      <c r="AL634" s="4"/>
      <c r="AM634" s="4"/>
      <c r="AN634" s="2"/>
      <c r="AO634" s="2"/>
      <c r="AP634" s="2"/>
    </row>
    <row r="635" spans="1:42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1"/>
      <c r="K635" s="1"/>
      <c r="L635" s="2"/>
      <c r="M635" s="2"/>
      <c r="N635" s="2"/>
      <c r="O635" s="2"/>
      <c r="P635" s="4"/>
      <c r="Q635" s="5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6"/>
      <c r="AI635" s="4"/>
      <c r="AJ635" s="4"/>
      <c r="AK635" s="4"/>
      <c r="AL635" s="4"/>
      <c r="AM635" s="4"/>
      <c r="AN635" s="2"/>
      <c r="AO635" s="2"/>
      <c r="AP635" s="2"/>
    </row>
    <row r="636" spans="1:42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1"/>
      <c r="K636" s="1"/>
      <c r="L636" s="2"/>
      <c r="M636" s="2"/>
      <c r="N636" s="2"/>
      <c r="O636" s="2"/>
      <c r="P636" s="4"/>
      <c r="Q636" s="5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6"/>
      <c r="AI636" s="4"/>
      <c r="AJ636" s="4"/>
      <c r="AK636" s="4"/>
      <c r="AL636" s="4"/>
      <c r="AM636" s="4"/>
      <c r="AN636" s="2"/>
      <c r="AO636" s="2"/>
      <c r="AP636" s="2"/>
    </row>
    <row r="637" spans="1:42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1"/>
      <c r="K637" s="1"/>
      <c r="L637" s="2"/>
      <c r="M637" s="2"/>
      <c r="N637" s="2"/>
      <c r="O637" s="2"/>
      <c r="P637" s="4"/>
      <c r="Q637" s="5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6"/>
      <c r="AI637" s="4"/>
      <c r="AJ637" s="4"/>
      <c r="AK637" s="4"/>
      <c r="AL637" s="4"/>
      <c r="AM637" s="4"/>
      <c r="AN637" s="2"/>
      <c r="AO637" s="2"/>
      <c r="AP637" s="2"/>
    </row>
    <row r="638" spans="1:42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1"/>
      <c r="K638" s="1"/>
      <c r="L638" s="2"/>
      <c r="M638" s="2"/>
      <c r="N638" s="2"/>
      <c r="O638" s="2"/>
      <c r="P638" s="4"/>
      <c r="Q638" s="5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6"/>
      <c r="AI638" s="4"/>
      <c r="AJ638" s="4"/>
      <c r="AK638" s="4"/>
      <c r="AL638" s="4"/>
      <c r="AM638" s="4"/>
      <c r="AN638" s="2"/>
      <c r="AO638" s="2"/>
      <c r="AP638" s="2"/>
    </row>
    <row r="639" spans="1:42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1"/>
      <c r="K639" s="1"/>
      <c r="L639" s="2"/>
      <c r="M639" s="2"/>
      <c r="N639" s="2"/>
      <c r="O639" s="2"/>
      <c r="P639" s="4"/>
      <c r="Q639" s="5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6"/>
      <c r="AI639" s="4"/>
      <c r="AJ639" s="4"/>
      <c r="AK639" s="4"/>
      <c r="AL639" s="4"/>
      <c r="AM639" s="4"/>
      <c r="AN639" s="2"/>
      <c r="AO639" s="2"/>
      <c r="AP639" s="2"/>
    </row>
    <row r="640" spans="1:42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1"/>
      <c r="K640" s="1"/>
      <c r="L640" s="2"/>
      <c r="M640" s="2"/>
      <c r="N640" s="2"/>
      <c r="O640" s="2"/>
      <c r="P640" s="4"/>
      <c r="Q640" s="5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6"/>
      <c r="AI640" s="4"/>
      <c r="AJ640" s="4"/>
      <c r="AK640" s="4"/>
      <c r="AL640" s="4"/>
      <c r="AM640" s="4"/>
      <c r="AN640" s="2"/>
      <c r="AO640" s="2"/>
      <c r="AP640" s="2"/>
    </row>
    <row r="641" spans="1:42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1"/>
      <c r="K641" s="1"/>
      <c r="L641" s="2"/>
      <c r="M641" s="2"/>
      <c r="N641" s="2"/>
      <c r="O641" s="2"/>
      <c r="P641" s="4"/>
      <c r="Q641" s="5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6"/>
      <c r="AI641" s="4"/>
      <c r="AJ641" s="4"/>
      <c r="AK641" s="4"/>
      <c r="AL641" s="4"/>
      <c r="AM641" s="4"/>
      <c r="AN641" s="2"/>
      <c r="AO641" s="2"/>
      <c r="AP641" s="2"/>
    </row>
    <row r="642" spans="1:42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1"/>
      <c r="K642" s="1"/>
      <c r="L642" s="2"/>
      <c r="M642" s="2"/>
      <c r="N642" s="2"/>
      <c r="O642" s="2"/>
      <c r="P642" s="4"/>
      <c r="Q642" s="5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6"/>
      <c r="AI642" s="4"/>
      <c r="AJ642" s="4"/>
      <c r="AK642" s="4"/>
      <c r="AL642" s="4"/>
      <c r="AM642" s="4"/>
      <c r="AN642" s="2"/>
      <c r="AO642" s="2"/>
      <c r="AP642" s="2"/>
    </row>
    <row r="643" spans="1:42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1"/>
      <c r="K643" s="1"/>
      <c r="L643" s="2"/>
      <c r="M643" s="2"/>
      <c r="N643" s="2"/>
      <c r="O643" s="2"/>
      <c r="P643" s="4"/>
      <c r="Q643" s="5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6"/>
      <c r="AI643" s="4"/>
      <c r="AJ643" s="4"/>
      <c r="AK643" s="4"/>
      <c r="AL643" s="4"/>
      <c r="AM643" s="4"/>
      <c r="AN643" s="2"/>
      <c r="AO643" s="2"/>
      <c r="AP643" s="2"/>
    </row>
  </sheetData>
  <sheetProtection algorithmName="SHA-512" hashValue="un2RWq1r66nP4gdJqB+D9Uph/IuYk4p1Y4Nq6hk/zBmP/QTTxELIO9ShplJI1PoBhgbYZ7web9XPPFcek0RsNg==" saltValue="MwQiMaJJmwnWJFIBtGobe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Hernandez Portillo</dc:creator>
  <cp:lastModifiedBy>Beatriz Adriana Hernandez Portillo</cp:lastModifiedBy>
  <dcterms:created xsi:type="dcterms:W3CDTF">2016-01-20T18:56:53Z</dcterms:created>
  <dcterms:modified xsi:type="dcterms:W3CDTF">2016-01-20T19:13:23Z</dcterms:modified>
</cp:coreProperties>
</file>