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a modificar nombre y sustituir\"/>
    </mc:Choice>
  </mc:AlternateContent>
  <bookViews>
    <workbookView xWindow="-15" yWindow="4095" windowWidth="15420" windowHeight="4140" activeTab="1"/>
  </bookViews>
  <sheets>
    <sheet name="Portada plantilla" sheetId="41" r:id="rId1"/>
    <sheet name="JUNIO 2016" sheetId="33" r:id="rId2"/>
    <sheet name="Resumen por partida" sheetId="47" r:id="rId3"/>
  </sheets>
  <definedNames>
    <definedName name="_xlnm._FilterDatabase" localSheetId="1" hidden="1">'JUNIO 2016'!$A$5:$AQ$554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1">'JUNIO 2016'!$A$72:$AQ$556</definedName>
    <definedName name="_xlnm.Print_Area" localSheetId="0">'Portada plantilla'!$A$1:$A$30</definedName>
    <definedName name="_xlnm.Print_Area" localSheetId="2">'Resumen por partida'!$A$1:$D$31</definedName>
    <definedName name="Mensualplantilla" hidden="1">#REF!</definedName>
    <definedName name="_xlnm.Print_Titles" localSheetId="1">'JUNIO 2016'!$1:$5</definedName>
  </definedNames>
  <calcPr calcId="152511" concurrentCalc="0"/>
</workbook>
</file>

<file path=xl/calcChain.xml><?xml version="1.0" encoding="utf-8"?>
<calcChain xmlns="http://schemas.openxmlformats.org/spreadsheetml/2006/main">
  <c r="V55" i="33" l="1"/>
  <c r="X55" i="33"/>
  <c r="W55" i="33"/>
  <c r="V74" i="33"/>
  <c r="X74" i="33"/>
  <c r="W74" i="33"/>
  <c r="AF55" i="33"/>
  <c r="AA55" i="33"/>
  <c r="Z55" i="33"/>
  <c r="Y55" i="33"/>
  <c r="AC55" i="33"/>
  <c r="AA74" i="33"/>
  <c r="AB55" i="33"/>
  <c r="Z74" i="33"/>
  <c r="AF74" i="33"/>
  <c r="Y74" i="33"/>
  <c r="AC74" i="33"/>
  <c r="AB74" i="33"/>
  <c r="AG55" i="33"/>
  <c r="AH55" i="33"/>
  <c r="AG74" i="33"/>
  <c r="AH74" i="33"/>
  <c r="AE78" i="33"/>
  <c r="AD78" i="33"/>
  <c r="U78" i="33"/>
  <c r="T78" i="33"/>
  <c r="U64" i="33"/>
  <c r="T64" i="33"/>
  <c r="U57" i="33"/>
  <c r="T57" i="33"/>
  <c r="AE552" i="33"/>
  <c r="U552" i="33"/>
  <c r="T552" i="33"/>
  <c r="A554" i="33"/>
  <c r="V148" i="33"/>
  <c r="Z148" i="33"/>
  <c r="V149" i="33"/>
  <c r="X149" i="33"/>
  <c r="W149" i="33"/>
  <c r="S90" i="33"/>
  <c r="V90" i="33"/>
  <c r="Z90" i="33"/>
  <c r="V91" i="33"/>
  <c r="AA91" i="33"/>
  <c r="W91" i="33"/>
  <c r="S92" i="33"/>
  <c r="V92" i="33"/>
  <c r="X92" i="33"/>
  <c r="V27" i="33"/>
  <c r="X27" i="33"/>
  <c r="W27" i="33"/>
  <c r="S47" i="33"/>
  <c r="V47" i="33"/>
  <c r="V49" i="33"/>
  <c r="AA49" i="33"/>
  <c r="W49" i="33"/>
  <c r="Z149" i="33"/>
  <c r="AB148" i="33"/>
  <c r="AA148" i="33"/>
  <c r="AF27" i="33"/>
  <c r="Y148" i="33"/>
  <c r="Y27" i="33"/>
  <c r="AF149" i="33"/>
  <c r="AC148" i="33"/>
  <c r="X148" i="33"/>
  <c r="AC27" i="33"/>
  <c r="AA27" i="33"/>
  <c r="Y90" i="33"/>
  <c r="AA149" i="33"/>
  <c r="AF148" i="33"/>
  <c r="AF91" i="33"/>
  <c r="AC90" i="33"/>
  <c r="AC149" i="33"/>
  <c r="Y149" i="33"/>
  <c r="Z27" i="33"/>
  <c r="AA92" i="33"/>
  <c r="Z91" i="33"/>
  <c r="AA90" i="33"/>
  <c r="AB149" i="33"/>
  <c r="AF92" i="33"/>
  <c r="Z92" i="33"/>
  <c r="AC91" i="33"/>
  <c r="Y91" i="33"/>
  <c r="AB90" i="33"/>
  <c r="X90" i="33"/>
  <c r="AC92" i="33"/>
  <c r="Y92" i="33"/>
  <c r="AB91" i="33"/>
  <c r="X91" i="33"/>
  <c r="AB27" i="33"/>
  <c r="AB92" i="33"/>
  <c r="AF90" i="33"/>
  <c r="Z47" i="33"/>
  <c r="AB47" i="33"/>
  <c r="X47" i="33"/>
  <c r="AC47" i="33"/>
  <c r="Y47" i="33"/>
  <c r="AA47" i="33"/>
  <c r="AF49" i="33"/>
  <c r="Z49" i="33"/>
  <c r="AC49" i="33"/>
  <c r="Y49" i="33"/>
  <c r="AB49" i="33"/>
  <c r="X49" i="33"/>
  <c r="AF47" i="33"/>
  <c r="V528" i="33"/>
  <c r="V529" i="33"/>
  <c r="V530" i="33"/>
  <c r="V531" i="33"/>
  <c r="V532" i="33"/>
  <c r="V533" i="33"/>
  <c r="V534" i="33"/>
  <c r="V535" i="33"/>
  <c r="V536" i="33"/>
  <c r="V537" i="33"/>
  <c r="V538" i="33"/>
  <c r="V539" i="33"/>
  <c r="V540" i="33"/>
  <c r="V541" i="33"/>
  <c r="V542" i="33"/>
  <c r="V543" i="33"/>
  <c r="V544" i="33"/>
  <c r="W77" i="33"/>
  <c r="V77" i="33"/>
  <c r="AA77" i="33"/>
  <c r="AG148" i="33"/>
  <c r="AH148" i="33"/>
  <c r="AG27" i="33"/>
  <c r="AH27" i="33"/>
  <c r="AG91" i="33"/>
  <c r="AH91" i="33"/>
  <c r="AG90" i="33"/>
  <c r="AH90" i="33"/>
  <c r="AG149" i="33"/>
  <c r="AH149" i="33"/>
  <c r="AG92" i="33"/>
  <c r="AH92" i="33"/>
  <c r="AG49" i="33"/>
  <c r="AH49" i="33"/>
  <c r="AG47" i="33"/>
  <c r="AH47" i="33"/>
  <c r="X77" i="33"/>
  <c r="AB77" i="33"/>
  <c r="Y77" i="33"/>
  <c r="AC77" i="33"/>
  <c r="Z77" i="33"/>
  <c r="AG77" i="33"/>
  <c r="AH77" i="33"/>
  <c r="V76" i="33"/>
  <c r="V75" i="33"/>
  <c r="V71" i="33"/>
  <c r="V73" i="33"/>
  <c r="V72" i="33"/>
  <c r="V50" i="33"/>
  <c r="V51" i="33"/>
  <c r="V52" i="33"/>
  <c r="V53" i="33"/>
  <c r="V54" i="33"/>
  <c r="V56" i="33"/>
  <c r="V62" i="33"/>
  <c r="V63" i="33"/>
  <c r="AA63" i="33"/>
  <c r="Y63" i="33"/>
  <c r="AB63" i="33"/>
  <c r="AC63" i="33"/>
  <c r="X63" i="33"/>
  <c r="Z63" i="33"/>
  <c r="AG63" i="33"/>
  <c r="AH63" i="33"/>
  <c r="W526" i="33"/>
  <c r="W251" i="33"/>
  <c r="W469" i="33"/>
  <c r="W312" i="33"/>
  <c r="W277" i="33"/>
  <c r="W307" i="33"/>
  <c r="W173" i="33"/>
  <c r="W150" i="33"/>
  <c r="W542" i="33"/>
  <c r="W519" i="33"/>
  <c r="W518" i="33"/>
  <c r="W499" i="33"/>
  <c r="W498" i="33"/>
  <c r="W496" i="33"/>
  <c r="W491" i="33"/>
  <c r="W489" i="33"/>
  <c r="W488" i="33"/>
  <c r="W487" i="33"/>
  <c r="W476" i="33"/>
  <c r="W474" i="33"/>
  <c r="W471" i="33"/>
  <c r="W470" i="33"/>
  <c r="W466" i="33"/>
  <c r="W463" i="33"/>
  <c r="W462" i="33"/>
  <c r="W459" i="33"/>
  <c r="W454" i="33"/>
  <c r="W453" i="33"/>
  <c r="W449" i="33"/>
  <c r="W446" i="33"/>
  <c r="W445" i="33"/>
  <c r="W427" i="33"/>
  <c r="W426" i="33"/>
  <c r="W425" i="33"/>
  <c r="W422" i="33"/>
  <c r="W420" i="33"/>
  <c r="W415" i="33"/>
  <c r="W413" i="33"/>
  <c r="W412" i="33"/>
  <c r="W410" i="33"/>
  <c r="W406" i="33"/>
  <c r="W404" i="33"/>
  <c r="W403" i="33"/>
  <c r="W402" i="33"/>
  <c r="W400" i="33"/>
  <c r="W397" i="33"/>
  <c r="W393" i="33"/>
  <c r="W391" i="33"/>
  <c r="W389" i="33"/>
  <c r="W388" i="33"/>
  <c r="W385" i="33"/>
  <c r="W377" i="33"/>
  <c r="W372" i="33"/>
  <c r="W371" i="33"/>
  <c r="W366" i="33"/>
  <c r="W362" i="33"/>
  <c r="W360" i="33"/>
  <c r="W358" i="33"/>
  <c r="W357" i="33"/>
  <c r="W334" i="33"/>
  <c r="W314" i="33"/>
  <c r="W310" i="33"/>
  <c r="W317" i="33"/>
  <c r="W306" i="33"/>
  <c r="W291" i="33"/>
  <c r="W196" i="33"/>
  <c r="W195" i="33"/>
  <c r="W194" i="33"/>
  <c r="W68" i="33"/>
  <c r="W176" i="33"/>
  <c r="W155" i="33"/>
  <c r="W147" i="33"/>
  <c r="W136" i="33"/>
  <c r="W38" i="33"/>
  <c r="W21" i="33"/>
  <c r="W14" i="33"/>
  <c r="W241" i="33"/>
  <c r="W240" i="33"/>
  <c r="W501" i="33"/>
  <c r="W490" i="33"/>
  <c r="W485" i="33"/>
  <c r="W475" i="33"/>
  <c r="W472" i="33"/>
  <c r="W468" i="33"/>
  <c r="W452" i="33"/>
  <c r="W443" i="33"/>
  <c r="W440" i="33"/>
  <c r="W438" i="33"/>
  <c r="W436" i="33"/>
  <c r="W434" i="33"/>
  <c r="W432" i="33"/>
  <c r="W431" i="33"/>
  <c r="W428" i="33"/>
  <c r="W424" i="33"/>
  <c r="W418" i="33"/>
  <c r="W416" i="33"/>
  <c r="W411" i="33"/>
  <c r="W395" i="33"/>
  <c r="W394" i="33"/>
  <c r="W384" i="33"/>
  <c r="W375" i="33"/>
  <c r="W370" i="33"/>
  <c r="W367" i="33"/>
  <c r="W359" i="33"/>
  <c r="W295" i="33"/>
  <c r="W294" i="33"/>
  <c r="W215" i="33"/>
  <c r="W199" i="33"/>
  <c r="W187" i="33"/>
  <c r="W174" i="33"/>
  <c r="W170" i="33"/>
  <c r="W166" i="33"/>
  <c r="W161" i="33"/>
  <c r="W131" i="33"/>
  <c r="W127" i="33"/>
  <c r="W36" i="33"/>
  <c r="W539" i="33"/>
  <c r="W538" i="33"/>
  <c r="W534" i="33"/>
  <c r="W530" i="33"/>
  <c r="W250" i="33"/>
  <c r="W516" i="33"/>
  <c r="W246" i="33"/>
  <c r="W245" i="33"/>
  <c r="W492" i="33"/>
  <c r="W480" i="33"/>
  <c r="W464" i="33"/>
  <c r="W439" i="33"/>
  <c r="W433" i="33"/>
  <c r="W419" i="33"/>
  <c r="W409" i="33"/>
  <c r="W408" i="33"/>
  <c r="W398" i="33"/>
  <c r="W386" i="33"/>
  <c r="W382" i="33"/>
  <c r="W380" i="33"/>
  <c r="W374" i="33"/>
  <c r="W368" i="33"/>
  <c r="W365" i="33"/>
  <c r="W355" i="33"/>
  <c r="W276" i="33"/>
  <c r="W264" i="33"/>
  <c r="W263" i="33"/>
  <c r="W275" i="33"/>
  <c r="W273" i="33"/>
  <c r="W262" i="33"/>
  <c r="W50" i="33"/>
  <c r="W325" i="33"/>
  <c r="W261" i="33"/>
  <c r="W274" i="33"/>
  <c r="W324" i="33"/>
  <c r="W323" i="33"/>
  <c r="W267" i="33"/>
  <c r="W333" i="33"/>
  <c r="W322" i="33"/>
  <c r="W260" i="33"/>
  <c r="W256" i="33"/>
  <c r="W313" i="33"/>
  <c r="W308" i="33"/>
  <c r="W303" i="33"/>
  <c r="W331" i="33"/>
  <c r="W299" i="33"/>
  <c r="W290" i="33"/>
  <c r="W221" i="33"/>
  <c r="W219" i="33"/>
  <c r="W218" i="33"/>
  <c r="W216" i="33"/>
  <c r="W71" i="33"/>
  <c r="W213" i="33"/>
  <c r="W212" i="33"/>
  <c r="W206" i="33"/>
  <c r="W205" i="33"/>
  <c r="W202" i="33"/>
  <c r="W193" i="33"/>
  <c r="W192" i="33"/>
  <c r="W211" i="33"/>
  <c r="W189" i="33"/>
  <c r="W184" i="33"/>
  <c r="W177" i="33"/>
  <c r="W175" i="33"/>
  <c r="W172" i="33"/>
  <c r="W171" i="33"/>
  <c r="W169" i="33"/>
  <c r="W210" i="33"/>
  <c r="W168" i="33"/>
  <c r="W163" i="33"/>
  <c r="W162" i="33"/>
  <c r="W209" i="33"/>
  <c r="W158" i="33"/>
  <c r="W157" i="33"/>
  <c r="W154" i="33"/>
  <c r="W151" i="33"/>
  <c r="W146" i="33"/>
  <c r="W145" i="33"/>
  <c r="W144" i="33"/>
  <c r="W142" i="33"/>
  <c r="W140" i="33"/>
  <c r="W137" i="33"/>
  <c r="W133" i="33"/>
  <c r="W132" i="33"/>
  <c r="W130" i="33"/>
  <c r="W129" i="33"/>
  <c r="W128" i="33"/>
  <c r="W123" i="33"/>
  <c r="W121" i="33"/>
  <c r="W120" i="33"/>
  <c r="W112" i="33"/>
  <c r="W109" i="33"/>
  <c r="W102" i="33"/>
  <c r="W93" i="33"/>
  <c r="W89" i="33"/>
  <c r="W62" i="33"/>
  <c r="W42" i="33"/>
  <c r="W34" i="33"/>
  <c r="W32" i="33"/>
  <c r="W30" i="33"/>
  <c r="W29" i="33"/>
  <c r="W28" i="33"/>
  <c r="W25" i="33"/>
  <c r="W537" i="33"/>
  <c r="W536" i="33"/>
  <c r="W535" i="33"/>
  <c r="W533" i="33"/>
  <c r="W531" i="33"/>
  <c r="W529" i="33"/>
  <c r="W528" i="33"/>
  <c r="W72" i="33"/>
  <c r="W524" i="33"/>
  <c r="W523" i="33"/>
  <c r="W522" i="33"/>
  <c r="W521" i="33"/>
  <c r="W520" i="33"/>
  <c r="W515" i="33"/>
  <c r="W514" i="33"/>
  <c r="W513" i="33"/>
  <c r="W512" i="33"/>
  <c r="W511" i="33"/>
  <c r="W510" i="33"/>
  <c r="W509" i="33"/>
  <c r="W249" i="33"/>
  <c r="W248" i="33"/>
  <c r="W247" i="33"/>
  <c r="W244" i="33"/>
  <c r="W242" i="33"/>
  <c r="W239" i="33"/>
  <c r="W238" i="33"/>
  <c r="W237" i="33"/>
  <c r="W503" i="33"/>
  <c r="W497" i="33"/>
  <c r="W486" i="33"/>
  <c r="W484" i="33"/>
  <c r="W481" i="33"/>
  <c r="W477" i="33"/>
  <c r="W473" i="33"/>
  <c r="W467" i="33"/>
  <c r="W444" i="33"/>
  <c r="W437" i="33"/>
  <c r="W435" i="33"/>
  <c r="W430" i="33"/>
  <c r="W429" i="33"/>
  <c r="W423" i="33"/>
  <c r="W421" i="33"/>
  <c r="W417" i="33"/>
  <c r="W414" i="33"/>
  <c r="W405" i="33"/>
  <c r="W401" i="33"/>
  <c r="W399" i="33"/>
  <c r="W396" i="33"/>
  <c r="W392" i="33"/>
  <c r="W390" i="33"/>
  <c r="W383" i="33"/>
  <c r="W381" i="33"/>
  <c r="W379" i="33"/>
  <c r="W378" i="33"/>
  <c r="W376" i="33"/>
  <c r="W373" i="33"/>
  <c r="W364" i="33"/>
  <c r="W236" i="33"/>
  <c r="W56" i="33"/>
  <c r="W45" i="33"/>
  <c r="W328" i="33"/>
  <c r="W286" i="33"/>
  <c r="W272" i="33"/>
  <c r="W326" i="33"/>
  <c r="W282" i="33"/>
  <c r="W283" i="33"/>
  <c r="W320" i="33"/>
  <c r="W255" i="33"/>
  <c r="W316" i="33"/>
  <c r="W315" i="33"/>
  <c r="W311" i="33"/>
  <c r="W318" i="33"/>
  <c r="W265" i="33"/>
  <c r="W309" i="33"/>
  <c r="W332" i="33"/>
  <c r="W305" i="33"/>
  <c r="W300" i="33"/>
  <c r="W296" i="33"/>
  <c r="W292" i="33"/>
  <c r="W289" i="33"/>
  <c r="W228" i="33"/>
  <c r="W73" i="33"/>
  <c r="W217" i="33"/>
  <c r="W214" i="33"/>
  <c r="W201" i="33"/>
  <c r="W200" i="33"/>
  <c r="W69" i="33"/>
  <c r="W197" i="33"/>
  <c r="W67" i="33"/>
  <c r="W66" i="33"/>
  <c r="W190" i="33"/>
  <c r="W188" i="33"/>
  <c r="W182" i="33"/>
  <c r="W181" i="33"/>
  <c r="W178" i="33"/>
  <c r="W167" i="33"/>
  <c r="W160" i="33"/>
  <c r="W143" i="33"/>
  <c r="W141" i="33"/>
  <c r="W208" i="33"/>
  <c r="W207" i="33"/>
  <c r="W139" i="33"/>
  <c r="W138" i="33"/>
  <c r="W134" i="33"/>
  <c r="W126" i="33"/>
  <c r="W125" i="33"/>
  <c r="W124" i="33"/>
  <c r="W113" i="33"/>
  <c r="W110" i="33"/>
  <c r="W107" i="33"/>
  <c r="W97" i="33"/>
  <c r="W96" i="33"/>
  <c r="W94" i="33"/>
  <c r="W88" i="33"/>
  <c r="W87" i="33"/>
  <c r="W85" i="33"/>
  <c r="W84" i="33"/>
  <c r="W82" i="33"/>
  <c r="W81" i="33"/>
  <c r="W80" i="33"/>
  <c r="W60" i="33"/>
  <c r="W40" i="33"/>
  <c r="W35" i="33"/>
  <c r="W33" i="33"/>
  <c r="W26" i="33"/>
  <c r="W9" i="33"/>
  <c r="W7" i="33"/>
  <c r="AD475" i="33"/>
  <c r="AD474" i="33"/>
  <c r="AD473" i="33"/>
  <c r="AD472" i="33"/>
  <c r="AD471" i="33"/>
  <c r="AD470" i="33"/>
  <c r="AD260" i="33"/>
  <c r="AD259" i="33"/>
  <c r="AD258" i="33"/>
  <c r="AD257" i="33"/>
  <c r="AD256" i="33"/>
  <c r="AD255" i="33"/>
  <c r="AD164" i="33"/>
  <c r="AD163" i="33"/>
  <c r="AD87" i="33"/>
  <c r="AD86" i="33"/>
  <c r="AD548" i="33"/>
  <c r="AD552" i="33"/>
  <c r="AD468" i="33"/>
  <c r="AD316" i="33"/>
  <c r="AD315" i="33"/>
  <c r="AD314" i="33"/>
  <c r="AD278" i="33"/>
  <c r="AD313" i="33"/>
  <c r="AD312" i="33"/>
  <c r="AD311" i="33"/>
  <c r="AD310" i="33"/>
  <c r="AD318" i="33"/>
  <c r="AD162" i="33"/>
  <c r="AD209" i="33"/>
  <c r="AD161" i="33"/>
  <c r="AD160" i="33"/>
  <c r="AD159" i="33"/>
  <c r="AD158" i="33"/>
  <c r="AD157" i="33"/>
  <c r="AD156" i="33"/>
  <c r="AE250" i="33"/>
  <c r="AE520" i="33"/>
  <c r="AE519" i="33"/>
  <c r="AE518" i="33"/>
  <c r="AE517" i="33"/>
  <c r="AE467" i="33"/>
  <c r="AE466" i="33"/>
  <c r="AE469" i="33"/>
  <c r="AE465" i="33"/>
  <c r="AE464" i="33"/>
  <c r="AE463" i="33"/>
  <c r="AE462" i="33"/>
  <c r="AE461" i="33"/>
  <c r="AE460" i="33"/>
  <c r="AE459" i="33"/>
  <c r="AE458" i="33"/>
  <c r="AE457" i="33"/>
  <c r="AE456" i="33"/>
  <c r="AE455" i="33"/>
  <c r="AE454" i="33"/>
  <c r="AE453" i="33"/>
  <c r="AE452" i="33"/>
  <c r="AE451" i="33"/>
  <c r="AE450" i="33"/>
  <c r="AE449" i="33"/>
  <c r="AE448" i="33"/>
  <c r="AE447" i="33"/>
  <c r="AE446" i="33"/>
  <c r="AE445" i="33"/>
  <c r="AE444" i="33"/>
  <c r="AE443" i="33"/>
  <c r="AE442" i="33"/>
  <c r="AE441" i="33"/>
  <c r="AE440" i="33"/>
  <c r="AE439" i="33"/>
  <c r="AE438" i="33"/>
  <c r="AE437" i="33"/>
  <c r="AE45" i="33"/>
  <c r="AE57" i="33"/>
  <c r="AE254" i="33"/>
  <c r="AE265" i="33"/>
  <c r="AE309" i="33"/>
  <c r="AE153" i="33"/>
  <c r="AE277" i="33"/>
  <c r="AE330" i="33"/>
  <c r="AE155" i="33"/>
  <c r="AE154" i="33"/>
  <c r="AE152" i="33"/>
  <c r="AE151" i="33"/>
  <c r="AE60" i="33"/>
  <c r="AE21" i="33"/>
  <c r="AE20" i="33"/>
  <c r="AD250" i="33"/>
  <c r="AD520" i="33"/>
  <c r="AD519" i="33"/>
  <c r="AD518" i="33"/>
  <c r="AD517" i="33"/>
  <c r="AD467" i="33"/>
  <c r="AD466" i="33"/>
  <c r="AD469" i="33"/>
  <c r="AD465" i="33"/>
  <c r="AD464" i="33"/>
  <c r="AD463" i="33"/>
  <c r="AD462" i="33"/>
  <c r="AD461" i="33"/>
  <c r="AD460" i="33"/>
  <c r="AD459" i="33"/>
  <c r="AD458" i="33"/>
  <c r="AD457" i="33"/>
  <c r="AD456" i="33"/>
  <c r="AD455" i="33"/>
  <c r="AD454" i="33"/>
  <c r="AD453" i="33"/>
  <c r="AD452" i="33"/>
  <c r="AD451" i="33"/>
  <c r="AD450" i="33"/>
  <c r="AD449" i="33"/>
  <c r="AD448" i="33"/>
  <c r="AD447" i="33"/>
  <c r="AD446" i="33"/>
  <c r="AD445" i="33"/>
  <c r="AD444" i="33"/>
  <c r="AD443" i="33"/>
  <c r="AD442" i="33"/>
  <c r="AD441" i="33"/>
  <c r="AD440" i="33"/>
  <c r="AD439" i="33"/>
  <c r="AD438" i="33"/>
  <c r="AD437" i="33"/>
  <c r="AD45" i="33"/>
  <c r="AD57" i="33"/>
  <c r="AD254" i="33"/>
  <c r="AD265" i="33"/>
  <c r="AD309" i="33"/>
  <c r="AD153" i="33"/>
  <c r="AD277" i="33"/>
  <c r="AD330" i="33"/>
  <c r="AD155" i="33"/>
  <c r="AD154" i="33"/>
  <c r="AD152" i="33"/>
  <c r="AD151" i="33"/>
  <c r="AD60" i="33"/>
  <c r="AD21" i="33"/>
  <c r="AD20" i="33"/>
  <c r="AE516" i="33"/>
  <c r="AE436" i="33"/>
  <c r="AE435" i="33"/>
  <c r="AE434" i="33"/>
  <c r="AE433" i="33"/>
  <c r="AE432" i="33"/>
  <c r="AE431" i="33"/>
  <c r="AE430" i="33"/>
  <c r="AE429" i="33"/>
  <c r="AE428" i="33"/>
  <c r="AE427" i="33"/>
  <c r="AE426" i="33"/>
  <c r="AE425" i="33"/>
  <c r="AE424" i="33"/>
  <c r="AE423" i="33"/>
  <c r="AE422" i="33"/>
  <c r="AE421" i="33"/>
  <c r="AE420" i="33"/>
  <c r="AE419" i="33"/>
  <c r="AE418" i="33"/>
  <c r="AE417" i="33"/>
  <c r="AE416" i="33"/>
  <c r="AE415" i="33"/>
  <c r="AE414" i="33"/>
  <c r="AE413" i="33"/>
  <c r="AE412" i="33"/>
  <c r="AE411" i="33"/>
  <c r="AE410" i="33"/>
  <c r="AE409" i="33"/>
  <c r="AE408" i="33"/>
  <c r="AE407" i="33"/>
  <c r="AE406" i="33"/>
  <c r="AE405" i="33"/>
  <c r="AE404" i="33"/>
  <c r="AE403" i="33"/>
  <c r="AE402" i="33"/>
  <c r="AE401" i="33"/>
  <c r="AE400" i="33"/>
  <c r="AE399" i="33"/>
  <c r="AE398" i="33"/>
  <c r="AE397" i="33"/>
  <c r="AE391" i="33"/>
  <c r="AE317" i="33"/>
  <c r="AE308" i="33"/>
  <c r="AE307" i="33"/>
  <c r="AE332" i="33"/>
  <c r="AE306" i="33"/>
  <c r="AE305" i="33"/>
  <c r="AE304" i="33"/>
  <c r="AE150" i="33"/>
  <c r="AE147" i="33"/>
  <c r="AE146" i="33"/>
  <c r="AE145" i="33"/>
  <c r="AE144" i="33"/>
  <c r="AE143" i="33"/>
  <c r="AE142" i="33"/>
  <c r="AE141" i="33"/>
  <c r="AE85" i="33"/>
  <c r="AE84" i="33"/>
  <c r="AD516" i="33"/>
  <c r="AD436" i="33"/>
  <c r="AD435" i="33"/>
  <c r="AD434" i="33"/>
  <c r="AD433" i="33"/>
  <c r="AD432" i="33"/>
  <c r="AD431" i="33"/>
  <c r="AD430" i="33"/>
  <c r="AD429" i="33"/>
  <c r="AD428" i="33"/>
  <c r="AD427" i="33"/>
  <c r="AD426" i="33"/>
  <c r="AD425" i="33"/>
  <c r="AD424" i="33"/>
  <c r="AD423" i="33"/>
  <c r="AD422" i="33"/>
  <c r="AD421" i="33"/>
  <c r="AD420" i="33"/>
  <c r="AD419" i="33"/>
  <c r="AD418" i="33"/>
  <c r="AD417" i="33"/>
  <c r="AD416" i="33"/>
  <c r="AD415" i="33"/>
  <c r="AD414" i="33"/>
  <c r="AD413" i="33"/>
  <c r="AD412" i="33"/>
  <c r="AD411" i="33"/>
  <c r="AD410" i="33"/>
  <c r="AD409" i="33"/>
  <c r="AD408" i="33"/>
  <c r="AD407" i="33"/>
  <c r="AD406" i="33"/>
  <c r="AD405" i="33"/>
  <c r="AD404" i="33"/>
  <c r="AD403" i="33"/>
  <c r="AD402" i="33"/>
  <c r="AD401" i="33"/>
  <c r="AD400" i="33"/>
  <c r="AD399" i="33"/>
  <c r="AD398" i="33"/>
  <c r="AD397" i="33"/>
  <c r="AD391" i="33"/>
  <c r="AD317" i="33"/>
  <c r="AD308" i="33"/>
  <c r="AD307" i="33"/>
  <c r="AD332" i="33"/>
  <c r="AD306" i="33"/>
  <c r="AD305" i="33"/>
  <c r="AD304" i="33"/>
  <c r="AD150" i="33"/>
  <c r="AD147" i="33"/>
  <c r="AD146" i="33"/>
  <c r="AD145" i="33"/>
  <c r="AD144" i="33"/>
  <c r="AD143" i="33"/>
  <c r="AD142" i="33"/>
  <c r="AD141" i="33"/>
  <c r="AD85" i="33"/>
  <c r="AD84" i="33"/>
  <c r="AE515" i="33"/>
  <c r="AE514" i="33"/>
  <c r="AE513" i="33"/>
  <c r="AE512" i="33"/>
  <c r="AE511" i="33"/>
  <c r="AE510" i="33"/>
  <c r="AE509" i="33"/>
  <c r="AE396" i="33"/>
  <c r="AE395" i="33"/>
  <c r="AE394" i="33"/>
  <c r="AE393" i="33"/>
  <c r="AE392" i="33"/>
  <c r="AE390" i="33"/>
  <c r="AE389" i="33"/>
  <c r="AE388" i="33"/>
  <c r="AE387" i="33"/>
  <c r="AE386" i="33"/>
  <c r="AE385" i="33"/>
  <c r="AE384" i="33"/>
  <c r="AE383" i="33"/>
  <c r="AE382" i="33"/>
  <c r="AE381" i="33"/>
  <c r="AE380" i="33"/>
  <c r="AE379" i="33"/>
  <c r="AE378" i="33"/>
  <c r="AE377" i="33"/>
  <c r="AE376" i="33"/>
  <c r="AE375" i="33"/>
  <c r="AE374" i="33"/>
  <c r="AE373" i="33"/>
  <c r="AE372" i="33"/>
  <c r="AE371" i="33"/>
  <c r="AE370" i="33"/>
  <c r="AE369" i="33"/>
  <c r="AE368" i="33"/>
  <c r="AE367" i="33"/>
  <c r="AE366" i="33"/>
  <c r="AE365" i="33"/>
  <c r="AE364" i="33"/>
  <c r="AE363" i="33"/>
  <c r="AE362" i="33"/>
  <c r="AE361" i="33"/>
  <c r="AE360" i="33"/>
  <c r="AE359" i="33"/>
  <c r="AE358" i="33"/>
  <c r="AE357" i="33"/>
  <c r="AE303" i="33"/>
  <c r="AE302" i="33"/>
  <c r="AE301" i="33"/>
  <c r="AE140" i="33"/>
  <c r="AE208" i="33"/>
  <c r="AE207" i="33"/>
  <c r="AE59" i="33"/>
  <c r="AE64" i="33"/>
  <c r="AD515" i="33"/>
  <c r="AD514" i="33"/>
  <c r="AD513" i="33"/>
  <c r="AD512" i="33"/>
  <c r="AD511" i="33"/>
  <c r="AD510" i="33"/>
  <c r="AD509" i="33"/>
  <c r="AD396" i="33"/>
  <c r="AD395" i="33"/>
  <c r="AD394" i="33"/>
  <c r="AD393" i="33"/>
  <c r="AD392" i="33"/>
  <c r="AD390" i="33"/>
  <c r="AD389" i="33"/>
  <c r="AD388" i="33"/>
  <c r="AD387" i="33"/>
  <c r="AD386" i="33"/>
  <c r="AD385" i="33"/>
  <c r="AD384" i="33"/>
  <c r="AD383" i="33"/>
  <c r="AD382" i="33"/>
  <c r="AD381" i="33"/>
  <c r="AD380" i="33"/>
  <c r="AD379" i="33"/>
  <c r="AD378" i="33"/>
  <c r="AD377" i="33"/>
  <c r="AD376" i="33"/>
  <c r="AD375" i="33"/>
  <c r="AD374" i="33"/>
  <c r="AD373" i="33"/>
  <c r="AD372" i="33"/>
  <c r="AD371" i="33"/>
  <c r="AD370" i="33"/>
  <c r="AD369" i="33"/>
  <c r="AD368" i="33"/>
  <c r="AD367" i="33"/>
  <c r="AD366" i="33"/>
  <c r="AD365" i="33"/>
  <c r="AD364" i="33"/>
  <c r="AD363" i="33"/>
  <c r="AD362" i="33"/>
  <c r="AD361" i="33"/>
  <c r="AD360" i="33"/>
  <c r="AD359" i="33"/>
  <c r="AD358" i="33"/>
  <c r="AD357" i="33"/>
  <c r="AD303" i="33"/>
  <c r="AD302" i="33"/>
  <c r="AD301" i="33"/>
  <c r="AD140" i="33"/>
  <c r="AD208" i="33"/>
  <c r="AD207" i="33"/>
  <c r="AD59" i="33"/>
  <c r="AE331" i="33"/>
  <c r="AE139" i="33"/>
  <c r="AE138" i="33"/>
  <c r="AE83" i="33"/>
  <c r="AE82" i="33"/>
  <c r="AE81" i="33"/>
  <c r="AE80" i="33"/>
  <c r="AD331" i="33"/>
  <c r="AD139" i="33"/>
  <c r="AD138" i="33"/>
  <c r="AD83" i="33"/>
  <c r="AD82" i="33"/>
  <c r="AD81" i="33"/>
  <c r="AD80" i="33"/>
  <c r="AE356" i="33"/>
  <c r="AE137" i="33"/>
  <c r="AE136" i="33"/>
  <c r="AE135" i="33"/>
  <c r="AE134" i="33"/>
  <c r="AD356" i="33"/>
  <c r="AD137" i="33"/>
  <c r="AD136" i="33"/>
  <c r="AD135" i="33"/>
  <c r="AD134" i="33"/>
  <c r="AE249" i="33"/>
  <c r="AE248" i="33"/>
  <c r="AE247" i="33"/>
  <c r="AE246" i="33"/>
  <c r="AE245" i="33"/>
  <c r="AE244" i="33"/>
  <c r="AE243" i="33"/>
  <c r="AE242" i="33"/>
  <c r="AE241" i="33"/>
  <c r="AE240" i="33"/>
  <c r="AE239" i="33"/>
  <c r="AE238" i="33"/>
  <c r="AE237" i="33"/>
  <c r="AE355" i="33"/>
  <c r="AE300" i="33"/>
  <c r="AE299" i="33"/>
  <c r="AE298" i="33"/>
  <c r="AE297" i="33"/>
  <c r="AE296" i="33"/>
  <c r="AE295" i="33"/>
  <c r="AE294" i="33"/>
  <c r="AE293" i="33"/>
  <c r="AE292" i="33"/>
  <c r="AE291" i="33"/>
  <c r="AE290" i="33"/>
  <c r="AE289" i="33"/>
  <c r="AE133" i="33"/>
  <c r="AE132" i="33"/>
  <c r="AE131" i="33"/>
  <c r="AE130" i="33"/>
  <c r="AE129" i="33"/>
  <c r="AE128" i="33"/>
  <c r="AE127" i="33"/>
  <c r="AD249" i="33"/>
  <c r="AD248" i="33"/>
  <c r="AD247" i="33"/>
  <c r="AD246" i="33"/>
  <c r="AD245" i="33"/>
  <c r="AD244" i="33"/>
  <c r="AD243" i="33"/>
  <c r="AD242" i="33"/>
  <c r="AD241" i="33"/>
  <c r="AD240" i="33"/>
  <c r="AD239" i="33"/>
  <c r="AD238" i="33"/>
  <c r="AD237" i="33"/>
  <c r="AD355" i="33"/>
  <c r="AD300" i="33"/>
  <c r="AD299" i="33"/>
  <c r="AD298" i="33"/>
  <c r="AD297" i="33"/>
  <c r="AD296" i="33"/>
  <c r="AD295" i="33"/>
  <c r="AD294" i="33"/>
  <c r="AD293" i="33"/>
  <c r="AD292" i="33"/>
  <c r="AD291" i="33"/>
  <c r="AD290" i="33"/>
  <c r="AD289" i="33"/>
  <c r="AD133" i="33"/>
  <c r="AD132" i="33"/>
  <c r="AD131" i="33"/>
  <c r="AD130" i="33"/>
  <c r="AD129" i="33"/>
  <c r="AD128" i="33"/>
  <c r="AD127" i="33"/>
  <c r="AE354" i="33"/>
  <c r="AE353" i="33"/>
  <c r="AE352" i="33"/>
  <c r="AE351" i="33"/>
  <c r="AE350" i="33"/>
  <c r="AE349" i="33"/>
  <c r="AE348" i="33"/>
  <c r="AE347" i="33"/>
  <c r="AE346" i="33"/>
  <c r="AE345" i="33"/>
  <c r="AE344" i="33"/>
  <c r="AE343" i="33"/>
  <c r="AE342" i="33"/>
  <c r="AE341" i="33"/>
  <c r="AE340" i="33"/>
  <c r="AE339" i="33"/>
  <c r="AE338" i="33"/>
  <c r="AE126" i="33"/>
  <c r="AE125" i="33"/>
  <c r="AE124" i="33"/>
  <c r="AE123" i="33"/>
  <c r="AE122" i="33"/>
  <c r="AE121" i="33"/>
  <c r="AE120" i="33"/>
  <c r="AE119" i="33"/>
  <c r="AD354" i="33"/>
  <c r="AD353" i="33"/>
  <c r="AD352" i="33"/>
  <c r="AD351" i="33"/>
  <c r="AD350" i="33"/>
  <c r="AD349" i="33"/>
  <c r="AD348" i="33"/>
  <c r="AD347" i="33"/>
  <c r="AD346" i="33"/>
  <c r="AD345" i="33"/>
  <c r="AD344" i="33"/>
  <c r="AD343" i="33"/>
  <c r="AD342" i="33"/>
  <c r="AD341" i="33"/>
  <c r="AD340" i="33"/>
  <c r="AD339" i="33"/>
  <c r="AD338" i="33"/>
  <c r="AD126" i="33"/>
  <c r="AD125" i="33"/>
  <c r="AD124" i="33"/>
  <c r="AD123" i="33"/>
  <c r="AD122" i="33"/>
  <c r="AD121" i="33"/>
  <c r="AD120" i="33"/>
  <c r="AD119" i="33"/>
  <c r="S334" i="33"/>
  <c r="S180" i="33"/>
  <c r="S191" i="33"/>
  <c r="S190" i="33"/>
  <c r="S189" i="33"/>
  <c r="S188" i="33"/>
  <c r="S187" i="33"/>
  <c r="S186" i="33"/>
  <c r="S185" i="33"/>
  <c r="S184" i="33"/>
  <c r="S183" i="33"/>
  <c r="S182" i="33"/>
  <c r="S181" i="33"/>
  <c r="S179" i="33"/>
  <c r="S178" i="33"/>
  <c r="S177" i="33"/>
  <c r="S549" i="33"/>
  <c r="S526" i="33"/>
  <c r="V526" i="33"/>
  <c r="S491" i="33"/>
  <c r="S490" i="33"/>
  <c r="S489" i="33"/>
  <c r="S488" i="33"/>
  <c r="S487" i="33"/>
  <c r="S486" i="33"/>
  <c r="S485" i="33"/>
  <c r="S484" i="33"/>
  <c r="S324" i="33"/>
  <c r="S323" i="33"/>
  <c r="S282" i="33"/>
  <c r="S269" i="33"/>
  <c r="S267" i="33"/>
  <c r="S195" i="33"/>
  <c r="S194" i="33"/>
  <c r="S193" i="33"/>
  <c r="S192" i="33"/>
  <c r="S211" i="33"/>
  <c r="S67" i="33"/>
  <c r="V67" i="33"/>
  <c r="S68" i="33"/>
  <c r="S66" i="33"/>
  <c r="S99" i="33"/>
  <c r="S98" i="33"/>
  <c r="S26" i="33"/>
  <c r="S14" i="33"/>
  <c r="S12" i="33"/>
  <c r="S11" i="33"/>
  <c r="S10" i="33"/>
  <c r="S9" i="33"/>
  <c r="S8" i="33"/>
  <c r="S525" i="33"/>
  <c r="V525" i="33"/>
  <c r="S251" i="33"/>
  <c r="S524" i="33"/>
  <c r="S523" i="33"/>
  <c r="S522" i="33"/>
  <c r="S521" i="33"/>
  <c r="S483" i="33"/>
  <c r="S482" i="33"/>
  <c r="S481" i="33"/>
  <c r="S480" i="33"/>
  <c r="S479" i="33"/>
  <c r="S478" i="33"/>
  <c r="S477" i="33"/>
  <c r="S476" i="33"/>
  <c r="S281" i="33"/>
  <c r="V281" i="33"/>
  <c r="S235" i="33"/>
  <c r="S322" i="33"/>
  <c r="S321" i="33"/>
  <c r="S319" i="33"/>
  <c r="V319" i="33"/>
  <c r="S266" i="33"/>
  <c r="S280" i="33"/>
  <c r="S320" i="33"/>
  <c r="S176" i="33"/>
  <c r="S175" i="33"/>
  <c r="S174" i="33"/>
  <c r="S173" i="33"/>
  <c r="S46" i="33"/>
  <c r="S172" i="33"/>
  <c r="S171" i="33"/>
  <c r="S170" i="33"/>
  <c r="S169" i="33"/>
  <c r="S210" i="33"/>
  <c r="S168" i="33"/>
  <c r="S167" i="33"/>
  <c r="S166" i="33"/>
  <c r="S165" i="33"/>
  <c r="S97" i="33"/>
  <c r="S96" i="33"/>
  <c r="S95" i="33"/>
  <c r="S94" i="33"/>
  <c r="S93" i="33"/>
  <c r="S89" i="33"/>
  <c r="S88" i="33"/>
  <c r="S25" i="33"/>
  <c r="S24" i="33"/>
  <c r="S23" i="33"/>
  <c r="S22" i="33"/>
  <c r="S7" i="33"/>
  <c r="S475" i="33"/>
  <c r="S474" i="33"/>
  <c r="S473" i="33"/>
  <c r="S472" i="33"/>
  <c r="S471" i="33"/>
  <c r="S470" i="33"/>
  <c r="S260" i="33"/>
  <c r="S259" i="33"/>
  <c r="S258" i="33"/>
  <c r="S257" i="33"/>
  <c r="S256" i="33"/>
  <c r="S255" i="33"/>
  <c r="S164" i="33"/>
  <c r="S163" i="33"/>
  <c r="S87" i="33"/>
  <c r="S86" i="33"/>
  <c r="S317" i="33"/>
  <c r="S469" i="33"/>
  <c r="S548" i="33"/>
  <c r="S468" i="33"/>
  <c r="S316" i="33"/>
  <c r="S315" i="33"/>
  <c r="S314" i="33"/>
  <c r="S278" i="33"/>
  <c r="S313" i="33"/>
  <c r="S312" i="33"/>
  <c r="S311" i="33"/>
  <c r="S310" i="33"/>
  <c r="S162" i="33"/>
  <c r="S209" i="33"/>
  <c r="S160" i="33"/>
  <c r="S159" i="33"/>
  <c r="S158" i="33"/>
  <c r="S157" i="33"/>
  <c r="S156" i="33"/>
  <c r="S250" i="33"/>
  <c r="S520" i="33"/>
  <c r="V520" i="33"/>
  <c r="S519" i="33"/>
  <c r="V519" i="33"/>
  <c r="S518" i="33"/>
  <c r="V518" i="33"/>
  <c r="S517" i="33"/>
  <c r="V517" i="33"/>
  <c r="S467" i="33"/>
  <c r="S466" i="33"/>
  <c r="S465" i="33"/>
  <c r="S464" i="33"/>
  <c r="S463" i="33"/>
  <c r="S462" i="33"/>
  <c r="S461" i="33"/>
  <c r="S460" i="33"/>
  <c r="S459" i="33"/>
  <c r="S458" i="33"/>
  <c r="S457" i="33"/>
  <c r="S456" i="33"/>
  <c r="S455" i="33"/>
  <c r="S454" i="33"/>
  <c r="S453" i="33"/>
  <c r="S452" i="33"/>
  <c r="S451" i="33"/>
  <c r="S450" i="33"/>
  <c r="S449" i="33"/>
  <c r="S448" i="33"/>
  <c r="S447" i="33"/>
  <c r="S446" i="33"/>
  <c r="S445" i="33"/>
  <c r="S444" i="33"/>
  <c r="S443" i="33"/>
  <c r="S442" i="33"/>
  <c r="S441" i="33"/>
  <c r="S440" i="33"/>
  <c r="S439" i="33"/>
  <c r="S438" i="33"/>
  <c r="S437" i="33"/>
  <c r="S45" i="33"/>
  <c r="S254" i="33"/>
  <c r="S265" i="33"/>
  <c r="S309" i="33"/>
  <c r="S153" i="33"/>
  <c r="V153" i="33"/>
  <c r="S330" i="33"/>
  <c r="S155" i="33"/>
  <c r="S154" i="33"/>
  <c r="S152" i="33"/>
  <c r="S151" i="33"/>
  <c r="S60" i="33"/>
  <c r="V60" i="33"/>
  <c r="S21" i="33"/>
  <c r="S20" i="33"/>
  <c r="S516" i="33"/>
  <c r="V516" i="33"/>
  <c r="S436" i="33"/>
  <c r="S435" i="33"/>
  <c r="S434" i="33"/>
  <c r="S433" i="33"/>
  <c r="S432" i="33"/>
  <c r="S431" i="33"/>
  <c r="S430" i="33"/>
  <c r="S429" i="33"/>
  <c r="S428" i="33"/>
  <c r="S427" i="33"/>
  <c r="S426" i="33"/>
  <c r="S425" i="33"/>
  <c r="S424" i="33"/>
  <c r="S423" i="33"/>
  <c r="S422" i="33"/>
  <c r="S421" i="33"/>
  <c r="S420" i="33"/>
  <c r="S419" i="33"/>
  <c r="S418" i="33"/>
  <c r="S417" i="33"/>
  <c r="S416" i="33"/>
  <c r="S415" i="33"/>
  <c r="S414" i="33"/>
  <c r="S413" i="33"/>
  <c r="S412" i="33"/>
  <c r="S411" i="33"/>
  <c r="S410" i="33"/>
  <c r="S409" i="33"/>
  <c r="S408" i="33"/>
  <c r="S407" i="33"/>
  <c r="S406" i="33"/>
  <c r="S405" i="33"/>
  <c r="S404" i="33"/>
  <c r="S403" i="33"/>
  <c r="S402" i="33"/>
  <c r="S401" i="33"/>
  <c r="S400" i="33"/>
  <c r="S399" i="33"/>
  <c r="S398" i="33"/>
  <c r="S397" i="33"/>
  <c r="S308" i="33"/>
  <c r="S307" i="33"/>
  <c r="S306" i="33"/>
  <c r="S305" i="33"/>
  <c r="S304" i="33"/>
  <c r="S150" i="33"/>
  <c r="S147" i="33"/>
  <c r="S146" i="33"/>
  <c r="S145" i="33"/>
  <c r="S144" i="33"/>
  <c r="S143" i="33"/>
  <c r="S142" i="33"/>
  <c r="S141" i="33"/>
  <c r="S85" i="33"/>
  <c r="S84" i="33"/>
  <c r="S515" i="33"/>
  <c r="S514" i="33"/>
  <c r="S513" i="33"/>
  <c r="S512" i="33"/>
  <c r="S511" i="33"/>
  <c r="S510" i="33"/>
  <c r="S509" i="33"/>
  <c r="S396" i="33"/>
  <c r="S395" i="33"/>
  <c r="S394" i="33"/>
  <c r="S393" i="33"/>
  <c r="S392" i="33"/>
  <c r="S391" i="33"/>
  <c r="S390" i="33"/>
  <c r="S389" i="33"/>
  <c r="S388" i="33"/>
  <c r="S387" i="33"/>
  <c r="S386" i="33"/>
  <c r="S385" i="33"/>
  <c r="S384" i="33"/>
  <c r="S383" i="33"/>
  <c r="S382" i="33"/>
  <c r="S381" i="33"/>
  <c r="S380" i="33"/>
  <c r="S379" i="33"/>
  <c r="S378" i="33"/>
  <c r="S377" i="33"/>
  <c r="S376" i="33"/>
  <c r="S375" i="33"/>
  <c r="S374" i="33"/>
  <c r="S373" i="33"/>
  <c r="S372" i="33"/>
  <c r="S371" i="33"/>
  <c r="S370" i="33"/>
  <c r="S369" i="33"/>
  <c r="S368" i="33"/>
  <c r="S367" i="33"/>
  <c r="S366" i="33"/>
  <c r="S365" i="33"/>
  <c r="S364" i="33"/>
  <c r="S363" i="33"/>
  <c r="S362" i="33"/>
  <c r="S361" i="33"/>
  <c r="S360" i="33"/>
  <c r="S359" i="33"/>
  <c r="S358" i="33"/>
  <c r="S357" i="33"/>
  <c r="S303" i="33"/>
  <c r="S302" i="33"/>
  <c r="S301" i="33"/>
  <c r="S140" i="33"/>
  <c r="S208" i="33"/>
  <c r="S207" i="33"/>
  <c r="S59" i="33"/>
  <c r="S139" i="33"/>
  <c r="S138" i="33"/>
  <c r="S83" i="33"/>
  <c r="S82" i="33"/>
  <c r="S81" i="33"/>
  <c r="S80" i="33"/>
  <c r="S356" i="33"/>
  <c r="S137" i="33"/>
  <c r="S136" i="33"/>
  <c r="S135" i="33"/>
  <c r="S134" i="33"/>
  <c r="S249" i="33"/>
  <c r="S248" i="33"/>
  <c r="S247" i="33"/>
  <c r="S246" i="33"/>
  <c r="S245" i="33"/>
  <c r="S244" i="33"/>
  <c r="S243" i="33"/>
  <c r="S242" i="33"/>
  <c r="S241" i="33"/>
  <c r="S240" i="33"/>
  <c r="S239" i="33"/>
  <c r="S238" i="33"/>
  <c r="S237" i="33"/>
  <c r="S300" i="33"/>
  <c r="S299" i="33"/>
  <c r="S298" i="33"/>
  <c r="S297" i="33"/>
  <c r="S296" i="33"/>
  <c r="S295" i="33"/>
  <c r="S294" i="33"/>
  <c r="S293" i="33"/>
  <c r="S292" i="33"/>
  <c r="S291" i="33"/>
  <c r="S290" i="33"/>
  <c r="S289" i="33"/>
  <c r="S128" i="33"/>
  <c r="S129" i="33"/>
  <c r="S130" i="33"/>
  <c r="S131" i="33"/>
  <c r="S132" i="33"/>
  <c r="S133" i="33"/>
  <c r="S127" i="33"/>
  <c r="S120" i="33"/>
  <c r="S121" i="33"/>
  <c r="S122" i="33"/>
  <c r="S123" i="33"/>
  <c r="S124" i="33"/>
  <c r="S125" i="33"/>
  <c r="S126" i="33"/>
  <c r="S119" i="33"/>
  <c r="AI554" i="33"/>
  <c r="W57" i="33"/>
  <c r="AD64" i="33"/>
  <c r="V45" i="33"/>
  <c r="V66" i="33"/>
  <c r="W78" i="33"/>
  <c r="W64" i="33"/>
  <c r="S43" i="33"/>
  <c r="AD545" i="33"/>
  <c r="W545" i="33"/>
  <c r="AE545" i="33"/>
  <c r="AB281" i="33"/>
  <c r="Z281" i="33"/>
  <c r="U194" i="33"/>
  <c r="U192" i="33"/>
  <c r="S550" i="33"/>
  <c r="S552" i="33"/>
  <c r="S494" i="33"/>
  <c r="S493" i="33"/>
  <c r="T493" i="33"/>
  <c r="S492" i="33"/>
  <c r="T492" i="33"/>
  <c r="S325" i="33"/>
  <c r="S270" i="33"/>
  <c r="S48" i="33"/>
  <c r="V48" i="33"/>
  <c r="S212" i="33"/>
  <c r="S206" i="33"/>
  <c r="S205" i="33"/>
  <c r="S204" i="33"/>
  <c r="S203" i="33"/>
  <c r="S202" i="33"/>
  <c r="S201" i="33"/>
  <c r="S200" i="33"/>
  <c r="S199" i="33"/>
  <c r="S225" i="33"/>
  <c r="V225" i="33"/>
  <c r="S69" i="33"/>
  <c r="S198" i="33"/>
  <c r="S197" i="33"/>
  <c r="S196" i="33"/>
  <c r="S100" i="33"/>
  <c r="S527" i="33"/>
  <c r="V527" i="33"/>
  <c r="S61" i="33"/>
  <c r="V61" i="33"/>
  <c r="S70" i="33"/>
  <c r="V70" i="33"/>
  <c r="U524" i="33"/>
  <c r="V524" i="33"/>
  <c r="U523" i="33"/>
  <c r="V523" i="33"/>
  <c r="U521" i="33"/>
  <c r="V521" i="33"/>
  <c r="U175" i="33"/>
  <c r="U173" i="33"/>
  <c r="V250" i="33"/>
  <c r="S64" i="33"/>
  <c r="S57" i="33"/>
  <c r="S78" i="33"/>
  <c r="S545" i="33"/>
  <c r="AB250" i="33"/>
  <c r="Z250" i="33"/>
  <c r="AB520" i="33"/>
  <c r="Z520" i="33"/>
  <c r="AB544" i="33"/>
  <c r="Z544" i="33"/>
  <c r="V194" i="33"/>
  <c r="V192" i="33"/>
  <c r="V175" i="33"/>
  <c r="U522" i="33"/>
  <c r="V522" i="33"/>
  <c r="U195" i="33"/>
  <c r="V195" i="33"/>
  <c r="U193" i="33"/>
  <c r="V193" i="33"/>
  <c r="U176" i="33"/>
  <c r="V176" i="33"/>
  <c r="U174" i="33"/>
  <c r="V174" i="33"/>
  <c r="U545" i="33"/>
  <c r="AB524" i="33"/>
  <c r="Z524" i="33"/>
  <c r="AB195" i="33"/>
  <c r="Z195" i="33"/>
  <c r="AB175" i="33"/>
  <c r="Z175" i="33"/>
  <c r="AB174" i="33"/>
  <c r="Z174" i="33"/>
  <c r="AB522" i="33"/>
  <c r="Z522" i="33"/>
  <c r="AB192" i="33"/>
  <c r="Z192" i="33"/>
  <c r="Y192" i="33"/>
  <c r="AB176" i="33"/>
  <c r="Z176" i="33"/>
  <c r="AB523" i="33"/>
  <c r="Z523" i="33"/>
  <c r="AB194" i="33"/>
  <c r="Z194" i="33"/>
  <c r="AB193" i="33"/>
  <c r="Z193" i="33"/>
  <c r="AB521" i="33"/>
  <c r="Z521" i="33"/>
  <c r="Y174" i="33"/>
  <c r="AF174" i="33"/>
  <c r="X174" i="33"/>
  <c r="AA174" i="33"/>
  <c r="AC174" i="33"/>
  <c r="Y176" i="33"/>
  <c r="AF176" i="33"/>
  <c r="X176" i="33"/>
  <c r="AA176" i="33"/>
  <c r="AC176" i="33"/>
  <c r="X195" i="33"/>
  <c r="AF195" i="33"/>
  <c r="Y195" i="33"/>
  <c r="AA195" i="33"/>
  <c r="AC195" i="33"/>
  <c r="X193" i="33"/>
  <c r="AF193" i="33"/>
  <c r="Y193" i="33"/>
  <c r="AA193" i="33"/>
  <c r="AC193" i="33"/>
  <c r="Y522" i="33"/>
  <c r="AF522" i="33"/>
  <c r="X522" i="33"/>
  <c r="AA522" i="33"/>
  <c r="AC522" i="33"/>
  <c r="X521" i="33"/>
  <c r="Y521" i="33"/>
  <c r="AA521" i="33"/>
  <c r="AC521" i="33"/>
  <c r="AF521" i="33"/>
  <c r="X192" i="33"/>
  <c r="AA192" i="33"/>
  <c r="AC192" i="33"/>
  <c r="AF192" i="33"/>
  <c r="Y524" i="33"/>
  <c r="AF524" i="33"/>
  <c r="X524" i="33"/>
  <c r="AA524" i="33"/>
  <c r="AC524" i="33"/>
  <c r="X523" i="33"/>
  <c r="AA523" i="33"/>
  <c r="AC523" i="33"/>
  <c r="Y523" i="33"/>
  <c r="AF523" i="33"/>
  <c r="X175" i="33"/>
  <c r="AA175" i="33"/>
  <c r="AC175" i="33"/>
  <c r="Y175" i="33"/>
  <c r="AF175" i="33"/>
  <c r="Y194" i="33"/>
  <c r="AA194" i="33"/>
  <c r="AC194" i="33"/>
  <c r="X194" i="33"/>
  <c r="AF194" i="33"/>
  <c r="AG522" i="33"/>
  <c r="AH522" i="33"/>
  <c r="AG524" i="33"/>
  <c r="AH524" i="33"/>
  <c r="AG523" i="33"/>
  <c r="AH523" i="33"/>
  <c r="AG521" i="33"/>
  <c r="AH521" i="33"/>
  <c r="AG192" i="33"/>
  <c r="AG174" i="33"/>
  <c r="AG176" i="33"/>
  <c r="AG194" i="33"/>
  <c r="AG175" i="33"/>
  <c r="AG195" i="33"/>
  <c r="AG193" i="33"/>
  <c r="AE115" i="33"/>
  <c r="AE116" i="33"/>
  <c r="AD115" i="33"/>
  <c r="AD116" i="33"/>
  <c r="U115" i="33"/>
  <c r="T115" i="33"/>
  <c r="AE506" i="33"/>
  <c r="AD506" i="33"/>
  <c r="U506" i="33"/>
  <c r="S115" i="33"/>
  <c r="S116" i="33"/>
  <c r="S506" i="33"/>
  <c r="W560" i="33"/>
  <c r="W387" i="33"/>
  <c r="V549" i="33"/>
  <c r="V550" i="33"/>
  <c r="V551" i="33"/>
  <c r="V548" i="33"/>
  <c r="V238" i="33"/>
  <c r="V239" i="33"/>
  <c r="V240" i="33"/>
  <c r="V241" i="33"/>
  <c r="V242" i="33"/>
  <c r="V243" i="33"/>
  <c r="V244" i="33"/>
  <c r="V245" i="33"/>
  <c r="V246" i="33"/>
  <c r="V248" i="33"/>
  <c r="V249" i="33"/>
  <c r="V251" i="33"/>
  <c r="V253" i="33"/>
  <c r="V237" i="33"/>
  <c r="S17" i="33"/>
  <c r="V552" i="33"/>
  <c r="AC552" i="33"/>
  <c r="AB542" i="33"/>
  <c r="Z542" i="33"/>
  <c r="AB538" i="33"/>
  <c r="Z538" i="33"/>
  <c r="AB535" i="33"/>
  <c r="Z535" i="33"/>
  <c r="AB533" i="33"/>
  <c r="Z533" i="33"/>
  <c r="AB529" i="33"/>
  <c r="Z529" i="33"/>
  <c r="AB526" i="33"/>
  <c r="Z526" i="33"/>
  <c r="AB517" i="33"/>
  <c r="Z517" i="33"/>
  <c r="AB246" i="33"/>
  <c r="Z246" i="33"/>
  <c r="AB242" i="33"/>
  <c r="Z242" i="33"/>
  <c r="AB238" i="33"/>
  <c r="Z238" i="33"/>
  <c r="AB550" i="33"/>
  <c r="Z550" i="33"/>
  <c r="AB541" i="33"/>
  <c r="Z541" i="33"/>
  <c r="AB537" i="33"/>
  <c r="Z537" i="33"/>
  <c r="AB532" i="33"/>
  <c r="Z532" i="33"/>
  <c r="AB528" i="33"/>
  <c r="Z528" i="33"/>
  <c r="AB72" i="33"/>
  <c r="Z72" i="33"/>
  <c r="AB251" i="33"/>
  <c r="Z251" i="33"/>
  <c r="AB516" i="33"/>
  <c r="Z516" i="33"/>
  <c r="AB245" i="33"/>
  <c r="Z245" i="33"/>
  <c r="AB241" i="33"/>
  <c r="Z241" i="33"/>
  <c r="AB548" i="33"/>
  <c r="Z548" i="33"/>
  <c r="AB549" i="33"/>
  <c r="Z549" i="33"/>
  <c r="AB237" i="33"/>
  <c r="Z237" i="33"/>
  <c r="AB253" i="33"/>
  <c r="Z253" i="33"/>
  <c r="AB536" i="33"/>
  <c r="Z536" i="33"/>
  <c r="AB534" i="33"/>
  <c r="Z534" i="33"/>
  <c r="AB531" i="33"/>
  <c r="Z531" i="33"/>
  <c r="AB519" i="33"/>
  <c r="Z519" i="33"/>
  <c r="AB249" i="33"/>
  <c r="Z249" i="33"/>
  <c r="AB244" i="33"/>
  <c r="Z244" i="33"/>
  <c r="AB240" i="33"/>
  <c r="Z240" i="33"/>
  <c r="AB551" i="33"/>
  <c r="Z551" i="33"/>
  <c r="AB543" i="33"/>
  <c r="Z543" i="33"/>
  <c r="AB539" i="33"/>
  <c r="Z539" i="33"/>
  <c r="AB530" i="33"/>
  <c r="Z530" i="33"/>
  <c r="AB525" i="33"/>
  <c r="Z525" i="33"/>
  <c r="AB518" i="33"/>
  <c r="Z518" i="33"/>
  <c r="AB248" i="33"/>
  <c r="Z248" i="33"/>
  <c r="AB243" i="33"/>
  <c r="Z243" i="33"/>
  <c r="AB239" i="33"/>
  <c r="Z239" i="33"/>
  <c r="AC242" i="33"/>
  <c r="AA242" i="33"/>
  <c r="Y242" i="33"/>
  <c r="X242" i="33"/>
  <c r="AC243" i="33"/>
  <c r="AA243" i="33"/>
  <c r="X243" i="33"/>
  <c r="Y243" i="33"/>
  <c r="AC241" i="33"/>
  <c r="AA241" i="33"/>
  <c r="X241" i="33"/>
  <c r="Y241" i="33"/>
  <c r="X238" i="33"/>
  <c r="X240" i="33"/>
  <c r="V469" i="33"/>
  <c r="V459" i="33"/>
  <c r="V464" i="33"/>
  <c r="V481" i="33"/>
  <c r="V494" i="33"/>
  <c r="V500" i="33"/>
  <c r="V495" i="33"/>
  <c r="V502" i="33"/>
  <c r="V499" i="33"/>
  <c r="V497" i="33"/>
  <c r="V504" i="33"/>
  <c r="V505" i="33"/>
  <c r="V290" i="33"/>
  <c r="V291" i="33"/>
  <c r="V301" i="33"/>
  <c r="V292" i="33"/>
  <c r="V293" i="33"/>
  <c r="V294" i="33"/>
  <c r="V295" i="33"/>
  <c r="V296" i="33"/>
  <c r="V297" i="33"/>
  <c r="V298" i="33"/>
  <c r="V299" i="33"/>
  <c r="V300" i="33"/>
  <c r="V331" i="33"/>
  <c r="V302" i="33"/>
  <c r="V303" i="33"/>
  <c r="V304" i="33"/>
  <c r="V305" i="33"/>
  <c r="V306" i="33"/>
  <c r="V332" i="33"/>
  <c r="V307" i="33"/>
  <c r="V308" i="33"/>
  <c r="V317" i="33"/>
  <c r="V330" i="33"/>
  <c r="V277" i="33"/>
  <c r="V309" i="33"/>
  <c r="V265" i="33"/>
  <c r="V254" i="33"/>
  <c r="V318" i="33"/>
  <c r="V310" i="33"/>
  <c r="V311" i="33"/>
  <c r="V312" i="33"/>
  <c r="V313" i="33"/>
  <c r="V278" i="33"/>
  <c r="V314" i="33"/>
  <c r="V315" i="33"/>
  <c r="V316" i="33"/>
  <c r="V255" i="33"/>
  <c r="V256" i="33"/>
  <c r="V257" i="33"/>
  <c r="V258" i="33"/>
  <c r="V259" i="33"/>
  <c r="V260" i="33"/>
  <c r="V320" i="33"/>
  <c r="V280" i="33"/>
  <c r="V266" i="33"/>
  <c r="V283" i="33"/>
  <c r="V321" i="33"/>
  <c r="V322" i="33"/>
  <c r="V235" i="33"/>
  <c r="V267" i="33"/>
  <c r="V269" i="33"/>
  <c r="V282" i="33"/>
  <c r="V323" i="33"/>
  <c r="V324" i="33"/>
  <c r="V274" i="33"/>
  <c r="V261" i="33"/>
  <c r="V271" i="33"/>
  <c r="V270" i="33"/>
  <c r="V325" i="33"/>
  <c r="V326" i="33"/>
  <c r="V285" i="33"/>
  <c r="V262" i="33"/>
  <c r="V272" i="33"/>
  <c r="V286" i="33"/>
  <c r="V327" i="33"/>
  <c r="V273" i="33"/>
  <c r="V284" i="33"/>
  <c r="V275" i="33"/>
  <c r="V328" i="33"/>
  <c r="V263" i="33"/>
  <c r="V287" i="33"/>
  <c r="V264" i="33"/>
  <c r="V276" i="33"/>
  <c r="V288" i="33"/>
  <c r="V329" i="33"/>
  <c r="V236" i="33"/>
  <c r="V289" i="33"/>
  <c r="V207" i="33"/>
  <c r="V208" i="33"/>
  <c r="V151" i="33"/>
  <c r="V152" i="33"/>
  <c r="V154" i="33"/>
  <c r="V155" i="33"/>
  <c r="V156" i="33"/>
  <c r="V157" i="33"/>
  <c r="V158" i="33"/>
  <c r="V159" i="33"/>
  <c r="V160" i="33"/>
  <c r="V161" i="33"/>
  <c r="V209" i="33"/>
  <c r="V162" i="33"/>
  <c r="V163" i="33"/>
  <c r="V164" i="33"/>
  <c r="V165" i="33"/>
  <c r="V166" i="33"/>
  <c r="V210" i="33"/>
  <c r="V46" i="33"/>
  <c r="V57" i="33"/>
  <c r="V173" i="33"/>
  <c r="V68" i="33"/>
  <c r="V211" i="33"/>
  <c r="V196" i="33"/>
  <c r="V197" i="33"/>
  <c r="V198" i="33"/>
  <c r="V69" i="33"/>
  <c r="V199" i="33"/>
  <c r="V200" i="33"/>
  <c r="V201" i="33"/>
  <c r="V202" i="33"/>
  <c r="V203" i="33"/>
  <c r="V204" i="33"/>
  <c r="V205" i="33"/>
  <c r="V206" i="33"/>
  <c r="V212" i="33"/>
  <c r="V213" i="33"/>
  <c r="V214" i="33"/>
  <c r="V215" i="33"/>
  <c r="V216" i="33"/>
  <c r="V217" i="33"/>
  <c r="V218" i="33"/>
  <c r="V219" i="33"/>
  <c r="V220" i="33"/>
  <c r="V221" i="33"/>
  <c r="V222" i="33"/>
  <c r="V223" i="33"/>
  <c r="V226" i="33"/>
  <c r="V227" i="33"/>
  <c r="V228" i="33"/>
  <c r="V229" i="33"/>
  <c r="V230" i="33"/>
  <c r="V231" i="33"/>
  <c r="V80" i="33"/>
  <c r="V81" i="33"/>
  <c r="V82" i="33"/>
  <c r="V83" i="33"/>
  <c r="V85" i="33"/>
  <c r="V84" i="33"/>
  <c r="V450" i="33"/>
  <c r="V87" i="33"/>
  <c r="V86" i="33"/>
  <c r="V95" i="33"/>
  <c r="V88" i="33"/>
  <c r="V89" i="33"/>
  <c r="V94" i="33"/>
  <c r="V96" i="33"/>
  <c r="V97" i="33"/>
  <c r="V93" i="33"/>
  <c r="V98" i="33"/>
  <c r="V99" i="33"/>
  <c r="V492" i="33"/>
  <c r="V493" i="33"/>
  <c r="V279" i="33"/>
  <c r="V100" i="33"/>
  <c r="V102" i="33"/>
  <c r="V501" i="33"/>
  <c r="V496" i="33"/>
  <c r="V104" i="33"/>
  <c r="V103" i="33"/>
  <c r="V101" i="33"/>
  <c r="V107" i="33"/>
  <c r="V106" i="33"/>
  <c r="V105" i="33"/>
  <c r="V108" i="33"/>
  <c r="V224" i="33"/>
  <c r="V111" i="33"/>
  <c r="V503" i="33"/>
  <c r="V109" i="33"/>
  <c r="V112" i="33"/>
  <c r="V110" i="33"/>
  <c r="V113" i="33"/>
  <c r="V114" i="33"/>
  <c r="V59" i="33"/>
  <c r="V64" i="33"/>
  <c r="V21" i="33"/>
  <c r="V22" i="33"/>
  <c r="V23" i="33"/>
  <c r="V24" i="33"/>
  <c r="V25" i="33"/>
  <c r="V26" i="33"/>
  <c r="V28" i="33"/>
  <c r="V29" i="33"/>
  <c r="V30" i="33"/>
  <c r="V31" i="33"/>
  <c r="V32" i="33"/>
  <c r="V33" i="33"/>
  <c r="V34" i="33"/>
  <c r="V35" i="33"/>
  <c r="V36" i="33"/>
  <c r="V37" i="33"/>
  <c r="V38" i="33"/>
  <c r="V39" i="33"/>
  <c r="V40" i="33"/>
  <c r="V41" i="33"/>
  <c r="V42" i="33"/>
  <c r="V20" i="33"/>
  <c r="V8" i="33"/>
  <c r="V9" i="33"/>
  <c r="V10" i="33"/>
  <c r="V11" i="33"/>
  <c r="V12" i="33"/>
  <c r="V13" i="33"/>
  <c r="V14" i="33"/>
  <c r="V15" i="33"/>
  <c r="V16" i="33"/>
  <c r="V7" i="33"/>
  <c r="AE17" i="33"/>
  <c r="AD17" i="33"/>
  <c r="U17" i="33"/>
  <c r="T17" i="33"/>
  <c r="U191" i="33"/>
  <c r="V191" i="33"/>
  <c r="U190" i="33"/>
  <c r="V190" i="33"/>
  <c r="U189" i="33"/>
  <c r="V189" i="33"/>
  <c r="U188" i="33"/>
  <c r="V188" i="33"/>
  <c r="U187" i="33"/>
  <c r="V187" i="33"/>
  <c r="U186" i="33"/>
  <c r="V186" i="33"/>
  <c r="U185" i="33"/>
  <c r="V185" i="33"/>
  <c r="U184" i="33"/>
  <c r="V184" i="33"/>
  <c r="U183" i="33"/>
  <c r="V183" i="33"/>
  <c r="U182" i="33"/>
  <c r="V182" i="33"/>
  <c r="U181" i="33"/>
  <c r="V181" i="33"/>
  <c r="U180" i="33"/>
  <c r="V180" i="33"/>
  <c r="U179" i="33"/>
  <c r="V179" i="33"/>
  <c r="U178" i="33"/>
  <c r="V178" i="33"/>
  <c r="U177" i="33"/>
  <c r="V177" i="33"/>
  <c r="U172" i="33"/>
  <c r="V172" i="33"/>
  <c r="U171" i="33"/>
  <c r="V171" i="33"/>
  <c r="U170" i="33"/>
  <c r="V170" i="33"/>
  <c r="U169" i="33"/>
  <c r="V169" i="33"/>
  <c r="U168" i="33"/>
  <c r="V168" i="33"/>
  <c r="U167" i="33"/>
  <c r="V167" i="33"/>
  <c r="U150" i="33"/>
  <c r="V150" i="33"/>
  <c r="U147" i="33"/>
  <c r="V147" i="33"/>
  <c r="U146" i="33"/>
  <c r="V146" i="33"/>
  <c r="U145" i="33"/>
  <c r="V145" i="33"/>
  <c r="U140" i="33"/>
  <c r="V140" i="33"/>
  <c r="U138" i="33"/>
  <c r="V138" i="33"/>
  <c r="U137" i="33"/>
  <c r="V137" i="33"/>
  <c r="U136" i="33"/>
  <c r="V136" i="33"/>
  <c r="U135" i="33"/>
  <c r="V135" i="33"/>
  <c r="U134" i="33"/>
  <c r="V134" i="33"/>
  <c r="U133" i="33"/>
  <c r="V133" i="33"/>
  <c r="U132" i="33"/>
  <c r="V132" i="33"/>
  <c r="U131" i="33"/>
  <c r="V131" i="33"/>
  <c r="U130" i="33"/>
  <c r="V130" i="33"/>
  <c r="U129" i="33"/>
  <c r="V129" i="33"/>
  <c r="U128" i="33"/>
  <c r="V128" i="33"/>
  <c r="U127" i="33"/>
  <c r="V127" i="33"/>
  <c r="U126" i="33"/>
  <c r="V126" i="33"/>
  <c r="U125" i="33"/>
  <c r="V125" i="33"/>
  <c r="U124" i="33"/>
  <c r="V124" i="33"/>
  <c r="U123" i="33"/>
  <c r="V123" i="33"/>
  <c r="U122" i="33"/>
  <c r="V122" i="33"/>
  <c r="U121" i="33"/>
  <c r="V121" i="33"/>
  <c r="U120" i="33"/>
  <c r="V120" i="33"/>
  <c r="U119" i="33"/>
  <c r="U333" i="33"/>
  <c r="V333" i="33"/>
  <c r="T144" i="33"/>
  <c r="V144" i="33"/>
  <c r="T143" i="33"/>
  <c r="V143" i="33"/>
  <c r="T142" i="33"/>
  <c r="V142" i="33"/>
  <c r="T141" i="33"/>
  <c r="V141" i="33"/>
  <c r="T139" i="33"/>
  <c r="V139" i="33"/>
  <c r="T491" i="33"/>
  <c r="V491" i="33"/>
  <c r="T489" i="33"/>
  <c r="V489" i="33"/>
  <c r="T484" i="33"/>
  <c r="V484" i="33"/>
  <c r="T488" i="33"/>
  <c r="V488" i="33"/>
  <c r="T486" i="33"/>
  <c r="V486" i="33"/>
  <c r="T485" i="33"/>
  <c r="V485" i="33"/>
  <c r="T490" i="33"/>
  <c r="V490" i="33"/>
  <c r="T487" i="33"/>
  <c r="V487" i="33"/>
  <c r="T476" i="33"/>
  <c r="V476" i="33"/>
  <c r="T483" i="33"/>
  <c r="V483" i="33"/>
  <c r="T482" i="33"/>
  <c r="V482" i="33"/>
  <c r="T479" i="33"/>
  <c r="V479" i="33"/>
  <c r="T478" i="33"/>
  <c r="V478" i="33"/>
  <c r="T466" i="33"/>
  <c r="V466" i="33"/>
  <c r="T475" i="33"/>
  <c r="V475" i="33"/>
  <c r="T474" i="33"/>
  <c r="V474" i="33"/>
  <c r="T473" i="33"/>
  <c r="V473" i="33"/>
  <c r="T472" i="33"/>
  <c r="V472" i="33"/>
  <c r="T471" i="33"/>
  <c r="V471" i="33"/>
  <c r="T470" i="33"/>
  <c r="V470" i="33"/>
  <c r="T468" i="33"/>
  <c r="V468" i="33"/>
  <c r="T462" i="33"/>
  <c r="V462" i="33"/>
  <c r="T449" i="33"/>
  <c r="V449" i="33"/>
  <c r="T448" i="33"/>
  <c r="V448" i="33"/>
  <c r="T445" i="33"/>
  <c r="V445" i="33"/>
  <c r="T444" i="33"/>
  <c r="V444" i="33"/>
  <c r="T439" i="33"/>
  <c r="V439" i="33"/>
  <c r="T438" i="33"/>
  <c r="V438" i="33"/>
  <c r="T463" i="33"/>
  <c r="V463" i="33"/>
  <c r="T454" i="33"/>
  <c r="V454" i="33"/>
  <c r="T453" i="33"/>
  <c r="V453" i="33"/>
  <c r="T452" i="33"/>
  <c r="V452" i="33"/>
  <c r="T446" i="33"/>
  <c r="V446" i="33"/>
  <c r="T443" i="33"/>
  <c r="V443" i="33"/>
  <c r="T437" i="33"/>
  <c r="V437" i="33"/>
  <c r="T440" i="33"/>
  <c r="V440" i="33"/>
  <c r="T436" i="33"/>
  <c r="V436" i="33"/>
  <c r="T435" i="33"/>
  <c r="V435" i="33"/>
  <c r="T434" i="33"/>
  <c r="V434" i="33"/>
  <c r="T433" i="33"/>
  <c r="V433" i="33"/>
  <c r="T432" i="33"/>
  <c r="V432" i="33"/>
  <c r="T431" i="33"/>
  <c r="V431" i="33"/>
  <c r="T417" i="33"/>
  <c r="V417" i="33"/>
  <c r="T429" i="33"/>
  <c r="V429" i="33"/>
  <c r="T428" i="33"/>
  <c r="V428" i="33"/>
  <c r="T427" i="33"/>
  <c r="V427" i="33"/>
  <c r="T426" i="33"/>
  <c r="V426" i="33"/>
  <c r="T425" i="33"/>
  <c r="V425" i="33"/>
  <c r="T424" i="33"/>
  <c r="V424" i="33"/>
  <c r="T423" i="33"/>
  <c r="V423" i="33"/>
  <c r="T422" i="33"/>
  <c r="V422" i="33"/>
  <c r="T421" i="33"/>
  <c r="V421" i="33"/>
  <c r="T420" i="33"/>
  <c r="V420" i="33"/>
  <c r="T419" i="33"/>
  <c r="V419" i="33"/>
  <c r="T418" i="33"/>
  <c r="V418" i="33"/>
  <c r="T416" i="33"/>
  <c r="V416" i="33"/>
  <c r="T415" i="33"/>
  <c r="V415" i="33"/>
  <c r="T414" i="33"/>
  <c r="V414" i="33"/>
  <c r="T413" i="33"/>
  <c r="V413" i="33"/>
  <c r="T412" i="33"/>
  <c r="V412" i="33"/>
  <c r="T411" i="33"/>
  <c r="V411" i="33"/>
  <c r="T410" i="33"/>
  <c r="V410" i="33"/>
  <c r="T409" i="33"/>
  <c r="V409" i="33"/>
  <c r="T408" i="33"/>
  <c r="V408" i="33"/>
  <c r="T406" i="33"/>
  <c r="V406" i="33"/>
  <c r="T405" i="33"/>
  <c r="V405" i="33"/>
  <c r="T404" i="33"/>
  <c r="V404" i="33"/>
  <c r="T430" i="33"/>
  <c r="V430" i="33"/>
  <c r="T403" i="33"/>
  <c r="V403" i="33"/>
  <c r="T402" i="33"/>
  <c r="V402" i="33"/>
  <c r="T401" i="33"/>
  <c r="V401" i="33"/>
  <c r="T407" i="33"/>
  <c r="V407" i="33"/>
  <c r="T400" i="33"/>
  <c r="V400" i="33"/>
  <c r="T399" i="33"/>
  <c r="V399" i="33"/>
  <c r="T398" i="33"/>
  <c r="V398" i="33"/>
  <c r="T397" i="33"/>
  <c r="V397" i="33"/>
  <c r="T395" i="33"/>
  <c r="V395" i="33"/>
  <c r="T394" i="33"/>
  <c r="V394" i="33"/>
  <c r="T393" i="33"/>
  <c r="V393" i="33"/>
  <c r="T392" i="33"/>
  <c r="V392" i="33"/>
  <c r="T396" i="33"/>
  <c r="V396" i="33"/>
  <c r="T391" i="33"/>
  <c r="V391" i="33"/>
  <c r="T390" i="33"/>
  <c r="V390" i="33"/>
  <c r="T389" i="33"/>
  <c r="V389" i="33"/>
  <c r="T388" i="33"/>
  <c r="V388" i="33"/>
  <c r="T386" i="33"/>
  <c r="V386" i="33"/>
  <c r="T382" i="33"/>
  <c r="V382" i="33"/>
  <c r="T385" i="33"/>
  <c r="V385" i="33"/>
  <c r="T384" i="33"/>
  <c r="V384" i="33"/>
  <c r="T383" i="33"/>
  <c r="V383" i="33"/>
  <c r="T380" i="33"/>
  <c r="V380" i="33"/>
  <c r="T379" i="33"/>
  <c r="V379" i="33"/>
  <c r="T378" i="33"/>
  <c r="V378" i="33"/>
  <c r="T377" i="33"/>
  <c r="V377" i="33"/>
  <c r="T376" i="33"/>
  <c r="V376" i="33"/>
  <c r="T361" i="33"/>
  <c r="V361" i="33"/>
  <c r="T375" i="33"/>
  <c r="V375" i="33"/>
  <c r="T374" i="33"/>
  <c r="V374" i="33"/>
  <c r="T373" i="33"/>
  <c r="V373" i="33"/>
  <c r="T372" i="33"/>
  <c r="V372" i="33"/>
  <c r="T371" i="33"/>
  <c r="V371" i="33"/>
  <c r="T370" i="33"/>
  <c r="V370" i="33"/>
  <c r="T369" i="33"/>
  <c r="V369" i="33"/>
  <c r="T368" i="33"/>
  <c r="V368" i="33"/>
  <c r="T367" i="33"/>
  <c r="V367" i="33"/>
  <c r="T366" i="33"/>
  <c r="V366" i="33"/>
  <c r="T381" i="33"/>
  <c r="V381" i="33"/>
  <c r="T365" i="33"/>
  <c r="V365" i="33"/>
  <c r="T364" i="33"/>
  <c r="V364" i="33"/>
  <c r="T363" i="33"/>
  <c r="V363" i="33"/>
  <c r="T362" i="33"/>
  <c r="V362" i="33"/>
  <c r="T387" i="33"/>
  <c r="V387" i="33"/>
  <c r="T360" i="33"/>
  <c r="V360" i="33"/>
  <c r="T359" i="33"/>
  <c r="V359" i="33"/>
  <c r="T358" i="33"/>
  <c r="V358" i="33"/>
  <c r="T357" i="33"/>
  <c r="V357" i="33"/>
  <c r="T356" i="33"/>
  <c r="V356" i="33"/>
  <c r="T355" i="33"/>
  <c r="V355" i="33"/>
  <c r="T351" i="33"/>
  <c r="V351" i="33"/>
  <c r="T348" i="33"/>
  <c r="V348" i="33"/>
  <c r="T354" i="33"/>
  <c r="V354" i="33"/>
  <c r="T353" i="33"/>
  <c r="V353" i="33"/>
  <c r="T352" i="33"/>
  <c r="V352" i="33"/>
  <c r="T341" i="33"/>
  <c r="V341" i="33"/>
  <c r="T340" i="33"/>
  <c r="V340" i="33"/>
  <c r="T349" i="33"/>
  <c r="V349" i="33"/>
  <c r="T350" i="33"/>
  <c r="V350" i="33"/>
  <c r="T347" i="33"/>
  <c r="V347" i="33"/>
  <c r="T346" i="33"/>
  <c r="V346" i="33"/>
  <c r="T345" i="33"/>
  <c r="V345" i="33"/>
  <c r="T339" i="33"/>
  <c r="V339" i="33"/>
  <c r="T344" i="33"/>
  <c r="V344" i="33"/>
  <c r="T343" i="33"/>
  <c r="V343" i="33"/>
  <c r="T342" i="33"/>
  <c r="V342" i="33"/>
  <c r="T338" i="33"/>
  <c r="T515" i="33"/>
  <c r="V515" i="33"/>
  <c r="T514" i="33"/>
  <c r="V514" i="33"/>
  <c r="T513" i="33"/>
  <c r="V513" i="33"/>
  <c r="T512" i="33"/>
  <c r="V512" i="33"/>
  <c r="T511" i="33"/>
  <c r="V511" i="33"/>
  <c r="T510" i="33"/>
  <c r="V510" i="33"/>
  <c r="T509" i="33"/>
  <c r="T498" i="33"/>
  <c r="V498" i="33"/>
  <c r="T480" i="33"/>
  <c r="V480" i="33"/>
  <c r="T477" i="33"/>
  <c r="V477" i="33"/>
  <c r="V467" i="33"/>
  <c r="T460" i="33"/>
  <c r="V460" i="33"/>
  <c r="T465" i="33"/>
  <c r="V465" i="33"/>
  <c r="T461" i="33"/>
  <c r="V461" i="33"/>
  <c r="T458" i="33"/>
  <c r="V458" i="33"/>
  <c r="T457" i="33"/>
  <c r="V457" i="33"/>
  <c r="T456" i="33"/>
  <c r="V456" i="33"/>
  <c r="T455" i="33"/>
  <c r="V455" i="33"/>
  <c r="T451" i="33"/>
  <c r="V451" i="33"/>
  <c r="T447" i="33"/>
  <c r="V447" i="33"/>
  <c r="T442" i="33"/>
  <c r="V442" i="33"/>
  <c r="T441" i="33"/>
  <c r="V441" i="33"/>
  <c r="T334" i="33"/>
  <c r="V334" i="33"/>
  <c r="AK116" i="33"/>
  <c r="W361" i="33"/>
  <c r="AQ116" i="33"/>
  <c r="AM116" i="33"/>
  <c r="AJ116" i="33"/>
  <c r="AJ554" i="33"/>
  <c r="AL116" i="33"/>
  <c r="AN116" i="33"/>
  <c r="AO116" i="33"/>
  <c r="AO554" i="33"/>
  <c r="AP116" i="33"/>
  <c r="AI116" i="33"/>
  <c r="D26" i="47"/>
  <c r="C26" i="47"/>
  <c r="W17" i="33"/>
  <c r="AA552" i="33"/>
  <c r="AB552" i="33"/>
  <c r="V78" i="33"/>
  <c r="Z552" i="33"/>
  <c r="AA57" i="33"/>
  <c r="Z57" i="33"/>
  <c r="AB57" i="33"/>
  <c r="AC57" i="33"/>
  <c r="AA64" i="33"/>
  <c r="AC64" i="33"/>
  <c r="Z64" i="33"/>
  <c r="AB64" i="33"/>
  <c r="AP554" i="33"/>
  <c r="D24" i="47"/>
  <c r="D11" i="47"/>
  <c r="C11" i="47"/>
  <c r="AM554" i="33"/>
  <c r="D21" i="47"/>
  <c r="C21" i="47"/>
  <c r="T545" i="33"/>
  <c r="V509" i="33"/>
  <c r="V545" i="33"/>
  <c r="AN554" i="33"/>
  <c r="D22" i="47"/>
  <c r="C22" i="47"/>
  <c r="AQ554" i="33"/>
  <c r="D30" i="47"/>
  <c r="C30" i="47"/>
  <c r="AL554" i="33"/>
  <c r="D15" i="47"/>
  <c r="C15" i="47"/>
  <c r="AB70" i="33"/>
  <c r="Z70" i="33"/>
  <c r="AB25" i="33"/>
  <c r="Z25" i="33"/>
  <c r="AB441" i="33"/>
  <c r="Z441" i="33"/>
  <c r="AB455" i="33"/>
  <c r="Z455" i="33"/>
  <c r="AB461" i="33"/>
  <c r="Z461" i="33"/>
  <c r="AB477" i="33"/>
  <c r="Z477" i="33"/>
  <c r="AB510" i="33"/>
  <c r="Z510" i="33"/>
  <c r="AB514" i="33"/>
  <c r="Z514" i="33"/>
  <c r="AB343" i="33"/>
  <c r="Z343" i="33"/>
  <c r="AB346" i="33"/>
  <c r="Z346" i="33"/>
  <c r="AB340" i="33"/>
  <c r="Z340" i="33"/>
  <c r="AB354" i="33"/>
  <c r="Z354" i="33"/>
  <c r="AB356" i="33"/>
  <c r="Z356" i="33"/>
  <c r="AB360" i="33"/>
  <c r="Z360" i="33"/>
  <c r="AB364" i="33"/>
  <c r="Z364" i="33"/>
  <c r="AB367" i="33"/>
  <c r="Z367" i="33"/>
  <c r="AB371" i="33"/>
  <c r="Z371" i="33"/>
  <c r="AB375" i="33"/>
  <c r="Z375" i="33"/>
  <c r="AB378" i="33"/>
  <c r="Z378" i="33"/>
  <c r="AB384" i="33"/>
  <c r="Z384" i="33"/>
  <c r="AB388" i="33"/>
  <c r="Z388" i="33"/>
  <c r="AB396" i="33"/>
  <c r="Z396" i="33"/>
  <c r="AB395" i="33"/>
  <c r="Z395" i="33"/>
  <c r="AB400" i="33"/>
  <c r="Z400" i="33"/>
  <c r="AB403" i="33"/>
  <c r="Z403" i="33"/>
  <c r="AB406" i="33"/>
  <c r="Z406" i="33"/>
  <c r="AB411" i="33"/>
  <c r="Z411" i="33"/>
  <c r="AB415" i="33"/>
  <c r="Z415" i="33"/>
  <c r="AB420" i="33"/>
  <c r="Z420" i="33"/>
  <c r="AB424" i="33"/>
  <c r="Z424" i="33"/>
  <c r="AB428" i="33"/>
  <c r="Z428" i="33"/>
  <c r="AB432" i="33"/>
  <c r="Z432" i="33"/>
  <c r="AB436" i="33"/>
  <c r="Z436" i="33"/>
  <c r="AB446" i="33"/>
  <c r="Z446" i="33"/>
  <c r="AB463" i="33"/>
  <c r="Z463" i="33"/>
  <c r="AB445" i="33"/>
  <c r="Z445" i="33"/>
  <c r="AB468" i="33"/>
  <c r="Z468" i="33"/>
  <c r="AB473" i="33"/>
  <c r="Z473" i="33"/>
  <c r="AB478" i="33"/>
  <c r="Z478" i="33"/>
  <c r="AB476" i="33"/>
  <c r="Z476" i="33"/>
  <c r="AB486" i="33"/>
  <c r="Z486" i="33"/>
  <c r="AB491" i="33"/>
  <c r="Z491" i="33"/>
  <c r="AB143" i="33"/>
  <c r="Z143" i="33"/>
  <c r="AB120" i="33"/>
  <c r="Z120" i="33"/>
  <c r="AB124" i="33"/>
  <c r="Z124" i="33"/>
  <c r="AB128" i="33"/>
  <c r="Z128" i="33"/>
  <c r="AB132" i="33"/>
  <c r="Z132" i="33"/>
  <c r="AB136" i="33"/>
  <c r="Z136" i="33"/>
  <c r="AB145" i="33"/>
  <c r="Z145" i="33"/>
  <c r="AB167" i="33"/>
  <c r="Z167" i="33"/>
  <c r="AB171" i="33"/>
  <c r="Z171" i="33"/>
  <c r="AB179" i="33"/>
  <c r="Z179" i="33"/>
  <c r="AB183" i="33"/>
  <c r="Z183" i="33"/>
  <c r="AB187" i="33"/>
  <c r="Z187" i="33"/>
  <c r="AB191" i="33"/>
  <c r="Z191" i="33"/>
  <c r="AB7" i="33"/>
  <c r="Z7" i="33"/>
  <c r="AB14" i="33"/>
  <c r="Z14" i="33"/>
  <c r="AB10" i="33"/>
  <c r="Z10" i="33"/>
  <c r="AB42" i="33"/>
  <c r="Z42" i="33"/>
  <c r="AB38" i="33"/>
  <c r="Z38" i="33"/>
  <c r="AB32" i="33"/>
  <c r="Z32" i="33"/>
  <c r="AB26" i="33"/>
  <c r="Z26" i="33"/>
  <c r="AB59" i="33"/>
  <c r="Z59" i="33"/>
  <c r="AB113" i="33"/>
  <c r="Z113" i="33"/>
  <c r="AB503" i="33"/>
  <c r="Z503" i="33"/>
  <c r="AB496" i="33"/>
  <c r="Z496" i="33"/>
  <c r="AB279" i="33"/>
  <c r="Z279" i="33"/>
  <c r="AB493" i="33"/>
  <c r="Z493" i="33"/>
  <c r="AB97" i="33"/>
  <c r="Z97" i="33"/>
  <c r="AB88" i="33"/>
  <c r="Z88" i="33"/>
  <c r="AB450" i="33"/>
  <c r="Z450" i="33"/>
  <c r="AB82" i="33"/>
  <c r="Z82" i="33"/>
  <c r="AB62" i="33"/>
  <c r="Z62" i="33"/>
  <c r="AB231" i="33"/>
  <c r="Z231" i="33"/>
  <c r="AB227" i="33"/>
  <c r="Z227" i="33"/>
  <c r="AB222" i="33"/>
  <c r="Z222" i="33"/>
  <c r="AB219" i="33"/>
  <c r="Z219" i="33"/>
  <c r="AB217" i="33"/>
  <c r="Z217" i="33"/>
  <c r="AB214" i="33"/>
  <c r="Z214" i="33"/>
  <c r="AB206" i="33"/>
  <c r="Z206" i="33"/>
  <c r="AB202" i="33"/>
  <c r="Z202" i="33"/>
  <c r="AB211" i="33"/>
  <c r="Z211" i="33"/>
  <c r="AB66" i="33"/>
  <c r="Z66" i="33"/>
  <c r="AB166" i="33"/>
  <c r="Z166" i="33"/>
  <c r="AB162" i="33"/>
  <c r="Z162" i="33"/>
  <c r="AB159" i="33"/>
  <c r="Z159" i="33"/>
  <c r="AB156" i="33"/>
  <c r="Z156" i="33"/>
  <c r="AB151" i="33"/>
  <c r="Z151" i="33"/>
  <c r="AB236" i="33"/>
  <c r="Z236" i="33"/>
  <c r="AB276" i="33"/>
  <c r="Z276" i="33"/>
  <c r="AB263" i="33"/>
  <c r="Z263" i="33"/>
  <c r="AB53" i="33"/>
  <c r="Z53" i="33"/>
  <c r="AB327" i="33"/>
  <c r="Z327" i="33"/>
  <c r="AB285" i="33"/>
  <c r="Z285" i="33"/>
  <c r="AB50" i="33"/>
  <c r="Z50" i="33"/>
  <c r="AB48" i="33"/>
  <c r="Z48" i="33"/>
  <c r="AB324" i="33"/>
  <c r="Z324" i="33"/>
  <c r="AB269" i="33"/>
  <c r="Z269" i="33"/>
  <c r="AB321" i="33"/>
  <c r="Z321" i="33"/>
  <c r="AB280" i="33"/>
  <c r="Z280" i="33"/>
  <c r="AB259" i="33"/>
  <c r="Z259" i="33"/>
  <c r="AB255" i="33"/>
  <c r="Z255" i="33"/>
  <c r="AB314" i="33"/>
  <c r="Z314" i="33"/>
  <c r="AB254" i="33"/>
  <c r="Z254" i="33"/>
  <c r="AB277" i="33"/>
  <c r="Z277" i="33"/>
  <c r="AB307" i="33"/>
  <c r="Z307" i="33"/>
  <c r="AB304" i="33"/>
  <c r="Z304" i="33"/>
  <c r="AB331" i="33"/>
  <c r="Z331" i="33"/>
  <c r="AB297" i="33"/>
  <c r="Z297" i="33"/>
  <c r="AB293" i="33"/>
  <c r="Z293" i="33"/>
  <c r="AB290" i="33"/>
  <c r="Z290" i="33"/>
  <c r="AB495" i="33"/>
  <c r="Z495" i="33"/>
  <c r="AB494" i="33"/>
  <c r="Z494" i="33"/>
  <c r="AB459" i="33"/>
  <c r="Z459" i="33"/>
  <c r="AB442" i="33"/>
  <c r="Z442" i="33"/>
  <c r="AB456" i="33"/>
  <c r="Z456" i="33"/>
  <c r="AB465" i="33"/>
  <c r="Z465" i="33"/>
  <c r="AB480" i="33"/>
  <c r="Z480" i="33"/>
  <c r="AB511" i="33"/>
  <c r="Z511" i="33"/>
  <c r="AB515" i="33"/>
  <c r="Z515" i="33"/>
  <c r="AB344" i="33"/>
  <c r="Z344" i="33"/>
  <c r="AB347" i="33"/>
  <c r="Z347" i="33"/>
  <c r="AB341" i="33"/>
  <c r="Z341" i="33"/>
  <c r="AB348" i="33"/>
  <c r="Z348" i="33"/>
  <c r="AB357" i="33"/>
  <c r="Z357" i="33"/>
  <c r="AB387" i="33"/>
  <c r="Z387" i="33"/>
  <c r="AB365" i="33"/>
  <c r="Z365" i="33"/>
  <c r="AB368" i="33"/>
  <c r="Z368" i="33"/>
  <c r="AB372" i="33"/>
  <c r="Z372" i="33"/>
  <c r="AB361" i="33"/>
  <c r="Z361" i="33"/>
  <c r="AB379" i="33"/>
  <c r="Z379" i="33"/>
  <c r="AB385" i="33"/>
  <c r="Z385" i="33"/>
  <c r="AB389" i="33"/>
  <c r="Z389" i="33"/>
  <c r="AB392" i="33"/>
  <c r="Z392" i="33"/>
  <c r="AB397" i="33"/>
  <c r="Z397" i="33"/>
  <c r="AB407" i="33"/>
  <c r="Z407" i="33"/>
  <c r="AB430" i="33"/>
  <c r="Z430" i="33"/>
  <c r="AB408" i="33"/>
  <c r="Z408" i="33"/>
  <c r="AB412" i="33"/>
  <c r="Z412" i="33"/>
  <c r="AB416" i="33"/>
  <c r="Z416" i="33"/>
  <c r="AB421" i="33"/>
  <c r="Z421" i="33"/>
  <c r="AB425" i="33"/>
  <c r="Z425" i="33"/>
  <c r="AB429" i="33"/>
  <c r="Z429" i="33"/>
  <c r="AB433" i="33"/>
  <c r="Z433" i="33"/>
  <c r="AB440" i="33"/>
  <c r="Z440" i="33"/>
  <c r="AB452" i="33"/>
  <c r="Z452" i="33"/>
  <c r="AB438" i="33"/>
  <c r="Z438" i="33"/>
  <c r="AB448" i="33"/>
  <c r="Z448" i="33"/>
  <c r="AB470" i="33"/>
  <c r="Z470" i="33"/>
  <c r="AB474" i="33"/>
  <c r="Z474" i="33"/>
  <c r="AB479" i="33"/>
  <c r="Z479" i="33"/>
  <c r="AB487" i="33"/>
  <c r="Z487" i="33"/>
  <c r="AB488" i="33"/>
  <c r="Z488" i="33"/>
  <c r="AB139" i="33"/>
  <c r="Z139" i="33"/>
  <c r="AB144" i="33"/>
  <c r="Z144" i="33"/>
  <c r="AB121" i="33"/>
  <c r="Z121" i="33"/>
  <c r="AB125" i="33"/>
  <c r="Z125" i="33"/>
  <c r="AB129" i="33"/>
  <c r="Z129" i="33"/>
  <c r="AB133" i="33"/>
  <c r="Z133" i="33"/>
  <c r="AB137" i="33"/>
  <c r="Z137" i="33"/>
  <c r="AB146" i="33"/>
  <c r="Z146" i="33"/>
  <c r="AB168" i="33"/>
  <c r="Z168" i="33"/>
  <c r="AB172" i="33"/>
  <c r="Z172" i="33"/>
  <c r="AB180" i="33"/>
  <c r="Z180" i="33"/>
  <c r="AB184" i="33"/>
  <c r="Z184" i="33"/>
  <c r="AB188" i="33"/>
  <c r="Z188" i="33"/>
  <c r="AB16" i="33"/>
  <c r="Z16" i="33"/>
  <c r="AB13" i="33"/>
  <c r="Z13" i="33"/>
  <c r="AB9" i="33"/>
  <c r="Z9" i="33"/>
  <c r="AB41" i="33"/>
  <c r="Z41" i="33"/>
  <c r="AB37" i="33"/>
  <c r="Z37" i="33"/>
  <c r="AB35" i="33"/>
  <c r="Z35" i="33"/>
  <c r="AB31" i="33"/>
  <c r="Z31" i="33"/>
  <c r="AB23" i="33"/>
  <c r="Z23" i="33"/>
  <c r="AB114" i="33"/>
  <c r="Z114" i="33"/>
  <c r="AB110" i="33"/>
  <c r="Z110" i="33"/>
  <c r="AB111" i="33"/>
  <c r="Z111" i="33"/>
  <c r="AB52" i="33"/>
  <c r="Z52" i="33"/>
  <c r="AB101" i="33"/>
  <c r="Z101" i="33"/>
  <c r="AB501" i="33"/>
  <c r="Z501" i="33"/>
  <c r="AB492" i="33"/>
  <c r="Z492" i="33"/>
  <c r="AB96" i="33"/>
  <c r="Z96" i="33"/>
  <c r="AB95" i="33"/>
  <c r="Z95" i="33"/>
  <c r="AB84" i="33"/>
  <c r="Z84" i="33"/>
  <c r="AB81" i="33"/>
  <c r="Z81" i="33"/>
  <c r="AB61" i="33"/>
  <c r="Z61" i="33"/>
  <c r="AB230" i="33"/>
  <c r="Z230" i="33"/>
  <c r="AB226" i="33"/>
  <c r="Z226" i="33"/>
  <c r="AB221" i="33"/>
  <c r="Z221" i="33"/>
  <c r="AB73" i="33"/>
  <c r="Z73" i="33"/>
  <c r="AB216" i="33"/>
  <c r="Z216" i="33"/>
  <c r="AB213" i="33"/>
  <c r="Z213" i="33"/>
  <c r="AB205" i="33"/>
  <c r="Z205" i="33"/>
  <c r="AB201" i="33"/>
  <c r="Z201" i="33"/>
  <c r="AB225" i="33"/>
  <c r="Z225" i="33"/>
  <c r="AB198" i="33"/>
  <c r="Z198" i="33"/>
  <c r="AB173" i="33"/>
  <c r="Z173" i="33"/>
  <c r="AB165" i="33"/>
  <c r="Z165" i="33"/>
  <c r="AB209" i="33"/>
  <c r="Z209" i="33"/>
  <c r="AB158" i="33"/>
  <c r="Z158" i="33"/>
  <c r="AB155" i="33"/>
  <c r="Z155" i="33"/>
  <c r="AB208" i="33"/>
  <c r="Z208" i="33"/>
  <c r="AB56" i="33"/>
  <c r="Z56" i="33"/>
  <c r="AB264" i="33"/>
  <c r="Z264" i="33"/>
  <c r="AB45" i="33"/>
  <c r="Z45" i="33"/>
  <c r="AB275" i="33"/>
  <c r="Z275" i="33"/>
  <c r="AB286" i="33"/>
  <c r="Z286" i="33"/>
  <c r="AB326" i="33"/>
  <c r="Z326" i="33"/>
  <c r="AB325" i="33"/>
  <c r="Z325" i="33"/>
  <c r="AB261" i="33"/>
  <c r="Z261" i="33"/>
  <c r="AB323" i="33"/>
  <c r="Z323" i="33"/>
  <c r="AB267" i="33"/>
  <c r="Z267" i="33"/>
  <c r="AB283" i="33"/>
  <c r="Z283" i="33"/>
  <c r="AB320" i="33"/>
  <c r="Z320" i="33"/>
  <c r="AB258" i="33"/>
  <c r="Z258" i="33"/>
  <c r="AB278" i="33"/>
  <c r="Z278" i="33"/>
  <c r="AB311" i="33"/>
  <c r="Z311" i="33"/>
  <c r="AB265" i="33"/>
  <c r="Z265" i="33"/>
  <c r="AB330" i="33"/>
  <c r="Z330" i="33"/>
  <c r="AB332" i="33"/>
  <c r="Z332" i="33"/>
  <c r="AB303" i="33"/>
  <c r="Z303" i="33"/>
  <c r="AB300" i="33"/>
  <c r="Z300" i="33"/>
  <c r="AB296" i="33"/>
  <c r="Z296" i="33"/>
  <c r="AB292" i="33"/>
  <c r="Z292" i="33"/>
  <c r="AB505" i="33"/>
  <c r="Z505" i="33"/>
  <c r="AB497" i="33"/>
  <c r="Z497" i="33"/>
  <c r="AB500" i="33"/>
  <c r="Z500" i="33"/>
  <c r="AB469" i="33"/>
  <c r="Z469" i="33"/>
  <c r="AB447" i="33"/>
  <c r="Z447" i="33"/>
  <c r="AB457" i="33"/>
  <c r="Z457" i="33"/>
  <c r="AB460" i="33"/>
  <c r="Z460" i="33"/>
  <c r="AB498" i="33"/>
  <c r="Z498" i="33"/>
  <c r="AB512" i="33"/>
  <c r="Z512" i="33"/>
  <c r="AB339" i="33"/>
  <c r="Z339" i="33"/>
  <c r="AB350" i="33"/>
  <c r="Z350" i="33"/>
  <c r="AB352" i="33"/>
  <c r="Z352" i="33"/>
  <c r="AB351" i="33"/>
  <c r="Z351" i="33"/>
  <c r="AB358" i="33"/>
  <c r="Z358" i="33"/>
  <c r="AB362" i="33"/>
  <c r="Z362" i="33"/>
  <c r="AB381" i="33"/>
  <c r="Z381" i="33"/>
  <c r="AB369" i="33"/>
  <c r="Z369" i="33"/>
  <c r="AB373" i="33"/>
  <c r="Z373" i="33"/>
  <c r="AB376" i="33"/>
  <c r="Z376" i="33"/>
  <c r="AB380" i="33"/>
  <c r="Z380" i="33"/>
  <c r="AB382" i="33"/>
  <c r="Z382" i="33"/>
  <c r="AB390" i="33"/>
  <c r="Z390" i="33"/>
  <c r="AB393" i="33"/>
  <c r="Z393" i="33"/>
  <c r="AB398" i="33"/>
  <c r="Z398" i="33"/>
  <c r="AB401" i="33"/>
  <c r="Z401" i="33"/>
  <c r="AB404" i="33"/>
  <c r="Z404" i="33"/>
  <c r="AB409" i="33"/>
  <c r="Z409" i="33"/>
  <c r="AB413" i="33"/>
  <c r="Z413" i="33"/>
  <c r="AB418" i="33"/>
  <c r="Z418" i="33"/>
  <c r="AB422" i="33"/>
  <c r="Z422" i="33"/>
  <c r="AB426" i="33"/>
  <c r="Z426" i="33"/>
  <c r="AB417" i="33"/>
  <c r="Z417" i="33"/>
  <c r="AB434" i="33"/>
  <c r="Z434" i="33"/>
  <c r="AB437" i="33"/>
  <c r="Z437" i="33"/>
  <c r="AB453" i="33"/>
  <c r="Z453" i="33"/>
  <c r="AB439" i="33"/>
  <c r="Z439" i="33"/>
  <c r="AB449" i="33"/>
  <c r="Z449" i="33"/>
  <c r="AB471" i="33"/>
  <c r="Z471" i="33"/>
  <c r="AB475" i="33"/>
  <c r="Z475" i="33"/>
  <c r="AB482" i="33"/>
  <c r="Z482" i="33"/>
  <c r="AB490" i="33"/>
  <c r="Z490" i="33"/>
  <c r="AB484" i="33"/>
  <c r="Z484" i="33"/>
  <c r="AB141" i="33"/>
  <c r="Z141" i="33"/>
  <c r="AB333" i="33"/>
  <c r="Z333" i="33"/>
  <c r="AB122" i="33"/>
  <c r="Z122" i="33"/>
  <c r="AB126" i="33"/>
  <c r="Z126" i="33"/>
  <c r="AB130" i="33"/>
  <c r="Z130" i="33"/>
  <c r="AB134" i="33"/>
  <c r="Z134" i="33"/>
  <c r="AB138" i="33"/>
  <c r="Z138" i="33"/>
  <c r="AB147" i="33"/>
  <c r="Z147" i="33"/>
  <c r="AB169" i="33"/>
  <c r="Z169" i="33"/>
  <c r="AB177" i="33"/>
  <c r="Z177" i="33"/>
  <c r="AB181" i="33"/>
  <c r="Z181" i="33"/>
  <c r="AB185" i="33"/>
  <c r="Z185" i="33"/>
  <c r="AB189" i="33"/>
  <c r="Z189" i="33"/>
  <c r="AB12" i="33"/>
  <c r="Z12" i="33"/>
  <c r="AB8" i="33"/>
  <c r="Z8" i="33"/>
  <c r="AB40" i="33"/>
  <c r="Z40" i="33"/>
  <c r="AB36" i="33"/>
  <c r="Z36" i="33"/>
  <c r="AB34" i="33"/>
  <c r="Z34" i="33"/>
  <c r="AB30" i="33"/>
  <c r="Z30" i="33"/>
  <c r="AB28" i="33"/>
  <c r="Z28" i="33"/>
  <c r="AB24" i="33"/>
  <c r="Z24" i="33"/>
  <c r="AB22" i="33"/>
  <c r="Z22" i="33"/>
  <c r="AB540" i="33"/>
  <c r="Z540" i="33"/>
  <c r="AB112" i="33"/>
  <c r="Z112" i="33"/>
  <c r="AB224" i="33"/>
  <c r="Z224" i="33"/>
  <c r="AB105" i="33"/>
  <c r="Z105" i="33"/>
  <c r="AB106" i="33"/>
  <c r="Z106" i="33"/>
  <c r="AB103" i="33"/>
  <c r="Z103" i="33"/>
  <c r="AB102" i="33"/>
  <c r="Z102" i="33"/>
  <c r="AB527" i="33"/>
  <c r="Z527" i="33"/>
  <c r="AB98" i="33"/>
  <c r="Z98" i="33"/>
  <c r="AB94" i="33"/>
  <c r="Z94" i="33"/>
  <c r="AB86" i="33"/>
  <c r="Z86" i="33"/>
  <c r="AB85" i="33"/>
  <c r="Z85" i="33"/>
  <c r="AB80" i="33"/>
  <c r="Z80" i="33"/>
  <c r="AB229" i="33"/>
  <c r="Z229" i="33"/>
  <c r="AB75" i="33"/>
  <c r="Z75" i="33"/>
  <c r="AB220" i="33"/>
  <c r="Z220" i="33"/>
  <c r="AB218" i="33"/>
  <c r="Z218" i="33"/>
  <c r="AB215" i="33"/>
  <c r="Z215" i="33"/>
  <c r="AB212" i="33"/>
  <c r="Z212" i="33"/>
  <c r="AB204" i="33"/>
  <c r="Z204" i="33"/>
  <c r="AB200" i="33"/>
  <c r="Z200" i="33"/>
  <c r="AB197" i="33"/>
  <c r="Z197" i="33"/>
  <c r="AB67" i="33"/>
  <c r="Z67" i="33"/>
  <c r="AB46" i="33"/>
  <c r="Z46" i="33"/>
  <c r="AB164" i="33"/>
  <c r="Z164" i="33"/>
  <c r="AB161" i="33"/>
  <c r="Z161" i="33"/>
  <c r="AB157" i="33"/>
  <c r="Z157" i="33"/>
  <c r="AB154" i="33"/>
  <c r="Z154" i="33"/>
  <c r="AB207" i="33"/>
  <c r="Z207" i="33"/>
  <c r="AB329" i="33"/>
  <c r="Z329" i="33"/>
  <c r="AB287" i="33"/>
  <c r="Z287" i="33"/>
  <c r="AB328" i="33"/>
  <c r="Z328" i="33"/>
  <c r="AB284" i="33"/>
  <c r="Z284" i="33"/>
  <c r="AB272" i="33"/>
  <c r="Z272" i="33"/>
  <c r="AB51" i="33"/>
  <c r="Z51" i="33"/>
  <c r="AB270" i="33"/>
  <c r="Z270" i="33"/>
  <c r="AB274" i="33"/>
  <c r="Z274" i="33"/>
  <c r="AB282" i="33"/>
  <c r="Z282" i="33"/>
  <c r="AB235" i="33"/>
  <c r="Z235" i="33"/>
  <c r="AB319" i="33"/>
  <c r="Z319" i="33"/>
  <c r="AB260" i="33"/>
  <c r="Z260" i="33"/>
  <c r="AB257" i="33"/>
  <c r="Z257" i="33"/>
  <c r="AB316" i="33"/>
  <c r="Z316" i="33"/>
  <c r="AB313" i="33"/>
  <c r="Z313" i="33"/>
  <c r="AB310" i="33"/>
  <c r="Z310" i="33"/>
  <c r="AB309" i="33"/>
  <c r="Z309" i="33"/>
  <c r="AB317" i="33"/>
  <c r="Z317" i="33"/>
  <c r="AB306" i="33"/>
  <c r="Z306" i="33"/>
  <c r="AB299" i="33"/>
  <c r="Z299" i="33"/>
  <c r="AB295" i="33"/>
  <c r="Z295" i="33"/>
  <c r="AB301" i="33"/>
  <c r="Z301" i="33"/>
  <c r="AB499" i="33"/>
  <c r="Z499" i="33"/>
  <c r="AB481" i="33"/>
  <c r="Z481" i="33"/>
  <c r="AB334" i="33"/>
  <c r="Z334" i="33"/>
  <c r="AB451" i="33"/>
  <c r="Z451" i="33"/>
  <c r="AB458" i="33"/>
  <c r="Z458" i="33"/>
  <c r="AB467" i="33"/>
  <c r="Z467" i="33"/>
  <c r="AB509" i="33"/>
  <c r="AB513" i="33"/>
  <c r="Z513" i="33"/>
  <c r="AB342" i="33"/>
  <c r="Z342" i="33"/>
  <c r="AB345" i="33"/>
  <c r="Z345" i="33"/>
  <c r="AB349" i="33"/>
  <c r="Z349" i="33"/>
  <c r="AB353" i="33"/>
  <c r="Z353" i="33"/>
  <c r="AB355" i="33"/>
  <c r="Z355" i="33"/>
  <c r="AB359" i="33"/>
  <c r="Z359" i="33"/>
  <c r="AB363" i="33"/>
  <c r="Z363" i="33"/>
  <c r="AB366" i="33"/>
  <c r="Z366" i="33"/>
  <c r="AB370" i="33"/>
  <c r="Z370" i="33"/>
  <c r="AB374" i="33"/>
  <c r="Z374" i="33"/>
  <c r="AB377" i="33"/>
  <c r="Z377" i="33"/>
  <c r="AB383" i="33"/>
  <c r="Z383" i="33"/>
  <c r="AB386" i="33"/>
  <c r="Z386" i="33"/>
  <c r="AB391" i="33"/>
  <c r="Z391" i="33"/>
  <c r="AB394" i="33"/>
  <c r="Z394" i="33"/>
  <c r="AB399" i="33"/>
  <c r="Z399" i="33"/>
  <c r="AB402" i="33"/>
  <c r="Z402" i="33"/>
  <c r="AB405" i="33"/>
  <c r="Z405" i="33"/>
  <c r="AB410" i="33"/>
  <c r="Z410" i="33"/>
  <c r="AB414" i="33"/>
  <c r="Z414" i="33"/>
  <c r="AB419" i="33"/>
  <c r="Z419" i="33"/>
  <c r="AB423" i="33"/>
  <c r="Z423" i="33"/>
  <c r="AB427" i="33"/>
  <c r="Z427" i="33"/>
  <c r="AB431" i="33"/>
  <c r="Z431" i="33"/>
  <c r="AB435" i="33"/>
  <c r="Z435" i="33"/>
  <c r="AB443" i="33"/>
  <c r="Z443" i="33"/>
  <c r="AB454" i="33"/>
  <c r="Z454" i="33"/>
  <c r="AB444" i="33"/>
  <c r="Z444" i="33"/>
  <c r="AB462" i="33"/>
  <c r="Z462" i="33"/>
  <c r="AB472" i="33"/>
  <c r="Z472" i="33"/>
  <c r="AB466" i="33"/>
  <c r="Z466" i="33"/>
  <c r="AB483" i="33"/>
  <c r="Z483" i="33"/>
  <c r="AB485" i="33"/>
  <c r="Z485" i="33"/>
  <c r="AB489" i="33"/>
  <c r="Z489" i="33"/>
  <c r="AB142" i="33"/>
  <c r="Z142" i="33"/>
  <c r="AB123" i="33"/>
  <c r="Z123" i="33"/>
  <c r="AB127" i="33"/>
  <c r="Z127" i="33"/>
  <c r="AB131" i="33"/>
  <c r="Z131" i="33"/>
  <c r="AB135" i="33"/>
  <c r="Z135" i="33"/>
  <c r="AB140" i="33"/>
  <c r="Z140" i="33"/>
  <c r="AB150" i="33"/>
  <c r="Z150" i="33"/>
  <c r="AB170" i="33"/>
  <c r="Z170" i="33"/>
  <c r="AB178" i="33"/>
  <c r="Z178" i="33"/>
  <c r="AB182" i="33"/>
  <c r="Z182" i="33"/>
  <c r="AB186" i="33"/>
  <c r="Z186" i="33"/>
  <c r="AB190" i="33"/>
  <c r="Z190" i="33"/>
  <c r="AB15" i="33"/>
  <c r="Z15" i="33"/>
  <c r="AB11" i="33"/>
  <c r="Z11" i="33"/>
  <c r="AB20" i="33"/>
  <c r="Z20" i="33"/>
  <c r="AB39" i="33"/>
  <c r="Z39" i="33"/>
  <c r="AB33" i="33"/>
  <c r="Z33" i="33"/>
  <c r="AB29" i="33"/>
  <c r="Z29" i="33"/>
  <c r="AB21" i="33"/>
  <c r="Z21" i="33"/>
  <c r="AB76" i="33"/>
  <c r="Z76" i="33"/>
  <c r="AB109" i="33"/>
  <c r="Z109" i="33"/>
  <c r="AB108" i="33"/>
  <c r="Z108" i="33"/>
  <c r="AB107" i="33"/>
  <c r="Z107" i="33"/>
  <c r="AB104" i="33"/>
  <c r="Z104" i="33"/>
  <c r="AB100" i="33"/>
  <c r="Z100" i="33"/>
  <c r="AB99" i="33"/>
  <c r="Z99" i="33"/>
  <c r="AB93" i="33"/>
  <c r="Z93" i="33"/>
  <c r="AB89" i="33"/>
  <c r="Z89" i="33"/>
  <c r="AB87" i="33"/>
  <c r="Z87" i="33"/>
  <c r="AB83" i="33"/>
  <c r="Z83" i="33"/>
  <c r="AB60" i="33"/>
  <c r="Z60" i="33"/>
  <c r="AB228" i="33"/>
  <c r="Z228" i="33"/>
  <c r="AB223" i="33"/>
  <c r="Z223" i="33"/>
  <c r="AB71" i="33"/>
  <c r="Z71" i="33"/>
  <c r="AB203" i="33"/>
  <c r="Z203" i="33"/>
  <c r="AB199" i="33"/>
  <c r="Z199" i="33"/>
  <c r="AB69" i="33"/>
  <c r="Z69" i="33"/>
  <c r="AB196" i="33"/>
  <c r="Z196" i="33"/>
  <c r="AB68" i="33"/>
  <c r="Z68" i="33"/>
  <c r="AB210" i="33"/>
  <c r="Z210" i="33"/>
  <c r="AB163" i="33"/>
  <c r="Z163" i="33"/>
  <c r="AB160" i="33"/>
  <c r="Z160" i="33"/>
  <c r="AB152" i="33"/>
  <c r="Z152" i="33"/>
  <c r="AB289" i="33"/>
  <c r="Z289" i="33"/>
  <c r="AB288" i="33"/>
  <c r="Z288" i="33"/>
  <c r="AB54" i="33"/>
  <c r="Z54" i="33"/>
  <c r="AB273" i="33"/>
  <c r="Z273" i="33"/>
  <c r="AB262" i="33"/>
  <c r="Z262" i="33"/>
  <c r="AB271" i="33"/>
  <c r="Z271" i="33"/>
  <c r="AB322" i="33"/>
  <c r="Z322" i="33"/>
  <c r="AB266" i="33"/>
  <c r="Z266" i="33"/>
  <c r="AB256" i="33"/>
  <c r="Z256" i="33"/>
  <c r="AB315" i="33"/>
  <c r="Z315" i="33"/>
  <c r="AB312" i="33"/>
  <c r="Z312" i="33"/>
  <c r="AB318" i="33"/>
  <c r="Z318" i="33"/>
  <c r="AB153" i="33"/>
  <c r="Z153" i="33"/>
  <c r="AB308" i="33"/>
  <c r="Z308" i="33"/>
  <c r="AB305" i="33"/>
  <c r="Z305" i="33"/>
  <c r="AB302" i="33"/>
  <c r="Z302" i="33"/>
  <c r="AB298" i="33"/>
  <c r="Z298" i="33"/>
  <c r="AB294" i="33"/>
  <c r="Z294" i="33"/>
  <c r="AB291" i="33"/>
  <c r="Z291" i="33"/>
  <c r="AB504" i="33"/>
  <c r="Z504" i="33"/>
  <c r="AB502" i="33"/>
  <c r="Z502" i="33"/>
  <c r="AB464" i="33"/>
  <c r="Z464" i="33"/>
  <c r="AA262" i="33"/>
  <c r="Y262" i="33"/>
  <c r="AC305" i="33"/>
  <c r="Y303" i="33"/>
  <c r="AA303" i="33"/>
  <c r="AC303" i="33"/>
  <c r="AF302" i="33"/>
  <c r="Y302" i="33"/>
  <c r="AA302" i="33"/>
  <c r="AC302" i="33"/>
  <c r="AC300" i="33"/>
  <c r="AF300" i="33"/>
  <c r="Y300" i="33"/>
  <c r="AA300" i="33"/>
  <c r="AC298" i="33"/>
  <c r="AF298" i="33"/>
  <c r="Y298" i="33"/>
  <c r="AA298" i="33"/>
  <c r="AF296" i="33"/>
  <c r="AC306" i="33"/>
  <c r="AC304" i="33"/>
  <c r="Y304" i="33"/>
  <c r="AC331" i="33"/>
  <c r="AF331" i="33"/>
  <c r="Y331" i="33"/>
  <c r="AA331" i="33"/>
  <c r="AF299" i="33"/>
  <c r="Y299" i="33"/>
  <c r="AA299" i="33"/>
  <c r="AC299" i="33"/>
  <c r="AF297" i="33"/>
  <c r="AC14" i="33"/>
  <c r="Y13" i="33"/>
  <c r="X11" i="33"/>
  <c r="AA9" i="33"/>
  <c r="W506" i="33"/>
  <c r="W115" i="33"/>
  <c r="W116" i="33"/>
  <c r="T506" i="33"/>
  <c r="V338" i="33"/>
  <c r="V115" i="33"/>
  <c r="T43" i="33"/>
  <c r="AD43" i="33"/>
  <c r="S232" i="33"/>
  <c r="U43" i="33"/>
  <c r="AE43" i="33"/>
  <c r="S335" i="33"/>
  <c r="V119" i="33"/>
  <c r="W43" i="33"/>
  <c r="X239" i="33"/>
  <c r="AA16" i="33"/>
  <c r="AF14" i="33"/>
  <c r="X10" i="33"/>
  <c r="AA11" i="33"/>
  <c r="Y10" i="33"/>
  <c r="AF7" i="33"/>
  <c r="AC7" i="33"/>
  <c r="Y16" i="33"/>
  <c r="AF12" i="33"/>
  <c r="AC12" i="33"/>
  <c r="AA8" i="33"/>
  <c r="AF8" i="33"/>
  <c r="Y7" i="33"/>
  <c r="X15" i="33"/>
  <c r="Y15" i="33"/>
  <c r="AA15" i="33"/>
  <c r="AF10" i="33"/>
  <c r="Y14" i="33"/>
  <c r="X14" i="33"/>
  <c r="AC15" i="33"/>
  <c r="X7" i="33"/>
  <c r="AF15" i="33"/>
  <c r="AC11" i="33"/>
  <c r="AF11" i="33"/>
  <c r="AA20" i="33"/>
  <c r="X20" i="33"/>
  <c r="AF20" i="33"/>
  <c r="AA7" i="33"/>
  <c r="Y9" i="33"/>
  <c r="AF9" i="33"/>
  <c r="AF13" i="33"/>
  <c r="AA13" i="33"/>
  <c r="AC13" i="33"/>
  <c r="AC16" i="33"/>
  <c r="X16" i="33"/>
  <c r="Y8" i="33"/>
  <c r="AC8" i="33"/>
  <c r="X8" i="33"/>
  <c r="X12" i="33"/>
  <c r="AA12" i="33"/>
  <c r="AA21" i="33"/>
  <c r="Y21" i="33"/>
  <c r="Y20" i="33"/>
  <c r="AC20" i="33"/>
  <c r="X9" i="33"/>
  <c r="X13" i="33"/>
  <c r="AC9" i="33"/>
  <c r="V17" i="33"/>
  <c r="Y12" i="33"/>
  <c r="AC21" i="33"/>
  <c r="AC10" i="33"/>
  <c r="AA10" i="33"/>
  <c r="AA14" i="33"/>
  <c r="V116" i="33"/>
  <c r="S554" i="33"/>
  <c r="Z78" i="33"/>
  <c r="AB78" i="33"/>
  <c r="AB545" i="33"/>
  <c r="Z509" i="33"/>
  <c r="Z545" i="33"/>
  <c r="AG7" i="33"/>
  <c r="AG11" i="33"/>
  <c r="AH11" i="33"/>
  <c r="AG8" i="33"/>
  <c r="AG13" i="33"/>
  <c r="AH13" i="33"/>
  <c r="AG14" i="33"/>
  <c r="AH14" i="33"/>
  <c r="AG12" i="33"/>
  <c r="AH12" i="33"/>
  <c r="AG20" i="33"/>
  <c r="AG16" i="33"/>
  <c r="AH16" i="33"/>
  <c r="V43" i="33"/>
  <c r="AG15" i="33"/>
  <c r="AH15" i="33"/>
  <c r="AG9" i="33"/>
  <c r="AH9" i="33"/>
  <c r="AG10" i="33"/>
  <c r="AH10" i="33"/>
  <c r="AB119" i="33"/>
  <c r="Z119" i="33"/>
  <c r="AB338" i="33"/>
  <c r="Z338" i="33"/>
  <c r="V506" i="33"/>
  <c r="AE232" i="33"/>
  <c r="X21" i="33"/>
  <c r="AF21" i="33"/>
  <c r="AG21" i="33"/>
  <c r="AH21" i="33"/>
  <c r="AH20" i="33"/>
  <c r="AH7" i="33"/>
  <c r="W232" i="33"/>
  <c r="AE335" i="33"/>
  <c r="AE554" i="33"/>
  <c r="T232" i="33"/>
  <c r="AF22" i="33"/>
  <c r="AC22" i="33"/>
  <c r="X22" i="33"/>
  <c r="Y22" i="33"/>
  <c r="AA22" i="33"/>
  <c r="AH8" i="33"/>
  <c r="W335" i="33"/>
  <c r="W554" i="33"/>
  <c r="AG22" i="33"/>
  <c r="AH17" i="33"/>
  <c r="T335" i="33"/>
  <c r="AD232" i="33"/>
  <c r="AD335" i="33"/>
  <c r="Y23" i="33"/>
  <c r="X23" i="33"/>
  <c r="AA23" i="33"/>
  <c r="AF23" i="33"/>
  <c r="AC23" i="33"/>
  <c r="AD554" i="33"/>
  <c r="AG23" i="33"/>
  <c r="AH23" i="33"/>
  <c r="AH22" i="33"/>
  <c r="Y17" i="33"/>
  <c r="X17" i="33"/>
  <c r="AB17" i="33"/>
  <c r="AC17" i="33"/>
  <c r="AF17" i="33"/>
  <c r="AF26" i="33"/>
  <c r="AC26" i="33"/>
  <c r="Y26" i="33"/>
  <c r="X26" i="33"/>
  <c r="AA26" i="33"/>
  <c r="AF25" i="33"/>
  <c r="AA25" i="33"/>
  <c r="Y25" i="33"/>
  <c r="AC25" i="33"/>
  <c r="X25" i="33"/>
  <c r="AC24" i="33"/>
  <c r="Y24" i="33"/>
  <c r="X24" i="33"/>
  <c r="AA24" i="33"/>
  <c r="AF24" i="33"/>
  <c r="AG24" i="33"/>
  <c r="AH24" i="33"/>
  <c r="AG26" i="33"/>
  <c r="AH26" i="33"/>
  <c r="AG25" i="33"/>
  <c r="AH25" i="33"/>
  <c r="AA17" i="33"/>
  <c r="Z17" i="33"/>
  <c r="AC28" i="33"/>
  <c r="X28" i="33"/>
  <c r="AF28" i="33"/>
  <c r="AA28" i="33"/>
  <c r="Y28" i="33"/>
  <c r="AG28" i="33"/>
  <c r="AH28" i="33"/>
  <c r="AG17" i="33"/>
  <c r="AC70" i="33"/>
  <c r="AA70" i="33"/>
  <c r="Y70" i="33"/>
  <c r="X70" i="33"/>
  <c r="AF70" i="33"/>
  <c r="AG70" i="33"/>
  <c r="AH70" i="33"/>
  <c r="AA29" i="33"/>
  <c r="X29" i="33"/>
  <c r="AC29" i="33"/>
  <c r="Y29" i="33"/>
  <c r="AF29" i="33"/>
  <c r="AG29" i="33"/>
  <c r="AH29" i="33"/>
  <c r="AC30" i="33"/>
  <c r="AF30" i="33"/>
  <c r="X30" i="33"/>
  <c r="Y30" i="33"/>
  <c r="AA30" i="33"/>
  <c r="AG30" i="33"/>
  <c r="AH30" i="33"/>
  <c r="AF33" i="33"/>
  <c r="Y33" i="33"/>
  <c r="AC33" i="33"/>
  <c r="X33" i="33"/>
  <c r="AA33" i="33"/>
  <c r="Y31" i="33"/>
  <c r="AA31" i="33"/>
  <c r="AC31" i="33"/>
  <c r="X31" i="33"/>
  <c r="AF31" i="33"/>
  <c r="X32" i="33"/>
  <c r="AA32" i="33"/>
  <c r="Y32" i="33"/>
  <c r="AF32" i="33"/>
  <c r="AC32" i="33"/>
  <c r="AG32" i="33"/>
  <c r="AH32" i="33"/>
  <c r="AG31" i="33"/>
  <c r="AH31" i="33"/>
  <c r="AG33" i="33"/>
  <c r="AH33" i="33"/>
  <c r="X34" i="33"/>
  <c r="AA34" i="33"/>
  <c r="Y34" i="33"/>
  <c r="AC34" i="33"/>
  <c r="AF34" i="33"/>
  <c r="AG34" i="33"/>
  <c r="AH34" i="33"/>
  <c r="AF35" i="33"/>
  <c r="Y35" i="33"/>
  <c r="AA35" i="33"/>
  <c r="AC35" i="33"/>
  <c r="X35" i="33"/>
  <c r="AG35" i="33"/>
  <c r="AH35" i="33"/>
  <c r="AA36" i="33"/>
  <c r="AC36" i="33"/>
  <c r="X36" i="33"/>
  <c r="AF36" i="33"/>
  <c r="Y36" i="33"/>
  <c r="AG36" i="33"/>
  <c r="AH36" i="33"/>
  <c r="AC37" i="33"/>
  <c r="AF37" i="33"/>
  <c r="Y37" i="33"/>
  <c r="AA37" i="33"/>
  <c r="X37" i="33"/>
  <c r="AG37" i="33"/>
  <c r="AH37" i="33"/>
  <c r="AC38" i="33"/>
  <c r="AF38" i="33"/>
  <c r="Y38" i="33"/>
  <c r="X38" i="33"/>
  <c r="AA38" i="33"/>
  <c r="AG38" i="33"/>
  <c r="AH38" i="33"/>
  <c r="AA39" i="33"/>
  <c r="AC39" i="33"/>
  <c r="AF39" i="33"/>
  <c r="X39" i="33"/>
  <c r="Y39" i="33"/>
  <c r="AG39" i="33"/>
  <c r="AH39" i="33"/>
  <c r="Y40" i="33"/>
  <c r="X40" i="33"/>
  <c r="AF40" i="33"/>
  <c r="AA40" i="33"/>
  <c r="AC40" i="33"/>
  <c r="AG40" i="33"/>
  <c r="AH40" i="33"/>
  <c r="AF41" i="33"/>
  <c r="AC41" i="33"/>
  <c r="Y41" i="33"/>
  <c r="X41" i="33"/>
  <c r="AA41" i="33"/>
  <c r="AG41" i="33"/>
  <c r="AH41" i="33"/>
  <c r="AC42" i="33"/>
  <c r="AA42" i="33"/>
  <c r="X42" i="33"/>
  <c r="Y42" i="33"/>
  <c r="AG42" i="33"/>
  <c r="X59" i="33"/>
  <c r="AA59" i="33"/>
  <c r="AF59" i="33"/>
  <c r="AC59" i="33"/>
  <c r="Y59" i="33"/>
  <c r="AG59" i="33"/>
  <c r="AH42" i="33"/>
  <c r="AH43" i="33"/>
  <c r="Y60" i="33"/>
  <c r="AF60" i="33"/>
  <c r="AA60" i="33"/>
  <c r="X60" i="33"/>
  <c r="AC60" i="33"/>
  <c r="AG60" i="33"/>
  <c r="AH60" i="33"/>
  <c r="AH59" i="33"/>
  <c r="X61" i="33"/>
  <c r="AF61" i="33"/>
  <c r="AA61" i="33"/>
  <c r="AC61" i="33"/>
  <c r="Y61" i="33"/>
  <c r="AG61" i="33"/>
  <c r="X62" i="33"/>
  <c r="X64" i="33"/>
  <c r="Y62" i="33"/>
  <c r="Y64" i="33"/>
  <c r="AF62" i="33"/>
  <c r="AF64" i="33"/>
  <c r="AC62" i="33"/>
  <c r="AA62" i="33"/>
  <c r="AG64" i="33"/>
  <c r="AG62" i="33"/>
  <c r="AH61" i="33"/>
  <c r="AH62" i="33"/>
  <c r="AH64" i="33"/>
  <c r="Y80" i="33"/>
  <c r="AF80" i="33"/>
  <c r="AC80" i="33"/>
  <c r="AA80" i="33"/>
  <c r="X80" i="33"/>
  <c r="AG80" i="33"/>
  <c r="AC81" i="33"/>
  <c r="AA81" i="33"/>
  <c r="Y81" i="33"/>
  <c r="AF81" i="33"/>
  <c r="X81" i="33"/>
  <c r="AG81" i="33"/>
  <c r="AH81" i="33"/>
  <c r="AH80" i="33"/>
  <c r="AA82" i="33"/>
  <c r="AF82" i="33"/>
  <c r="Y82" i="33"/>
  <c r="AC82" i="33"/>
  <c r="X82" i="33"/>
  <c r="AG82" i="33"/>
  <c r="AA83" i="33"/>
  <c r="X83" i="33"/>
  <c r="AF83" i="33"/>
  <c r="Y83" i="33"/>
  <c r="AC83" i="33"/>
  <c r="AG83" i="33"/>
  <c r="AH83" i="33"/>
  <c r="AH82" i="33"/>
  <c r="Y85" i="33"/>
  <c r="AA85" i="33"/>
  <c r="X85" i="33"/>
  <c r="AC85" i="33"/>
  <c r="AF85" i="33"/>
  <c r="AG85" i="33"/>
  <c r="AH85" i="33"/>
  <c r="Y84" i="33"/>
  <c r="AF84" i="33"/>
  <c r="AC84" i="33"/>
  <c r="X84" i="33"/>
  <c r="AA84" i="33"/>
  <c r="AG84" i="33"/>
  <c r="AC441" i="33"/>
  <c r="X441" i="33"/>
  <c r="Y441" i="33"/>
  <c r="AA441" i="33"/>
  <c r="AF441" i="33"/>
  <c r="AG441" i="33"/>
  <c r="AH441" i="33"/>
  <c r="AH84" i="33"/>
  <c r="AF442" i="33"/>
  <c r="Y442" i="33"/>
  <c r="AA442" i="33"/>
  <c r="X442" i="33"/>
  <c r="AC442" i="33"/>
  <c r="AG442" i="33"/>
  <c r="AH442" i="33"/>
  <c r="Y447" i="33"/>
  <c r="AC447" i="33"/>
  <c r="AA447" i="33"/>
  <c r="X447" i="33"/>
  <c r="AF447" i="33"/>
  <c r="AG447" i="33"/>
  <c r="AH447" i="33"/>
  <c r="AA451" i="33"/>
  <c r="X451" i="33"/>
  <c r="AF451" i="33"/>
  <c r="AC451" i="33"/>
  <c r="Y451" i="33"/>
  <c r="AG451" i="33"/>
  <c r="AH451" i="33"/>
  <c r="X455" i="33"/>
  <c r="AF455" i="33"/>
  <c r="AA455" i="33"/>
  <c r="AC455" i="33"/>
  <c r="Y455" i="33"/>
  <c r="AG455" i="33"/>
  <c r="AH455" i="33"/>
  <c r="X456" i="33"/>
  <c r="AC456" i="33"/>
  <c r="Y456" i="33"/>
  <c r="AF456" i="33"/>
  <c r="AA456" i="33"/>
  <c r="AG456" i="33"/>
  <c r="AH456" i="33"/>
  <c r="AA457" i="33"/>
  <c r="X457" i="33"/>
  <c r="AC457" i="33"/>
  <c r="AF457" i="33"/>
  <c r="Y457" i="33"/>
  <c r="AG457" i="33"/>
  <c r="AH457" i="33"/>
  <c r="AF458" i="33"/>
  <c r="Y458" i="33"/>
  <c r="AA458" i="33"/>
  <c r="X458" i="33"/>
  <c r="AC458" i="33"/>
  <c r="AG458" i="33"/>
  <c r="AH458" i="33"/>
  <c r="AA461" i="33"/>
  <c r="AF461" i="33"/>
  <c r="AC461" i="33"/>
  <c r="Y461" i="33"/>
  <c r="X461" i="33"/>
  <c r="AG461" i="33"/>
  <c r="AH461" i="33"/>
  <c r="AA465" i="33"/>
  <c r="AF465" i="33"/>
  <c r="X465" i="33"/>
  <c r="AC465" i="33"/>
  <c r="Y465" i="33"/>
  <c r="AG465" i="33"/>
  <c r="AH465" i="33"/>
  <c r="AC450" i="33"/>
  <c r="X450" i="33"/>
  <c r="AA450" i="33"/>
  <c r="Y450" i="33"/>
  <c r="AF450" i="33"/>
  <c r="AG450" i="33"/>
  <c r="AH450" i="33"/>
  <c r="AF87" i="33"/>
  <c r="AA87" i="33"/>
  <c r="Y87" i="33"/>
  <c r="AC87" i="33"/>
  <c r="X87" i="33"/>
  <c r="AG87" i="33"/>
  <c r="AH87" i="33"/>
  <c r="Y460" i="33"/>
  <c r="X460" i="33"/>
  <c r="AF460" i="33"/>
  <c r="AA460" i="33"/>
  <c r="AC460" i="33"/>
  <c r="AG460" i="33"/>
  <c r="AH460" i="33"/>
  <c r="AA467" i="33"/>
  <c r="X467" i="33"/>
  <c r="Y467" i="33"/>
  <c r="AC467" i="33"/>
  <c r="AF467" i="33"/>
  <c r="AG467" i="33"/>
  <c r="AH467" i="33"/>
  <c r="AC86" i="33"/>
  <c r="Y86" i="33"/>
  <c r="AA86" i="33"/>
  <c r="AF86" i="33"/>
  <c r="X86" i="33"/>
  <c r="AG86" i="33"/>
  <c r="Y95" i="33"/>
  <c r="X95" i="33"/>
  <c r="AA95" i="33"/>
  <c r="AF95" i="33"/>
  <c r="AC95" i="33"/>
  <c r="AG95" i="33"/>
  <c r="AH86" i="33"/>
  <c r="AC88" i="33"/>
  <c r="AA88" i="33"/>
  <c r="Y88" i="33"/>
  <c r="AF88" i="33"/>
  <c r="X88" i="33"/>
  <c r="AG88" i="33"/>
  <c r="AH95" i="33"/>
  <c r="Y89" i="33"/>
  <c r="AC89" i="33"/>
  <c r="AF89" i="33"/>
  <c r="AA89" i="33"/>
  <c r="X89" i="33"/>
  <c r="AG89" i="33"/>
  <c r="AH89" i="33"/>
  <c r="AH88" i="33"/>
  <c r="AC94" i="33"/>
  <c r="AF94" i="33"/>
  <c r="AA94" i="33"/>
  <c r="X94" i="33"/>
  <c r="Y94" i="33"/>
  <c r="AG94" i="33"/>
  <c r="AH94" i="33"/>
  <c r="AA96" i="33"/>
  <c r="X96" i="33"/>
  <c r="AF96" i="33"/>
  <c r="Y96" i="33"/>
  <c r="AC96" i="33"/>
  <c r="AG96" i="33"/>
  <c r="AH96" i="33"/>
  <c r="X97" i="33"/>
  <c r="AF97" i="33"/>
  <c r="Y97" i="33"/>
  <c r="AA97" i="33"/>
  <c r="AC97" i="33"/>
  <c r="AG97" i="33"/>
  <c r="AH97" i="33"/>
  <c r="Y93" i="33"/>
  <c r="X93" i="33"/>
  <c r="AF93" i="33"/>
  <c r="AC93" i="33"/>
  <c r="AA93" i="33"/>
  <c r="AG93" i="33"/>
  <c r="AH93" i="33"/>
  <c r="Y477" i="33"/>
  <c r="AC477" i="33"/>
  <c r="X477" i="33"/>
  <c r="AF477" i="33"/>
  <c r="AA477" i="33"/>
  <c r="AG477" i="33"/>
  <c r="AH477" i="33"/>
  <c r="X480" i="33"/>
  <c r="AF480" i="33"/>
  <c r="AA480" i="33"/>
  <c r="Y480" i="33"/>
  <c r="AC480" i="33"/>
  <c r="AG480" i="33"/>
  <c r="AH480" i="33"/>
  <c r="AF98" i="33"/>
  <c r="AC98" i="33"/>
  <c r="AA98" i="33"/>
  <c r="X98" i="33"/>
  <c r="Y98" i="33"/>
  <c r="AG98" i="33"/>
  <c r="AH98" i="33"/>
  <c r="AA99" i="33"/>
  <c r="X99" i="33"/>
  <c r="AF99" i="33"/>
  <c r="AC99" i="33"/>
  <c r="Y99" i="33"/>
  <c r="AG99" i="33"/>
  <c r="AH99" i="33"/>
  <c r="AC492" i="33"/>
  <c r="Y492" i="33"/>
  <c r="X492" i="33"/>
  <c r="AA492" i="33"/>
  <c r="AF492" i="33"/>
  <c r="AG492" i="33"/>
  <c r="AH492" i="33"/>
  <c r="AA493" i="33"/>
  <c r="X493" i="33"/>
  <c r="Y493" i="33"/>
  <c r="AF493" i="33"/>
  <c r="AC493" i="33"/>
  <c r="AG493" i="33"/>
  <c r="AH493" i="33"/>
  <c r="AC527" i="33"/>
  <c r="AA527" i="33"/>
  <c r="X527" i="33"/>
  <c r="Y527" i="33"/>
  <c r="AF527" i="33"/>
  <c r="AG527" i="33"/>
  <c r="AH527" i="33"/>
  <c r="AF279" i="33"/>
  <c r="AA279" i="33"/>
  <c r="X279" i="33"/>
  <c r="Y279" i="33"/>
  <c r="AC279" i="33"/>
  <c r="AG279" i="33"/>
  <c r="AH279" i="33"/>
  <c r="X100" i="33"/>
  <c r="AA100" i="33"/>
  <c r="AF100" i="33"/>
  <c r="Y100" i="33"/>
  <c r="AC100" i="33"/>
  <c r="AG100" i="33"/>
  <c r="AH100" i="33"/>
  <c r="X102" i="33"/>
  <c r="AF102" i="33"/>
  <c r="AA102" i="33"/>
  <c r="Y102" i="33"/>
  <c r="AC102" i="33"/>
  <c r="AG102" i="33"/>
  <c r="AH102" i="33"/>
  <c r="AA501" i="33"/>
  <c r="X501" i="33"/>
  <c r="Y501" i="33"/>
  <c r="AC501" i="33"/>
  <c r="AF501" i="33"/>
  <c r="AG501" i="33"/>
  <c r="AH501" i="33"/>
  <c r="AF496" i="33"/>
  <c r="AA496" i="33"/>
  <c r="Y496" i="33"/>
  <c r="AC496" i="33"/>
  <c r="X496" i="33"/>
  <c r="AG496" i="33"/>
  <c r="AH496" i="33"/>
  <c r="AF498" i="33"/>
  <c r="Y498" i="33"/>
  <c r="AA498" i="33"/>
  <c r="X498" i="33"/>
  <c r="AC498" i="33"/>
  <c r="AG498" i="33"/>
  <c r="AH498" i="33"/>
  <c r="AC104" i="33"/>
  <c r="AA104" i="33"/>
  <c r="X104" i="33"/>
  <c r="AF104" i="33"/>
  <c r="Y104" i="33"/>
  <c r="AG104" i="33"/>
  <c r="AC103" i="33"/>
  <c r="AF103" i="33"/>
  <c r="X103" i="33"/>
  <c r="Y103" i="33"/>
  <c r="AA103" i="33"/>
  <c r="AG103" i="33"/>
  <c r="AH103" i="33"/>
  <c r="AH104" i="33"/>
  <c r="X101" i="33"/>
  <c r="AA101" i="33"/>
  <c r="AF101" i="33"/>
  <c r="Y101" i="33"/>
  <c r="AC101" i="33"/>
  <c r="AG101" i="33"/>
  <c r="AH101" i="33"/>
  <c r="AF107" i="33"/>
  <c r="Y107" i="33"/>
  <c r="AA107" i="33"/>
  <c r="AC107" i="33"/>
  <c r="X107" i="33"/>
  <c r="AG107" i="33"/>
  <c r="AH107" i="33"/>
  <c r="Y106" i="33"/>
  <c r="X106" i="33"/>
  <c r="AA106" i="33"/>
  <c r="AC106" i="33"/>
  <c r="AF106" i="33"/>
  <c r="AG106" i="33"/>
  <c r="AC52" i="33"/>
  <c r="X52" i="33"/>
  <c r="AF52" i="33"/>
  <c r="AA52" i="33"/>
  <c r="Y52" i="33"/>
  <c r="AG52" i="33"/>
  <c r="AH52" i="33"/>
  <c r="AH106" i="33"/>
  <c r="Y105" i="33"/>
  <c r="AA105" i="33"/>
  <c r="AF105" i="33"/>
  <c r="AC105" i="33"/>
  <c r="X105" i="33"/>
  <c r="AG105" i="33"/>
  <c r="AH105" i="33"/>
  <c r="AF108" i="33"/>
  <c r="X108" i="33"/>
  <c r="AC108" i="33"/>
  <c r="Y108" i="33"/>
  <c r="AA108" i="33"/>
  <c r="AG108" i="33"/>
  <c r="AA224" i="33"/>
  <c r="AF224" i="33"/>
  <c r="X224" i="33"/>
  <c r="Y224" i="33"/>
  <c r="AC224" i="33"/>
  <c r="AG224" i="33"/>
  <c r="AH108" i="33"/>
  <c r="AF111" i="33"/>
  <c r="Y111" i="33"/>
  <c r="AC111" i="33"/>
  <c r="AA111" i="33"/>
  <c r="X111" i="33"/>
  <c r="AG111" i="33"/>
  <c r="AH111" i="33"/>
  <c r="AH224" i="33"/>
  <c r="AF503" i="33"/>
  <c r="X503" i="33"/>
  <c r="AA503" i="33"/>
  <c r="AC503" i="33"/>
  <c r="Y503" i="33"/>
  <c r="AG503" i="33"/>
  <c r="AH503" i="33"/>
  <c r="AF109" i="33"/>
  <c r="AC109" i="33"/>
  <c r="X109" i="33"/>
  <c r="AA109" i="33"/>
  <c r="Y109" i="33"/>
  <c r="AG109" i="33"/>
  <c r="AA112" i="33"/>
  <c r="AF112" i="33"/>
  <c r="Y112" i="33"/>
  <c r="X112" i="33"/>
  <c r="AC112" i="33"/>
  <c r="AG112" i="33"/>
  <c r="AH112" i="33"/>
  <c r="AH109" i="33"/>
  <c r="X110" i="33"/>
  <c r="AA110" i="33"/>
  <c r="AF110" i="33"/>
  <c r="Y110" i="33"/>
  <c r="AC110" i="33"/>
  <c r="AG110" i="33"/>
  <c r="AA113" i="33"/>
  <c r="X113" i="33"/>
  <c r="Y113" i="33"/>
  <c r="AC113" i="33"/>
  <c r="AG113" i="33"/>
  <c r="AH113" i="33"/>
  <c r="AH110" i="33"/>
  <c r="Y76" i="33"/>
  <c r="AA76" i="33"/>
  <c r="AC76" i="33"/>
  <c r="X76" i="33"/>
  <c r="AG76" i="33"/>
  <c r="X540" i="33"/>
  <c r="AC540" i="33"/>
  <c r="AA540" i="33"/>
  <c r="Y540" i="33"/>
  <c r="AG540" i="33"/>
  <c r="AH540" i="33"/>
  <c r="AH76" i="33"/>
  <c r="AC114" i="33"/>
  <c r="AC115" i="33"/>
  <c r="Z115" i="33"/>
  <c r="Z116" i="33"/>
  <c r="AB115" i="33"/>
  <c r="AB116" i="33"/>
  <c r="Y114" i="33"/>
  <c r="Y115" i="33"/>
  <c r="AA114" i="33"/>
  <c r="X114" i="33"/>
  <c r="X115" i="33"/>
  <c r="AF115" i="33"/>
  <c r="AA115" i="33"/>
  <c r="AG115" i="33"/>
  <c r="AG114" i="33"/>
  <c r="AH114" i="33"/>
  <c r="AH115" i="33"/>
  <c r="Y119" i="33"/>
  <c r="X119" i="33"/>
  <c r="AF119" i="33"/>
  <c r="AA119" i="33"/>
  <c r="AC119" i="33"/>
  <c r="AG119" i="33"/>
  <c r="AC120" i="33"/>
  <c r="AA120" i="33"/>
  <c r="Y120" i="33"/>
  <c r="AF120" i="33"/>
  <c r="X120" i="33"/>
  <c r="AG120" i="33"/>
  <c r="AH120" i="33"/>
  <c r="AH119" i="33"/>
  <c r="AF121" i="33"/>
  <c r="AC121" i="33"/>
  <c r="AA121" i="33"/>
  <c r="X121" i="33"/>
  <c r="Y121" i="33"/>
  <c r="AG121" i="33"/>
  <c r="AH121" i="33"/>
  <c r="X122" i="33"/>
  <c r="AC122" i="33"/>
  <c r="AA122" i="33"/>
  <c r="AF122" i="33"/>
  <c r="Y122" i="33"/>
  <c r="AG122" i="33"/>
  <c r="AH122" i="33"/>
  <c r="AC123" i="33"/>
  <c r="Y123" i="33"/>
  <c r="AF123" i="33"/>
  <c r="X123" i="33"/>
  <c r="AA123" i="33"/>
  <c r="AG123" i="33"/>
  <c r="AH123" i="33"/>
  <c r="AF124" i="33"/>
  <c r="AC124" i="33"/>
  <c r="Y124" i="33"/>
  <c r="X124" i="33"/>
  <c r="AA124" i="33"/>
  <c r="AG124" i="33"/>
  <c r="AH124" i="33"/>
  <c r="AA125" i="33"/>
  <c r="Y125" i="33"/>
  <c r="X125" i="33"/>
  <c r="AC125" i="33"/>
  <c r="AF125" i="33"/>
  <c r="AG125" i="33"/>
  <c r="AH125" i="33"/>
  <c r="AC126" i="33"/>
  <c r="AF126" i="33"/>
  <c r="Y126" i="33"/>
  <c r="X126" i="33"/>
  <c r="AA126" i="33"/>
  <c r="AG126" i="33"/>
  <c r="AH126" i="33"/>
  <c r="AC127" i="33"/>
  <c r="AF127" i="33"/>
  <c r="Y127" i="33"/>
  <c r="X127" i="33"/>
  <c r="AA127" i="33"/>
  <c r="AG127" i="33"/>
  <c r="AH127" i="33"/>
  <c r="Y128" i="33"/>
  <c r="AC128" i="33"/>
  <c r="AA128" i="33"/>
  <c r="AF128" i="33"/>
  <c r="X128" i="33"/>
  <c r="AG128" i="33"/>
  <c r="AH128" i="33"/>
  <c r="AF129" i="33"/>
  <c r="AC129" i="33"/>
  <c r="X129" i="33"/>
  <c r="Y129" i="33"/>
  <c r="AA129" i="33"/>
  <c r="AG129" i="33"/>
  <c r="AH129" i="33"/>
  <c r="X130" i="33"/>
  <c r="Y130" i="33"/>
  <c r="AC130" i="33"/>
  <c r="AF130" i="33"/>
  <c r="AA130" i="33"/>
  <c r="AG130" i="33"/>
  <c r="AH130" i="33"/>
  <c r="AA131" i="33"/>
  <c r="X131" i="33"/>
  <c r="AC131" i="33"/>
  <c r="Y131" i="33"/>
  <c r="AF131" i="33"/>
  <c r="AG131" i="33"/>
  <c r="AH131" i="33"/>
  <c r="AA132" i="33"/>
  <c r="AF132" i="33"/>
  <c r="Y132" i="33"/>
  <c r="X132" i="33"/>
  <c r="AC132" i="33"/>
  <c r="AG132" i="33"/>
  <c r="AH132" i="33"/>
  <c r="Y133" i="33"/>
  <c r="AF133" i="33"/>
  <c r="AA133" i="33"/>
  <c r="AC133" i="33"/>
  <c r="X133" i="33"/>
  <c r="AG133" i="33"/>
  <c r="AH133" i="33"/>
  <c r="AC134" i="33"/>
  <c r="AF134" i="33"/>
  <c r="AA134" i="33"/>
  <c r="X134" i="33"/>
  <c r="Y134" i="33"/>
  <c r="AG134" i="33"/>
  <c r="AH134" i="33"/>
  <c r="AC135" i="33"/>
  <c r="X135" i="33"/>
  <c r="AA135" i="33"/>
  <c r="Y135" i="33"/>
  <c r="AF135" i="33"/>
  <c r="AG135" i="33"/>
  <c r="AH135" i="33"/>
  <c r="AC136" i="33"/>
  <c r="AF136" i="33"/>
  <c r="Y136" i="33"/>
  <c r="AA136" i="33"/>
  <c r="X136" i="33"/>
  <c r="AG136" i="33"/>
  <c r="AH136" i="33"/>
  <c r="X137" i="33"/>
  <c r="AA137" i="33"/>
  <c r="Y137" i="33"/>
  <c r="AC137" i="33"/>
  <c r="AF137" i="33"/>
  <c r="AG137" i="33"/>
  <c r="AH137" i="33"/>
  <c r="AC138" i="33"/>
  <c r="AF138" i="33"/>
  <c r="AA138" i="33"/>
  <c r="Y138" i="33"/>
  <c r="X138" i="33"/>
  <c r="AG138" i="33"/>
  <c r="AH138" i="33"/>
  <c r="AF139" i="33"/>
  <c r="AC139" i="33"/>
  <c r="AA139" i="33"/>
  <c r="X139" i="33"/>
  <c r="Y139" i="33"/>
  <c r="AG139" i="33"/>
  <c r="AH139" i="33"/>
  <c r="X207" i="33"/>
  <c r="Y207" i="33"/>
  <c r="AF207" i="33"/>
  <c r="AC207" i="33"/>
  <c r="AA207" i="33"/>
  <c r="AG207" i="33"/>
  <c r="AH207" i="33"/>
  <c r="AF208" i="33"/>
  <c r="X208" i="33"/>
  <c r="Y208" i="33"/>
  <c r="AC208" i="33"/>
  <c r="AA208" i="33"/>
  <c r="AG208" i="33"/>
  <c r="AH208" i="33"/>
  <c r="AC140" i="33"/>
  <c r="AF140" i="33"/>
  <c r="AA140" i="33"/>
  <c r="Y140" i="33"/>
  <c r="X140" i="33"/>
  <c r="AG140" i="33"/>
  <c r="AH140" i="33"/>
  <c r="Y141" i="33"/>
  <c r="AA141" i="33"/>
  <c r="X141" i="33"/>
  <c r="AC141" i="33"/>
  <c r="AF141" i="33"/>
  <c r="AG141" i="33"/>
  <c r="AH141" i="33"/>
  <c r="AF142" i="33"/>
  <c r="AC142" i="33"/>
  <c r="Y142" i="33"/>
  <c r="X142" i="33"/>
  <c r="AA142" i="33"/>
  <c r="AG142" i="33"/>
  <c r="AH142" i="33"/>
  <c r="AC143" i="33"/>
  <c r="X143" i="33"/>
  <c r="AA143" i="33"/>
  <c r="Y143" i="33"/>
  <c r="AF143" i="33"/>
  <c r="AG143" i="33"/>
  <c r="AH143" i="33"/>
  <c r="AF144" i="33"/>
  <c r="X144" i="33"/>
  <c r="AC144" i="33"/>
  <c r="Y144" i="33"/>
  <c r="AA144" i="33"/>
  <c r="AG144" i="33"/>
  <c r="AH144" i="33"/>
  <c r="Y145" i="33"/>
  <c r="AF145" i="33"/>
  <c r="AA145" i="33"/>
  <c r="X145" i="33"/>
  <c r="AC145" i="33"/>
  <c r="AG145" i="33"/>
  <c r="AH145" i="33"/>
  <c r="X146" i="33"/>
  <c r="AC146" i="33"/>
  <c r="AA146" i="33"/>
  <c r="Y146" i="33"/>
  <c r="AF146" i="33"/>
  <c r="AG146" i="33"/>
  <c r="AH146" i="33"/>
  <c r="X147" i="33"/>
  <c r="AA147" i="33"/>
  <c r="Y147" i="33"/>
  <c r="AC147" i="33"/>
  <c r="AF147" i="33"/>
  <c r="AG147" i="33"/>
  <c r="AH147" i="33"/>
  <c r="X150" i="33"/>
  <c r="Y150" i="33"/>
  <c r="AA150" i="33"/>
  <c r="AC150" i="33"/>
  <c r="AF150" i="33"/>
  <c r="AG150" i="33"/>
  <c r="AH150" i="33"/>
  <c r="AA151" i="33"/>
  <c r="AC151" i="33"/>
  <c r="AF151" i="33"/>
  <c r="Y151" i="33"/>
  <c r="X151" i="33"/>
  <c r="AG151" i="33"/>
  <c r="AH151" i="33"/>
  <c r="Y152" i="33"/>
  <c r="AF152" i="33"/>
  <c r="X152" i="33"/>
  <c r="AA152" i="33"/>
  <c r="AC152" i="33"/>
  <c r="AG152" i="33"/>
  <c r="AH152" i="33"/>
  <c r="X154" i="33"/>
  <c r="AA154" i="33"/>
  <c r="AC154" i="33"/>
  <c r="Y154" i="33"/>
  <c r="AF154" i="33"/>
  <c r="AG154" i="33"/>
  <c r="AH154" i="33"/>
  <c r="AA155" i="33"/>
  <c r="X155" i="33"/>
  <c r="AC155" i="33"/>
  <c r="Y155" i="33"/>
  <c r="AF155" i="33"/>
  <c r="AG155" i="33"/>
  <c r="AH155" i="33"/>
  <c r="AF156" i="33"/>
  <c r="Y156" i="33"/>
  <c r="X156" i="33"/>
  <c r="AA156" i="33"/>
  <c r="AC156" i="33"/>
  <c r="AG156" i="33"/>
  <c r="AH156" i="33"/>
  <c r="Y157" i="33"/>
  <c r="AC157" i="33"/>
  <c r="X157" i="33"/>
  <c r="AA157" i="33"/>
  <c r="AF157" i="33"/>
  <c r="AG157" i="33"/>
  <c r="AH157" i="33"/>
  <c r="X158" i="33"/>
  <c r="AC158" i="33"/>
  <c r="Y158" i="33"/>
  <c r="AF158" i="33"/>
  <c r="AA158" i="33"/>
  <c r="AG158" i="33"/>
  <c r="AH158" i="33"/>
  <c r="X159" i="33"/>
  <c r="AC159" i="33"/>
  <c r="Y159" i="33"/>
  <c r="AF159" i="33"/>
  <c r="AA159" i="33"/>
  <c r="AG159" i="33"/>
  <c r="AH159" i="33"/>
  <c r="Y160" i="33"/>
  <c r="AA160" i="33"/>
  <c r="X160" i="33"/>
  <c r="AC160" i="33"/>
  <c r="AF160" i="33"/>
  <c r="AG160" i="33"/>
  <c r="AH160" i="33"/>
  <c r="X161" i="33"/>
  <c r="AC161" i="33"/>
  <c r="AA161" i="33"/>
  <c r="AF161" i="33"/>
  <c r="Y161" i="33"/>
  <c r="AG161" i="33"/>
  <c r="AH161" i="33"/>
  <c r="AC209" i="33"/>
  <c r="AF209" i="33"/>
  <c r="Y209" i="33"/>
  <c r="AA209" i="33"/>
  <c r="X209" i="33"/>
  <c r="AG209" i="33"/>
  <c r="AH209" i="33"/>
  <c r="Y162" i="33"/>
  <c r="AF162" i="33"/>
  <c r="AC162" i="33"/>
  <c r="X162" i="33"/>
  <c r="AA162" i="33"/>
  <c r="AG162" i="33"/>
  <c r="AH162" i="33"/>
  <c r="Y163" i="33"/>
  <c r="AA163" i="33"/>
  <c r="AC163" i="33"/>
  <c r="X163" i="33"/>
  <c r="AF163" i="33"/>
  <c r="AG163" i="33"/>
  <c r="AH163" i="33"/>
  <c r="AA164" i="33"/>
  <c r="X164" i="33"/>
  <c r="AF164" i="33"/>
  <c r="AC164" i="33"/>
  <c r="Y164" i="33"/>
  <c r="AG164" i="33"/>
  <c r="AH164" i="33"/>
  <c r="AA165" i="33"/>
  <c r="X165" i="33"/>
  <c r="AC165" i="33"/>
  <c r="Y165" i="33"/>
  <c r="AF165" i="33"/>
  <c r="AG165" i="33"/>
  <c r="AH165" i="33"/>
  <c r="AF166" i="33"/>
  <c r="Y166" i="33"/>
  <c r="X166" i="33"/>
  <c r="AA166" i="33"/>
  <c r="AC166" i="33"/>
  <c r="AG166" i="33"/>
  <c r="AH166" i="33"/>
  <c r="AF167" i="33"/>
  <c r="Y167" i="33"/>
  <c r="X167" i="33"/>
  <c r="AC167" i="33"/>
  <c r="AA167" i="33"/>
  <c r="AG167" i="33"/>
  <c r="AH167" i="33"/>
  <c r="Y168" i="33"/>
  <c r="AC168" i="33"/>
  <c r="AF168" i="33"/>
  <c r="X168" i="33"/>
  <c r="AA168" i="33"/>
  <c r="AG168" i="33"/>
  <c r="AH168" i="33"/>
  <c r="Y210" i="33"/>
  <c r="X210" i="33"/>
  <c r="AA210" i="33"/>
  <c r="AF210" i="33"/>
  <c r="AC210" i="33"/>
  <c r="AG210" i="33"/>
  <c r="AH210" i="33"/>
  <c r="Y169" i="33"/>
  <c r="AF169" i="33"/>
  <c r="X169" i="33"/>
  <c r="AC169" i="33"/>
  <c r="AA169" i="33"/>
  <c r="AG169" i="33"/>
  <c r="AH169" i="33"/>
  <c r="X170" i="33"/>
  <c r="Y170" i="33"/>
  <c r="AC170" i="33"/>
  <c r="AA170" i="33"/>
  <c r="AF170" i="33"/>
  <c r="AG170" i="33"/>
  <c r="AH170" i="33"/>
  <c r="AF171" i="33"/>
  <c r="Y171" i="33"/>
  <c r="X171" i="33"/>
  <c r="AA171" i="33"/>
  <c r="AC171" i="33"/>
  <c r="AG171" i="33"/>
  <c r="AH171" i="33"/>
  <c r="X172" i="33"/>
  <c r="AA172" i="33"/>
  <c r="Y172" i="33"/>
  <c r="AC172" i="33"/>
  <c r="AF172" i="33"/>
  <c r="AG172" i="33"/>
  <c r="AH172" i="33"/>
  <c r="AF46" i="33"/>
  <c r="AA46" i="33"/>
  <c r="AC46" i="33"/>
  <c r="X46" i="33"/>
  <c r="Y46" i="33"/>
  <c r="AG46" i="33"/>
  <c r="AH46" i="33"/>
  <c r="AC173" i="33"/>
  <c r="X173" i="33"/>
  <c r="AF173" i="33"/>
  <c r="AA173" i="33"/>
  <c r="Y173" i="33"/>
  <c r="AG173" i="33"/>
  <c r="AH173" i="33"/>
  <c r="AH174" i="33"/>
  <c r="AH175" i="33"/>
  <c r="AH176" i="33"/>
  <c r="AA177" i="33"/>
  <c r="Y177" i="33"/>
  <c r="X177" i="33"/>
  <c r="AC177" i="33"/>
  <c r="AF177" i="33"/>
  <c r="AG177" i="33"/>
  <c r="AH177" i="33"/>
  <c r="Y178" i="33"/>
  <c r="AC178" i="33"/>
  <c r="AF178" i="33"/>
  <c r="X178" i="33"/>
  <c r="AA178" i="33"/>
  <c r="AG178" i="33"/>
  <c r="AH178" i="33"/>
  <c r="X179" i="33"/>
  <c r="AF179" i="33"/>
  <c r="AC179" i="33"/>
  <c r="Y179" i="33"/>
  <c r="AA179" i="33"/>
  <c r="AG179" i="33"/>
  <c r="AH179" i="33"/>
  <c r="AA180" i="33"/>
  <c r="Y180" i="33"/>
  <c r="AF180" i="33"/>
  <c r="AC180" i="33"/>
  <c r="X180" i="33"/>
  <c r="AG180" i="33"/>
  <c r="AH180" i="33"/>
  <c r="AA181" i="33"/>
  <c r="AC181" i="33"/>
  <c r="Y181" i="33"/>
  <c r="AF181" i="33"/>
  <c r="X181" i="33"/>
  <c r="AG181" i="33"/>
  <c r="AH181" i="33"/>
  <c r="Y182" i="33"/>
  <c r="AA182" i="33"/>
  <c r="X182" i="33"/>
  <c r="AF182" i="33"/>
  <c r="AC182" i="33"/>
  <c r="AG182" i="33"/>
  <c r="AH182" i="33"/>
  <c r="Y183" i="33"/>
  <c r="AC183" i="33"/>
  <c r="AF183" i="33"/>
  <c r="AA183" i="33"/>
  <c r="X183" i="33"/>
  <c r="AG183" i="33"/>
  <c r="AH183" i="33"/>
  <c r="AF184" i="33"/>
  <c r="X184" i="33"/>
  <c r="Y184" i="33"/>
  <c r="AC184" i="33"/>
  <c r="AA184" i="33"/>
  <c r="AG184" i="33"/>
  <c r="AH184" i="33"/>
  <c r="X185" i="33"/>
  <c r="Y185" i="33"/>
  <c r="AA185" i="33"/>
  <c r="AF185" i="33"/>
  <c r="AC185" i="33"/>
  <c r="AG185" i="33"/>
  <c r="AH185" i="33"/>
  <c r="AF186" i="33"/>
  <c r="Y186" i="33"/>
  <c r="AA186" i="33"/>
  <c r="AC186" i="33"/>
  <c r="X186" i="33"/>
  <c r="AG186" i="33"/>
  <c r="AH186" i="33"/>
  <c r="AA187" i="33"/>
  <c r="AC187" i="33"/>
  <c r="Y187" i="33"/>
  <c r="X187" i="33"/>
  <c r="AF187" i="33"/>
  <c r="AG187" i="33"/>
  <c r="AH187" i="33"/>
  <c r="AF188" i="33"/>
  <c r="X188" i="33"/>
  <c r="Y188" i="33"/>
  <c r="AC188" i="33"/>
  <c r="AA188" i="33"/>
  <c r="AG188" i="33"/>
  <c r="AH188" i="33"/>
  <c r="AF189" i="33"/>
  <c r="AA189" i="33"/>
  <c r="AC189" i="33"/>
  <c r="X189" i="33"/>
  <c r="Y189" i="33"/>
  <c r="AG189" i="33"/>
  <c r="AH189" i="33"/>
  <c r="X190" i="33"/>
  <c r="AA190" i="33"/>
  <c r="AF190" i="33"/>
  <c r="Y190" i="33"/>
  <c r="AC190" i="33"/>
  <c r="AG190" i="33"/>
  <c r="AH190" i="33"/>
  <c r="Y191" i="33"/>
  <c r="AA191" i="33"/>
  <c r="X191" i="33"/>
  <c r="AC191" i="33"/>
  <c r="AF191" i="33"/>
  <c r="AG191" i="33"/>
  <c r="AH191" i="33"/>
  <c r="Y66" i="33"/>
  <c r="X66" i="33"/>
  <c r="AF66" i="33"/>
  <c r="AC66" i="33"/>
  <c r="AA66" i="33"/>
  <c r="AG66" i="33"/>
  <c r="Y68" i="33"/>
  <c r="X68" i="33"/>
  <c r="AF68" i="33"/>
  <c r="AA68" i="33"/>
  <c r="AC68" i="33"/>
  <c r="AG68" i="33"/>
  <c r="AH68" i="33"/>
  <c r="AH66" i="33"/>
  <c r="Y67" i="33"/>
  <c r="AF67" i="33"/>
  <c r="AC67" i="33"/>
  <c r="X67" i="33"/>
  <c r="AA67" i="33"/>
  <c r="AG67" i="33"/>
  <c r="AH67" i="33"/>
  <c r="Y211" i="33"/>
  <c r="AC211" i="33"/>
  <c r="AA211" i="33"/>
  <c r="AF211" i="33"/>
  <c r="X211" i="33"/>
  <c r="AG211" i="33"/>
  <c r="AH211" i="33"/>
  <c r="AH192" i="33"/>
  <c r="AH193" i="33"/>
  <c r="AH194" i="33"/>
  <c r="AH195" i="33"/>
  <c r="AC196" i="33"/>
  <c r="AF196" i="33"/>
  <c r="X196" i="33"/>
  <c r="AA196" i="33"/>
  <c r="Y196" i="33"/>
  <c r="AG196" i="33"/>
  <c r="AH196" i="33"/>
  <c r="AA197" i="33"/>
  <c r="AF197" i="33"/>
  <c r="X197" i="33"/>
  <c r="Y197" i="33"/>
  <c r="AC197" i="33"/>
  <c r="AG197" i="33"/>
  <c r="AH197" i="33"/>
  <c r="AC198" i="33"/>
  <c r="AF198" i="33"/>
  <c r="AA198" i="33"/>
  <c r="X198" i="33"/>
  <c r="Y198" i="33"/>
  <c r="AG198" i="33"/>
  <c r="AH198" i="33"/>
  <c r="X69" i="33"/>
  <c r="AF69" i="33"/>
  <c r="AA69" i="33"/>
  <c r="AC69" i="33"/>
  <c r="Y69" i="33"/>
  <c r="AG69" i="33"/>
  <c r="AH69" i="33"/>
  <c r="X225" i="33"/>
  <c r="AC225" i="33"/>
  <c r="Y225" i="33"/>
  <c r="AF225" i="33"/>
  <c r="AA225" i="33"/>
  <c r="AG225" i="33"/>
  <c r="AH225" i="33"/>
  <c r="AF199" i="33"/>
  <c r="AA199" i="33"/>
  <c r="AC199" i="33"/>
  <c r="X199" i="33"/>
  <c r="Y199" i="33"/>
  <c r="AG199" i="33"/>
  <c r="AH199" i="33"/>
  <c r="AC200" i="33"/>
  <c r="Y200" i="33"/>
  <c r="AA200" i="33"/>
  <c r="X200" i="33"/>
  <c r="AF200" i="33"/>
  <c r="AG200" i="33"/>
  <c r="AH200" i="33"/>
  <c r="Y201" i="33"/>
  <c r="X201" i="33"/>
  <c r="AF201" i="33"/>
  <c r="AA201" i="33"/>
  <c r="AC201" i="33"/>
  <c r="AG201" i="33"/>
  <c r="AH201" i="33"/>
  <c r="AC202" i="33"/>
  <c r="AA202" i="33"/>
  <c r="X202" i="33"/>
  <c r="Y202" i="33"/>
  <c r="AF202" i="33"/>
  <c r="AG202" i="33"/>
  <c r="AH202" i="33"/>
  <c r="AF203" i="33"/>
  <c r="X203" i="33"/>
  <c r="AC203" i="33"/>
  <c r="AA203" i="33"/>
  <c r="Y203" i="33"/>
  <c r="AG203" i="33"/>
  <c r="AH203" i="33"/>
  <c r="Y204" i="33"/>
  <c r="X204" i="33"/>
  <c r="AC204" i="33"/>
  <c r="AA204" i="33"/>
  <c r="AF204" i="33"/>
  <c r="AG204" i="33"/>
  <c r="AH204" i="33"/>
  <c r="X205" i="33"/>
  <c r="AF205" i="33"/>
  <c r="AC205" i="33"/>
  <c r="AA205" i="33"/>
  <c r="Y205" i="33"/>
  <c r="AG205" i="33"/>
  <c r="AH205" i="33"/>
  <c r="AA206" i="33"/>
  <c r="X206" i="33"/>
  <c r="AC206" i="33"/>
  <c r="Y206" i="33"/>
  <c r="AF206" i="33"/>
  <c r="AG206" i="33"/>
  <c r="AH206" i="33"/>
  <c r="AC212" i="33"/>
  <c r="AF212" i="33"/>
  <c r="Y212" i="33"/>
  <c r="X212" i="33"/>
  <c r="AA212" i="33"/>
  <c r="AG212" i="33"/>
  <c r="AH212" i="33"/>
  <c r="AF213" i="33"/>
  <c r="X213" i="33"/>
  <c r="AC213" i="33"/>
  <c r="AA213" i="33"/>
  <c r="Y213" i="33"/>
  <c r="AG213" i="33"/>
  <c r="AH213" i="33"/>
  <c r="AF214" i="33"/>
  <c r="AC214" i="33"/>
  <c r="AA214" i="33"/>
  <c r="X214" i="33"/>
  <c r="Y214" i="33"/>
  <c r="AG214" i="33"/>
  <c r="AH214" i="33"/>
  <c r="Y71" i="33"/>
  <c r="AF71" i="33"/>
  <c r="X71" i="33"/>
  <c r="AA71" i="33"/>
  <c r="AC71" i="33"/>
  <c r="AG71" i="33"/>
  <c r="AH71" i="33"/>
  <c r="Y215" i="33"/>
  <c r="AC215" i="33"/>
  <c r="AF215" i="33"/>
  <c r="X215" i="33"/>
  <c r="AA215" i="33"/>
  <c r="AG215" i="33"/>
  <c r="AH215" i="33"/>
  <c r="AA216" i="33"/>
  <c r="AC216" i="33"/>
  <c r="X216" i="33"/>
  <c r="AF216" i="33"/>
  <c r="Y216" i="33"/>
  <c r="AG216" i="33"/>
  <c r="AH216" i="33"/>
  <c r="AA217" i="33"/>
  <c r="AC217" i="33"/>
  <c r="X217" i="33"/>
  <c r="Y217" i="33"/>
  <c r="AF217" i="33"/>
  <c r="AG217" i="33"/>
  <c r="AH217" i="33"/>
  <c r="X218" i="33"/>
  <c r="AC218" i="33"/>
  <c r="Y218" i="33"/>
  <c r="AA218" i="33"/>
  <c r="AF218" i="33"/>
  <c r="AG218" i="33"/>
  <c r="AH218" i="33"/>
  <c r="X73" i="33"/>
  <c r="Y73" i="33"/>
  <c r="AA73" i="33"/>
  <c r="AF73" i="33"/>
  <c r="AC73" i="33"/>
  <c r="AG73" i="33"/>
  <c r="AH73" i="33"/>
  <c r="X219" i="33"/>
  <c r="AA219" i="33"/>
  <c r="Y219" i="33"/>
  <c r="AF219" i="33"/>
  <c r="AC219" i="33"/>
  <c r="AG219" i="33"/>
  <c r="AH219" i="33"/>
  <c r="X220" i="33"/>
  <c r="AC220" i="33"/>
  <c r="AA220" i="33"/>
  <c r="AF220" i="33"/>
  <c r="Y220" i="33"/>
  <c r="AG220" i="33"/>
  <c r="AH220" i="33"/>
  <c r="AF221" i="33"/>
  <c r="AA221" i="33"/>
  <c r="Y221" i="33"/>
  <c r="X221" i="33"/>
  <c r="AC221" i="33"/>
  <c r="AG221" i="33"/>
  <c r="AH221" i="33"/>
  <c r="AF222" i="33"/>
  <c r="AA222" i="33"/>
  <c r="AC222" i="33"/>
  <c r="Y222" i="33"/>
  <c r="X222" i="33"/>
  <c r="AG222" i="33"/>
  <c r="AH222" i="33"/>
  <c r="AF223" i="33"/>
  <c r="AC223" i="33"/>
  <c r="X223" i="33"/>
  <c r="Y223" i="33"/>
  <c r="AA223" i="33"/>
  <c r="AG223" i="33"/>
  <c r="AH223" i="33"/>
  <c r="Y75" i="33"/>
  <c r="AA75" i="33"/>
  <c r="X75" i="33"/>
  <c r="AF75" i="33"/>
  <c r="AC75" i="33"/>
  <c r="AG75" i="33"/>
  <c r="AA226" i="33"/>
  <c r="X226" i="33"/>
  <c r="AC226" i="33"/>
  <c r="Y226" i="33"/>
  <c r="AG226" i="33"/>
  <c r="AH226" i="33"/>
  <c r="AH75" i="33"/>
  <c r="X227" i="33"/>
  <c r="Y227" i="33"/>
  <c r="AA227" i="33"/>
  <c r="AC227" i="33"/>
  <c r="AG227" i="33"/>
  <c r="AH227" i="33"/>
  <c r="AC228" i="33"/>
  <c r="Y228" i="33"/>
  <c r="X228" i="33"/>
  <c r="AA228" i="33"/>
  <c r="AG228" i="33"/>
  <c r="AH228" i="33"/>
  <c r="Y229" i="33"/>
  <c r="X229" i="33"/>
  <c r="AA229" i="33"/>
  <c r="AC229" i="33"/>
  <c r="AG229" i="33"/>
  <c r="AH229" i="33"/>
  <c r="AA230" i="33"/>
  <c r="Y230" i="33"/>
  <c r="AC230" i="33"/>
  <c r="X230" i="33"/>
  <c r="AG230" i="33"/>
  <c r="AH230" i="33"/>
  <c r="AC231" i="33"/>
  <c r="Y231" i="33"/>
  <c r="X231" i="33"/>
  <c r="AA231" i="33"/>
  <c r="AG231" i="33"/>
  <c r="AH231" i="33"/>
  <c r="AA289" i="33"/>
  <c r="AF289" i="33"/>
  <c r="X289" i="33"/>
  <c r="Y289" i="33"/>
  <c r="AC289" i="33"/>
  <c r="AG289" i="33"/>
  <c r="Y290" i="33"/>
  <c r="AA290" i="33"/>
  <c r="AC290" i="33"/>
  <c r="AF290" i="33"/>
  <c r="X290" i="33"/>
  <c r="AG290" i="33"/>
  <c r="AH290" i="33"/>
  <c r="AH289" i="33"/>
  <c r="AA291" i="33"/>
  <c r="AF291" i="33"/>
  <c r="X291" i="33"/>
  <c r="AC291" i="33"/>
  <c r="Y291" i="33"/>
  <c r="AG291" i="33"/>
  <c r="AH291" i="33"/>
  <c r="AA301" i="33"/>
  <c r="Y301" i="33"/>
  <c r="AF301" i="33"/>
  <c r="X301" i="33"/>
  <c r="AC301" i="33"/>
  <c r="AG301" i="33"/>
  <c r="AH301" i="33"/>
  <c r="X292" i="33"/>
  <c r="AF292" i="33"/>
  <c r="AC292" i="33"/>
  <c r="Y292" i="33"/>
  <c r="AA292" i="33"/>
  <c r="AG292" i="33"/>
  <c r="AH292" i="33"/>
  <c r="AA293" i="33"/>
  <c r="X293" i="33"/>
  <c r="AF293" i="33"/>
  <c r="Y293" i="33"/>
  <c r="AC293" i="33"/>
  <c r="AG293" i="33"/>
  <c r="AH293" i="33"/>
  <c r="AF294" i="33"/>
  <c r="X294" i="33"/>
  <c r="AC294" i="33"/>
  <c r="Y294" i="33"/>
  <c r="AA294" i="33"/>
  <c r="AG294" i="33"/>
  <c r="AH294" i="33"/>
  <c r="Y295" i="33"/>
  <c r="AF295" i="33"/>
  <c r="AA295" i="33"/>
  <c r="AC295" i="33"/>
  <c r="X295" i="33"/>
  <c r="AG295" i="33"/>
  <c r="AH295" i="33"/>
  <c r="Y296" i="33"/>
  <c r="AA296" i="33"/>
  <c r="AC296" i="33"/>
  <c r="X296" i="33"/>
  <c r="AG296" i="33"/>
  <c r="AH296" i="33"/>
  <c r="AA297" i="33"/>
  <c r="X297" i="33"/>
  <c r="AC297" i="33"/>
  <c r="Y297" i="33"/>
  <c r="AG297" i="33"/>
  <c r="AH297" i="33"/>
  <c r="X298" i="33"/>
  <c r="AG298" i="33"/>
  <c r="X299" i="33"/>
  <c r="AG299" i="33"/>
  <c r="AH298" i="33"/>
  <c r="X300" i="33"/>
  <c r="AG300" i="33"/>
  <c r="AH299" i="33"/>
  <c r="AH300" i="33"/>
  <c r="X331" i="33"/>
  <c r="AG331" i="33"/>
  <c r="AH331" i="33"/>
  <c r="X302" i="33"/>
  <c r="AG302" i="33"/>
  <c r="AH302" i="33"/>
  <c r="X303" i="33"/>
  <c r="AF303" i="33"/>
  <c r="AG303" i="33"/>
  <c r="AF304" i="33"/>
  <c r="X304" i="33"/>
  <c r="AA304" i="33"/>
  <c r="AG304" i="33"/>
  <c r="AH303" i="33"/>
  <c r="Y305" i="33"/>
  <c r="X305" i="33"/>
  <c r="AF305" i="33"/>
  <c r="AA305" i="33"/>
  <c r="AG305" i="33"/>
  <c r="AH305" i="33"/>
  <c r="AH304" i="33"/>
  <c r="Y306" i="33"/>
  <c r="X306" i="33"/>
  <c r="AA306" i="33"/>
  <c r="AF306" i="33"/>
  <c r="AG306" i="33"/>
  <c r="AH306" i="33"/>
  <c r="Y332" i="33"/>
  <c r="AC332" i="33"/>
  <c r="X332" i="33"/>
  <c r="AA332" i="33"/>
  <c r="AF332" i="33"/>
  <c r="AG332" i="33"/>
  <c r="AH332" i="33"/>
  <c r="AC307" i="33"/>
  <c r="Y307" i="33"/>
  <c r="AF307" i="33"/>
  <c r="X307" i="33"/>
  <c r="AA307" i="33"/>
  <c r="AG307" i="33"/>
  <c r="AH307" i="33"/>
  <c r="AC308" i="33"/>
  <c r="X308" i="33"/>
  <c r="AA308" i="33"/>
  <c r="AF308" i="33"/>
  <c r="Y308" i="33"/>
  <c r="AG308" i="33"/>
  <c r="AH308" i="33"/>
  <c r="X317" i="33"/>
  <c r="AF317" i="33"/>
  <c r="AA317" i="33"/>
  <c r="AC317" i="33"/>
  <c r="Y317" i="33"/>
  <c r="AG317" i="33"/>
  <c r="AH317" i="33"/>
  <c r="Y330" i="33"/>
  <c r="AA330" i="33"/>
  <c r="AF330" i="33"/>
  <c r="AC330" i="33"/>
  <c r="X330" i="33"/>
  <c r="AG330" i="33"/>
  <c r="AH330" i="33"/>
  <c r="X277" i="33"/>
  <c r="AF277" i="33"/>
  <c r="AA277" i="33"/>
  <c r="AC277" i="33"/>
  <c r="Y277" i="33"/>
  <c r="AG277" i="33"/>
  <c r="AH277" i="33"/>
  <c r="X153" i="33"/>
  <c r="AA153" i="33"/>
  <c r="AC153" i="33"/>
  <c r="Y153" i="33"/>
  <c r="AF153" i="33"/>
  <c r="AG153" i="33"/>
  <c r="AH153" i="33"/>
  <c r="AH232" i="33"/>
  <c r="AA309" i="33"/>
  <c r="AC309" i="33"/>
  <c r="Y309" i="33"/>
  <c r="AF309" i="33"/>
  <c r="X309" i="33"/>
  <c r="AG309" i="33"/>
  <c r="AH309" i="33"/>
  <c r="AF265" i="33"/>
  <c r="AA265" i="33"/>
  <c r="AC265" i="33"/>
  <c r="Y265" i="33"/>
  <c r="X265" i="33"/>
  <c r="AG265" i="33"/>
  <c r="AH265" i="33"/>
  <c r="X254" i="33"/>
  <c r="AC254" i="33"/>
  <c r="Y254" i="33"/>
  <c r="AF254" i="33"/>
  <c r="AA254" i="33"/>
  <c r="AG254" i="33"/>
  <c r="AH254" i="33"/>
  <c r="Y318" i="33"/>
  <c r="X318" i="33"/>
  <c r="AC318" i="33"/>
  <c r="AF318" i="33"/>
  <c r="AA318" i="33"/>
  <c r="AG318" i="33"/>
  <c r="AH318" i="33"/>
  <c r="AC310" i="33"/>
  <c r="AF310" i="33"/>
  <c r="Y310" i="33"/>
  <c r="AA310" i="33"/>
  <c r="X310" i="33"/>
  <c r="AG310" i="33"/>
  <c r="AH310" i="33"/>
  <c r="AA311" i="33"/>
  <c r="AF311" i="33"/>
  <c r="X311" i="33"/>
  <c r="AC311" i="33"/>
  <c r="Y311" i="33"/>
  <c r="AG311" i="33"/>
  <c r="AH311" i="33"/>
  <c r="AA312" i="33"/>
  <c r="X312" i="33"/>
  <c r="AF312" i="33"/>
  <c r="Y312" i="33"/>
  <c r="AC312" i="33"/>
  <c r="AG312" i="33"/>
  <c r="AH312" i="33"/>
  <c r="X313" i="33"/>
  <c r="Y313" i="33"/>
  <c r="AA313" i="33"/>
  <c r="AC313" i="33"/>
  <c r="AF313" i="33"/>
  <c r="AG313" i="33"/>
  <c r="AH313" i="33"/>
  <c r="Y278" i="33"/>
  <c r="AF278" i="33"/>
  <c r="AA278" i="33"/>
  <c r="AC278" i="33"/>
  <c r="X278" i="33"/>
  <c r="AG278" i="33"/>
  <c r="AH278" i="33"/>
  <c r="Y314" i="33"/>
  <c r="AC314" i="33"/>
  <c r="X314" i="33"/>
  <c r="AF314" i="33"/>
  <c r="AA314" i="33"/>
  <c r="AG314" i="33"/>
  <c r="AH314" i="33"/>
  <c r="AC315" i="33"/>
  <c r="X315" i="33"/>
  <c r="AA315" i="33"/>
  <c r="Y315" i="33"/>
  <c r="AF315" i="33"/>
  <c r="AG315" i="33"/>
  <c r="AH315" i="33"/>
  <c r="AC316" i="33"/>
  <c r="Y316" i="33"/>
  <c r="AF316" i="33"/>
  <c r="X316" i="33"/>
  <c r="AA316" i="33"/>
  <c r="AG316" i="33"/>
  <c r="AH316" i="33"/>
  <c r="Y255" i="33"/>
  <c r="AF255" i="33"/>
  <c r="X255" i="33"/>
  <c r="AA255" i="33"/>
  <c r="AC255" i="33"/>
  <c r="AG255" i="33"/>
  <c r="AH255" i="33"/>
  <c r="AA256" i="33"/>
  <c r="AF256" i="33"/>
  <c r="X256" i="33"/>
  <c r="AC256" i="33"/>
  <c r="Y256" i="33"/>
  <c r="AG256" i="33"/>
  <c r="AH256" i="33"/>
  <c r="AF257" i="33"/>
  <c r="AA257" i="33"/>
  <c r="Y257" i="33"/>
  <c r="AC257" i="33"/>
  <c r="X257" i="33"/>
  <c r="AG257" i="33"/>
  <c r="AH257" i="33"/>
  <c r="AC258" i="33"/>
  <c r="Y258" i="33"/>
  <c r="AA258" i="33"/>
  <c r="AF258" i="33"/>
  <c r="X258" i="33"/>
  <c r="AG258" i="33"/>
  <c r="AH258" i="33"/>
  <c r="Y259" i="33"/>
  <c r="AA259" i="33"/>
  <c r="X259" i="33"/>
  <c r="AC259" i="33"/>
  <c r="AF259" i="33"/>
  <c r="AG259" i="33"/>
  <c r="AH259" i="33"/>
  <c r="X260" i="33"/>
  <c r="AF260" i="33"/>
  <c r="AC260" i="33"/>
  <c r="AA260" i="33"/>
  <c r="Y260" i="33"/>
  <c r="AG260" i="33"/>
  <c r="AH260" i="33"/>
  <c r="AA320" i="33"/>
  <c r="Y320" i="33"/>
  <c r="AC320" i="33"/>
  <c r="AF320" i="33"/>
  <c r="X320" i="33"/>
  <c r="AG320" i="33"/>
  <c r="AH320" i="33"/>
  <c r="AA280" i="33"/>
  <c r="X280" i="33"/>
  <c r="Y280" i="33"/>
  <c r="AC280" i="33"/>
  <c r="AF280" i="33"/>
  <c r="AG280" i="33"/>
  <c r="AH280" i="33"/>
  <c r="AC266" i="33"/>
  <c r="X266" i="33"/>
  <c r="Y266" i="33"/>
  <c r="AA266" i="33"/>
  <c r="AF266" i="33"/>
  <c r="AG266" i="33"/>
  <c r="AH266" i="33"/>
  <c r="AA319" i="33"/>
  <c r="X319" i="33"/>
  <c r="AC319" i="33"/>
  <c r="Y319" i="33"/>
  <c r="AF319" i="33"/>
  <c r="AG319" i="33"/>
  <c r="AH319" i="33"/>
  <c r="AC283" i="33"/>
  <c r="Y283" i="33"/>
  <c r="AA283" i="33"/>
  <c r="X283" i="33"/>
  <c r="AF283" i="33"/>
  <c r="AG283" i="33"/>
  <c r="AH283" i="33"/>
  <c r="AF321" i="33"/>
  <c r="AA321" i="33"/>
  <c r="Y321" i="33"/>
  <c r="AC321" i="33"/>
  <c r="X321" i="33"/>
  <c r="AG321" i="33"/>
  <c r="AH321" i="33"/>
  <c r="AA322" i="33"/>
  <c r="AF322" i="33"/>
  <c r="Y322" i="33"/>
  <c r="X322" i="33"/>
  <c r="AC322" i="33"/>
  <c r="AG322" i="33"/>
  <c r="AH322" i="33"/>
  <c r="AC235" i="33"/>
  <c r="AF235" i="33"/>
  <c r="X235" i="33"/>
  <c r="AA235" i="33"/>
  <c r="Y235" i="33"/>
  <c r="AG235" i="33"/>
  <c r="AH235" i="33"/>
  <c r="X334" i="33"/>
  <c r="AF334" i="33"/>
  <c r="Y334" i="33"/>
  <c r="AC334" i="33"/>
  <c r="AA334" i="33"/>
  <c r="AG334" i="33"/>
  <c r="AH334" i="33"/>
  <c r="AF333" i="33"/>
  <c r="AA333" i="33"/>
  <c r="X333" i="33"/>
  <c r="AC333" i="33"/>
  <c r="Y333" i="33"/>
  <c r="AG333" i="33"/>
  <c r="AH333" i="33"/>
  <c r="X267" i="33"/>
  <c r="AF267" i="33"/>
  <c r="AC267" i="33"/>
  <c r="AA267" i="33"/>
  <c r="Y267" i="33"/>
  <c r="AG267" i="33"/>
  <c r="AH267" i="33"/>
  <c r="AF269" i="33"/>
  <c r="AA269" i="33"/>
  <c r="X269" i="33"/>
  <c r="AC269" i="33"/>
  <c r="Y269" i="33"/>
  <c r="AG269" i="33"/>
  <c r="AH269" i="33"/>
  <c r="Y282" i="33"/>
  <c r="AC282" i="33"/>
  <c r="X282" i="33"/>
  <c r="AA282" i="33"/>
  <c r="AF282" i="33"/>
  <c r="AG282" i="33"/>
  <c r="AH282" i="33"/>
  <c r="Y323" i="33"/>
  <c r="AA323" i="33"/>
  <c r="X323" i="33"/>
  <c r="AF323" i="33"/>
  <c r="AC323" i="33"/>
  <c r="AG323" i="33"/>
  <c r="AH323" i="33"/>
  <c r="AA324" i="33"/>
  <c r="X324" i="33"/>
  <c r="AC324" i="33"/>
  <c r="Y324" i="33"/>
  <c r="AF324" i="33"/>
  <c r="AG324" i="33"/>
  <c r="AH324" i="33"/>
  <c r="AA274" i="33"/>
  <c r="AC274" i="33"/>
  <c r="Y274" i="33"/>
  <c r="AF274" i="33"/>
  <c r="X274" i="33"/>
  <c r="AG274" i="33"/>
  <c r="AH274" i="33"/>
  <c r="Y261" i="33"/>
  <c r="AA261" i="33"/>
  <c r="AC261" i="33"/>
  <c r="X261" i="33"/>
  <c r="AF261" i="33"/>
  <c r="AG261" i="33"/>
  <c r="AH261" i="33"/>
  <c r="AF48" i="33"/>
  <c r="AC48" i="33"/>
  <c r="X48" i="33"/>
  <c r="Y48" i="33"/>
  <c r="AA48" i="33"/>
  <c r="AG48" i="33"/>
  <c r="AH48" i="33"/>
  <c r="AA271" i="33"/>
  <c r="AF271" i="33"/>
  <c r="Y271" i="33"/>
  <c r="X271" i="33"/>
  <c r="AC271" i="33"/>
  <c r="AG271" i="33"/>
  <c r="AH271" i="33"/>
  <c r="X270" i="33"/>
  <c r="AF270" i="33"/>
  <c r="AA270" i="33"/>
  <c r="Y270" i="33"/>
  <c r="AC270" i="33"/>
  <c r="AG270" i="33"/>
  <c r="AH270" i="33"/>
  <c r="AA325" i="33"/>
  <c r="AF325" i="33"/>
  <c r="X325" i="33"/>
  <c r="AC325" i="33"/>
  <c r="Y325" i="33"/>
  <c r="AG325" i="33"/>
  <c r="AH325" i="33"/>
  <c r="AA50" i="33"/>
  <c r="AC50" i="33"/>
  <c r="Y50" i="33"/>
  <c r="AF50" i="33"/>
  <c r="X50" i="33"/>
  <c r="AG50" i="33"/>
  <c r="AH50" i="33"/>
  <c r="Y51" i="33"/>
  <c r="X51" i="33"/>
  <c r="AC51" i="33"/>
  <c r="AF51" i="33"/>
  <c r="AA51" i="33"/>
  <c r="AG51" i="33"/>
  <c r="AH51" i="33"/>
  <c r="Y326" i="33"/>
  <c r="X326" i="33"/>
  <c r="AA326" i="33"/>
  <c r="AC326" i="33"/>
  <c r="AF326" i="33"/>
  <c r="AG326" i="33"/>
  <c r="AH326" i="33"/>
  <c r="AA285" i="33"/>
  <c r="AC285" i="33"/>
  <c r="X285" i="33"/>
  <c r="Y285" i="33"/>
  <c r="AF285" i="33"/>
  <c r="AG285" i="33"/>
  <c r="AH285" i="33"/>
  <c r="AA281" i="33"/>
  <c r="AF281" i="33"/>
  <c r="AC281" i="33"/>
  <c r="Y281" i="33"/>
  <c r="X281" i="33"/>
  <c r="AG281" i="33"/>
  <c r="AH281" i="33"/>
  <c r="X262" i="33"/>
  <c r="AF262" i="33"/>
  <c r="AC262" i="33"/>
  <c r="AG262" i="33"/>
  <c r="AH262" i="33"/>
  <c r="AF272" i="33"/>
  <c r="X272" i="33"/>
  <c r="AA272" i="33"/>
  <c r="AC272" i="33"/>
  <c r="Y272" i="33"/>
  <c r="AG272" i="33"/>
  <c r="AH272" i="33"/>
  <c r="X286" i="33"/>
  <c r="Y286" i="33"/>
  <c r="AA286" i="33"/>
  <c r="AC286" i="33"/>
  <c r="AF286" i="33"/>
  <c r="AG286" i="33"/>
  <c r="AH286" i="33"/>
  <c r="Y327" i="33"/>
  <c r="AA327" i="33"/>
  <c r="X327" i="33"/>
  <c r="AC327" i="33"/>
  <c r="AF327" i="33"/>
  <c r="AG327" i="33"/>
  <c r="AH327" i="33"/>
  <c r="AC273" i="33"/>
  <c r="X273" i="33"/>
  <c r="Y273" i="33"/>
  <c r="AF273" i="33"/>
  <c r="AA273" i="33"/>
  <c r="AG273" i="33"/>
  <c r="AH273" i="33"/>
  <c r="AF284" i="33"/>
  <c r="Y284" i="33"/>
  <c r="AC284" i="33"/>
  <c r="X284" i="33"/>
  <c r="AA284" i="33"/>
  <c r="AG284" i="33"/>
  <c r="AH284" i="33"/>
  <c r="X275" i="33"/>
  <c r="AC275" i="33"/>
  <c r="Y275" i="33"/>
  <c r="AA275" i="33"/>
  <c r="AF275" i="33"/>
  <c r="AG275" i="33"/>
  <c r="AH275" i="33"/>
  <c r="AF53" i="33"/>
  <c r="AC53" i="33"/>
  <c r="Y53" i="33"/>
  <c r="AA53" i="33"/>
  <c r="X53" i="33"/>
  <c r="AG53" i="33"/>
  <c r="AH53" i="33"/>
  <c r="X328" i="33"/>
  <c r="Y328" i="33"/>
  <c r="AA328" i="33"/>
  <c r="AC328" i="33"/>
  <c r="AF328" i="33"/>
  <c r="AG328" i="33"/>
  <c r="AH328" i="33"/>
  <c r="AF45" i="33"/>
  <c r="AA45" i="33"/>
  <c r="X45" i="33"/>
  <c r="Y45" i="33"/>
  <c r="AC45" i="33"/>
  <c r="AG45" i="33"/>
  <c r="AH45" i="33"/>
  <c r="AA263" i="33"/>
  <c r="AF263" i="33"/>
  <c r="Y263" i="33"/>
  <c r="AC263" i="33"/>
  <c r="X263" i="33"/>
  <c r="AG263" i="33"/>
  <c r="AH263" i="33"/>
  <c r="AC54" i="33"/>
  <c r="Y54" i="33"/>
  <c r="AA54" i="33"/>
  <c r="X54" i="33"/>
  <c r="AF54" i="33"/>
  <c r="AF57" i="33"/>
  <c r="AG54" i="33"/>
  <c r="AH54" i="33"/>
  <c r="AC287" i="33"/>
  <c r="AA287" i="33"/>
  <c r="Y287" i="33"/>
  <c r="X287" i="33"/>
  <c r="AF287" i="33"/>
  <c r="AG287" i="33"/>
  <c r="AH287" i="33"/>
  <c r="AC264" i="33"/>
  <c r="X264" i="33"/>
  <c r="AA264" i="33"/>
  <c r="Y264" i="33"/>
  <c r="AG264" i="33"/>
  <c r="AH264" i="33"/>
  <c r="AC276" i="33"/>
  <c r="AA276" i="33"/>
  <c r="AF276" i="33"/>
  <c r="X276" i="33"/>
  <c r="Y276" i="33"/>
  <c r="AG276" i="33"/>
  <c r="AH276" i="33"/>
  <c r="Y288" i="33"/>
  <c r="AA288" i="33"/>
  <c r="X288" i="33"/>
  <c r="AC288" i="33"/>
  <c r="AG288" i="33"/>
  <c r="AH288" i="33"/>
  <c r="AC329" i="33"/>
  <c r="AA329" i="33"/>
  <c r="X329" i="33"/>
  <c r="Y329" i="33"/>
  <c r="AG329" i="33"/>
  <c r="AH329" i="33"/>
  <c r="X56" i="33"/>
  <c r="X57" i="33"/>
  <c r="AA56" i="33"/>
  <c r="AC56" i="33"/>
  <c r="Y56" i="33"/>
  <c r="Y57" i="33"/>
  <c r="AG57" i="33"/>
  <c r="AH57" i="33"/>
  <c r="AG56" i="33"/>
  <c r="AH56" i="33"/>
  <c r="X236" i="33"/>
  <c r="Y236" i="33"/>
  <c r="AC236" i="33"/>
  <c r="AA236" i="33"/>
  <c r="AG236" i="33"/>
  <c r="AH236" i="33"/>
  <c r="X338" i="33"/>
  <c r="Y338" i="33"/>
  <c r="AA338" i="33"/>
  <c r="AC338" i="33"/>
  <c r="AF338" i="33"/>
  <c r="AG338" i="33"/>
  <c r="AH338" i="33"/>
  <c r="AF342" i="33"/>
  <c r="AA342" i="33"/>
  <c r="Y342" i="33"/>
  <c r="X342" i="33"/>
  <c r="AC342" i="33"/>
  <c r="AG342" i="33"/>
  <c r="AH342" i="33"/>
  <c r="Y343" i="33"/>
  <c r="AF343" i="33"/>
  <c r="X343" i="33"/>
  <c r="AA343" i="33"/>
  <c r="AC343" i="33"/>
  <c r="AG343" i="33"/>
  <c r="AH343" i="33"/>
  <c r="AF344" i="33"/>
  <c r="AA344" i="33"/>
  <c r="X344" i="33"/>
  <c r="AC344" i="33"/>
  <c r="Y344" i="33"/>
  <c r="AG344" i="33"/>
  <c r="AH344" i="33"/>
  <c r="AA339" i="33"/>
  <c r="AC339" i="33"/>
  <c r="AF339" i="33"/>
  <c r="X339" i="33"/>
  <c r="Y339" i="33"/>
  <c r="AG339" i="33"/>
  <c r="AH339" i="33"/>
  <c r="X345" i="33"/>
  <c r="AA345" i="33"/>
  <c r="Y345" i="33"/>
  <c r="AF345" i="33"/>
  <c r="AC345" i="33"/>
  <c r="AG345" i="33"/>
  <c r="AH345" i="33"/>
  <c r="AC346" i="33"/>
  <c r="AF346" i="33"/>
  <c r="AA346" i="33"/>
  <c r="X346" i="33"/>
  <c r="Y346" i="33"/>
  <c r="AG346" i="33"/>
  <c r="AH346" i="33"/>
  <c r="AF347" i="33"/>
  <c r="AC347" i="33"/>
  <c r="AA347" i="33"/>
  <c r="Y347" i="33"/>
  <c r="X347" i="33"/>
  <c r="AG347" i="33"/>
  <c r="AH347" i="33"/>
  <c r="AA350" i="33"/>
  <c r="AC350" i="33"/>
  <c r="X350" i="33"/>
  <c r="AF350" i="33"/>
  <c r="Y350" i="33"/>
  <c r="AG350" i="33"/>
  <c r="AH350" i="33"/>
  <c r="AC349" i="33"/>
  <c r="Y349" i="33"/>
  <c r="X349" i="33"/>
  <c r="AA349" i="33"/>
  <c r="AF349" i="33"/>
  <c r="AG349" i="33"/>
  <c r="AH349" i="33"/>
  <c r="AA340" i="33"/>
  <c r="AF340" i="33"/>
  <c r="Y340" i="33"/>
  <c r="AC340" i="33"/>
  <c r="X340" i="33"/>
  <c r="AG340" i="33"/>
  <c r="AH340" i="33"/>
  <c r="AC341" i="33"/>
  <c r="X341" i="33"/>
  <c r="Y341" i="33"/>
  <c r="AF341" i="33"/>
  <c r="AA341" i="33"/>
  <c r="AG341" i="33"/>
  <c r="AH341" i="33"/>
  <c r="AC352" i="33"/>
  <c r="AA352" i="33"/>
  <c r="X352" i="33"/>
  <c r="Y352" i="33"/>
  <c r="AF352" i="33"/>
  <c r="AG352" i="33"/>
  <c r="AH352" i="33"/>
  <c r="Y353" i="33"/>
  <c r="AF353" i="33"/>
  <c r="AA353" i="33"/>
  <c r="AC353" i="33"/>
  <c r="X353" i="33"/>
  <c r="AG353" i="33"/>
  <c r="AH353" i="33"/>
  <c r="AF354" i="33"/>
  <c r="X354" i="33"/>
  <c r="Y354" i="33"/>
  <c r="AA354" i="33"/>
  <c r="AC354" i="33"/>
  <c r="AG354" i="33"/>
  <c r="AH354" i="33"/>
  <c r="AA348" i="33"/>
  <c r="Y348" i="33"/>
  <c r="AF348" i="33"/>
  <c r="X348" i="33"/>
  <c r="AC348" i="33"/>
  <c r="AG348" i="33"/>
  <c r="AH348" i="33"/>
  <c r="AF351" i="33"/>
  <c r="X351" i="33"/>
  <c r="AC351" i="33"/>
  <c r="Y351" i="33"/>
  <c r="AA351" i="33"/>
  <c r="AG351" i="33"/>
  <c r="AH351" i="33"/>
  <c r="AC355" i="33"/>
  <c r="AA355" i="33"/>
  <c r="AF355" i="33"/>
  <c r="Y355" i="33"/>
  <c r="X355" i="33"/>
  <c r="AG355" i="33"/>
  <c r="AH355" i="33"/>
  <c r="AA356" i="33"/>
  <c r="X356" i="33"/>
  <c r="Y356" i="33"/>
  <c r="AF356" i="33"/>
  <c r="AC356" i="33"/>
  <c r="AG356" i="33"/>
  <c r="AH356" i="33"/>
  <c r="Y357" i="33"/>
  <c r="AA357" i="33"/>
  <c r="AC357" i="33"/>
  <c r="X357" i="33"/>
  <c r="AF357" i="33"/>
  <c r="AG357" i="33"/>
  <c r="AH357" i="33"/>
  <c r="AC358" i="33"/>
  <c r="Y358" i="33"/>
  <c r="AA358" i="33"/>
  <c r="X358" i="33"/>
  <c r="AF358" i="33"/>
  <c r="AG358" i="33"/>
  <c r="AC359" i="33"/>
  <c r="AA359" i="33"/>
  <c r="Y359" i="33"/>
  <c r="X359" i="33"/>
  <c r="AF359" i="33"/>
  <c r="AG359" i="33"/>
  <c r="AH359" i="33"/>
  <c r="AH358" i="33"/>
  <c r="AC360" i="33"/>
  <c r="X360" i="33"/>
  <c r="AA360" i="33"/>
  <c r="AF360" i="33"/>
  <c r="Y360" i="33"/>
  <c r="AG360" i="33"/>
  <c r="AH360" i="33"/>
  <c r="AA387" i="33"/>
  <c r="AF387" i="33"/>
  <c r="Y387" i="33"/>
  <c r="X387" i="33"/>
  <c r="AC387" i="33"/>
  <c r="AG387" i="33"/>
  <c r="AH387" i="33"/>
  <c r="AF362" i="33"/>
  <c r="AA362" i="33"/>
  <c r="X362" i="33"/>
  <c r="AC362" i="33"/>
  <c r="Y362" i="33"/>
  <c r="AG362" i="33"/>
  <c r="AH362" i="33"/>
  <c r="X363" i="33"/>
  <c r="AA363" i="33"/>
  <c r="AC363" i="33"/>
  <c r="Y363" i="33"/>
  <c r="AF363" i="33"/>
  <c r="AG363" i="33"/>
  <c r="AH363" i="33"/>
  <c r="AC364" i="33"/>
  <c r="AF364" i="33"/>
  <c r="Y364" i="33"/>
  <c r="X364" i="33"/>
  <c r="AA364" i="33"/>
  <c r="AG364" i="33"/>
  <c r="AH364" i="33"/>
  <c r="Y365" i="33"/>
  <c r="AA365" i="33"/>
  <c r="X365" i="33"/>
  <c r="AC365" i="33"/>
  <c r="AF365" i="33"/>
  <c r="AG365" i="33"/>
  <c r="AH365" i="33"/>
  <c r="Y381" i="33"/>
  <c r="AC381" i="33"/>
  <c r="X381" i="33"/>
  <c r="AF381" i="33"/>
  <c r="AA381" i="33"/>
  <c r="AG381" i="33"/>
  <c r="AH381" i="33"/>
  <c r="Y366" i="33"/>
  <c r="AA366" i="33"/>
  <c r="X366" i="33"/>
  <c r="AF366" i="33"/>
  <c r="AC366" i="33"/>
  <c r="AG366" i="33"/>
  <c r="AH366" i="33"/>
  <c r="AF367" i="33"/>
  <c r="AA367" i="33"/>
  <c r="X367" i="33"/>
  <c r="AC367" i="33"/>
  <c r="Y367" i="33"/>
  <c r="AG367" i="33"/>
  <c r="AH367" i="33"/>
  <c r="AC368" i="33"/>
  <c r="AF368" i="33"/>
  <c r="X368" i="33"/>
  <c r="AA368" i="33"/>
  <c r="Y368" i="33"/>
  <c r="AG368" i="33"/>
  <c r="AH368" i="33"/>
  <c r="AF369" i="33"/>
  <c r="X369" i="33"/>
  <c r="Y369" i="33"/>
  <c r="AA369" i="33"/>
  <c r="AC369" i="33"/>
  <c r="AG369" i="33"/>
  <c r="AH369" i="33"/>
  <c r="Y370" i="33"/>
  <c r="AF370" i="33"/>
  <c r="X370" i="33"/>
  <c r="AA370" i="33"/>
  <c r="AC370" i="33"/>
  <c r="AG370" i="33"/>
  <c r="AH370" i="33"/>
  <c r="AC371" i="33"/>
  <c r="AF371" i="33"/>
  <c r="Y371" i="33"/>
  <c r="AA371" i="33"/>
  <c r="X371" i="33"/>
  <c r="AG371" i="33"/>
  <c r="AH371" i="33"/>
  <c r="AF372" i="33"/>
  <c r="AA372" i="33"/>
  <c r="Y372" i="33"/>
  <c r="AC372" i="33"/>
  <c r="X372" i="33"/>
  <c r="AG372" i="33"/>
  <c r="AH372" i="33"/>
  <c r="X373" i="33"/>
  <c r="AC373" i="33"/>
  <c r="AA373" i="33"/>
  <c r="AF373" i="33"/>
  <c r="Y373" i="33"/>
  <c r="AG373" i="33"/>
  <c r="AH373" i="33"/>
  <c r="AF374" i="33"/>
  <c r="AC374" i="33"/>
  <c r="AA374" i="33"/>
  <c r="X374" i="33"/>
  <c r="Y374" i="33"/>
  <c r="AG374" i="33"/>
  <c r="AH374" i="33"/>
  <c r="AC375" i="33"/>
  <c r="AA375" i="33"/>
  <c r="X375" i="33"/>
  <c r="AF375" i="33"/>
  <c r="Y375" i="33"/>
  <c r="AG375" i="33"/>
  <c r="AH375" i="33"/>
  <c r="AC361" i="33"/>
  <c r="Y361" i="33"/>
  <c r="AF361" i="33"/>
  <c r="AA361" i="33"/>
  <c r="X361" i="33"/>
  <c r="AG361" i="33"/>
  <c r="Y376" i="33"/>
  <c r="AC376" i="33"/>
  <c r="AF376" i="33"/>
  <c r="AA376" i="33"/>
  <c r="X376" i="33"/>
  <c r="AG376" i="33"/>
  <c r="AH376" i="33"/>
  <c r="AH361" i="33"/>
  <c r="AF377" i="33"/>
  <c r="X377" i="33"/>
  <c r="Y377" i="33"/>
  <c r="AA377" i="33"/>
  <c r="AC377" i="33"/>
  <c r="AG377" i="33"/>
  <c r="AH377" i="33"/>
  <c r="Y378" i="33"/>
  <c r="AF378" i="33"/>
  <c r="AC378" i="33"/>
  <c r="X378" i="33"/>
  <c r="AA378" i="33"/>
  <c r="AG378" i="33"/>
  <c r="AH378" i="33"/>
  <c r="X379" i="33"/>
  <c r="AC379" i="33"/>
  <c r="Y379" i="33"/>
  <c r="AF379" i="33"/>
  <c r="AA379" i="33"/>
  <c r="AG379" i="33"/>
  <c r="AH379" i="33"/>
  <c r="Y380" i="33"/>
  <c r="X380" i="33"/>
  <c r="AA380" i="33"/>
  <c r="AC380" i="33"/>
  <c r="AF380" i="33"/>
  <c r="AG380" i="33"/>
  <c r="AH380" i="33"/>
  <c r="AF383" i="33"/>
  <c r="AC383" i="33"/>
  <c r="X383" i="33"/>
  <c r="Y383" i="33"/>
  <c r="AA383" i="33"/>
  <c r="AG383" i="33"/>
  <c r="AH383" i="33"/>
  <c r="Y384" i="33"/>
  <c r="X384" i="33"/>
  <c r="AC384" i="33"/>
  <c r="AF384" i="33"/>
  <c r="AA384" i="33"/>
  <c r="AG384" i="33"/>
  <c r="AH384" i="33"/>
  <c r="AC385" i="33"/>
  <c r="AF385" i="33"/>
  <c r="Y385" i="33"/>
  <c r="X385" i="33"/>
  <c r="AA385" i="33"/>
  <c r="AG385" i="33"/>
  <c r="AH385" i="33"/>
  <c r="AA382" i="33"/>
  <c r="AC382" i="33"/>
  <c r="AF382" i="33"/>
  <c r="Y382" i="33"/>
  <c r="X382" i="33"/>
  <c r="AG382" i="33"/>
  <c r="AH382" i="33"/>
  <c r="AF386" i="33"/>
  <c r="Y386" i="33"/>
  <c r="X386" i="33"/>
  <c r="AA386" i="33"/>
  <c r="AC386" i="33"/>
  <c r="AG386" i="33"/>
  <c r="AH386" i="33"/>
  <c r="AA388" i="33"/>
  <c r="Y388" i="33"/>
  <c r="AF388" i="33"/>
  <c r="AC388" i="33"/>
  <c r="X388" i="33"/>
  <c r="AG388" i="33"/>
  <c r="AH388" i="33"/>
  <c r="AA389" i="33"/>
  <c r="AF389" i="33"/>
  <c r="AC389" i="33"/>
  <c r="Y389" i="33"/>
  <c r="X389" i="33"/>
  <c r="AG389" i="33"/>
  <c r="AH389" i="33"/>
  <c r="AA390" i="33"/>
  <c r="AC390" i="33"/>
  <c r="AF390" i="33"/>
  <c r="X390" i="33"/>
  <c r="Y390" i="33"/>
  <c r="AG390" i="33"/>
  <c r="AH390" i="33"/>
  <c r="AA391" i="33"/>
  <c r="Y391" i="33"/>
  <c r="AC391" i="33"/>
  <c r="AF391" i="33"/>
  <c r="X391" i="33"/>
  <c r="AG391" i="33"/>
  <c r="AH391" i="33"/>
  <c r="AF396" i="33"/>
  <c r="Y396" i="33"/>
  <c r="AC396" i="33"/>
  <c r="AA396" i="33"/>
  <c r="X396" i="33"/>
  <c r="AG396" i="33"/>
  <c r="AH396" i="33"/>
  <c r="AA392" i="33"/>
  <c r="AF392" i="33"/>
  <c r="X392" i="33"/>
  <c r="Y392" i="33"/>
  <c r="AC392" i="33"/>
  <c r="AG392" i="33"/>
  <c r="AH392" i="33"/>
  <c r="AC393" i="33"/>
  <c r="AF393" i="33"/>
  <c r="X393" i="33"/>
  <c r="AA393" i="33"/>
  <c r="Y393" i="33"/>
  <c r="AG393" i="33"/>
  <c r="AH393" i="33"/>
  <c r="AA394" i="33"/>
  <c r="X394" i="33"/>
  <c r="AC394" i="33"/>
  <c r="Y394" i="33"/>
  <c r="AF394" i="33"/>
  <c r="AG394" i="33"/>
  <c r="AH394" i="33"/>
  <c r="X395" i="33"/>
  <c r="AF395" i="33"/>
  <c r="AA395" i="33"/>
  <c r="Y395" i="33"/>
  <c r="AC395" i="33"/>
  <c r="AG395" i="33"/>
  <c r="Y397" i="33"/>
  <c r="AA397" i="33"/>
  <c r="AC397" i="33"/>
  <c r="AF397" i="33"/>
  <c r="X397" i="33"/>
  <c r="AG397" i="33"/>
  <c r="AH397" i="33"/>
  <c r="AH395" i="33"/>
  <c r="X398" i="33"/>
  <c r="AA398" i="33"/>
  <c r="AF398" i="33"/>
  <c r="AC398" i="33"/>
  <c r="Y398" i="33"/>
  <c r="AG398" i="33"/>
  <c r="AC399" i="33"/>
  <c r="AA399" i="33"/>
  <c r="Y399" i="33"/>
  <c r="AF399" i="33"/>
  <c r="X399" i="33"/>
  <c r="AG399" i="33"/>
  <c r="AH399" i="33"/>
  <c r="AH398" i="33"/>
  <c r="X400" i="33"/>
  <c r="AC400" i="33"/>
  <c r="AF400" i="33"/>
  <c r="Y400" i="33"/>
  <c r="AA400" i="33"/>
  <c r="AG400" i="33"/>
  <c r="AH400" i="33"/>
  <c r="Y407" i="33"/>
  <c r="AF407" i="33"/>
  <c r="AA407" i="33"/>
  <c r="AC407" i="33"/>
  <c r="X407" i="33"/>
  <c r="AG407" i="33"/>
  <c r="AH407" i="33"/>
  <c r="Y401" i="33"/>
  <c r="AC401" i="33"/>
  <c r="AF401" i="33"/>
  <c r="AA401" i="33"/>
  <c r="X401" i="33"/>
  <c r="AG401" i="33"/>
  <c r="AH401" i="33"/>
  <c r="Y402" i="33"/>
  <c r="AC402" i="33"/>
  <c r="X402" i="33"/>
  <c r="AA402" i="33"/>
  <c r="AF402" i="33"/>
  <c r="AG402" i="33"/>
  <c r="AH402" i="33"/>
  <c r="X403" i="33"/>
  <c r="AC403" i="33"/>
  <c r="AF403" i="33"/>
  <c r="Y403" i="33"/>
  <c r="AA403" i="33"/>
  <c r="AG403" i="33"/>
  <c r="AH403" i="33"/>
  <c r="Y430" i="33"/>
  <c r="AC430" i="33"/>
  <c r="X430" i="33"/>
  <c r="AA430" i="33"/>
  <c r="AF430" i="33"/>
  <c r="AG430" i="33"/>
  <c r="AH430" i="33"/>
  <c r="AF404" i="33"/>
  <c r="AA404" i="33"/>
  <c r="Y404" i="33"/>
  <c r="AC404" i="33"/>
  <c r="X404" i="33"/>
  <c r="AG404" i="33"/>
  <c r="AH404" i="33"/>
  <c r="Y405" i="33"/>
  <c r="AF405" i="33"/>
  <c r="AC405" i="33"/>
  <c r="X405" i="33"/>
  <c r="AA405" i="33"/>
  <c r="AG405" i="33"/>
  <c r="AH405" i="33"/>
  <c r="AF406" i="33"/>
  <c r="X406" i="33"/>
  <c r="AA406" i="33"/>
  <c r="AC406" i="33"/>
  <c r="Y406" i="33"/>
  <c r="AG406" i="33"/>
  <c r="AH406" i="33"/>
  <c r="X408" i="33"/>
  <c r="AA408" i="33"/>
  <c r="AC408" i="33"/>
  <c r="Y408" i="33"/>
  <c r="AF408" i="33"/>
  <c r="AG408" i="33"/>
  <c r="AH408" i="33"/>
  <c r="Y409" i="33"/>
  <c r="AA409" i="33"/>
  <c r="AF409" i="33"/>
  <c r="AC409" i="33"/>
  <c r="X409" i="33"/>
  <c r="AG409" i="33"/>
  <c r="AH409" i="33"/>
  <c r="Y410" i="33"/>
  <c r="AA410" i="33"/>
  <c r="AF410" i="33"/>
  <c r="X410" i="33"/>
  <c r="AC410" i="33"/>
  <c r="AG410" i="33"/>
  <c r="AH410" i="33"/>
  <c r="AA411" i="33"/>
  <c r="AF411" i="33"/>
  <c r="Y411" i="33"/>
  <c r="AC411" i="33"/>
  <c r="X411" i="33"/>
  <c r="AG411" i="33"/>
  <c r="AH411" i="33"/>
  <c r="AC412" i="33"/>
  <c r="AF412" i="33"/>
  <c r="X412" i="33"/>
  <c r="AA412" i="33"/>
  <c r="Y412" i="33"/>
  <c r="AG412" i="33"/>
  <c r="AH412" i="33"/>
  <c r="X413" i="33"/>
  <c r="AF413" i="33"/>
  <c r="AC413" i="33"/>
  <c r="AA413" i="33"/>
  <c r="Y413" i="33"/>
  <c r="AG413" i="33"/>
  <c r="AH413" i="33"/>
  <c r="X414" i="33"/>
  <c r="Y414" i="33"/>
  <c r="AA414" i="33"/>
  <c r="AC414" i="33"/>
  <c r="AF414" i="33"/>
  <c r="AG414" i="33"/>
  <c r="AH414" i="33"/>
  <c r="AA415" i="33"/>
  <c r="Y415" i="33"/>
  <c r="X415" i="33"/>
  <c r="AF415" i="33"/>
  <c r="AC415" i="33"/>
  <c r="AG415" i="33"/>
  <c r="AH415" i="33"/>
  <c r="X416" i="33"/>
  <c r="AA416" i="33"/>
  <c r="AF416" i="33"/>
  <c r="Y416" i="33"/>
  <c r="AC416" i="33"/>
  <c r="AG416" i="33"/>
  <c r="AH416" i="33"/>
  <c r="AA418" i="33"/>
  <c r="AC418" i="33"/>
  <c r="AF418" i="33"/>
  <c r="Y418" i="33"/>
  <c r="X418" i="33"/>
  <c r="AG418" i="33"/>
  <c r="AH418" i="33"/>
  <c r="AF419" i="33"/>
  <c r="AA419" i="33"/>
  <c r="AC419" i="33"/>
  <c r="X419" i="33"/>
  <c r="Y419" i="33"/>
  <c r="AG419" i="33"/>
  <c r="AH419" i="33"/>
  <c r="AF420" i="33"/>
  <c r="AC420" i="33"/>
  <c r="X420" i="33"/>
  <c r="AA420" i="33"/>
  <c r="Y420" i="33"/>
  <c r="AG420" i="33"/>
  <c r="AH420" i="33"/>
  <c r="AC421" i="33"/>
  <c r="Y421" i="33"/>
  <c r="AF421" i="33"/>
  <c r="AA421" i="33"/>
  <c r="X421" i="33"/>
  <c r="AG421" i="33"/>
  <c r="AH421" i="33"/>
  <c r="AF422" i="33"/>
  <c r="AC422" i="33"/>
  <c r="X422" i="33"/>
  <c r="AA422" i="33"/>
  <c r="Y422" i="33"/>
  <c r="AG422" i="33"/>
  <c r="AH422" i="33"/>
  <c r="Y423" i="33"/>
  <c r="X423" i="33"/>
  <c r="AC423" i="33"/>
  <c r="AF423" i="33"/>
  <c r="AA423" i="33"/>
  <c r="AG423" i="33"/>
  <c r="AH423" i="33"/>
  <c r="AA424" i="33"/>
  <c r="AC424" i="33"/>
  <c r="AF424" i="33"/>
  <c r="Y424" i="33"/>
  <c r="X424" i="33"/>
  <c r="AG424" i="33"/>
  <c r="AH424" i="33"/>
  <c r="AA425" i="33"/>
  <c r="AF425" i="33"/>
  <c r="X425" i="33"/>
  <c r="Y425" i="33"/>
  <c r="AC425" i="33"/>
  <c r="AG425" i="33"/>
  <c r="AH425" i="33"/>
  <c r="Y426" i="33"/>
  <c r="AC426" i="33"/>
  <c r="AA426" i="33"/>
  <c r="AF426" i="33"/>
  <c r="X426" i="33"/>
  <c r="AG426" i="33"/>
  <c r="AH426" i="33"/>
  <c r="Y427" i="33"/>
  <c r="AA427" i="33"/>
  <c r="AF427" i="33"/>
  <c r="X427" i="33"/>
  <c r="AC427" i="33"/>
  <c r="AG427" i="33"/>
  <c r="AH427" i="33"/>
  <c r="X428" i="33"/>
  <c r="Y428" i="33"/>
  <c r="AA428" i="33"/>
  <c r="AF428" i="33"/>
  <c r="AC428" i="33"/>
  <c r="AG428" i="33"/>
  <c r="AH428" i="33"/>
  <c r="X429" i="33"/>
  <c r="Y429" i="33"/>
  <c r="AF429" i="33"/>
  <c r="AC429" i="33"/>
  <c r="AA429" i="33"/>
  <c r="AG429" i="33"/>
  <c r="AH429" i="33"/>
  <c r="Y417" i="33"/>
  <c r="AF417" i="33"/>
  <c r="AC417" i="33"/>
  <c r="X417" i="33"/>
  <c r="AA417" i="33"/>
  <c r="AG417" i="33"/>
  <c r="AH417" i="33"/>
  <c r="Y431" i="33"/>
  <c r="AC431" i="33"/>
  <c r="X431" i="33"/>
  <c r="AA431" i="33"/>
  <c r="AF431" i="33"/>
  <c r="AG431" i="33"/>
  <c r="AH431" i="33"/>
  <c r="X432" i="33"/>
  <c r="AF432" i="33"/>
  <c r="AA432" i="33"/>
  <c r="Y432" i="33"/>
  <c r="AC432" i="33"/>
  <c r="AG432" i="33"/>
  <c r="AH432" i="33"/>
  <c r="AF433" i="33"/>
  <c r="AC433" i="33"/>
  <c r="AA433" i="33"/>
  <c r="Y433" i="33"/>
  <c r="X433" i="33"/>
  <c r="AG433" i="33"/>
  <c r="AH433" i="33"/>
  <c r="X434" i="33"/>
  <c r="Y434" i="33"/>
  <c r="AF434" i="33"/>
  <c r="AC434" i="33"/>
  <c r="AA434" i="33"/>
  <c r="AG434" i="33"/>
  <c r="AH434" i="33"/>
  <c r="X435" i="33"/>
  <c r="AF435" i="33"/>
  <c r="Y435" i="33"/>
  <c r="AC435" i="33"/>
  <c r="AA435" i="33"/>
  <c r="AG435" i="33"/>
  <c r="AH435" i="33"/>
  <c r="X436" i="33"/>
  <c r="Y436" i="33"/>
  <c r="AA436" i="33"/>
  <c r="AF436" i="33"/>
  <c r="AC436" i="33"/>
  <c r="AG436" i="33"/>
  <c r="AH436" i="33"/>
  <c r="X469" i="33"/>
  <c r="AF469" i="33"/>
  <c r="AC469" i="33"/>
  <c r="Y469" i="33"/>
  <c r="AA469" i="33"/>
  <c r="AG469" i="33"/>
  <c r="AH469" i="33"/>
  <c r="AC440" i="33"/>
  <c r="Y440" i="33"/>
  <c r="AF440" i="33"/>
  <c r="X440" i="33"/>
  <c r="AA440" i="33"/>
  <c r="AG440" i="33"/>
  <c r="AH440" i="33"/>
  <c r="X437" i="33"/>
  <c r="AC437" i="33"/>
  <c r="AA437" i="33"/>
  <c r="Y437" i="33"/>
  <c r="AF437" i="33"/>
  <c r="AG437" i="33"/>
  <c r="AH437" i="33"/>
  <c r="X443" i="33"/>
  <c r="Y443" i="33"/>
  <c r="AC443" i="33"/>
  <c r="AF443" i="33"/>
  <c r="AA443" i="33"/>
  <c r="AG443" i="33"/>
  <c r="AH443" i="33"/>
  <c r="AC446" i="33"/>
  <c r="AA446" i="33"/>
  <c r="AF446" i="33"/>
  <c r="Y446" i="33"/>
  <c r="X446" i="33"/>
  <c r="AG446" i="33"/>
  <c r="AH446" i="33"/>
  <c r="Y452" i="33"/>
  <c r="AF452" i="33"/>
  <c r="AA452" i="33"/>
  <c r="X452" i="33"/>
  <c r="AC452" i="33"/>
  <c r="AG452" i="33"/>
  <c r="AH452" i="33"/>
  <c r="AC453" i="33"/>
  <c r="Y453" i="33"/>
  <c r="AF453" i="33"/>
  <c r="AA453" i="33"/>
  <c r="X453" i="33"/>
  <c r="AG453" i="33"/>
  <c r="AH453" i="33"/>
  <c r="X454" i="33"/>
  <c r="AC454" i="33"/>
  <c r="AA454" i="33"/>
  <c r="Y454" i="33"/>
  <c r="AF454" i="33"/>
  <c r="AG454" i="33"/>
  <c r="AH454" i="33"/>
  <c r="X463" i="33"/>
  <c r="AF463" i="33"/>
  <c r="AC463" i="33"/>
  <c r="AA463" i="33"/>
  <c r="Y463" i="33"/>
  <c r="AG463" i="33"/>
  <c r="AH463" i="33"/>
  <c r="AF459" i="33"/>
  <c r="X459" i="33"/>
  <c r="AA459" i="33"/>
  <c r="AC459" i="33"/>
  <c r="Y459" i="33"/>
  <c r="AG459" i="33"/>
  <c r="AH459" i="33"/>
  <c r="AF464" i="33"/>
  <c r="X464" i="33"/>
  <c r="AC464" i="33"/>
  <c r="Y464" i="33"/>
  <c r="AA464" i="33"/>
  <c r="AG464" i="33"/>
  <c r="AH464" i="33"/>
  <c r="X438" i="33"/>
  <c r="AC438" i="33"/>
  <c r="AF438" i="33"/>
  <c r="Y438" i="33"/>
  <c r="AA438" i="33"/>
  <c r="AG438" i="33"/>
  <c r="AA439" i="33"/>
  <c r="Y439" i="33"/>
  <c r="AF439" i="33"/>
  <c r="X439" i="33"/>
  <c r="AC439" i="33"/>
  <c r="AG439" i="33"/>
  <c r="AH439" i="33"/>
  <c r="AH438" i="33"/>
  <c r="Y444" i="33"/>
  <c r="AA444" i="33"/>
  <c r="AF444" i="33"/>
  <c r="AC444" i="33"/>
  <c r="X444" i="33"/>
  <c r="AG444" i="33"/>
  <c r="AH444" i="33"/>
  <c r="AF445" i="33"/>
  <c r="AC445" i="33"/>
  <c r="AA445" i="33"/>
  <c r="X445" i="33"/>
  <c r="Y445" i="33"/>
  <c r="AG445" i="33"/>
  <c r="AH445" i="33"/>
  <c r="AC448" i="33"/>
  <c r="X448" i="33"/>
  <c r="AA448" i="33"/>
  <c r="Y448" i="33"/>
  <c r="AF448" i="33"/>
  <c r="AG448" i="33"/>
  <c r="AH448" i="33"/>
  <c r="X449" i="33"/>
  <c r="Y449" i="33"/>
  <c r="AF449" i="33"/>
  <c r="AA449" i="33"/>
  <c r="AC449" i="33"/>
  <c r="AG449" i="33"/>
  <c r="AH449" i="33"/>
  <c r="AA462" i="33"/>
  <c r="AC462" i="33"/>
  <c r="X462" i="33"/>
  <c r="Y462" i="33"/>
  <c r="AF462" i="33"/>
  <c r="AG462" i="33"/>
  <c r="AH462" i="33"/>
  <c r="Y468" i="33"/>
  <c r="AC468" i="33"/>
  <c r="AA468" i="33"/>
  <c r="X468" i="33"/>
  <c r="AF468" i="33"/>
  <c r="AG468" i="33"/>
  <c r="AH468" i="33"/>
  <c r="AA470" i="33"/>
  <c r="AC470" i="33"/>
  <c r="X470" i="33"/>
  <c r="AF470" i="33"/>
  <c r="Y470" i="33"/>
  <c r="AG470" i="33"/>
  <c r="AH470" i="33"/>
  <c r="X471" i="33"/>
  <c r="AF471" i="33"/>
  <c r="AC471" i="33"/>
  <c r="AA471" i="33"/>
  <c r="Y471" i="33"/>
  <c r="AG471" i="33"/>
  <c r="AH471" i="33"/>
  <c r="AF472" i="33"/>
  <c r="AC472" i="33"/>
  <c r="X472" i="33"/>
  <c r="Y472" i="33"/>
  <c r="AA472" i="33"/>
  <c r="AG472" i="33"/>
  <c r="AH472" i="33"/>
  <c r="Y473" i="33"/>
  <c r="AF473" i="33"/>
  <c r="AC473" i="33"/>
  <c r="X473" i="33"/>
  <c r="AA473" i="33"/>
  <c r="AG473" i="33"/>
  <c r="AH473" i="33"/>
  <c r="X474" i="33"/>
  <c r="AA474" i="33"/>
  <c r="AF474" i="33"/>
  <c r="AC474" i="33"/>
  <c r="Y474" i="33"/>
  <c r="AG474" i="33"/>
  <c r="AH474" i="33"/>
  <c r="AA475" i="33"/>
  <c r="AF475" i="33"/>
  <c r="X475" i="33"/>
  <c r="Y475" i="33"/>
  <c r="AC475" i="33"/>
  <c r="AG475" i="33"/>
  <c r="AH475" i="33"/>
  <c r="X466" i="33"/>
  <c r="Y466" i="33"/>
  <c r="AF466" i="33"/>
  <c r="AC466" i="33"/>
  <c r="AA466" i="33"/>
  <c r="AG466" i="33"/>
  <c r="AH466" i="33"/>
  <c r="AC478" i="33"/>
  <c r="X478" i="33"/>
  <c r="AA478" i="33"/>
  <c r="AF478" i="33"/>
  <c r="Y478" i="33"/>
  <c r="AG478" i="33"/>
  <c r="AH478" i="33"/>
  <c r="Y479" i="33"/>
  <c r="AF479" i="33"/>
  <c r="X479" i="33"/>
  <c r="AA479" i="33"/>
  <c r="AC479" i="33"/>
  <c r="AG479" i="33"/>
  <c r="AH479" i="33"/>
  <c r="AA482" i="33"/>
  <c r="X482" i="33"/>
  <c r="AC482" i="33"/>
  <c r="AF482" i="33"/>
  <c r="Y482" i="33"/>
  <c r="AG482" i="33"/>
  <c r="AH482" i="33"/>
  <c r="AC483" i="33"/>
  <c r="X483" i="33"/>
  <c r="Y483" i="33"/>
  <c r="AF483" i="33"/>
  <c r="AA483" i="33"/>
  <c r="AG483" i="33"/>
  <c r="AH483" i="33"/>
  <c r="X481" i="33"/>
  <c r="AC481" i="33"/>
  <c r="Y481" i="33"/>
  <c r="AA481" i="33"/>
  <c r="AF481" i="33"/>
  <c r="AG481" i="33"/>
  <c r="AH481" i="33"/>
  <c r="Y476" i="33"/>
  <c r="AA476" i="33"/>
  <c r="X476" i="33"/>
  <c r="AC476" i="33"/>
  <c r="AF476" i="33"/>
  <c r="AG476" i="33"/>
  <c r="AH476" i="33"/>
  <c r="AA487" i="33"/>
  <c r="AC487" i="33"/>
  <c r="Y487" i="33"/>
  <c r="AF487" i="33"/>
  <c r="X487" i="33"/>
  <c r="AG487" i="33"/>
  <c r="AH487" i="33"/>
  <c r="Y490" i="33"/>
  <c r="AA490" i="33"/>
  <c r="X490" i="33"/>
  <c r="AF490" i="33"/>
  <c r="AC490" i="33"/>
  <c r="AG490" i="33"/>
  <c r="AH490" i="33"/>
  <c r="AF485" i="33"/>
  <c r="Y485" i="33"/>
  <c r="AC485" i="33"/>
  <c r="X485" i="33"/>
  <c r="AA485" i="33"/>
  <c r="AG485" i="33"/>
  <c r="AH485" i="33"/>
  <c r="AC486" i="33"/>
  <c r="AA486" i="33"/>
  <c r="X486" i="33"/>
  <c r="AF486" i="33"/>
  <c r="Y486" i="33"/>
  <c r="AG486" i="33"/>
  <c r="AH486" i="33"/>
  <c r="X488" i="33"/>
  <c r="AC488" i="33"/>
  <c r="AF488" i="33"/>
  <c r="Y488" i="33"/>
  <c r="AA488" i="33"/>
  <c r="AG488" i="33"/>
  <c r="AH488" i="33"/>
  <c r="X484" i="33"/>
  <c r="AF484" i="33"/>
  <c r="Y484" i="33"/>
  <c r="AC484" i="33"/>
  <c r="AA484" i="33"/>
  <c r="AG484" i="33"/>
  <c r="AH484" i="33"/>
  <c r="Y489" i="33"/>
  <c r="AF489" i="33"/>
  <c r="X489" i="33"/>
  <c r="AA489" i="33"/>
  <c r="AC489" i="33"/>
  <c r="AG489" i="33"/>
  <c r="AH489" i="33"/>
  <c r="AC491" i="33"/>
  <c r="AF491" i="33"/>
  <c r="X491" i="33"/>
  <c r="Y491" i="33"/>
  <c r="AA491" i="33"/>
  <c r="AG491" i="33"/>
  <c r="AH491" i="33"/>
  <c r="AF494" i="33"/>
  <c r="AA494" i="33"/>
  <c r="Y494" i="33"/>
  <c r="AC494" i="33"/>
  <c r="X494" i="33"/>
  <c r="AG494" i="33"/>
  <c r="AH494" i="33"/>
  <c r="AC500" i="33"/>
  <c r="AF500" i="33"/>
  <c r="Y500" i="33"/>
  <c r="AA500" i="33"/>
  <c r="X500" i="33"/>
  <c r="AG500" i="33"/>
  <c r="AH500" i="33"/>
  <c r="Y495" i="33"/>
  <c r="AA495" i="33"/>
  <c r="X495" i="33"/>
  <c r="AF495" i="33"/>
  <c r="AC495" i="33"/>
  <c r="AG495" i="33"/>
  <c r="AF502" i="33"/>
  <c r="X502" i="33"/>
  <c r="AA502" i="33"/>
  <c r="Y502" i="33"/>
  <c r="AC502" i="33"/>
  <c r="AG502" i="33"/>
  <c r="AH502" i="33"/>
  <c r="AH495" i="33"/>
  <c r="AA499" i="33"/>
  <c r="AF499" i="33"/>
  <c r="Y499" i="33"/>
  <c r="X499" i="33"/>
  <c r="AC499" i="33"/>
  <c r="AG499" i="33"/>
  <c r="AH499" i="33"/>
  <c r="AC497" i="33"/>
  <c r="AA497" i="33"/>
  <c r="Y497" i="33"/>
  <c r="X497" i="33"/>
  <c r="AF497" i="33"/>
  <c r="AG497" i="33"/>
  <c r="AH497" i="33"/>
  <c r="X504" i="33"/>
  <c r="AA504" i="33"/>
  <c r="AF504" i="33"/>
  <c r="AC504" i="33"/>
  <c r="Y504" i="33"/>
  <c r="AG504" i="33"/>
  <c r="AH504" i="33"/>
  <c r="Y505" i="33"/>
  <c r="Y506" i="33"/>
  <c r="AB506" i="33"/>
  <c r="AA505" i="33"/>
  <c r="AC505" i="33"/>
  <c r="AC506" i="33"/>
  <c r="AF506" i="33"/>
  <c r="X505" i="33"/>
  <c r="X506" i="33"/>
  <c r="AA506" i="33"/>
  <c r="AG505" i="33"/>
  <c r="Z506" i="33"/>
  <c r="AC237" i="33"/>
  <c r="AA237" i="33"/>
  <c r="AF237" i="33"/>
  <c r="X237" i="33"/>
  <c r="Y237" i="33"/>
  <c r="AG506" i="33"/>
  <c r="AG237" i="33"/>
  <c r="AH505" i="33"/>
  <c r="AH506" i="33"/>
  <c r="AF238" i="33"/>
  <c r="AC238" i="33"/>
  <c r="Y238" i="33"/>
  <c r="AA238" i="33"/>
  <c r="AG238" i="33"/>
  <c r="AH238" i="33"/>
  <c r="AH237" i="33"/>
  <c r="AA239" i="33"/>
  <c r="AC239" i="33"/>
  <c r="Y239" i="33"/>
  <c r="AF239" i="33"/>
  <c r="AG239" i="33"/>
  <c r="AH239" i="33"/>
  <c r="AF240" i="33"/>
  <c r="Y240" i="33"/>
  <c r="AA240" i="33"/>
  <c r="AC240" i="33"/>
  <c r="AG240" i="33"/>
  <c r="AH240" i="33"/>
  <c r="AF241" i="33"/>
  <c r="AG241" i="33"/>
  <c r="AH241" i="33"/>
  <c r="AF242" i="33"/>
  <c r="AG242" i="33"/>
  <c r="AH242" i="33"/>
  <c r="AF243" i="33"/>
  <c r="AG243" i="33"/>
  <c r="AH243" i="33"/>
  <c r="Y244" i="33"/>
  <c r="AA244" i="33"/>
  <c r="AC244" i="33"/>
  <c r="AF244" i="33"/>
  <c r="X244" i="33"/>
  <c r="AG244" i="33"/>
  <c r="AH244" i="33"/>
  <c r="AA245" i="33"/>
  <c r="AF245" i="33"/>
  <c r="X245" i="33"/>
  <c r="AC245" i="33"/>
  <c r="Y245" i="33"/>
  <c r="AG245" i="33"/>
  <c r="AH245" i="33"/>
  <c r="Y246" i="33"/>
  <c r="AA246" i="33"/>
  <c r="X246" i="33"/>
  <c r="AC246" i="33"/>
  <c r="AF246" i="33"/>
  <c r="AG246" i="33"/>
  <c r="AH246" i="33"/>
  <c r="Y248" i="33"/>
  <c r="AC248" i="33"/>
  <c r="AA248" i="33"/>
  <c r="X248" i="33"/>
  <c r="AF248" i="33"/>
  <c r="AG248" i="33"/>
  <c r="AH248" i="33"/>
  <c r="AC249" i="33"/>
  <c r="Y249" i="33"/>
  <c r="AF249" i="33"/>
  <c r="X249" i="33"/>
  <c r="AA249" i="33"/>
  <c r="AG249" i="33"/>
  <c r="AH249" i="33"/>
  <c r="AF509" i="33"/>
  <c r="AC509" i="33"/>
  <c r="Y509" i="33"/>
  <c r="X509" i="33"/>
  <c r="AA509" i="33"/>
  <c r="AG509" i="33"/>
  <c r="AH509" i="33"/>
  <c r="X510" i="33"/>
  <c r="AF510" i="33"/>
  <c r="Y510" i="33"/>
  <c r="AC510" i="33"/>
  <c r="AA510" i="33"/>
  <c r="AG510" i="33"/>
  <c r="AH510" i="33"/>
  <c r="X511" i="33"/>
  <c r="AC511" i="33"/>
  <c r="Y511" i="33"/>
  <c r="AA511" i="33"/>
  <c r="AF511" i="33"/>
  <c r="AG511" i="33"/>
  <c r="AH511" i="33"/>
  <c r="Y512" i="33"/>
  <c r="X512" i="33"/>
  <c r="AF512" i="33"/>
  <c r="AC512" i="33"/>
  <c r="AA512" i="33"/>
  <c r="AG512" i="33"/>
  <c r="AH512" i="33"/>
  <c r="Y513" i="33"/>
  <c r="AA513" i="33"/>
  <c r="AC513" i="33"/>
  <c r="X513" i="33"/>
  <c r="AF513" i="33"/>
  <c r="AG513" i="33"/>
  <c r="AH513" i="33"/>
  <c r="AA514" i="33"/>
  <c r="X514" i="33"/>
  <c r="AF514" i="33"/>
  <c r="AC514" i="33"/>
  <c r="Y514" i="33"/>
  <c r="AG514" i="33"/>
  <c r="AH514" i="33"/>
  <c r="AA515" i="33"/>
  <c r="X515" i="33"/>
  <c r="Y515" i="33"/>
  <c r="AC515" i="33"/>
  <c r="AF515" i="33"/>
  <c r="AG515" i="33"/>
  <c r="AH515" i="33"/>
  <c r="AC516" i="33"/>
  <c r="X516" i="33"/>
  <c r="Y516" i="33"/>
  <c r="AF516" i="33"/>
  <c r="AA516" i="33"/>
  <c r="AG516" i="33"/>
  <c r="AH516" i="33"/>
  <c r="AF517" i="33"/>
  <c r="Y517" i="33"/>
  <c r="X517" i="33"/>
  <c r="AA517" i="33"/>
  <c r="AC517" i="33"/>
  <c r="AG517" i="33"/>
  <c r="AH517" i="33"/>
  <c r="AA518" i="33"/>
  <c r="AC518" i="33"/>
  <c r="AF518" i="33"/>
  <c r="Y518" i="33"/>
  <c r="X518" i="33"/>
  <c r="AG518" i="33"/>
  <c r="AH518" i="33"/>
  <c r="AA519" i="33"/>
  <c r="X519" i="33"/>
  <c r="AC519" i="33"/>
  <c r="AF519" i="33"/>
  <c r="Y519" i="33"/>
  <c r="AG519" i="33"/>
  <c r="AH519" i="33"/>
  <c r="AF520" i="33"/>
  <c r="X520" i="33"/>
  <c r="Y520" i="33"/>
  <c r="AA520" i="33"/>
  <c r="AC520" i="33"/>
  <c r="AG520" i="33"/>
  <c r="AH520" i="33"/>
  <c r="X250" i="33"/>
  <c r="AF250" i="33"/>
  <c r="AC250" i="33"/>
  <c r="AA250" i="33"/>
  <c r="Y250" i="33"/>
  <c r="AG250" i="33"/>
  <c r="AH250" i="33"/>
  <c r="AA251" i="33"/>
  <c r="X251" i="33"/>
  <c r="AF251" i="33"/>
  <c r="AC251" i="33"/>
  <c r="Y251" i="33"/>
  <c r="AG251" i="33"/>
  <c r="AH251" i="33"/>
  <c r="AA526" i="33"/>
  <c r="X526" i="33"/>
  <c r="AC526" i="33"/>
  <c r="AF526" i="33"/>
  <c r="Y526" i="33"/>
  <c r="AG526" i="33"/>
  <c r="AH526" i="33"/>
  <c r="X525" i="33"/>
  <c r="AA525" i="33"/>
  <c r="AF525" i="33"/>
  <c r="AC525" i="33"/>
  <c r="Y525" i="33"/>
  <c r="AG525" i="33"/>
  <c r="AH525" i="33"/>
  <c r="AC72" i="33"/>
  <c r="AC78" i="33"/>
  <c r="AC116" i="33"/>
  <c r="X72" i="33"/>
  <c r="X78" i="33"/>
  <c r="X116" i="33"/>
  <c r="Y72" i="33"/>
  <c r="Y78" i="33"/>
  <c r="Y116" i="33"/>
  <c r="AF72" i="33"/>
  <c r="AF78" i="33"/>
  <c r="AF116" i="33"/>
  <c r="AA72" i="33"/>
  <c r="AA78" i="33"/>
  <c r="AA116" i="33"/>
  <c r="AG78" i="33"/>
  <c r="AG116" i="33"/>
  <c r="AG72" i="33"/>
  <c r="AH72" i="33"/>
  <c r="AH78" i="33"/>
  <c r="AH116" i="33"/>
  <c r="AF528" i="33"/>
  <c r="X528" i="33"/>
  <c r="AC528" i="33"/>
  <c r="Y528" i="33"/>
  <c r="AA528" i="33"/>
  <c r="AG528" i="33"/>
  <c r="AH528" i="33"/>
  <c r="AA529" i="33"/>
  <c r="Y529" i="33"/>
  <c r="X529" i="33"/>
  <c r="AC529" i="33"/>
  <c r="AF529" i="33"/>
  <c r="AG529" i="33"/>
  <c r="AH529" i="33"/>
  <c r="AC530" i="33"/>
  <c r="Y530" i="33"/>
  <c r="AF530" i="33"/>
  <c r="X530" i="33"/>
  <c r="AA530" i="33"/>
  <c r="AG530" i="33"/>
  <c r="AH530" i="33"/>
  <c r="AC531" i="33"/>
  <c r="X531" i="33"/>
  <c r="Y531" i="33"/>
  <c r="AF531" i="33"/>
  <c r="AA531" i="33"/>
  <c r="AG531" i="33"/>
  <c r="AH531" i="33"/>
  <c r="AC532" i="33"/>
  <c r="AA532" i="33"/>
  <c r="Y532" i="33"/>
  <c r="X532" i="33"/>
  <c r="AF532" i="33"/>
  <c r="AG532" i="33"/>
  <c r="AH532" i="33"/>
  <c r="AA533" i="33"/>
  <c r="Y533" i="33"/>
  <c r="X533" i="33"/>
  <c r="AF533" i="33"/>
  <c r="AC533" i="33"/>
  <c r="AG533" i="33"/>
  <c r="AH533" i="33"/>
  <c r="Y534" i="33"/>
  <c r="AF534" i="33"/>
  <c r="X534" i="33"/>
  <c r="AC534" i="33"/>
  <c r="AA534" i="33"/>
  <c r="AG534" i="33"/>
  <c r="AH534" i="33"/>
  <c r="AC535" i="33"/>
  <c r="AA535" i="33"/>
  <c r="Y535" i="33"/>
  <c r="X535" i="33"/>
  <c r="AF535" i="33"/>
  <c r="AG535" i="33"/>
  <c r="AH535" i="33"/>
  <c r="X536" i="33"/>
  <c r="AA536" i="33"/>
  <c r="AC536" i="33"/>
  <c r="Y536" i="33"/>
  <c r="AF536" i="33"/>
  <c r="AG536" i="33"/>
  <c r="AH536" i="33"/>
  <c r="AC537" i="33"/>
  <c r="X537" i="33"/>
  <c r="AF537" i="33"/>
  <c r="Y537" i="33"/>
  <c r="AA537" i="33"/>
  <c r="AG537" i="33"/>
  <c r="AH537" i="33"/>
  <c r="AA538" i="33"/>
  <c r="X538" i="33"/>
  <c r="AF538" i="33"/>
  <c r="Y538" i="33"/>
  <c r="AC538" i="33"/>
  <c r="AG538" i="33"/>
  <c r="AH538" i="33"/>
  <c r="Y539" i="33"/>
  <c r="AF539" i="33"/>
  <c r="AF545" i="33"/>
  <c r="AC539" i="33"/>
  <c r="AA539" i="33"/>
  <c r="X539" i="33"/>
  <c r="AG539" i="33"/>
  <c r="AH539" i="33"/>
  <c r="AF253" i="33"/>
  <c r="AA253" i="33"/>
  <c r="Y253" i="33"/>
  <c r="X253" i="33"/>
  <c r="AC253" i="33"/>
  <c r="AG253" i="33"/>
  <c r="X541" i="33"/>
  <c r="Y541" i="33"/>
  <c r="AC541" i="33"/>
  <c r="AA541" i="33"/>
  <c r="AG541" i="33"/>
  <c r="AH541" i="33"/>
  <c r="AH253" i="33"/>
  <c r="Y542" i="33"/>
  <c r="AC542" i="33"/>
  <c r="X542" i="33"/>
  <c r="AA542" i="33"/>
  <c r="AG542" i="33"/>
  <c r="AH542" i="33"/>
  <c r="Y543" i="33"/>
  <c r="AA543" i="33"/>
  <c r="X543" i="33"/>
  <c r="AC543" i="33"/>
  <c r="AG543" i="33"/>
  <c r="AH543" i="33"/>
  <c r="AC544" i="33"/>
  <c r="AC545" i="33"/>
  <c r="X544" i="33"/>
  <c r="X545" i="33"/>
  <c r="Y544" i="33"/>
  <c r="Y545" i="33"/>
  <c r="AA544" i="33"/>
  <c r="AG544" i="33"/>
  <c r="AH544" i="33"/>
  <c r="AH545" i="33"/>
  <c r="AA545" i="33"/>
  <c r="AC548" i="33"/>
  <c r="X548" i="33"/>
  <c r="AA548" i="33"/>
  <c r="AF548" i="33"/>
  <c r="Y548" i="33"/>
  <c r="AG545" i="33"/>
  <c r="AG548" i="33"/>
  <c r="AH548" i="33"/>
  <c r="AC549" i="33"/>
  <c r="X549" i="33"/>
  <c r="AF549" i="33"/>
  <c r="AA549" i="33"/>
  <c r="Y549" i="33"/>
  <c r="AG549" i="33"/>
  <c r="Y550" i="33"/>
  <c r="AA550" i="33"/>
  <c r="AC550" i="33"/>
  <c r="AF550" i="33"/>
  <c r="X550" i="33"/>
  <c r="AG550" i="33"/>
  <c r="AH550" i="33"/>
  <c r="AH549" i="33"/>
  <c r="AC551" i="33"/>
  <c r="Y551" i="33"/>
  <c r="Y552" i="33"/>
  <c r="AF551" i="33"/>
  <c r="AF552" i="33"/>
  <c r="Z43" i="33"/>
  <c r="AA551" i="33"/>
  <c r="X551" i="33"/>
  <c r="X552" i="33"/>
  <c r="AB43" i="33"/>
  <c r="AG552" i="33"/>
  <c r="AF43" i="33"/>
  <c r="X43" i="33"/>
  <c r="Y43" i="33"/>
  <c r="AC43" i="33"/>
  <c r="AA43" i="33"/>
  <c r="AG551" i="33"/>
  <c r="C24" i="47"/>
  <c r="AH551" i="33"/>
  <c r="AH552" i="33"/>
  <c r="AG43" i="33"/>
  <c r="Y232" i="33"/>
  <c r="X232" i="33"/>
  <c r="AB232" i="33"/>
  <c r="AF232" i="33"/>
  <c r="Z232" i="33"/>
  <c r="AA232" i="33"/>
  <c r="AC232" i="33"/>
  <c r="U232" i="33"/>
  <c r="U335" i="33"/>
  <c r="V247" i="33"/>
  <c r="V335" i="33"/>
  <c r="V252" i="33"/>
  <c r="AB247" i="33"/>
  <c r="Z247" i="33"/>
  <c r="V232" i="33"/>
  <c r="Y247" i="33"/>
  <c r="AF247" i="33"/>
  <c r="AC247" i="33"/>
  <c r="AA247" i="33"/>
  <c r="X247" i="33"/>
  <c r="AG232" i="33"/>
  <c r="V554" i="33"/>
  <c r="AB252" i="33"/>
  <c r="AB335" i="33"/>
  <c r="AB554" i="33"/>
  <c r="Z252" i="33"/>
  <c r="Z335" i="33"/>
  <c r="Z554" i="33"/>
  <c r="Y252" i="33"/>
  <c r="Y335" i="33"/>
  <c r="Y554" i="33"/>
  <c r="AC252" i="33"/>
  <c r="AC335" i="33"/>
  <c r="AC554" i="33"/>
  <c r="X252" i="33"/>
  <c r="X335" i="33"/>
  <c r="X554" i="33"/>
  <c r="AF252" i="33"/>
  <c r="AF335" i="33"/>
  <c r="AF554" i="33"/>
  <c r="AA252" i="33"/>
  <c r="AA335" i="33"/>
  <c r="AA554" i="33"/>
  <c r="AG247" i="33"/>
  <c r="AH247" i="33"/>
  <c r="C8" i="47"/>
  <c r="D8" i="47"/>
  <c r="AG252" i="33"/>
  <c r="AH252" i="33"/>
  <c r="AH335" i="33"/>
  <c r="AH554" i="33"/>
  <c r="AG335" i="33"/>
  <c r="AG554" i="33"/>
  <c r="T116" i="33"/>
  <c r="T554" i="33"/>
  <c r="U116" i="33"/>
  <c r="U554" i="33"/>
  <c r="C23" i="47"/>
  <c r="D23" i="47"/>
  <c r="C25" i="47"/>
  <c r="D25" i="47"/>
  <c r="C13" i="47"/>
  <c r="D14" i="47"/>
  <c r="C14" i="47"/>
  <c r="D16" i="47"/>
  <c r="C16" i="47"/>
  <c r="D13" i="47"/>
  <c r="C19" i="47"/>
  <c r="D19" i="47"/>
  <c r="C18" i="47"/>
  <c r="D18" i="47"/>
  <c r="C17" i="47"/>
  <c r="D17" i="47"/>
  <c r="C20" i="47"/>
  <c r="D20" i="47"/>
  <c r="C28" i="47"/>
  <c r="D28" i="47"/>
  <c r="C27" i="47"/>
  <c r="D27" i="47"/>
  <c r="D29" i="47"/>
  <c r="C29" i="47"/>
  <c r="D31" i="47"/>
  <c r="C31" i="47"/>
  <c r="AQ555" i="33"/>
  <c r="AQ560" i="33"/>
  <c r="AQ561" i="33"/>
</calcChain>
</file>

<file path=xl/sharedStrings.xml><?xml version="1.0" encoding="utf-8"?>
<sst xmlns="http://schemas.openxmlformats.org/spreadsheetml/2006/main" count="6557" uniqueCount="1891">
  <si>
    <t>AACM750930</t>
  </si>
  <si>
    <t>JARDINERO BOTÁNICO</t>
  </si>
  <si>
    <t>CELIS RIVERA JUAN ANTONIO</t>
  </si>
  <si>
    <t>LÓPEZ GUTIÉRREZ JOSÉ ANTONIO</t>
  </si>
  <si>
    <t>LOGA620720</t>
  </si>
  <si>
    <t>NUÑO CONTRERAS CÁNDIDO</t>
  </si>
  <si>
    <t>ACOSTA PÉREZ RAÚL ALBERTO</t>
  </si>
  <si>
    <t>JEFE DE CUENCA (LERMA-CHAPALA)</t>
  </si>
  <si>
    <t>NAVARRO MUÑOZ MIGUEL</t>
  </si>
  <si>
    <t>JEFE DE CUENCA (PACÍFICO-BALSAS)</t>
  </si>
  <si>
    <t>ECHEVERRÍA VAQUERO JESÚS FERNANDO</t>
  </si>
  <si>
    <t>JEFE DE CUENCA (SANTIAGO)</t>
  </si>
  <si>
    <t>GONZÁLEZ PADILLA ERNESTO MARTÍN</t>
  </si>
  <si>
    <t>GOPE630225</t>
  </si>
  <si>
    <t>SÁNCHEZ LÓPEZ CARLOS ALBERTO</t>
  </si>
  <si>
    <t>AUGG730704</t>
  </si>
  <si>
    <t>PROMOTOR</t>
  </si>
  <si>
    <t>COTA CONTRERAS ILEANA MARCELA</t>
  </si>
  <si>
    <t>OCHOA CASAS MARÍA TERESITA</t>
  </si>
  <si>
    <t>OOCT610704</t>
  </si>
  <si>
    <t>RIVERA CHÁVEZ VICENTE</t>
  </si>
  <si>
    <t>RICV711201UF5</t>
  </si>
  <si>
    <t>COLH800113JH2</t>
  </si>
  <si>
    <t>LAJUD RODRÍGUEZ BLANCA LILIA</t>
  </si>
  <si>
    <t>LARB750201889</t>
  </si>
  <si>
    <t>FRANCO CASILLAS DANIEL</t>
  </si>
  <si>
    <t>FACD800414NN5</t>
  </si>
  <si>
    <t>JACINTO ALVAREZ NICOLAS</t>
  </si>
  <si>
    <t>JAAN820208GI1</t>
  </si>
  <si>
    <t>AGUIRRE NIEVES LUIS FRANCISCO</t>
  </si>
  <si>
    <t>AUNL780325F11</t>
  </si>
  <si>
    <t>TREJO OROZCO CARLOS KALEB</t>
  </si>
  <si>
    <t>RODRÍGUEZ MACIAS LUIS ALBERTO</t>
  </si>
  <si>
    <t>RESIDENTE AMBIENTAL</t>
  </si>
  <si>
    <t>RESIDENTE DE JARDÍN BOTÁNICO</t>
  </si>
  <si>
    <t>LORM8412267E2</t>
  </si>
  <si>
    <t>GUTIÉRREZ OSORIO MARTHA PATRICIA</t>
  </si>
  <si>
    <t>CERVANTES RAMÍREZ ALEJANDRO DIEPER</t>
  </si>
  <si>
    <t>CERA790906</t>
  </si>
  <si>
    <t>TÉCNICO EN POTABILIZACIÓN</t>
  </si>
  <si>
    <t>MARTÍNEZ CASTAÑEDA MARCO ANTONIO</t>
  </si>
  <si>
    <t>MACM750603</t>
  </si>
  <si>
    <t>SÁNCHEZ  ISAAC FILIBERTO</t>
  </si>
  <si>
    <t>SAXI670822</t>
  </si>
  <si>
    <t>NUCC750201CHA</t>
  </si>
  <si>
    <t>7C</t>
  </si>
  <si>
    <t>VIVERISTA</t>
  </si>
  <si>
    <t>AUXILIAR DE MERCADOTECNIA</t>
  </si>
  <si>
    <t>FOTOGRAFÍA Y VIDEO</t>
  </si>
  <si>
    <t>JEFE DE COMUNICACIÓN</t>
  </si>
  <si>
    <t>ANALISTA  DE COSTOS</t>
  </si>
  <si>
    <t>GONZÁLEZ MALDONADO ELVIRA</t>
  </si>
  <si>
    <t>RAMÍREZ SILVA CAROLINA</t>
  </si>
  <si>
    <t>ANALISTA  PRODER</t>
  </si>
  <si>
    <t>LÓPEZ VÁZQUEZ DANIEL</t>
  </si>
  <si>
    <t>LOVD800722516</t>
  </si>
  <si>
    <t>ANALISTA ADMINISTRATIVO</t>
  </si>
  <si>
    <t>PELAYO RUIZ KARLA CECILIA</t>
  </si>
  <si>
    <t>PERK840614</t>
  </si>
  <si>
    <t>SIERRA AGUILAR GRISEL</t>
  </si>
  <si>
    <t>PÉREZ SAHAGUN SALVADOR</t>
  </si>
  <si>
    <t>PESS650724</t>
  </si>
  <si>
    <t>HERRERA JUÁREZ RAFAEL</t>
  </si>
  <si>
    <t>ARCHIVISTA</t>
  </si>
  <si>
    <t>MORAN GARCÍA ELLIOT JONATHAN</t>
  </si>
  <si>
    <t>RAHJ880216NF7</t>
  </si>
  <si>
    <t>GARCÍA CARRASCO MARIA DEL ROCÍO</t>
  </si>
  <si>
    <t>GACR610123</t>
  </si>
  <si>
    <t>IÑIGUEZ ROSAS GEMA ELIZABETH</t>
  </si>
  <si>
    <t>JIMÉNEZ ROSALES OSWALDO RAFAEL</t>
  </si>
  <si>
    <t>MAYA LEGORRETA MA DEL CARMEN</t>
  </si>
  <si>
    <t>CALDERÓN PÉREZ JOSÉ</t>
  </si>
  <si>
    <t>AUXILIAR DE FORTALECIMIENTO</t>
  </si>
  <si>
    <t>AUXILIAR ELECTROMECÁNICO</t>
  </si>
  <si>
    <t>SÁNCHEZ VIRGEN ARATH JUAN ABELARDO</t>
  </si>
  <si>
    <t>ARTEAGA GARCÍA CRISTHIAN</t>
  </si>
  <si>
    <t>AEQC810916</t>
  </si>
  <si>
    <t>4C</t>
  </si>
  <si>
    <t>AYUDANTE DE GRÚA</t>
  </si>
  <si>
    <t>FLORES ALONSO LUIS GUADALUPE</t>
  </si>
  <si>
    <t>GUAREÑO ROBLES FRANCISCO JAVIER</t>
  </si>
  <si>
    <t>GURF661005</t>
  </si>
  <si>
    <t>RODRÍGUEZ RODRÍGUEZ NOE</t>
  </si>
  <si>
    <t>RORN740722</t>
  </si>
  <si>
    <t>VERA RAMÍREZ VÍCTOR</t>
  </si>
  <si>
    <t>VERV680711</t>
  </si>
  <si>
    <t>3A</t>
  </si>
  <si>
    <t>AYUDANTE DE PERFORADOR</t>
  </si>
  <si>
    <t>DÍAZ DÍAZ OSCAR</t>
  </si>
  <si>
    <t>ENCISO GUERRERO PEDRO</t>
  </si>
  <si>
    <t>JÁUREGUI NUÑO JOSÉ</t>
  </si>
  <si>
    <t>JANJ830810</t>
  </si>
  <si>
    <t>MOSQUEDA MOSQUEDA ROBERTO</t>
  </si>
  <si>
    <t>PONCE GUTIÉRREZ IGNACIO</t>
  </si>
  <si>
    <t>RAGF870515</t>
  </si>
  <si>
    <t>RUFH730113</t>
  </si>
  <si>
    <t>RUVALCABA DÍAZ RAÚL</t>
  </si>
  <si>
    <t>VILLALOBOS NUÑO ELÍAS</t>
  </si>
  <si>
    <t>AYUDANTE DE VIDEO</t>
  </si>
  <si>
    <t>TORNERO GARCÍA DAVID</t>
  </si>
  <si>
    <t>TOGD800214</t>
  </si>
  <si>
    <t>CHÁVEZ DÍAZ JOSÉ JUAN</t>
  </si>
  <si>
    <t>SOLÓRZANO GÓMEZ LORENZO</t>
  </si>
  <si>
    <t>COORDINADOR DE LICITACIONES</t>
  </si>
  <si>
    <t>SOTO ROMERO MARTÍN ARTURO</t>
  </si>
  <si>
    <t>COORDINADOR DE PRECIOS UNITARIOS</t>
  </si>
  <si>
    <t>RAMOS CERVANTES VÍCTOR MANUEL</t>
  </si>
  <si>
    <t>AYALA CARVAJAL JOSÉ SAÚL</t>
  </si>
  <si>
    <t>ESPECIALISTA EN ANÁLISIS ECONÓMICO</t>
  </si>
  <si>
    <t>GEÓLOGO</t>
  </si>
  <si>
    <t>SANDOVAL RODRÍGUEZ MIGUEL ANTONIO</t>
  </si>
  <si>
    <t>SARM7404028J7</t>
  </si>
  <si>
    <t>JEFE ADMINISTRATIVO DE OBRA</t>
  </si>
  <si>
    <t>JEFE DE CONSOLIDACIÓN FINACIERA DE LOS SERVICIOS</t>
  </si>
  <si>
    <t>JEFE DE CONTROL DE OBRAS</t>
  </si>
  <si>
    <t>JEFE DE FORTALECIMIENTO</t>
  </si>
  <si>
    <t>HUERTA OVIEDO EDUARDO</t>
  </si>
  <si>
    <t>JEFE DE POZOS</t>
  </si>
  <si>
    <t>OLVERA ESCOBEDO CLAUDIA</t>
  </si>
  <si>
    <t>CARRANCO CERVANTES FERNANDO</t>
  </si>
  <si>
    <t>HERNÁNDEZ FUENTES FRANCISCO JAVIER</t>
  </si>
  <si>
    <t>HEFF730312</t>
  </si>
  <si>
    <t>LAMADRID MONJARAS JULIAN GABRIEL</t>
  </si>
  <si>
    <t>SÁNCHEZ ESPINOZA GERARDO ANTONIO</t>
  </si>
  <si>
    <t>SAEG671229</t>
  </si>
  <si>
    <t>AGUILAR LÓPEZ SAÚL OMAR</t>
  </si>
  <si>
    <t>OPERADOR DE GRÚA</t>
  </si>
  <si>
    <t>CANALES  EULALIO</t>
  </si>
  <si>
    <t>CAXE481104</t>
  </si>
  <si>
    <t>VÁZQUEZ CHÁVEZ MIGUEL</t>
  </si>
  <si>
    <t>VACM540905</t>
  </si>
  <si>
    <t>IÑIGUEZ MALDONADO AURELIANO</t>
  </si>
  <si>
    <t>IIMA561229</t>
  </si>
  <si>
    <t>OPERADOR DE PERFORACIÓN</t>
  </si>
  <si>
    <t>MENCHACA FONSECA JORGE FERNANDO</t>
  </si>
  <si>
    <t>MURGUÍA JIMÉNEZ RAFAEL</t>
  </si>
  <si>
    <t>VILLALOBOS NUÑO JOSÉ</t>
  </si>
  <si>
    <t>GOCE660725AZ0</t>
  </si>
  <si>
    <t>OPERADOR DE PIPA</t>
  </si>
  <si>
    <t>CAMPOS ROMERO SERGIO</t>
  </si>
  <si>
    <t>CARS810311114</t>
  </si>
  <si>
    <t>OPERADOR DE VIDEO</t>
  </si>
  <si>
    <t>PERALTA LAMAS JESÚS</t>
  </si>
  <si>
    <t>PELJ791225</t>
  </si>
  <si>
    <t>BARRAZA BARRAGÁN BENJAMÍN</t>
  </si>
  <si>
    <t>BABB660306</t>
  </si>
  <si>
    <t>4B</t>
  </si>
  <si>
    <t>PERFORADOR</t>
  </si>
  <si>
    <t>IÑIGUEZ DE LA TORRE GUILLERMO</t>
  </si>
  <si>
    <t>IITG821207</t>
  </si>
  <si>
    <t>JÁUREGUI VALDIVIA RUBÉN</t>
  </si>
  <si>
    <t>PIÑA RODRÍGUEZ JUAN CARLOS</t>
  </si>
  <si>
    <t>PLATA MEJIA JOSÉ LUIS</t>
  </si>
  <si>
    <t>ARRIERO OLVERA JUAN CARLOS</t>
  </si>
  <si>
    <t>PROYECTISTA</t>
  </si>
  <si>
    <t>LUNA ONTIVEROS ROGELIO</t>
  </si>
  <si>
    <t>MÁRQUEZ CARLOS JOSÉ SEBASTIÁN</t>
  </si>
  <si>
    <t>OCEGUEDA RAMÍREZ J GUADALUPE</t>
  </si>
  <si>
    <t>GONZÁLEZ MALDONADO ANDREA LAURA</t>
  </si>
  <si>
    <t>NÚÑEZ MIRAMONTES YOLANDA LETICIA</t>
  </si>
  <si>
    <t>CABRERA REYES OCTAVIO</t>
  </si>
  <si>
    <t>ELÍAS ARMENDÁRIZ MIGUEL ÁNGEL</t>
  </si>
  <si>
    <t>GUERRERO LÓPEZ GERMAN</t>
  </si>
  <si>
    <t>RAMÍREZ TORRIJA OMAR SALOMÓN</t>
  </si>
  <si>
    <t>BARRAGÁN CERVANTES ROGELIO</t>
  </si>
  <si>
    <t>BACR560229</t>
  </si>
  <si>
    <t>SUPERVISOR DE OBRA</t>
  </si>
  <si>
    <t>SUPERVISOR DE PERFORACIÓN</t>
  </si>
  <si>
    <t>GUERRERO URIBE FRANCISCO JAVIER</t>
  </si>
  <si>
    <t>MIRAMONTES AGUAYO MARTÍN</t>
  </si>
  <si>
    <t>MURILLO GODOY RUBÉN</t>
  </si>
  <si>
    <t>FIGUEROA VARGAS VÍCTOR ANTONIO</t>
  </si>
  <si>
    <t>FIVV770521</t>
  </si>
  <si>
    <t>TRABAJADOR SOCIAL</t>
  </si>
  <si>
    <t>MALDONADO VEGA ROBERTO</t>
  </si>
  <si>
    <t>ÁVILA PÉREZ ELISEO</t>
  </si>
  <si>
    <t>AIPE810530927</t>
  </si>
  <si>
    <t>OROZ BITAR FERNANDO</t>
  </si>
  <si>
    <t>OOBF620915PWA</t>
  </si>
  <si>
    <t>PELAYO VALADEZ MARTÍN FERNANDO</t>
  </si>
  <si>
    <t>PEVM8806273F4</t>
  </si>
  <si>
    <t>GARCÍA NÚÑEZ CARLOS ALONSO</t>
  </si>
  <si>
    <t>ALMACENISTA</t>
  </si>
  <si>
    <t>PEÑA SANTIAGO JUAN</t>
  </si>
  <si>
    <t>PESJ470624</t>
  </si>
  <si>
    <t>GOMEZ PÉREZ ALFREDO</t>
  </si>
  <si>
    <t>GOPA671006</t>
  </si>
  <si>
    <t>ANALISTA CONTABLE</t>
  </si>
  <si>
    <t>GONZÁLEZ REYNOSO PATRICIA JACQUELIN</t>
  </si>
  <si>
    <t>GORP730521</t>
  </si>
  <si>
    <t>RODRÍGUEZ RODRÍGUEZ RUTH MYRIAM</t>
  </si>
  <si>
    <t>RORR790102</t>
  </si>
  <si>
    <t>GOMEZ PÉREZ GERARDO</t>
  </si>
  <si>
    <t>GOPG8111172I0</t>
  </si>
  <si>
    <t>ANALISTA CONTABLE (EGRESOS)</t>
  </si>
  <si>
    <t>YAÑEZ HERNÁNDEZ J HORACIO</t>
  </si>
  <si>
    <t>YAHH770512</t>
  </si>
  <si>
    <t>ANALISTA DE CONTROL PATRIMONIAL</t>
  </si>
  <si>
    <t>ANALISTA DE RECURSOS HUMANOS</t>
  </si>
  <si>
    <t>CAMPOS ROMERO DAVID</t>
  </si>
  <si>
    <t>MARTÍNEZ DIAZ ALEJANDRO</t>
  </si>
  <si>
    <t>MADA7808101N2</t>
  </si>
  <si>
    <t>CASR6903105Y2</t>
  </si>
  <si>
    <t>MONTAÑO GÓMEZ RODOLFO ENRIQUE</t>
  </si>
  <si>
    <t>MOGR590711MG1</t>
  </si>
  <si>
    <t>SANTILLÁN VALENCIA HELIOS ALEXANDER</t>
  </si>
  <si>
    <t>SAVH82031839A</t>
  </si>
  <si>
    <t>NAVARRO MEZA GERARDO</t>
  </si>
  <si>
    <t>NAMG840502NN0</t>
  </si>
  <si>
    <t>NAMA7108305YA</t>
  </si>
  <si>
    <t>VÁZQUEZ NERI OSCAR</t>
  </si>
  <si>
    <t>VANO801027MP2</t>
  </si>
  <si>
    <t>ANALISTA DE SISTEMAS (ADMINISTRADOR DE REDES)</t>
  </si>
  <si>
    <t>VARELA PÉREZ OSCAR RENATO</t>
  </si>
  <si>
    <t>AGUILAR BARRIGA JOSÉ LUIS</t>
  </si>
  <si>
    <t>ANALISTA DE SISTEMAS (SOPORTE TÉCNICO)</t>
  </si>
  <si>
    <t>GONZÁLEZ MUÑOZ OSCAR IVAN</t>
  </si>
  <si>
    <t>ANALISTA DE SISTEMAS DE INFORMACIÓN</t>
  </si>
  <si>
    <t>FREEMAN FIGUEROA ALICIA DEL CARMEN</t>
  </si>
  <si>
    <t>FEFA790512288</t>
  </si>
  <si>
    <t>ANALISTA JURÍDICO</t>
  </si>
  <si>
    <t>GARCÍA GUZMÁN JOSÉ IGNACIO</t>
  </si>
  <si>
    <t>10A</t>
  </si>
  <si>
    <t>ANALISTA JURÍDICO (CONSULTIVO)</t>
  </si>
  <si>
    <t>ANALISTA JURÍDICO (LABORAL)</t>
  </si>
  <si>
    <t>ALEMÁN MORENO VÍCTOR MANUEL</t>
  </si>
  <si>
    <t>ASEADOR</t>
  </si>
  <si>
    <t>DIEGO CHÁVEZ FRANCISCO JAVIER</t>
  </si>
  <si>
    <t>ESPARZA PLASCENCIA BENJAMÍN</t>
  </si>
  <si>
    <t>EAPB770729482</t>
  </si>
  <si>
    <t>GARCÍA GARNICA GUILLERMO</t>
  </si>
  <si>
    <t>GAGG590114</t>
  </si>
  <si>
    <t>GONZÁLEZ CASTAÑEDA JOSÉ MANUEL</t>
  </si>
  <si>
    <t>GOCM491114</t>
  </si>
  <si>
    <t>GONZÁLEZ SEPÚLVEDA AGRIPINA</t>
  </si>
  <si>
    <t>GOSA440127</t>
  </si>
  <si>
    <t>MAAF700213</t>
  </si>
  <si>
    <t>MARTÍNEZ HERNÁNDEZ JOSÉ REFUGIO</t>
  </si>
  <si>
    <t>SANCHEZ RANGEL CLAUDIA PATRICIA</t>
  </si>
  <si>
    <t>SARC790917</t>
  </si>
  <si>
    <t>IRIARTE MORONES MARIA DEL CARMEN</t>
  </si>
  <si>
    <t>IIMC691020</t>
  </si>
  <si>
    <t>GUERRA LUNA MARTHA GABRIELA</t>
  </si>
  <si>
    <t>GULM710123</t>
  </si>
  <si>
    <t>MORALES SOLANO LETICIA</t>
  </si>
  <si>
    <t>NAJERA CONTRERAS OLGA GABRIELA</t>
  </si>
  <si>
    <t>LOJJ530423FCA</t>
  </si>
  <si>
    <t>GOMAR SOSA MARIN</t>
  </si>
  <si>
    <t>GOSM740527GZ1</t>
  </si>
  <si>
    <t>AUXILIAR DE SERVICIOS GENERALES (FOTOCOPIADO)</t>
  </si>
  <si>
    <t>GONZÁLEZ VALDEZ HUMBERTO</t>
  </si>
  <si>
    <t>GOVH520723</t>
  </si>
  <si>
    <t>AUXILIAR OPERATIVO</t>
  </si>
  <si>
    <t>LÓPEZ CASAS ARNULFO</t>
  </si>
  <si>
    <t>LXCA640101</t>
  </si>
  <si>
    <t>HERNÁNDEZ BRAVO HORACIO</t>
  </si>
  <si>
    <t>CAJERO</t>
  </si>
  <si>
    <t>ALDANA FLORES CARLOS</t>
  </si>
  <si>
    <t>AAFC751107QH9</t>
  </si>
  <si>
    <t>RANGEL JAUREGUI KARLA VIANNEY</t>
  </si>
  <si>
    <t>RAJK790429IYA</t>
  </si>
  <si>
    <t>COMPRADOR</t>
  </si>
  <si>
    <t>ESPECIALISTA EN SEGURIDAD</t>
  </si>
  <si>
    <t>GERENTE DE CONTABILIDAD</t>
  </si>
  <si>
    <t>GERENTE DE INFORMÁTICA</t>
  </si>
  <si>
    <t>GERENTE DE PERSONAL</t>
  </si>
  <si>
    <t>GERENTE DE SERVICIOS GENERALES</t>
  </si>
  <si>
    <t>HERNÁNDEZ RIVERA JORGE</t>
  </si>
  <si>
    <t>HERJ770423</t>
  </si>
  <si>
    <t>JARDINERO</t>
  </si>
  <si>
    <t>PÉREZ UREÑA JORGE ALBERTO</t>
  </si>
  <si>
    <t>JEFE DE ADQUISICIONES</t>
  </si>
  <si>
    <t>AVIÑA MATA NARDA VERÓNICA</t>
  </si>
  <si>
    <t>JEFE DE CONTROL PRESUPUESTAL (CONTABILIDAD)</t>
  </si>
  <si>
    <t>JEFE DE LA UNIDAD DE TRANSPARENCIA</t>
  </si>
  <si>
    <t>JEFE DE LO CONSULTIVO</t>
  </si>
  <si>
    <t>JEFE DE MANTENIMIENTO</t>
  </si>
  <si>
    <t>JEFE DE NÓMINA</t>
  </si>
  <si>
    <t>JEFE DE PATRIMONIO Y ALMACENES</t>
  </si>
  <si>
    <t>JEFE DE TESORERÍA</t>
  </si>
  <si>
    <t>GUTIÉRREZ ZAMORA MIGUEL ÁNGEL</t>
  </si>
  <si>
    <t>MÉDICO</t>
  </si>
  <si>
    <t>PROGRAMADOR ANALISTA</t>
  </si>
  <si>
    <t>RECEPCIONISTA</t>
  </si>
  <si>
    <t>BECERRA DE LA CRUZ MÓNICA</t>
  </si>
  <si>
    <t>BECM790508</t>
  </si>
  <si>
    <t>GONZÁLEZ EUFRACIO GABRIELA</t>
  </si>
  <si>
    <t>NAVARRO REYES PATRICIA</t>
  </si>
  <si>
    <t>NÚÑEZ MIRAMONTES MARÍA DE JESÚS</t>
  </si>
  <si>
    <t>NUMJ680611</t>
  </si>
  <si>
    <t>VALDIVIA DÍAZ ANA ESMERALDA</t>
  </si>
  <si>
    <t>DE LA TORRE AGUILAR LAURA CRISTINA</t>
  </si>
  <si>
    <t>HERNÁNDEZ VALDOVINOS VERÓNICA</t>
  </si>
  <si>
    <t>PÉREZ MACIEL CARLOS</t>
  </si>
  <si>
    <t>PEMC630515</t>
  </si>
  <si>
    <t>SUPERVISOR DE MANTENIMIENTO (PARQUE VEHÍCULAR)</t>
  </si>
  <si>
    <t>ESCUDERO GODINEZ EDMUNDO OMAR</t>
  </si>
  <si>
    <t>EUGE760318</t>
  </si>
  <si>
    <t>SUPERVISOR DE SERVICIOS GENERALES</t>
  </si>
  <si>
    <t>BEIVIDES PÉREZ FRANCISCO</t>
  </si>
  <si>
    <t>BEPF640402</t>
  </si>
  <si>
    <t>BIDR571119</t>
  </si>
  <si>
    <t>CHÁVEZ MARTÍNEZ ALFONSO</t>
  </si>
  <si>
    <t>CAMA520406</t>
  </si>
  <si>
    <t>GALÁN DUEÑAS MARCOS</t>
  </si>
  <si>
    <t>GADM581007</t>
  </si>
  <si>
    <t>GONZÁLEZ MEDINA JUAN</t>
  </si>
  <si>
    <t>HERNÁNDEZ MONTIEL LUIS</t>
  </si>
  <si>
    <t>NUÑO VÁZQUEZ MANUEL</t>
  </si>
  <si>
    <t>OROZCO VÁZQUEZ MIGUEL</t>
  </si>
  <si>
    <t>OOVM550207</t>
  </si>
  <si>
    <t>RENTERIA MACIAS J  GUADALUPE</t>
  </si>
  <si>
    <t>REMG661211</t>
  </si>
  <si>
    <t>ROMERO MONTALVO MARTÍN</t>
  </si>
  <si>
    <t>ROMM650221</t>
  </si>
  <si>
    <t>SÁNCHEZ  JOAQUÍN</t>
  </si>
  <si>
    <t>VÁZQUEZ MENDOZA RUBÉN</t>
  </si>
  <si>
    <t>VAMR450506</t>
  </si>
  <si>
    <t>MÉNDEZ ÁLVAREZ VALENTINA</t>
  </si>
  <si>
    <t>MEAV710617</t>
  </si>
  <si>
    <t>AUXILIAR DE INFORMACIÓN Y ESTADÍSTICA</t>
  </si>
  <si>
    <t>BASULTO RIVERA JUAN PAULO</t>
  </si>
  <si>
    <t>BARJ740629</t>
  </si>
  <si>
    <t>AUXILIAR DE NORMATIVIDAD</t>
  </si>
  <si>
    <t>BASULTO RIVERA JOSÉ DE JESÚS</t>
  </si>
  <si>
    <t>BARJ701224</t>
  </si>
  <si>
    <t>CARRILLO MENDOZA CARLOS EDUARDO</t>
  </si>
  <si>
    <t>CORTES RODRÍGUEZ MARIA REYNA</t>
  </si>
  <si>
    <t>CORR700720</t>
  </si>
  <si>
    <t>ENCISO SANTOS RAFAEL</t>
  </si>
  <si>
    <t>EISR681029</t>
  </si>
  <si>
    <t>ESPÍRITU ESPINOZA RAÚL</t>
  </si>
  <si>
    <t>EIER700620</t>
  </si>
  <si>
    <t>HERNÁNDEZ SANTIAGO J GUADALUPE</t>
  </si>
  <si>
    <t>HESG670803</t>
  </si>
  <si>
    <t>MARTÍNEZ VÁZQUEZ CARLOS</t>
  </si>
  <si>
    <t>MAVC660425</t>
  </si>
  <si>
    <t>MORANDO RUIZ LUZ MARIA</t>
  </si>
  <si>
    <t>MORL680721</t>
  </si>
  <si>
    <t>NAVARRO LOZA JOSÉ REFUGIO</t>
  </si>
  <si>
    <t>NALR700923</t>
  </si>
  <si>
    <t>RUBIO RODRÍGUEZ SERGIO</t>
  </si>
  <si>
    <t>RURS620902</t>
  </si>
  <si>
    <t>SEGURA BUSTOS ANDRÉS</t>
  </si>
  <si>
    <t>SEBA681122</t>
  </si>
  <si>
    <t>TOVAR DURAN ANTONIO</t>
  </si>
  <si>
    <t>TODA650615</t>
  </si>
  <si>
    <t>TREJO TALAVERA HIRAM AXEL</t>
  </si>
  <si>
    <t>TETH740101</t>
  </si>
  <si>
    <t>VARGAS MORA JOSÉ LUIS</t>
  </si>
  <si>
    <t>VAML590529</t>
  </si>
  <si>
    <t>HERNÁNDEZ FLORES MARIO</t>
  </si>
  <si>
    <t>HEFM6309082K6</t>
  </si>
  <si>
    <t>INGENIERO ELECTROMECÁNICO</t>
  </si>
  <si>
    <t>GONZÁLEZ REYNOSO JOSÉ IVAN</t>
  </si>
  <si>
    <t>CERVANTES RAMÍREZ LUIS ROBERTO</t>
  </si>
  <si>
    <t>BASULTO RIVERA RAFAEL</t>
  </si>
  <si>
    <t>BARR670813</t>
  </si>
  <si>
    <t>OPERADOR GENERAL DE PTAR'S</t>
  </si>
  <si>
    <t>PINTO ANG LAURA SUSANA</t>
  </si>
  <si>
    <t>TERÁN ESCOTO ALMA YADIRA</t>
  </si>
  <si>
    <t>NÁPOLES CAMACHO AÍDA MIRIAM</t>
  </si>
  <si>
    <t>SUPERVISOR DE MONITOREO Y EFICIENCIA OPERATIVA</t>
  </si>
  <si>
    <t>DEMI CASTELLANOS EDUARDO</t>
  </si>
  <si>
    <t>DECE761004</t>
  </si>
  <si>
    <t>SUPERVISOR DE NORMATIVIDAD</t>
  </si>
  <si>
    <t>ATILANO ORTIZ MARIO JAVIER</t>
  </si>
  <si>
    <t>AIOM590204</t>
  </si>
  <si>
    <t>TÉCNICO EN MANTENIMIENTO</t>
  </si>
  <si>
    <t>COVARRUBIAS COVARRUBIAS J  MARGARITO</t>
  </si>
  <si>
    <t>COCM621017</t>
  </si>
  <si>
    <t>MAYA CORIA ALEJANDRO</t>
  </si>
  <si>
    <t>MACA680903</t>
  </si>
  <si>
    <t>RODRÍGUEZ RODRÍGUEZ JOSUÉ FELIPE</t>
  </si>
  <si>
    <t>RORJ730701</t>
  </si>
  <si>
    <t>BASULTO RIVERA GILBERTO</t>
  </si>
  <si>
    <t>BARG631109</t>
  </si>
  <si>
    <t>ACEVES CERVANTES JORGE</t>
  </si>
  <si>
    <t>AECJ630522</t>
  </si>
  <si>
    <t>ÁLVAREZ MARÍN SERGIO</t>
  </si>
  <si>
    <t>AMEZCUA RAMÍREZ RUBÉN</t>
  </si>
  <si>
    <t>AERR560805</t>
  </si>
  <si>
    <t>ARANDA ZARAGOZA JUAN MANUEL</t>
  </si>
  <si>
    <t>AAZJ700326</t>
  </si>
  <si>
    <t>ASCENCIO MARTÍNEZ ROSENDO</t>
  </si>
  <si>
    <t>ASCENCIO ZARAGOZA JOSÉ ANTONIO</t>
  </si>
  <si>
    <t>BIZARRO GARCÍA JONATHAN</t>
  </si>
  <si>
    <t>BRISEÑO SÁNCHEZ ANTONIO</t>
  </si>
  <si>
    <t>BISA550612</t>
  </si>
  <si>
    <t>BUSTOS PÉREZ ARNULFO</t>
  </si>
  <si>
    <t>BUPA691103</t>
  </si>
  <si>
    <t>CERDA RUIZ RAMÓN</t>
  </si>
  <si>
    <t>CERR751114</t>
  </si>
  <si>
    <t>CERVANTES HERNÁNDEZ JACINTO JAVIER</t>
  </si>
  <si>
    <t>CEHJ710911</t>
  </si>
  <si>
    <t>CONTRERAS FLORES ABELARDO</t>
  </si>
  <si>
    <t>CORTES RODRÍGUEZ FRANCISCO</t>
  </si>
  <si>
    <t>CORF730206</t>
  </si>
  <si>
    <t>DE ALBA ROBLEDO GABRIEL</t>
  </si>
  <si>
    <t>AARG731016</t>
  </si>
  <si>
    <t>DUARTE DÍAZ BENJAMÍN</t>
  </si>
  <si>
    <t>DUDB560813</t>
  </si>
  <si>
    <t>ESTRADA MORENO ROGELIO</t>
  </si>
  <si>
    <t>EAMR640301</t>
  </si>
  <si>
    <t>FIGUEROA VARGAS BENITO ANTONIO</t>
  </si>
  <si>
    <t>FIVB740321</t>
  </si>
  <si>
    <t>FLORES RAMÍREZ EVERARDO</t>
  </si>
  <si>
    <t>FORE780415</t>
  </si>
  <si>
    <t>GALVÁN MEDINA SERVANDO</t>
  </si>
  <si>
    <t>GAMS790401</t>
  </si>
  <si>
    <t>GALVÁN MEJIA FLUMENCIO</t>
  </si>
  <si>
    <t>GAMF570711</t>
  </si>
  <si>
    <t>GARCÍA RANGEL J SIXTOS</t>
  </si>
  <si>
    <t>GARS750319</t>
  </si>
  <si>
    <t>GARCÍA VILLALOBOS ARMANDO</t>
  </si>
  <si>
    <t>GAVA751210</t>
  </si>
  <si>
    <t>GODINEZ DÍAZ DANIEL</t>
  </si>
  <si>
    <t>GODD781120</t>
  </si>
  <si>
    <t>GODINEZ JIMÉNEZ MÁXIMO</t>
  </si>
  <si>
    <t>GOJM700626</t>
  </si>
  <si>
    <t>GONZÁLEZ ESPARZA EDGAR ABEL</t>
  </si>
  <si>
    <t>GOEE830526K28</t>
  </si>
  <si>
    <t>GONZÁLEZ IBARRA ALBINO</t>
  </si>
  <si>
    <t>GOIA710124</t>
  </si>
  <si>
    <t>GONZÁLEZ JIMÉNEZ ROMARICO</t>
  </si>
  <si>
    <t>GOJR441107</t>
  </si>
  <si>
    <t>GONZÁLEZ MORENO ANARBOL</t>
  </si>
  <si>
    <t>GOMA630910</t>
  </si>
  <si>
    <t>GUDIÑO LÓPEZ MARIO</t>
  </si>
  <si>
    <t>GULM530505</t>
  </si>
  <si>
    <t>GUDIÑO ORTEGA MARIO MELCHOR</t>
  </si>
  <si>
    <t>GUOM741128</t>
  </si>
  <si>
    <t>GUZMÁN ZAMORA JUAN FERNANDO</t>
  </si>
  <si>
    <t>GUZJ610530</t>
  </si>
  <si>
    <t>HERNÁNDEZ FLORES PAUL</t>
  </si>
  <si>
    <t>HERNÁNDEZ GALVEZ JOSÉ MIGUEL</t>
  </si>
  <si>
    <t>HEGM860115</t>
  </si>
  <si>
    <t>HERNÁNDEZ GUTIÉRREZ ÁLVARO</t>
  </si>
  <si>
    <t>HEGA800917</t>
  </si>
  <si>
    <t>HERNÁNDEZ SANTIAGO JUAN</t>
  </si>
  <si>
    <t>HESJ711105</t>
  </si>
  <si>
    <t>HERNÁNDEZ SUÁREZ GERARDO</t>
  </si>
  <si>
    <t>HESG780425</t>
  </si>
  <si>
    <t>HERNÁNDEZ SUÁREZ JOSÉ ANTONIO</t>
  </si>
  <si>
    <t>HESA770107</t>
  </si>
  <si>
    <t>HERNÁNDEZ VELASCO DAMIÁN</t>
  </si>
  <si>
    <t>HEVD860613</t>
  </si>
  <si>
    <t>LEÓN CUBILLO EFRÉN</t>
  </si>
  <si>
    <t>LECE770301</t>
  </si>
  <si>
    <t>PEUJ7612028S8</t>
  </si>
  <si>
    <t>AIMN7206077D4</t>
  </si>
  <si>
    <t>CXGA750407QE7</t>
  </si>
  <si>
    <t>MADRIGAL GONZÁLEZ MIGUEL ÁNGEL</t>
  </si>
  <si>
    <t>MAGM750517</t>
  </si>
  <si>
    <t>MAGALLON  HÉCTOR MANUEL</t>
  </si>
  <si>
    <t>MAXH700511</t>
  </si>
  <si>
    <t>MÁRQUEZ BARAJAS ADRIÁN</t>
  </si>
  <si>
    <t>MABA811102CZ0</t>
  </si>
  <si>
    <t>GEÓGRAFO EN GEOMÁTICA</t>
  </si>
  <si>
    <t>JEFE DE CONSTITUCIÓN  DE ORGANISMOS OPERADORES</t>
  </si>
  <si>
    <t>TOPÓGRAFO</t>
  </si>
  <si>
    <t>AUXILIAR DE COMPRAS</t>
  </si>
  <si>
    <t>AUXILIAR DE NÓMINA</t>
  </si>
  <si>
    <t>TREJO HUERTERO JAEL</t>
  </si>
  <si>
    <t>TEHJ791014</t>
  </si>
  <si>
    <t>ARTEAGA GARCÍA CÉSAR JOAQUÍN</t>
  </si>
  <si>
    <t>AEGC7408163R5</t>
  </si>
  <si>
    <t>AGUIRRE GUTIÉRREZ GLORIA</t>
  </si>
  <si>
    <t>DELFÍN PRECIADO JORGE LUIS</t>
  </si>
  <si>
    <t>RAMÍREZ GUAREÑO FRANCISCO JAVIER</t>
  </si>
  <si>
    <t>RUÍZ FLORES HELIODORO</t>
  </si>
  <si>
    <t>AUBL6611112EA</t>
  </si>
  <si>
    <t>CARD780112BS6</t>
  </si>
  <si>
    <t>AOMS710825CQ9</t>
  </si>
  <si>
    <t>SAGE560715TV6</t>
  </si>
  <si>
    <t>GAGI4701167D0</t>
  </si>
  <si>
    <t>GUOM561123KT8</t>
  </si>
  <si>
    <t>NAMM511010PT5</t>
  </si>
  <si>
    <t>FOAL830518GT3</t>
  </si>
  <si>
    <t>CARREÓN MÉNDEZ MARCO ANTONIO</t>
  </si>
  <si>
    <t>AOPR720729267</t>
  </si>
  <si>
    <t>EEVJ6805301U2</t>
  </si>
  <si>
    <t>AACG841202HD9</t>
  </si>
  <si>
    <t>JIRO780809NT3</t>
  </si>
  <si>
    <t>RAMOS HURTADO JESÚS NEPHTALI</t>
  </si>
  <si>
    <t>PIAL611022155</t>
  </si>
  <si>
    <t>NACA741218KE1</t>
  </si>
  <si>
    <t>NUVM601101HMA</t>
  </si>
  <si>
    <t>HERNÁNDEZ CORTÉS SERGIO ALEJANDRO</t>
  </si>
  <si>
    <t>HECS830913SD9</t>
  </si>
  <si>
    <t>MEFB381003H95</t>
  </si>
  <si>
    <t>VIPJ740324HJ6</t>
  </si>
  <si>
    <t>HEFP840907PQ1</t>
  </si>
  <si>
    <t>MOMS790226KN3</t>
  </si>
  <si>
    <t>VAPO781006630</t>
  </si>
  <si>
    <t>GUZM680402L34</t>
  </si>
  <si>
    <t>SAGA781206NI0</t>
  </si>
  <si>
    <t>MOSC7902023V1</t>
  </si>
  <si>
    <t>VADA721218K99</t>
  </si>
  <si>
    <t>AULS830224LM1</t>
  </si>
  <si>
    <t>NARP640104870</t>
  </si>
  <si>
    <t>SAAA681118IH5</t>
  </si>
  <si>
    <t>GOEG700308NF0</t>
  </si>
  <si>
    <t>VÁZQUEZ ORTÍZ RUTH MARÍA</t>
  </si>
  <si>
    <t>VAOR881027LFA</t>
  </si>
  <si>
    <t>IIRG790325S19</t>
  </si>
  <si>
    <t>COCI770131494</t>
  </si>
  <si>
    <t>OEEC7109084S7</t>
  </si>
  <si>
    <t>ROTG6807193C9</t>
  </si>
  <si>
    <t>ZECG550920U82</t>
  </si>
  <si>
    <t>CAPJ6103228UA</t>
  </si>
  <si>
    <t>SAVA740522NH4</t>
  </si>
  <si>
    <t>HOVL8306022DA</t>
  </si>
  <si>
    <t>TEEA760224ET1</t>
  </si>
  <si>
    <t>CAVA7001143Y5</t>
  </si>
  <si>
    <t>GOMO771202MK2</t>
  </si>
  <si>
    <t>SIAG7606131X2</t>
  </si>
  <si>
    <t>ROLJ600608S55</t>
  </si>
  <si>
    <t>AACS621231J18</t>
  </si>
  <si>
    <t>MAVR701124FR2</t>
  </si>
  <si>
    <t>ROCC821214EL5</t>
  </si>
  <si>
    <t>RODRÍGUEZ COVARRUBIAS CARMEN JULIA</t>
  </si>
  <si>
    <t>AIPM830722VD3</t>
  </si>
  <si>
    <t>ARVIZU PERALES MARÍA MAGDALENA</t>
  </si>
  <si>
    <t>EIAM731021MHA</t>
  </si>
  <si>
    <t>RASC7509135C8</t>
  </si>
  <si>
    <t>OEMJ770610J10</t>
  </si>
  <si>
    <t>ORTEGA MEJIA MARÍA DE JESÚS</t>
  </si>
  <si>
    <t>CACR731013IG6</t>
  </si>
  <si>
    <t>MAPC730629246</t>
  </si>
  <si>
    <t>CAMC790726C65</t>
  </si>
  <si>
    <t>MONC760417UCA</t>
  </si>
  <si>
    <t>ZUZH780305991</t>
  </si>
  <si>
    <t>ZÚÑIGA ZARAGOZA HÉCTOR MANUEL</t>
  </si>
  <si>
    <t>BIGJ8707011B0</t>
  </si>
  <si>
    <t>COFA870628571</t>
  </si>
  <si>
    <t>OIRO801115PG1</t>
  </si>
  <si>
    <t>HEML510614618</t>
  </si>
  <si>
    <t>AAMS710716MN9</t>
  </si>
  <si>
    <t>MACS630915FTA</t>
  </si>
  <si>
    <t>GUUF630727SE9</t>
  </si>
  <si>
    <t>MUGR690814T17</t>
  </si>
  <si>
    <t>OERG621212CW1</t>
  </si>
  <si>
    <t>AIOJ730208IC3</t>
  </si>
  <si>
    <t>HEJR770826NFA</t>
  </si>
  <si>
    <t>MAMC640107RW7</t>
  </si>
  <si>
    <t>MACÍAS MÉNDEZ CARLOS</t>
  </si>
  <si>
    <t>GOMJ6806209R1</t>
  </si>
  <si>
    <t>MAOL730501KP9</t>
  </si>
  <si>
    <t>MOSL630728824</t>
  </si>
  <si>
    <t>ROML800721786</t>
  </si>
  <si>
    <t>HEBH790228BV2</t>
  </si>
  <si>
    <t>MOGE8306246A2</t>
  </si>
  <si>
    <t>SOGL600810CTA</t>
  </si>
  <si>
    <t>LAMJ7305309C4</t>
  </si>
  <si>
    <t>CADJ690221RP5</t>
  </si>
  <si>
    <t>GANC8801302U9</t>
  </si>
  <si>
    <t>DICF781130MB3</t>
  </si>
  <si>
    <t>AEMV6910187D1</t>
  </si>
  <si>
    <t>SAJO570916J53</t>
  </si>
  <si>
    <t>LUBD460906HR1</t>
  </si>
  <si>
    <t>CERL7309266R9</t>
  </si>
  <si>
    <t>PELR630705LU5</t>
  </si>
  <si>
    <t>MIAM481111IG5</t>
  </si>
  <si>
    <t>GAGM620428TPA</t>
  </si>
  <si>
    <t>GOME720620EWA</t>
  </si>
  <si>
    <t>LUOR571128JL8</t>
  </si>
  <si>
    <t>RATO740101RH0</t>
  </si>
  <si>
    <t>GULG700625K14</t>
  </si>
  <si>
    <t>CARO681107IS6</t>
  </si>
  <si>
    <t>NUMY580120BGA</t>
  </si>
  <si>
    <t>GURN750227TJ9</t>
  </si>
  <si>
    <t>GOMA820810NB7</t>
  </si>
  <si>
    <t>GOSJ640308EV6</t>
  </si>
  <si>
    <t>RACV550730UG7</t>
  </si>
  <si>
    <t>HERNÁNDEZ DE LA TORRE HÉCTOR MANUEL</t>
  </si>
  <si>
    <t>HETH520705IY8</t>
  </si>
  <si>
    <t>HUOE580908RD7</t>
  </si>
  <si>
    <t>JEFE DE SUPERVISIÓN ADMINISTRATIVA</t>
  </si>
  <si>
    <t>DESARROLLO TÉCNICO</t>
  </si>
  <si>
    <t>MAGDALENO AGUILERA FRANCISCO JAVIER</t>
  </si>
  <si>
    <t>AUXILIAR DE SERVICIOS GENERALES (PINTOR-ALBAÑIL-ELECTRICISTA-FONTANERO)</t>
  </si>
  <si>
    <t>COORDINADOR DE CONTRATOS</t>
  </si>
  <si>
    <t>AUXILIAR DE TOPÓGRAFO</t>
  </si>
  <si>
    <t>SUPERVISOR DE COLECTORES Y TÚNELES</t>
  </si>
  <si>
    <t>HERNÁNDEZ HERNÁNDEZ YECENIA</t>
  </si>
  <si>
    <t>VALDIVIA HERNÁNDEZ ADÁN</t>
  </si>
  <si>
    <t>VAHA561030J49</t>
  </si>
  <si>
    <t>MALC6007161N4</t>
  </si>
  <si>
    <t>CACF660524IP3</t>
  </si>
  <si>
    <t>AEMR670830JN4</t>
  </si>
  <si>
    <t>AEZA8102242Z0</t>
  </si>
  <si>
    <t>HEVV780429K61</t>
  </si>
  <si>
    <t>MUJR541110RD1</t>
  </si>
  <si>
    <t>JAVR730109U51</t>
  </si>
  <si>
    <t>DIDO810330AH2</t>
  </si>
  <si>
    <t>POGI750331PJ4</t>
  </si>
  <si>
    <t>PAML650519KQA</t>
  </si>
  <si>
    <t>MEFJ771122C9A</t>
  </si>
  <si>
    <t>MOMR740501PA7</t>
  </si>
  <si>
    <t>RUDR661205NS3</t>
  </si>
  <si>
    <t>TOAL690322BA7</t>
  </si>
  <si>
    <t>EIGP591029GZ9</t>
  </si>
  <si>
    <t>VINE610820UF8</t>
  </si>
  <si>
    <t>VINJ690408RF4</t>
  </si>
  <si>
    <t>PIRJ751104H91</t>
  </si>
  <si>
    <t>NÚMERO CONS.</t>
  </si>
  <si>
    <t>MARTÍNEZ AGUILAR JOSÉ LUIS</t>
  </si>
  <si>
    <t>MAAL591126</t>
  </si>
  <si>
    <t>MARTÍNEZ PADILLA CARLOS</t>
  </si>
  <si>
    <t>MENDOZA MORALES MARTÍN</t>
  </si>
  <si>
    <t>MEMM631027</t>
  </si>
  <si>
    <t>MONDRAGÓN ASCENCIO ROMÁN</t>
  </si>
  <si>
    <t>MOAR740903</t>
  </si>
  <si>
    <t>MORA ZUÑIGA ÁNGEL</t>
  </si>
  <si>
    <t>MOZA681123</t>
  </si>
  <si>
    <t>MORANDO RUIZ EDMUNDO</t>
  </si>
  <si>
    <t>MORE720912</t>
  </si>
  <si>
    <t>MORANDO RUIZ FRANCISCO</t>
  </si>
  <si>
    <t>MORF700317</t>
  </si>
  <si>
    <t>MORENO MADRIGAL FRANCISCO</t>
  </si>
  <si>
    <t>MOMF500129</t>
  </si>
  <si>
    <t>MORENO MARTÍNEZ SERGIO</t>
  </si>
  <si>
    <t>MOZQUEDA NOLAZCO CARLO MAGNO</t>
  </si>
  <si>
    <t>NAVARRO LOZA FRANCISCO JAVIER</t>
  </si>
  <si>
    <t>NALF820720</t>
  </si>
  <si>
    <t>NAVARRO LOZA JORGE ARMANDO</t>
  </si>
  <si>
    <t>NALJ791008</t>
  </si>
  <si>
    <t>NAVARRO MARTÍN DEL CAMPO ALFONSO</t>
  </si>
  <si>
    <t>ORTIZ RAYGOZA OSWALDO</t>
  </si>
  <si>
    <t>PÉREZ GARCÍA FRANCISCO JAVIER</t>
  </si>
  <si>
    <t>PEGF890207</t>
  </si>
  <si>
    <t>PÉREZ MÉNDEZ FRANCISCO</t>
  </si>
  <si>
    <t>PEMF601114</t>
  </si>
  <si>
    <t>RAMÍREZ FERNÁNDEZ VÍCTOR</t>
  </si>
  <si>
    <t>RAFV631117</t>
  </si>
  <si>
    <t>RAMÍREZ LÓPEZ FABIÁN JESÚS</t>
  </si>
  <si>
    <t>RALF850406</t>
  </si>
  <si>
    <t>RANGEL LARA LUIS RAÚL</t>
  </si>
  <si>
    <t>RALL830621</t>
  </si>
  <si>
    <t>RODRÍGUEZ GONZÁLEZ MARTÍN</t>
  </si>
  <si>
    <t>ROGM670709</t>
  </si>
  <si>
    <t>ROMERO RENTERIA VÍCTOR</t>
  </si>
  <si>
    <t>RORV670525</t>
  </si>
  <si>
    <t>SÁNCHEZ FUENTES FELIPE DE JESÚS</t>
  </si>
  <si>
    <t>SAFF761217</t>
  </si>
  <si>
    <t>DOMÍNGUEZ JIMÉNEZ ALFREDO</t>
  </si>
  <si>
    <t>DOJA680113P63</t>
  </si>
  <si>
    <t>JACINTO OCHOA ADRÍAN</t>
  </si>
  <si>
    <t>JAOA800925R16</t>
  </si>
  <si>
    <t>TRIGO MARTÍNEZ EDUARDO MIGUEL ADRÍAN</t>
  </si>
  <si>
    <t>TIME850603E17</t>
  </si>
  <si>
    <t>SALAS POLANCO JOSÉ AGUSTÍN</t>
  </si>
  <si>
    <t>SAPA711129ECA</t>
  </si>
  <si>
    <t>URIBE BASILIO EDUARDO</t>
  </si>
  <si>
    <t>OLIDE CHÁVEZ NORMA ANGÉLICA</t>
  </si>
  <si>
    <t>OICH870502440</t>
  </si>
  <si>
    <t>OLVAREZ CORNEJO JOSÉ ADALBERTO</t>
  </si>
  <si>
    <t>OICA801202A43</t>
  </si>
  <si>
    <t>RODRÍGUEZ GARÍA MITZI ACAHUALXÓXHITL</t>
  </si>
  <si>
    <t>ROGM891208AN0</t>
  </si>
  <si>
    <t>JIMÉNEZ MAGDALENO JOSÉ FRANCISCO</t>
  </si>
  <si>
    <t>JIMF730606Q49</t>
  </si>
  <si>
    <t>UIBE7010189B9</t>
  </si>
  <si>
    <t>VALENTÍN CUEVAS JESÚS</t>
  </si>
  <si>
    <t>VACJ791121</t>
  </si>
  <si>
    <t>VÁZQUEZ AGUILAR GERMAN</t>
  </si>
  <si>
    <t>VAAG710821</t>
  </si>
  <si>
    <t>VAZQUEZ RIVAS ALEJANDRO</t>
  </si>
  <si>
    <t>VARA770811</t>
  </si>
  <si>
    <t>VÁZQUEZ TINOCO ALEJANDRO</t>
  </si>
  <si>
    <t>VATA721025</t>
  </si>
  <si>
    <t>VELAZCO NARES GILBERTO</t>
  </si>
  <si>
    <t>VENG680822</t>
  </si>
  <si>
    <t>VENEGAS LUMBRERAS JOSÉ</t>
  </si>
  <si>
    <t>VELJ750704</t>
  </si>
  <si>
    <t>VILLANUEVA PERALES JUAN GABRIEL</t>
  </si>
  <si>
    <t>VILLANUEVA SÁNCHEZ JUAN LUIS</t>
  </si>
  <si>
    <t>VISJ690624</t>
  </si>
  <si>
    <t>VILLANUEVA SÁNCHEZ MARIO</t>
  </si>
  <si>
    <t>VISM740124</t>
  </si>
  <si>
    <t>ZÚÑIGA HERNÁNDEZ JOSÉ LUIS</t>
  </si>
  <si>
    <t>ZUHL760806</t>
  </si>
  <si>
    <t>PELAYO RUIZ JOSÉ ENRIQUE</t>
  </si>
  <si>
    <t>PERE8305054Y6</t>
  </si>
  <si>
    <t>RODRÍGUEZ DE LA TORRE JOSÉ GUADALUPE</t>
  </si>
  <si>
    <t>SÁNCHEZ GARCÍA ENRIQUE</t>
  </si>
  <si>
    <t>MARTÍNEZ GONZÁLEZ OSCAR ROBERTO</t>
  </si>
  <si>
    <t>MAGO710326FR0</t>
  </si>
  <si>
    <t>CAMM661208SJ7</t>
  </si>
  <si>
    <t>EASE530405</t>
  </si>
  <si>
    <t>VÁZQUEZ GRIJALVA ENEYDA CARLINA</t>
  </si>
  <si>
    <t>VAGE780523NS8</t>
  </si>
  <si>
    <t>LEYVA CASTILLO ROSA MARÍA</t>
  </si>
  <si>
    <t>LECR560406UU6</t>
  </si>
  <si>
    <t xml:space="preserve">SECRETARIA </t>
  </si>
  <si>
    <t>MARTÍNEZ SAHAGUN J TRINIDAD</t>
  </si>
  <si>
    <t>MAST681018</t>
  </si>
  <si>
    <t>MARTÍNEZ CRUZ RICARDO</t>
  </si>
  <si>
    <t>MACR710501IG3</t>
  </si>
  <si>
    <t>ROBLES DE LEÓN JULIO</t>
  </si>
  <si>
    <t>RODRÍGUEZ SÁNCHEZ HONORIO</t>
  </si>
  <si>
    <t>ROSH371230</t>
  </si>
  <si>
    <t>MALDONADO OROZCO LUIS ENRIQUE</t>
  </si>
  <si>
    <t>HERNÁNDEZ AGUILAR CARLOS</t>
  </si>
  <si>
    <t>HEAC5203069V1</t>
  </si>
  <si>
    <t>RODRÍGUEZ VÁZQUEZ SALVADOR</t>
  </si>
  <si>
    <t>ROVS840813PK2</t>
  </si>
  <si>
    <t>SANDOVAL AZPEITIA JOSÉ GUADALUPE</t>
  </si>
  <si>
    <t>SAAG690107S92</t>
  </si>
  <si>
    <t>TOSTADO PLASCENCIA JACOBO</t>
  </si>
  <si>
    <t>TOPJ810422271</t>
  </si>
  <si>
    <t>TOTAL GENERAL:</t>
  </si>
  <si>
    <t>SAEC851210MW6</t>
  </si>
  <si>
    <t>SÁNCHEZ ESTRADA JOSÉ CARMEN</t>
  </si>
  <si>
    <t>VILLEGAS FLORES OLGA BERTHA</t>
  </si>
  <si>
    <t>VIFO8701238G6</t>
  </si>
  <si>
    <t>COMISIÓN ESTATAL DEL AGUA DE JALISCO</t>
  </si>
  <si>
    <t>COSTO ANUAL</t>
  </si>
  <si>
    <t>COSTO MENSUAL</t>
  </si>
  <si>
    <t>UP</t>
  </si>
  <si>
    <t>PG</t>
  </si>
  <si>
    <t>UEG</t>
  </si>
  <si>
    <t>NOMBRE</t>
  </si>
  <si>
    <t>R.F.C.</t>
  </si>
  <si>
    <t>FECHA DE INGRESO</t>
  </si>
  <si>
    <t>NIVEL</t>
  </si>
  <si>
    <t>JORNADA</t>
  </si>
  <si>
    <t>CATEG.</t>
  </si>
  <si>
    <t>SUMA</t>
  </si>
  <si>
    <t>TOTAL
MENSUAL</t>
  </si>
  <si>
    <t>C</t>
  </si>
  <si>
    <t>CONTRALORÍA INTERNA</t>
  </si>
  <si>
    <t>ANALISTA DE SUPERVISIÓN DE OBRAS</t>
  </si>
  <si>
    <t>LÓPEZ CISNEROS XOCHITL</t>
  </si>
  <si>
    <t>LOCX820312LS2</t>
  </si>
  <si>
    <t>AUDITOR DE SISTEMAS</t>
  </si>
  <si>
    <t>AUDITOR JR.</t>
  </si>
  <si>
    <t>13A</t>
  </si>
  <si>
    <t>GONZÁLEZ SORIA JOSÉ DE JESÚS</t>
  </si>
  <si>
    <t>JEFE DE SUPERVISIÓN DE OBRA</t>
  </si>
  <si>
    <t>8A</t>
  </si>
  <si>
    <t>SECRETARIA DE DIRECCIÓN</t>
  </si>
  <si>
    <t>CONTRALOR INTERNO</t>
  </si>
  <si>
    <t>DIRECCIÓN GENERAL</t>
  </si>
  <si>
    <t>TOTALES:</t>
  </si>
  <si>
    <t>GALLARDO GAONA MARTHA ANGÉLICA</t>
  </si>
  <si>
    <t>ANTÓN MÁRQUEZ SILVIA BEATRIZ</t>
  </si>
  <si>
    <t>DEPJ7004029HA</t>
  </si>
  <si>
    <t>ANALISTA FINANCIERO (ESTUDIOS FINANCIEROS)</t>
  </si>
  <si>
    <t>MONTES SANDOVAL CLAUDIA</t>
  </si>
  <si>
    <t>SÁNCHEZ GONZÁLEZ JOSÉ ANDRÉS</t>
  </si>
  <si>
    <t>BORRAYO RAMÍREZ JOSÉ</t>
  </si>
  <si>
    <t>BORJ6412176Q4</t>
  </si>
  <si>
    <t>7B</t>
  </si>
  <si>
    <t>S</t>
  </si>
  <si>
    <t>AUXILIAR ADMINISTRATIVO</t>
  </si>
  <si>
    <t>COORDINADOR DE POLÍTICAS Y LINEAMIENTOS</t>
  </si>
  <si>
    <t>HORNER VALENCIA LUIS FERNANDO</t>
  </si>
  <si>
    <t>MICHEL RAMÍREZ LINDA</t>
  </si>
  <si>
    <t>MIRL760810</t>
  </si>
  <si>
    <t>RODRÍGUEZ PÉREZ GUSTAVO CRUZ</t>
  </si>
  <si>
    <t>OLIVARES GUTIÉRREZ ROBERTO JAVIER</t>
  </si>
  <si>
    <t>OIGR550821</t>
  </si>
  <si>
    <t>PÉREZ LLAMAS RAFAEL</t>
  </si>
  <si>
    <t>JEFE DE GESTIÓN Y SEGUIMIENTO</t>
  </si>
  <si>
    <t>MAAG590313</t>
  </si>
  <si>
    <t>7A</t>
  </si>
  <si>
    <t>SECRETARIA</t>
  </si>
  <si>
    <t>SAMPAYO APARICIO ANGÉLICA MARÍA</t>
  </si>
  <si>
    <t>AUXILIAR ADMINISTRATIVO ( D.G.)</t>
  </si>
  <si>
    <t>CHOFER ( D.G.)</t>
  </si>
  <si>
    <t>ESPECIALISTA EN ANÁLISIS BIOLÓGICOS Y CROMATOGRAFÍA</t>
  </si>
  <si>
    <t>GONZÁLEZ NAVA NANCY BERENICE</t>
  </si>
  <si>
    <t>GONN850903</t>
  </si>
  <si>
    <t>JEFE DE VALIDACIÓN TÉCNICA</t>
  </si>
  <si>
    <t>PRIMA DE INSALUBRIDAD 
1592</t>
  </si>
  <si>
    <t>PRIMA QUINQUENAL POR AÑOS DE SERVICIOS EFECTIVOS PRESTADOS               1311</t>
  </si>
  <si>
    <t>PRIMA
VACACIONAL
1321</t>
  </si>
  <si>
    <t>AGUINALDO
1322</t>
  </si>
  <si>
    <t>CUOTAS A
PENSIONES
1431</t>
  </si>
  <si>
    <t>CUOTAS 
AL IMSS POR ENFERMEDAD Y MATERNIDAD
1411</t>
  </si>
  <si>
    <t>AYUDA PARA DESPENSA     1712</t>
  </si>
  <si>
    <t>AYUDA PARA PASAJES      1713</t>
  </si>
  <si>
    <t>IMPACTO AL
SALARIO EN EL TRANSCURSO DEL AÑO
1611</t>
  </si>
  <si>
    <t>HONORARIOS POR SERVICIOS PERSONALES 1211</t>
  </si>
  <si>
    <t>SALARIOS AL PERSONAL EVENTUAL 1221</t>
  </si>
  <si>
    <t>SALVIO FAJARDO SALVADOR</t>
  </si>
  <si>
    <t>SAFS7409295Y0</t>
  </si>
  <si>
    <t>FONDO DE RETIRO 1531</t>
  </si>
  <si>
    <t>PRIMA DOMINICAL 1321</t>
  </si>
  <si>
    <t>OTROS ESTÍMULOS 1719</t>
  </si>
  <si>
    <t>CUOTAS PARA EL SEGURO DE VIDA DEL PERSONAL 1441</t>
  </si>
  <si>
    <t>GARCÍA OCHOA LIDIA</t>
  </si>
  <si>
    <t>GAOL671011F9A</t>
  </si>
  <si>
    <t>ORTÍZ FLORES MOISÉS</t>
  </si>
  <si>
    <t>OIFM850110929</t>
  </si>
  <si>
    <t>REYES GALLARDO MOISÉS SAÚL</t>
  </si>
  <si>
    <t>REGM8203263F4</t>
  </si>
  <si>
    <t>JEFE DE SISTEMAS DE INFORMACIÓN</t>
  </si>
  <si>
    <t>JEFE DE DESARROLLO DE SISTEMAS</t>
  </si>
  <si>
    <t>GERENTE DE AUDITORÍA INTERNA</t>
  </si>
  <si>
    <t>ANALISTA DE ADMINISTRACIÓN PROGRAMÁTICA</t>
  </si>
  <si>
    <t>AUXILIAR DE GESTIÓN FINANCIERA "B"</t>
  </si>
  <si>
    <t>ANALISTA DE PLANEACIÓN Y PROGRAMACIÓN (ESTATAL)</t>
  </si>
  <si>
    <t>ANALISTA DE PLANEACIÓN Y PROGRAMACIÓN (FEDERAL/NACIONAL)</t>
  </si>
  <si>
    <t>AUXILIAR DE GESTIÓN FINANCIERA "A"</t>
  </si>
  <si>
    <t>JEFE DE CONTROL PRESUPUESTAL (PLANEACIÓN)</t>
  </si>
  <si>
    <t>JEFE DE CONTROL PROGRAMÁTICO</t>
  </si>
  <si>
    <t>JEFE DE ANÁLISIS FINANCIERO</t>
  </si>
  <si>
    <t>ANALISTA DE GESTIÓN (MUNICIPALES)</t>
  </si>
  <si>
    <t>GERENTE DE PLANEACIÓN Y PROGRAMACIÓN HÍDRICA</t>
  </si>
  <si>
    <t>GERENTE DE PROGRAMACIÓN Y PRESUPUESTO</t>
  </si>
  <si>
    <t>DIRECTOR DE PLANEACIÓN ESTRATÉGICA</t>
  </si>
  <si>
    <t>ANALISTA DE GRAVIMETRÍA Y FISICOQUÍMICOS</t>
  </si>
  <si>
    <t>ANALISTA DE METALES PESADOS</t>
  </si>
  <si>
    <t>COORDINADOR DE CONTROL DE CALIDAD</t>
  </si>
  <si>
    <t>JEFE DE POTABILIZACIÓN</t>
  </si>
  <si>
    <t>JEFE DE INSPECCIÓN Y VIGILANCIA</t>
  </si>
  <si>
    <t>JEFE DE PROGRAMAS INTERINSTITUCIONALES</t>
  </si>
  <si>
    <t>GERENTE DE ADMINISTRACIÓN  DEL AGUA</t>
  </si>
  <si>
    <t>GERENTE DE CULTURA DEL AGUA</t>
  </si>
  <si>
    <t>DIRECTOR DE CUENCAS Y SUSTENTABILIDAD</t>
  </si>
  <si>
    <t>GERENTE DE GESTIÓN DE CUENCAS</t>
  </si>
  <si>
    <t>GERENTE DE ESTUDIOS TÉCNICOS</t>
  </si>
  <si>
    <t>AYUDANTE DE DESAZOLVE</t>
  </si>
  <si>
    <t>OPERADOR DE EQUIPO DE DESAZOLVE</t>
  </si>
  <si>
    <t>JEFE DE CONTRATACIÓN DE OBRA</t>
  </si>
  <si>
    <t>JEFE DE GESTIÓN Y DESARROLLO REGIONAL</t>
  </si>
  <si>
    <t>JEFE DE SERVICIO Y APOYO OPERATIVO</t>
  </si>
  <si>
    <t>JEFE DE PROGRAMAS FEDERALIZADOS</t>
  </si>
  <si>
    <t>GERENTE DE FORMULACIÓN DE PROYECTOS</t>
  </si>
  <si>
    <t>GERENTE DE GESTIÓN DE PROGRAMAS</t>
  </si>
  <si>
    <t>GERENTE DE SERVICIO A MUNICIPIOS</t>
  </si>
  <si>
    <t>GERENTE DE DESARROLLO DE ORGANISMOS OPERADORES</t>
  </si>
  <si>
    <t>GERENTE DE OBRAS</t>
  </si>
  <si>
    <t>DIRECTOR DE APOYO A MUNICIPIOS</t>
  </si>
  <si>
    <t>ADMINISTRADOR DE BASE DE DATOS</t>
  </si>
  <si>
    <t>SUPERVISOR  DE MANTENIMIENTO (EDIFICIOS)</t>
  </si>
  <si>
    <t>JEFE DE INFRAESTRUCTURA  TECNOLÓGICA</t>
  </si>
  <si>
    <t>DIRECTOR DE ADMINISTRACIÓN</t>
  </si>
  <si>
    <t>OPERADOR DE CÁRCAMO</t>
  </si>
  <si>
    <t>JEFE DE PAGADURÍA Y CONTROL PRESUPUESTAL</t>
  </si>
  <si>
    <t>DIRECCIÓN DE PLANEACIÓN ESTRATÉGICA</t>
  </si>
  <si>
    <t>AUXILIAR DE INVERSIONES PÚBLICO PRIVADAS</t>
  </si>
  <si>
    <t>ANALISTA DE GESTIÓN (ESTATAL)</t>
  </si>
  <si>
    <t>MALVIDO ACEVES MARÍA GUADALUPE</t>
  </si>
  <si>
    <t>DIRECCIÓN DE CUENCAS Y SUSTENTABILIDAD</t>
  </si>
  <si>
    <t>DIRECCIÓN DE ADMINISTRACIÓN</t>
  </si>
  <si>
    <t>TÉCNICO EN MODELOS DE INFORMACIÓN</t>
  </si>
  <si>
    <t>ESPECIALISTA EN ESTUDIOS Y PROYECTOS</t>
  </si>
  <si>
    <t>JEFE DE SUPERVISIÓN Y CONTROL DEL PROGRAMA DE CULTURA DEL AGUA</t>
  </si>
  <si>
    <t>JEFE DE PROMOCIÓN DE CULTURA DEL AGUA</t>
  </si>
  <si>
    <t>AUDITOR AMBIENTAL</t>
  </si>
  <si>
    <t>DIRECCIÓN DE APOYO A MUNICIPIOS</t>
  </si>
  <si>
    <t>RESIDENTE SUPERVISOR DE OBRA</t>
  </si>
  <si>
    <t>COORDINADOR DE ORGANISMOS INTERMUNICIPALES</t>
  </si>
  <si>
    <t>JEFE DE DESARROLLO TECNICO OPERATIVO ADMINISTRATIVO Y COMERCIAL</t>
  </si>
  <si>
    <t>JEFE DE CONTABILIDAD</t>
  </si>
  <si>
    <t>JEFE DE LO LABORAL Y RESPONSABILIDADES</t>
  </si>
  <si>
    <t>DIRECCIÓN DE OPERACIÓN PTAR'S</t>
  </si>
  <si>
    <t>GERENTE DE PLANTAS DE TRATAMIENTO</t>
  </si>
  <si>
    <t>JEFE DE PLANTA POTABILIZADORA EL SALTO</t>
  </si>
  <si>
    <t>COORDINADOR ADMINISTRATIVO</t>
  </si>
  <si>
    <t>ESPARSA SERRANO MA. ESPERANSA</t>
  </si>
  <si>
    <t>GEOTECNISTA</t>
  </si>
  <si>
    <t>COORDINADOR EN TRATAMIENTO DE AGUA</t>
  </si>
  <si>
    <t>GERENTE ADMINISTRATIVO</t>
  </si>
  <si>
    <t>SUPERINTENDENTE DE ABASTECIMIENTO</t>
  </si>
  <si>
    <t>SUPERINTENDENTE DE SANEAMIENTO</t>
  </si>
  <si>
    <t>GERENTE DE INGENIERÍA</t>
  </si>
  <si>
    <t>ENCARGADO DE CONTROL DE PRODUCCIÓN DE AGUA RESIDUAL TRATADA Y SÓLIDOS</t>
  </si>
  <si>
    <t>SUELDO BASE
1131</t>
  </si>
  <si>
    <t>ZONA
ECONÓMICA</t>
  </si>
  <si>
    <t>ESTÍMULO
POR EL DÍA DEL SERVIDOR PUBLICO
1715</t>
  </si>
  <si>
    <t>GRATIFICADOS   1232</t>
  </si>
  <si>
    <t>CALVARIO VALDÉZ ANGEL</t>
  </si>
  <si>
    <t>TOPÓGRAFO "A"</t>
  </si>
  <si>
    <t>JEFE DE CONTRATACIÓN DE OBRAS</t>
  </si>
  <si>
    <t>ENCARGADO ARCHIVISTA</t>
  </si>
  <si>
    <t>OROZCO PONCE ERNESTO</t>
  </si>
  <si>
    <t>OOPE8010296W5</t>
  </si>
  <si>
    <t>MIRANDA TORRES MARTHA ERIKA</t>
  </si>
  <si>
    <t>SECRETARIA PARTICULAR</t>
  </si>
  <si>
    <t>DIRECTOR GENERAL</t>
  </si>
  <si>
    <t>SUBTOTALES:</t>
  </si>
  <si>
    <t>ANALISTA DE CONCESIONES</t>
  </si>
  <si>
    <t>ANALISTA DE SANCIONES</t>
  </si>
  <si>
    <t>DE LA TORRE CASTAÑEDA MARIA</t>
  </si>
  <si>
    <t>TOCM660728</t>
  </si>
  <si>
    <t>CASTILLO CRUZ EDUARDO</t>
  </si>
  <si>
    <t>ALCALÁ CAMACHO GERARDO</t>
  </si>
  <si>
    <t>5A</t>
  </si>
  <si>
    <t>AUXILIAR DE CABO</t>
  </si>
  <si>
    <t>AUXILIAR DE LABORATORIO</t>
  </si>
  <si>
    <t>BOJADO PÉREZ MARÍA GABRIELA</t>
  </si>
  <si>
    <t>BOPG7103242XO</t>
  </si>
  <si>
    <t>GUZMÁN ROSALES NAYELI DEL ROSARIO</t>
  </si>
  <si>
    <t>CABO DE JARDINEROS</t>
  </si>
  <si>
    <t>COORDINADOR DE REGISTRO ESTATAL</t>
  </si>
  <si>
    <t>ESPECIALISTA EN NORMATIVIDAD</t>
  </si>
  <si>
    <t>SÁNCHEZ SÁNCHEZ YANNELI</t>
  </si>
  <si>
    <t>SASY841219</t>
  </si>
  <si>
    <t>GERENTE AMBIENTAL Y DESARROLLO SUSTENTABLE</t>
  </si>
  <si>
    <t>GERENTE DE LABORATORIO</t>
  </si>
  <si>
    <t>MUÑOZ JUÁREZ ARMANDO BRIGIDO</t>
  </si>
  <si>
    <t>6A</t>
  </si>
  <si>
    <t>GUARDABOSQUE</t>
  </si>
  <si>
    <t>CHÁVEZ GORDIANO ALFONSO</t>
  </si>
  <si>
    <t>CARRILLO SÁNCHEZ JOSÉ ROBERTO</t>
  </si>
  <si>
    <t>GERENTE DE FINANCIAMIENTO</t>
  </si>
  <si>
    <t>JEFE DE LO CONTENCIOSO</t>
  </si>
  <si>
    <t>JEFE DE INGENIERÍA FINANCIERA</t>
  </si>
  <si>
    <t>GÓMEZ CORREA JOSE EFRAÍN</t>
  </si>
  <si>
    <t>AUXILIAR DE CONTROL Y SEGUIMIENTO (ABASTECIMIENTO)</t>
  </si>
  <si>
    <t>BRISEÑO DÍAZ RAFAEL</t>
  </si>
  <si>
    <t>JEFE DE LO CONSULTIVO "B"</t>
  </si>
  <si>
    <t>MERCADO FUENTES BENJAMÍN</t>
  </si>
  <si>
    <t>INSPECTOR</t>
  </si>
  <si>
    <t>ALCALÁ CAMACHO MIGUEL ÁNGEL</t>
  </si>
  <si>
    <t>ANALISTA DE ESTUDIOS Y PROYECTOS</t>
  </si>
  <si>
    <t>PÉREZ PÉREZ ALONDRA ELIZABETH</t>
  </si>
  <si>
    <t>PEPA910217JP9</t>
  </si>
  <si>
    <t>CISNEROS ÁLVAREZ CÉSAR ISRAEL</t>
  </si>
  <si>
    <t>CAMPOS TRUJILLO SAÚL</t>
  </si>
  <si>
    <t>CATS670124</t>
  </si>
  <si>
    <t>AUXILIAR DE OPERADOR</t>
  </si>
  <si>
    <t>CIAC880531463</t>
  </si>
  <si>
    <t>CERJ7711019I2</t>
  </si>
  <si>
    <t>CEDEÑO MARTINEZ FRANCISCO OFELIO</t>
  </si>
  <si>
    <t>CORONA GONZALEZ GERMAN</t>
  </si>
  <si>
    <t>GONZALEZ ZARAGOZA ALDO ROMAN</t>
  </si>
  <si>
    <t>OPERADOR B</t>
  </si>
  <si>
    <t>JEFE DE PLANTA C</t>
  </si>
  <si>
    <t>OPERADOR A</t>
  </si>
  <si>
    <t>JEFE DE PLANTA B</t>
  </si>
  <si>
    <t>JEFE DE PLANTA A</t>
  </si>
  <si>
    <t>CEMF640402BJ8</t>
  </si>
  <si>
    <t>29/08/2011</t>
  </si>
  <si>
    <t>COGG691024CQ4</t>
  </si>
  <si>
    <t>GOZA800601BV8</t>
  </si>
  <si>
    <t>ASCENCIO COMPARÁN JORGE ALBERTO</t>
  </si>
  <si>
    <t>AECJ920424KYA</t>
  </si>
  <si>
    <t>SUÁREZ CURIEL DIEGO</t>
  </si>
  <si>
    <t>SUCD871102DA2</t>
  </si>
  <si>
    <t>OESA870601NI3</t>
  </si>
  <si>
    <t>ZEPEDA RUÍZ JORGE ALBERTO</t>
  </si>
  <si>
    <t>ZERJ821229PV1</t>
  </si>
  <si>
    <t>SAAVEDRA ARREGUIN LUIS ENRIQUE</t>
  </si>
  <si>
    <t>OSORIO SOTO MARTIN ERNESTO</t>
  </si>
  <si>
    <t>OOSM8212096G7</t>
  </si>
  <si>
    <t>DIAZ RIVAS LUIS FRANCISCO</t>
  </si>
  <si>
    <t>DIRL781003IZ2</t>
  </si>
  <si>
    <t>SAAL920605KZ9</t>
  </si>
  <si>
    <t>TOTALES GENERALES:</t>
  </si>
  <si>
    <t>GUILLÉN ZAMORA LUIS PEDRO</t>
  </si>
  <si>
    <t>GUZL910312LX4</t>
  </si>
  <si>
    <t>NÚÑEZ RAMÍREZ EDUARDO</t>
  </si>
  <si>
    <t>NURE8705242A2</t>
  </si>
  <si>
    <t>ORTEGA SANTIAGO ALFONSO EMMANUEL</t>
  </si>
  <si>
    <t>UR</t>
  </si>
  <si>
    <t>001</t>
  </si>
  <si>
    <t>003</t>
  </si>
  <si>
    <t>002</t>
  </si>
  <si>
    <t>004</t>
  </si>
  <si>
    <t>005</t>
  </si>
  <si>
    <t>006</t>
  </si>
  <si>
    <t>ENCARGADO CIT</t>
  </si>
  <si>
    <t>JEFE DE FORMULACIÓN DE ESTUDIOS Y PROYECTOS</t>
  </si>
  <si>
    <t>VELADOR INTENDENTE</t>
  </si>
  <si>
    <t>CHOFER MENSAJERO</t>
  </si>
  <si>
    <t>HERRERA PÉREZ ANDRÉS</t>
  </si>
  <si>
    <t>HEPA8012204Q4</t>
  </si>
  <si>
    <t xml:space="preserve">ANALISTA DE PLANEACIÓN Y PROGRAMACIÓN </t>
  </si>
  <si>
    <t>LOTFE MORENO JORGE RAMON</t>
  </si>
  <si>
    <t>LOMJ6205275B8</t>
  </si>
  <si>
    <t>LOSE820921LQ4</t>
  </si>
  <si>
    <t>LOPEZ SALDIVAR EDGAR SAID</t>
  </si>
  <si>
    <t>NUÑO ENCISO RAMIRO DE JESUS</t>
  </si>
  <si>
    <t>NUER950310</t>
  </si>
  <si>
    <t>BUSTOS MONCAYO JOSE ARTURO</t>
  </si>
  <si>
    <t>BUMA780319IK7</t>
  </si>
  <si>
    <t>AUXILIAR DE ESTUDIOS Y PROYECTOS</t>
  </si>
  <si>
    <t>MARTÍNEZ ÁLVAREZ ALEJANDRO</t>
  </si>
  <si>
    <t>MAAA741128IR4</t>
  </si>
  <si>
    <t>CÓDIGO DEL PUESTO</t>
  </si>
  <si>
    <t>SEXO</t>
  </si>
  <si>
    <t>NOMBRE DEL PUESTO</t>
  </si>
  <si>
    <t>AREA DE ADSCRIPCIÓN DEL PUESTO</t>
  </si>
  <si>
    <t>DIRECCIÓN DE ADSCRIPCIÓN DEL PUESTO</t>
  </si>
  <si>
    <t>F</t>
  </si>
  <si>
    <t>M</t>
  </si>
  <si>
    <t>HERRERA ZARAGOZA KARLA IVETTE</t>
  </si>
  <si>
    <t>HEZK801015JT4</t>
  </si>
  <si>
    <t>GERENCIA DE FINANCIAMIENTO</t>
  </si>
  <si>
    <t>GERENCIA DE PROGRAMACIÓN Y PRESUPUESTO</t>
  </si>
  <si>
    <t>GERENCIA DE PLANEACIÓN Y PROGRAMACIÓN HÍDRICA</t>
  </si>
  <si>
    <t>GERENCIA JURÍDICO</t>
  </si>
  <si>
    <t>GERENCIA DE SERVICIOS GENERALES</t>
  </si>
  <si>
    <t>GERENCIA DE PERSONAL</t>
  </si>
  <si>
    <t>GERENCIA DE INFORMÁTICA</t>
  </si>
  <si>
    <t>GERENCIA DE CONTABILIDAD</t>
  </si>
  <si>
    <t>GERENCIA AMBIENTAL Y DESARROLLO SUSTENTABLE</t>
  </si>
  <si>
    <t>GERENCIA DE ESTUDIOS TÉCNICOS</t>
  </si>
  <si>
    <t>GERENCIA DE GESTIÓN DE CUENCAS</t>
  </si>
  <si>
    <t>GERENCIA DE ADMINISTRACIÓN  DEL AGUA</t>
  </si>
  <si>
    <t>GERENCIA DE CULTURA DEL AGUA</t>
  </si>
  <si>
    <t>GERENCIA DE LABORATORIO</t>
  </si>
  <si>
    <t>GERENCIA ADMINISTRATIVA</t>
  </si>
  <si>
    <t>GERENCIA DE INGENIERÍA</t>
  </si>
  <si>
    <t>GERENCIA DE PLANTAS DE TRATAMIENTO</t>
  </si>
  <si>
    <t>GERENCIA TÉCNICO CONSULTIVO</t>
  </si>
  <si>
    <t>GERENCIA DE DESARROLLO DE ORGANISMOS OPERADORES</t>
  </si>
  <si>
    <t>GERENCIA DE FORMULACIÓN DE PROYECTOS</t>
  </si>
  <si>
    <t>GERENCIA DE GESTIÓN DE PROGRAMAS</t>
  </si>
  <si>
    <t>GERENCIA DE OBRAS</t>
  </si>
  <si>
    <t>GERENCIA DE SERVICIO A MUNICIPIOS</t>
  </si>
  <si>
    <t>GERENCIA DE AUDITORÍA INTERNA</t>
  </si>
  <si>
    <t>GERENCIA DE AUDITORÍA (ADMINISTRATIVA Y PROCESOS)</t>
  </si>
  <si>
    <t>JEFATURA DE INVESTIGACIÓN TÉCNICA DE REUTILIZACIÓN DEL AGUA</t>
  </si>
  <si>
    <t>GORI730406967</t>
  </si>
  <si>
    <t>RAMOS DE LA TORRE MARTHA ALICIA</t>
  </si>
  <si>
    <t>RATM720620D87</t>
  </si>
  <si>
    <t>VALLE JIMENEZ NEFI</t>
  </si>
  <si>
    <t>VAJN810905L15</t>
  </si>
  <si>
    <t>AUXILIAR TÉCNICO  EN CULTURA AMBIENTAL</t>
  </si>
  <si>
    <t>PLANTILLA DE PERSONAL</t>
  </si>
  <si>
    <t>PRESUPUESTO POR PROCESOS</t>
  </si>
  <si>
    <t>LUJAN BARAJAS DONACIANO</t>
  </si>
  <si>
    <t xml:space="preserve"> </t>
  </si>
  <si>
    <t>ROPG500718G3A</t>
  </si>
  <si>
    <t>CUOTAS
PARA EL SISTEMA DE AHORRO PARA EL RETIRO              ( SEDAR )
1432</t>
  </si>
  <si>
    <t>DIRECCIÓN DE OPERACIÓN DE LAS PTAR´S</t>
  </si>
  <si>
    <t>DIRECTOR DE OPERACIÓN DE LAS PTAR'S</t>
  </si>
  <si>
    <t>DIRECCIÓN DE LA UNIDAD EJECUTORA DE ABASTECIMIENTO Y SANEAMIENTO DE LA ZCG</t>
  </si>
  <si>
    <t>DIRECTOR DE LA UNIDAD EJECUTORA DE ABASTECIMIENTO Y SANEAMIENTO DE LA ZCG</t>
  </si>
  <si>
    <t>LARA ESTRADA GUSTAVO ABRAHAM</t>
  </si>
  <si>
    <t>REYES ARGONZA ROCÍO ESTEFANÍA</t>
  </si>
  <si>
    <t>REAR840217EC7</t>
  </si>
  <si>
    <t>ORNELAS HERRERA RICARDO</t>
  </si>
  <si>
    <t>OEHR921228D68</t>
  </si>
  <si>
    <t>LAEG880523L93</t>
  </si>
  <si>
    <t>AUXILIAR DE NÓMINA "B"</t>
  </si>
  <si>
    <t>PLANTILLA DE PERSONAL POR PROCESOS - EJERCICIO 2013</t>
  </si>
  <si>
    <t>VARGAS GRAJEDA ANA ROSA</t>
  </si>
  <si>
    <t>VAGA680805U5A</t>
  </si>
  <si>
    <t>RESUMEN CAPITULO 1000 POR PARTIDA</t>
  </si>
  <si>
    <t>PARTIDA</t>
  </si>
  <si>
    <t>CONCEPTO</t>
  </si>
  <si>
    <t>MONTO MENSUAL</t>
  </si>
  <si>
    <t>MONTO ANUAL</t>
  </si>
  <si>
    <t>SUELDO BASE</t>
  </si>
  <si>
    <t>DIAS ECONÓMICOS</t>
  </si>
  <si>
    <t>HONORARIOS POR SERVICIOS PERSONALES</t>
  </si>
  <si>
    <t>SALARIOS AL PERSONAL EVENTUAL</t>
  </si>
  <si>
    <t>GRATIFICADOS</t>
  </si>
  <si>
    <t>PRIMA QUINQUENAL POR AÑOS DE SERVICIOS EFECTIVOS PRESTADOS</t>
  </si>
  <si>
    <t>PRIMA VACACIONAL</t>
  </si>
  <si>
    <t>PRIMA DOMINICAL</t>
  </si>
  <si>
    <t>GRATIFICACIÓN ANUAL (AGUINALDO)</t>
  </si>
  <si>
    <t>CUOTAS AL IMSS POR ENFERMEDAD Y MATERNIDAD</t>
  </si>
  <si>
    <t>CUOTAS PARA LA VIVIENDA</t>
  </si>
  <si>
    <t>CUOTAS A PENSIONES</t>
  </si>
  <si>
    <t>CUOTAS PARA EL SISTEMA DE AHORRO PARA EL RETIRO ( SEDAR )</t>
  </si>
  <si>
    <t>CUOTAS PARA EL SEGURO DE VIDA DEL PERSONAL</t>
  </si>
  <si>
    <t>LAUDOS, LIQUIDACIONES, INDEMNIZACIONES POR SUELDOS  Y SALARIOS CAÍDOS</t>
  </si>
  <si>
    <t>PRIMA POR RIESGO DE TRABAJO</t>
  </si>
  <si>
    <t>FONDO DE RETIRO</t>
  </si>
  <si>
    <t>PRIMA DE INSALUBRIDAD</t>
  </si>
  <si>
    <t>IMPACTO AL SALARIO EN EL TRANSCURSO DE AÑO</t>
  </si>
  <si>
    <t>AYUDA PARA DESPENSA</t>
  </si>
  <si>
    <t>AYUDA PARA PASAJES</t>
  </si>
  <si>
    <t>ESTÍMULO POR EL DÍA DEL SERVIDOR PUBLICO</t>
  </si>
  <si>
    <t>OTROS ESTÍMULOS</t>
  </si>
  <si>
    <t>CUOTAS PARA
FONDO DE VIVIENDA
1421</t>
  </si>
  <si>
    <t>LUGO ARIAS FELIPE TITO</t>
  </si>
  <si>
    <t>GAETA DE LEON MAYRA RAQUEL</t>
  </si>
  <si>
    <t>ROJAS DAVILA CARLOS ROBERTO</t>
  </si>
  <si>
    <t>MARROQUIN ALVAREZ ERNESTO</t>
  </si>
  <si>
    <t>GOMEZ PADILLA JOSE MANUEL</t>
  </si>
  <si>
    <t>RIOS PLASCENCIA MARIO</t>
  </si>
  <si>
    <t>ALCAZAR PELLICER ALEJANDRO</t>
  </si>
  <si>
    <t>MEJIA GARCIA JUAN JOSE</t>
  </si>
  <si>
    <t>LUNA GONZALEZ GUSTAVO</t>
  </si>
  <si>
    <t>CUAN RAMIREZ LETICIA FABIOLA</t>
  </si>
  <si>
    <t>PEREDO AVALOS ENRIQUE</t>
  </si>
  <si>
    <t>GARCIA RODRIGUEZ ALDO</t>
  </si>
  <si>
    <t>PEREZ MARTINEZ JOSE ANTONIO</t>
  </si>
  <si>
    <t>IBARRA TRIGUEROS ISIDRO</t>
  </si>
  <si>
    <t>ACEVES MARTINEZ LUIS</t>
  </si>
  <si>
    <t>PRIETO BECERRA PRIMITIVO SALVADOR</t>
  </si>
  <si>
    <t>HERNANDEZ SOLIS CARLOS ALBERTO</t>
  </si>
  <si>
    <t>DELGADILLO GONZALEZ JUAN</t>
  </si>
  <si>
    <t>PEREZ TORRES PERCIVAL IVAN</t>
  </si>
  <si>
    <t>MORENO RAMOS RAMIRO DE JESUS</t>
  </si>
  <si>
    <t>MORR500609N20</t>
  </si>
  <si>
    <t>VARGAS BARBOZA ELISEO</t>
  </si>
  <si>
    <t>VABE7412091J2</t>
  </si>
  <si>
    <t>BEFM780321682</t>
  </si>
  <si>
    <t>GALM850126ND8</t>
  </si>
  <si>
    <t>LUAF490206HP3</t>
  </si>
  <si>
    <t>RODC820523HE9</t>
  </si>
  <si>
    <t>MUJA521008RR3</t>
  </si>
  <si>
    <t>MEGJ601107FR7</t>
  </si>
  <si>
    <t>LUGG800810T46</t>
  </si>
  <si>
    <t>AAPA710906MT2</t>
  </si>
  <si>
    <t>RIPM620802FP0</t>
  </si>
  <si>
    <t>GOPM530217L83</t>
  </si>
  <si>
    <t>MAAE701218BR5</t>
  </si>
  <si>
    <t>IATI871128E51</t>
  </si>
  <si>
    <t>PEMA710421B78</t>
  </si>
  <si>
    <t>CURL820204B12</t>
  </si>
  <si>
    <t>PEAE740212SU9</t>
  </si>
  <si>
    <t>GARA730207RP2</t>
  </si>
  <si>
    <t>PIBP800126IT5</t>
  </si>
  <si>
    <t>AEML610224KW3</t>
  </si>
  <si>
    <t>DEGJ810820R50</t>
  </si>
  <si>
    <t>HESC530304853</t>
  </si>
  <si>
    <t>PETP871010D28</t>
  </si>
  <si>
    <t>MUNGUIA SAENZ YOLANDA</t>
  </si>
  <si>
    <t>SALAS BARBA HECTOR MANUEL</t>
  </si>
  <si>
    <t>ESTRADA GOMEZ RAUL EDUARDO</t>
  </si>
  <si>
    <t>VAZQUEZ ROCHA JOSE RAFAEL</t>
  </si>
  <si>
    <t>RIVERA GALLEGOS ANGEL</t>
  </si>
  <si>
    <t>DORADO RAMOS JUAN RAMON</t>
  </si>
  <si>
    <t>OCHOA ALONSO MARIA EUGENIA</t>
  </si>
  <si>
    <t>ROJAS DAVILA WOLFKAN  ULISES</t>
  </si>
  <si>
    <t>AGUILAR VELAZCO SALVADOR</t>
  </si>
  <si>
    <t>JAIME GARCIA RAFAEL</t>
  </si>
  <si>
    <t>ORNELAS ORNELAS EDGAR</t>
  </si>
  <si>
    <t>ESTRADA FLORES MARIA CONCEPCION</t>
  </si>
  <si>
    <t>ALCANTAR SANDOVAL EVANGELINA</t>
  </si>
  <si>
    <t>LEDE840210</t>
  </si>
  <si>
    <t>LUNA ZEPEDA FERNANDO</t>
  </si>
  <si>
    <t>MUÑOZ RODRIGUEZ DANIEL</t>
  </si>
  <si>
    <t>HERNANDEZ MORALES SOFIA</t>
  </si>
  <si>
    <t>ESPINOSA MENDEZ ALFONSO</t>
  </si>
  <si>
    <t>PACHECO CASILLAS LAURA NAYELI</t>
  </si>
  <si>
    <t>LOPEZ HERNANDEZ PEDRO</t>
  </si>
  <si>
    <t>PEREZ CHAVEZ RENE</t>
  </si>
  <si>
    <t>CASTELLANOS ORTIZ EVERARDO</t>
  </si>
  <si>
    <t>LEAL OCHOA STEPHANY JANNETTE</t>
  </si>
  <si>
    <t>GUZMAN MANCILLA MONICA</t>
  </si>
  <si>
    <t>RODRIGUEZ VERGARA JOSE EDUARDO</t>
  </si>
  <si>
    <t>MALDONADO HERNANDEZ ROBERTO</t>
  </si>
  <si>
    <t>BLANCAS NAVA JULIO CESAR</t>
  </si>
  <si>
    <t>MENDEZ GOMEZ VICTOR IGNACIO</t>
  </si>
  <si>
    <t>PEREZ ROSALES ESPERANZA</t>
  </si>
  <si>
    <t>MARTINEZ ANAYA JUAN CARLOS</t>
  </si>
  <si>
    <t>ROEL840614</t>
  </si>
  <si>
    <t>MEDINA OLGUIN ALFONSO</t>
  </si>
  <si>
    <t>MEOA740615</t>
  </si>
  <si>
    <t>ROBLES ENCARNACION LORENZO VIDAL</t>
  </si>
  <si>
    <t>DORJ661130E72</t>
  </si>
  <si>
    <t>ACOSTA MOZQUEDA CLAUDIA</t>
  </si>
  <si>
    <t>AOMC750515</t>
  </si>
  <si>
    <t>GUMM830331</t>
  </si>
  <si>
    <t>SABM571025</t>
  </si>
  <si>
    <t>PACL810208</t>
  </si>
  <si>
    <t>SERPA ROJAS CARLOS VALENTIN</t>
  </si>
  <si>
    <t>SERC81112</t>
  </si>
  <si>
    <t>GONZALEZ MURO ZEFERINO</t>
  </si>
  <si>
    <t>GOMZ7704042CA</t>
  </si>
  <si>
    <t>PERE720215</t>
  </si>
  <si>
    <t>RIGA730919</t>
  </si>
  <si>
    <t>RARC620731V56</t>
  </si>
  <si>
    <t>HEMS841118TF4</t>
  </si>
  <si>
    <t>MAHR501129</t>
  </si>
  <si>
    <t>MAHR580804271</t>
  </si>
  <si>
    <t>AUXILIAR DE INFORMACION ESTADISTICA</t>
  </si>
  <si>
    <t>LÓPEZ JIMÉNEZ J. JESÚS</t>
  </si>
  <si>
    <t>MUSY891217</t>
  </si>
  <si>
    <t>EAGR880508</t>
  </si>
  <si>
    <t>OOAE660702</t>
  </si>
  <si>
    <t>RODW840415</t>
  </si>
  <si>
    <t>VARR691105</t>
  </si>
  <si>
    <t>AUVS520616</t>
  </si>
  <si>
    <t>JAGR870803</t>
  </si>
  <si>
    <t>CACR620105HL3</t>
  </si>
  <si>
    <t>OEOE861204</t>
  </si>
  <si>
    <t>EAFC660210</t>
  </si>
  <si>
    <t>AASE820129</t>
  </si>
  <si>
    <t>MURD760508</t>
  </si>
  <si>
    <t>EIMA660610</t>
  </si>
  <si>
    <t>MARTINEZ RIVERA CARLOS FRANCISCO</t>
  </si>
  <si>
    <t>MARC521104</t>
  </si>
  <si>
    <t>HELP540127</t>
  </si>
  <si>
    <t>PECR720720</t>
  </si>
  <si>
    <t>RANGEL TORRES JOSE JUAN</t>
  </si>
  <si>
    <t>RATJ770704FX4</t>
  </si>
  <si>
    <t>LEOS861108</t>
  </si>
  <si>
    <t>ROVE550204</t>
  </si>
  <si>
    <t>BANJ770509</t>
  </si>
  <si>
    <t>MEGV660201</t>
  </si>
  <si>
    <t>TOTAL 
ANUAL</t>
  </si>
  <si>
    <t>LEON DIAZ EDITH ALEJANDRA</t>
  </si>
  <si>
    <t>RIVAS UREÑA YANEIRA</t>
  </si>
  <si>
    <t>BEATO PATIÑO RAFAEL</t>
  </si>
  <si>
    <t>MARTINEZ RUIZ JAVIER ALEJANDRO</t>
  </si>
  <si>
    <t>GARCIA MENESES REYNA</t>
  </si>
  <si>
    <t>INMAN GUTIERREZ CECILIA EUGENIA</t>
  </si>
  <si>
    <t>MARTINEZ SANCHEZ ANTONIO</t>
  </si>
  <si>
    <t>DELGADO SANCHEZ SALVADOR</t>
  </si>
  <si>
    <t>FABIOLA PARRA CAMBERO</t>
  </si>
  <si>
    <t>FACF801109</t>
  </si>
  <si>
    <t>BEPR601203</t>
  </si>
  <si>
    <t>RIUY840916</t>
  </si>
  <si>
    <t>SALAS RODRIGUEZ ALEJANDRO TONATIUH</t>
  </si>
  <si>
    <t>SARA760603</t>
  </si>
  <si>
    <t>IAGC710824</t>
  </si>
  <si>
    <t>GONZALEZ LOPEZ JUAN FRANCISCO</t>
  </si>
  <si>
    <t>GOLJ8105309VA</t>
  </si>
  <si>
    <t>DITL530225</t>
  </si>
  <si>
    <t>COVARRUBIAS LEGASPI HUGO ORLANDO</t>
  </si>
  <si>
    <t>GAMR610106985</t>
  </si>
  <si>
    <t>MARJ741223</t>
  </si>
  <si>
    <t xml:space="preserve">VALLE VALDOVINOS ELIZABETH </t>
  </si>
  <si>
    <t>VAVE851006CR2</t>
  </si>
  <si>
    <t>MASA540604IK8</t>
  </si>
  <si>
    <t>06/082013</t>
  </si>
  <si>
    <t>GONZALEZ ALBA ERIKA VERONICA</t>
  </si>
  <si>
    <t>GOAE7403275A2</t>
  </si>
  <si>
    <t>MAGAÑA AVILA JOSE</t>
  </si>
  <si>
    <t>MAAJ751128</t>
  </si>
  <si>
    <t>AYALA RUIZA MARIA GUADALUPE</t>
  </si>
  <si>
    <t>AARG931028</t>
  </si>
  <si>
    <t>MARTINEZ PADILLA JOSE LUIS</t>
  </si>
  <si>
    <t>MAPL750323</t>
  </si>
  <si>
    <t>BASULTO FLORES DIEGO</t>
  </si>
  <si>
    <t>BAFD931106</t>
  </si>
  <si>
    <t>JIMENEZ BAUTISTA PABLO ALEJANDRO</t>
  </si>
  <si>
    <t xml:space="preserve">SANCHEZ RAMIREZ DIANA STEPHANIA </t>
  </si>
  <si>
    <t>SARD940312</t>
  </si>
  <si>
    <t>JIBP890225</t>
  </si>
  <si>
    <t>MADRIGAL GONZALEZ JOSE</t>
  </si>
  <si>
    <t>MAGJ670412N88</t>
  </si>
  <si>
    <t>ROTZ8601098S8</t>
  </si>
  <si>
    <t>VELAZQUEZ SALCIDO IGNACIO</t>
  </si>
  <si>
    <t>VESI490515FL9</t>
  </si>
  <si>
    <t>DESS4103299Q9</t>
  </si>
  <si>
    <t>ARIAS CARDONA MIRIAM</t>
  </si>
  <si>
    <t>AICM890711</t>
  </si>
  <si>
    <t>MEJIA MOLINA MILTON CARLOS</t>
  </si>
  <si>
    <t>MEMM7605122N0</t>
  </si>
  <si>
    <t>CAÑEDO CASTAÑEDA ROY ALBERTO</t>
  </si>
  <si>
    <t>NURA6701264K6</t>
  </si>
  <si>
    <t>NUÑO RUBIO ALBERTO</t>
  </si>
  <si>
    <t>ROBLEDO TRUJILLO MARIA ZENYANCE</t>
  </si>
  <si>
    <t>06</t>
  </si>
  <si>
    <t>23</t>
  </si>
  <si>
    <t>00178</t>
  </si>
  <si>
    <t>COMPONENTE</t>
  </si>
  <si>
    <t>CONTRALORÍA INTERNA.</t>
  </si>
  <si>
    <t>DIRECCIÓN  DE CUENCAS Y SUSTENTABILIDAD</t>
  </si>
  <si>
    <t>DIRECCIÓN DE OPERACIÓN DE PLANTAS DE TRATAMIENTO DE AGUAS RESIDUALES</t>
  </si>
  <si>
    <t>DIRECCIÓN DE LA UNIDAD EJECUTORA DE ABASTECIMIENTO Y SANEAMIENTO</t>
  </si>
  <si>
    <t>HERNANDEZ MENDOZA HERMILO</t>
  </si>
  <si>
    <t>HEMH671122</t>
  </si>
  <si>
    <t>PRIMA POR RIESGO DE TRABAJO           1523</t>
  </si>
  <si>
    <t>LAUDOS, LIQUIDACIONES, INDEMNIZACIONES POR SUELDOS Y SALARIOS CAIDOS  1521</t>
  </si>
  <si>
    <t>BELTRAN FERNANDEZ MIRIAM ASTRID</t>
  </si>
  <si>
    <t>RODRIGUEZ AZPEITIA MARIO JOSE</t>
  </si>
  <si>
    <t>CASTAÑEDA MONTAÑO DANIELA</t>
  </si>
  <si>
    <t>ROAM930322TL9</t>
  </si>
  <si>
    <t>AYARD FLORES CLAUDIA MONICA</t>
  </si>
  <si>
    <t>AAFC801203TV0</t>
  </si>
  <si>
    <t>ACEVEDO MONTEON JOSE MARTÍN</t>
  </si>
  <si>
    <t>230-006</t>
  </si>
  <si>
    <t>394-002</t>
  </si>
  <si>
    <t>220-004</t>
  </si>
  <si>
    <t>220-005</t>
  </si>
  <si>
    <t>230-004</t>
  </si>
  <si>
    <t>43-219-009</t>
  </si>
  <si>
    <t>200-001</t>
  </si>
  <si>
    <t>62-187-005</t>
  </si>
  <si>
    <t>410-001</t>
  </si>
  <si>
    <t>420-005</t>
  </si>
  <si>
    <t>450-007</t>
  </si>
  <si>
    <t>27-260-010</t>
  </si>
  <si>
    <t>400-001</t>
  </si>
  <si>
    <t>83-163-004</t>
  </si>
  <si>
    <t>25-237-002</t>
  </si>
  <si>
    <t>25-100-003</t>
  </si>
  <si>
    <t>40-119-005</t>
  </si>
  <si>
    <t>450-013</t>
  </si>
  <si>
    <t>84-137-007</t>
  </si>
  <si>
    <t>220-003</t>
  </si>
  <si>
    <t>84-027-001</t>
  </si>
  <si>
    <t>40-043-001</t>
  </si>
  <si>
    <t>450-006</t>
  </si>
  <si>
    <t>420-004</t>
  </si>
  <si>
    <t>89-208-008</t>
  </si>
  <si>
    <t>450-009</t>
  </si>
  <si>
    <t>83-053-001</t>
  </si>
  <si>
    <t>750-004</t>
  </si>
  <si>
    <t>57-019-020</t>
  </si>
  <si>
    <t>18-123-002</t>
  </si>
  <si>
    <t>500-004</t>
  </si>
  <si>
    <t>18-209-008</t>
  </si>
  <si>
    <t>518-003</t>
  </si>
  <si>
    <t>518-015</t>
  </si>
  <si>
    <t>560-002</t>
  </si>
  <si>
    <t>206-002</t>
  </si>
  <si>
    <t>18-289-005</t>
  </si>
  <si>
    <t>560-005</t>
  </si>
  <si>
    <t>204-002</t>
  </si>
  <si>
    <t>515-004</t>
  </si>
  <si>
    <t>29-127-002</t>
  </si>
  <si>
    <t>12-122-002</t>
  </si>
  <si>
    <t>515-005</t>
  </si>
  <si>
    <t>560-007</t>
  </si>
  <si>
    <t>348-003</t>
  </si>
  <si>
    <t>397-072</t>
  </si>
  <si>
    <t>550-008</t>
  </si>
  <si>
    <t>550-006</t>
  </si>
  <si>
    <t>550-003</t>
  </si>
  <si>
    <t>550-002</t>
  </si>
  <si>
    <t>520-003</t>
  </si>
  <si>
    <t>560-008</t>
  </si>
  <si>
    <t>530-003</t>
  </si>
  <si>
    <t>397-061</t>
  </si>
  <si>
    <t>37-070-005</t>
  </si>
  <si>
    <t>560-003</t>
  </si>
  <si>
    <t>540-009</t>
  </si>
  <si>
    <t>540-007</t>
  </si>
  <si>
    <t>560-006</t>
  </si>
  <si>
    <t>520-004</t>
  </si>
  <si>
    <t>550-010</t>
  </si>
  <si>
    <t>60-105-02</t>
  </si>
  <si>
    <t>520-005</t>
  </si>
  <si>
    <t>14-018-001</t>
  </si>
  <si>
    <t>36-034-001</t>
  </si>
  <si>
    <t>14-258-004</t>
  </si>
  <si>
    <t>540-008</t>
  </si>
  <si>
    <t>13-048-002</t>
  </si>
  <si>
    <t>514-002</t>
  </si>
  <si>
    <t>550-009</t>
  </si>
  <si>
    <t>311-002</t>
  </si>
  <si>
    <t>13-012-001</t>
  </si>
  <si>
    <t>650-013</t>
  </si>
  <si>
    <t>48-215-004</t>
  </si>
  <si>
    <t>50-215-006</t>
  </si>
  <si>
    <t>650-010</t>
  </si>
  <si>
    <t>49-215-006</t>
  </si>
  <si>
    <t>539-004</t>
  </si>
  <si>
    <t>51-043-003</t>
  </si>
  <si>
    <t>50-043-009</t>
  </si>
  <si>
    <t>56-207-002</t>
  </si>
  <si>
    <t>50-215-005</t>
  </si>
  <si>
    <t>48-206-002</t>
  </si>
  <si>
    <t>50-206-003</t>
  </si>
  <si>
    <t>49-206-002</t>
  </si>
  <si>
    <t>48-215-006</t>
  </si>
  <si>
    <t>49-215-007</t>
  </si>
  <si>
    <t>136-010</t>
  </si>
  <si>
    <t>650-012</t>
  </si>
  <si>
    <t>57-202-014</t>
  </si>
  <si>
    <t>57-208-018</t>
  </si>
  <si>
    <t>50-215-007</t>
  </si>
  <si>
    <t>397-088</t>
  </si>
  <si>
    <t>397-078</t>
  </si>
  <si>
    <t>200-031</t>
  </si>
  <si>
    <t>57-193-010</t>
  </si>
  <si>
    <t>46-149-010</t>
  </si>
  <si>
    <t>57-181-013</t>
  </si>
  <si>
    <t>397-087</t>
  </si>
  <si>
    <t>57-202-016</t>
  </si>
  <si>
    <t>27-160-007</t>
  </si>
  <si>
    <t>56-180-001</t>
  </si>
  <si>
    <t>57-202-007</t>
  </si>
  <si>
    <t>57-156-011</t>
  </si>
  <si>
    <t>35-192-004</t>
  </si>
  <si>
    <t>650-014</t>
  </si>
  <si>
    <t>43-132-006</t>
  </si>
  <si>
    <t>41-177-002</t>
  </si>
  <si>
    <t>620-003</t>
  </si>
  <si>
    <t>526-002</t>
  </si>
  <si>
    <t>33-173-004</t>
  </si>
  <si>
    <t>30-171-003</t>
  </si>
  <si>
    <t>820-015</t>
  </si>
  <si>
    <t>89-022</t>
  </si>
  <si>
    <t>28-142-002</t>
  </si>
  <si>
    <t>18-287-004</t>
  </si>
  <si>
    <t>45-153-002</t>
  </si>
  <si>
    <t>36-129-005</t>
  </si>
  <si>
    <t>22-170-002</t>
  </si>
  <si>
    <t>660-005</t>
  </si>
  <si>
    <t>84-137-004</t>
  </si>
  <si>
    <t>30-261-004</t>
  </si>
  <si>
    <t>39-265-011</t>
  </si>
  <si>
    <t>50-116-001</t>
  </si>
  <si>
    <t>49-206-003</t>
  </si>
  <si>
    <t>48-115-001</t>
  </si>
  <si>
    <t>50-206-002</t>
  </si>
  <si>
    <t>600-001</t>
  </si>
  <si>
    <t>39-078-003</t>
  </si>
  <si>
    <t>40-104-004</t>
  </si>
  <si>
    <t>39-103-005</t>
  </si>
  <si>
    <t>57-208-019</t>
  </si>
  <si>
    <t>640-003</t>
  </si>
  <si>
    <t>650-004</t>
  </si>
  <si>
    <t>640-020</t>
  </si>
  <si>
    <t>34-222-003</t>
  </si>
  <si>
    <t>640-021</t>
  </si>
  <si>
    <t>640-014</t>
  </si>
  <si>
    <t>79-194-005</t>
  </si>
  <si>
    <t>640-005</t>
  </si>
  <si>
    <t>36-175-003</t>
  </si>
  <si>
    <t>640-006</t>
  </si>
  <si>
    <t>640-016</t>
  </si>
  <si>
    <t>630-017</t>
  </si>
  <si>
    <t>40-144-003</t>
  </si>
  <si>
    <t>630-019</t>
  </si>
  <si>
    <t>43-239-003</t>
  </si>
  <si>
    <t>39-131-009</t>
  </si>
  <si>
    <t>41-083-005</t>
  </si>
  <si>
    <t>39-067-007</t>
  </si>
  <si>
    <t>39-131-008</t>
  </si>
  <si>
    <t>04-164-003</t>
  </si>
  <si>
    <t>430-001</t>
  </si>
  <si>
    <t>660-003</t>
  </si>
  <si>
    <t>630-009</t>
  </si>
  <si>
    <t>397-081</t>
  </si>
  <si>
    <t>620-012</t>
  </si>
  <si>
    <t>41-155-009</t>
  </si>
  <si>
    <t>353-003</t>
  </si>
  <si>
    <t>41-083-010</t>
  </si>
  <si>
    <t>630-015</t>
  </si>
  <si>
    <t>630-008</t>
  </si>
  <si>
    <t>41-083-007</t>
  </si>
  <si>
    <t>57-052-002</t>
  </si>
  <si>
    <t>86-108-016</t>
  </si>
  <si>
    <t>39-283-012</t>
  </si>
  <si>
    <t>182-014</t>
  </si>
  <si>
    <t>45-140-003</t>
  </si>
  <si>
    <t>640-028</t>
  </si>
  <si>
    <t>397-082</t>
  </si>
  <si>
    <t>31-113-002</t>
  </si>
  <si>
    <t>630-016</t>
  </si>
  <si>
    <t>34-041-001</t>
  </si>
  <si>
    <t>630-020</t>
  </si>
  <si>
    <t>660-004</t>
  </si>
  <si>
    <t>29-127-003</t>
  </si>
  <si>
    <t>43-086-002</t>
  </si>
  <si>
    <t>39-042-001</t>
  </si>
  <si>
    <t>620-010</t>
  </si>
  <si>
    <t>630-013</t>
  </si>
  <si>
    <t>200-023</t>
  </si>
  <si>
    <t>630-012</t>
  </si>
  <si>
    <t>650-011</t>
  </si>
  <si>
    <t>600-003</t>
  </si>
  <si>
    <t>397-094</t>
  </si>
  <si>
    <t>57-279-009</t>
  </si>
  <si>
    <t>86-168-027</t>
  </si>
  <si>
    <t>730-027</t>
  </si>
  <si>
    <t>397-113</t>
  </si>
  <si>
    <t>930-016</t>
  </si>
  <si>
    <t>86-212-018</t>
  </si>
  <si>
    <t>86-212-022</t>
  </si>
  <si>
    <t>375-008</t>
  </si>
  <si>
    <t>730-010</t>
  </si>
  <si>
    <t>730-008</t>
  </si>
  <si>
    <t>86-212-023</t>
  </si>
  <si>
    <t>86-028-035</t>
  </si>
  <si>
    <t>86-185-032</t>
  </si>
  <si>
    <t>86-244-011</t>
  </si>
  <si>
    <t>86-185-029</t>
  </si>
  <si>
    <t>200-040</t>
  </si>
  <si>
    <t>31-184-004</t>
  </si>
  <si>
    <t>518-004</t>
  </si>
  <si>
    <t>27-259-003</t>
  </si>
  <si>
    <t>27-126-012</t>
  </si>
  <si>
    <t>740-013</t>
  </si>
  <si>
    <t>750-008</t>
  </si>
  <si>
    <t>539-005</t>
  </si>
  <si>
    <t>200-038</t>
  </si>
  <si>
    <t>27-281-009</t>
  </si>
  <si>
    <t>397-093</t>
  </si>
  <si>
    <t>86-167-002</t>
  </si>
  <si>
    <t>730-014</t>
  </si>
  <si>
    <t>86-148-004</t>
  </si>
  <si>
    <t>86-185-028</t>
  </si>
  <si>
    <t>397-076</t>
  </si>
  <si>
    <t>730-017</t>
  </si>
  <si>
    <t>524-005</t>
  </si>
  <si>
    <t>84-137-005</t>
  </si>
  <si>
    <t>710-006</t>
  </si>
  <si>
    <t>740-009</t>
  </si>
  <si>
    <t>710-002</t>
  </si>
  <si>
    <t>49-284-008</t>
  </si>
  <si>
    <t>81-186-009</t>
  </si>
  <si>
    <t>750-012</t>
  </si>
  <si>
    <t>397-066</t>
  </si>
  <si>
    <t>750-002</t>
  </si>
  <si>
    <t>730-025</t>
  </si>
  <si>
    <t>730-005</t>
  </si>
  <si>
    <t>60-262-011</t>
  </si>
  <si>
    <t>86-223-013</t>
  </si>
  <si>
    <t>03-097-005</t>
  </si>
  <si>
    <t>720-005</t>
  </si>
  <si>
    <t>320-002</t>
  </si>
  <si>
    <t>740-017</t>
  </si>
  <si>
    <t>730-029</t>
  </si>
  <si>
    <t>86-212-025</t>
  </si>
  <si>
    <t>750-007</t>
  </si>
  <si>
    <t>22-099-003</t>
  </si>
  <si>
    <t>60-198-002</t>
  </si>
  <si>
    <t>720-002</t>
  </si>
  <si>
    <t>86-061-015</t>
  </si>
  <si>
    <t>07-088-002</t>
  </si>
  <si>
    <t>750-013</t>
  </si>
  <si>
    <t>303-009</t>
  </si>
  <si>
    <t>84-137-008</t>
  </si>
  <si>
    <t>85-138-005</t>
  </si>
  <si>
    <t>730-013</t>
  </si>
  <si>
    <t>24-238-002</t>
  </si>
  <si>
    <t>740-006</t>
  </si>
  <si>
    <t>03-264-003</t>
  </si>
  <si>
    <t>750-009</t>
  </si>
  <si>
    <t>730-015</t>
  </si>
  <si>
    <t>84-080-003</t>
  </si>
  <si>
    <t>740-016</t>
  </si>
  <si>
    <t>710-008</t>
  </si>
  <si>
    <t>397-096</t>
  </si>
  <si>
    <t>397-064</t>
  </si>
  <si>
    <t>730-012</t>
  </si>
  <si>
    <t>33-254-003</t>
  </si>
  <si>
    <t>700-003</t>
  </si>
  <si>
    <t>820-026</t>
  </si>
  <si>
    <t>820-043</t>
  </si>
  <si>
    <t>820-045</t>
  </si>
  <si>
    <t>820-039</t>
  </si>
  <si>
    <t>930-006</t>
  </si>
  <si>
    <t>930-015</t>
  </si>
  <si>
    <t>820-018</t>
  </si>
  <si>
    <t>820-023</t>
  </si>
  <si>
    <t>820-020</t>
  </si>
  <si>
    <t>820-047</t>
  </si>
  <si>
    <t>820-032</t>
  </si>
  <si>
    <t>820-044</t>
  </si>
  <si>
    <t>820-021</t>
  </si>
  <si>
    <t>820-037</t>
  </si>
  <si>
    <t>820-019</t>
  </si>
  <si>
    <t>820-028</t>
  </si>
  <si>
    <t>820-029</t>
  </si>
  <si>
    <t>820-040</t>
  </si>
  <si>
    <t>820-046</t>
  </si>
  <si>
    <t>66-194-002</t>
  </si>
  <si>
    <t>68-194-003</t>
  </si>
  <si>
    <t>46-200-002</t>
  </si>
  <si>
    <t>66-194-003</t>
  </si>
  <si>
    <t>820-031</t>
  </si>
  <si>
    <t>77-194-003</t>
  </si>
  <si>
    <t>820-013</t>
  </si>
  <si>
    <t>69-194-004</t>
  </si>
  <si>
    <t>76-194-004</t>
  </si>
  <si>
    <t>76-269-012</t>
  </si>
  <si>
    <t>650-005</t>
  </si>
  <si>
    <t>80-194-003</t>
  </si>
  <si>
    <t>77-194-005</t>
  </si>
  <si>
    <t>70-194-003</t>
  </si>
  <si>
    <t>820-004</t>
  </si>
  <si>
    <t>80-194-004</t>
  </si>
  <si>
    <t>81-194-004</t>
  </si>
  <si>
    <t>67-201-004</t>
  </si>
  <si>
    <t>206-006</t>
  </si>
  <si>
    <t>373-003</t>
  </si>
  <si>
    <t>67-194-005</t>
  </si>
  <si>
    <t>820-030</t>
  </si>
  <si>
    <t>820-017</t>
  </si>
  <si>
    <t>531-004</t>
  </si>
  <si>
    <t>76-194-007</t>
  </si>
  <si>
    <t>68-194-006</t>
  </si>
  <si>
    <t>73-269-007</t>
  </si>
  <si>
    <t>76-194-008</t>
  </si>
  <si>
    <t>71-194-007</t>
  </si>
  <si>
    <t>531-003</t>
  </si>
  <si>
    <t>75-182-001</t>
  </si>
  <si>
    <t>820-002</t>
  </si>
  <si>
    <t>76-194-009</t>
  </si>
  <si>
    <t>74-194-006</t>
  </si>
  <si>
    <t>77-194-009</t>
  </si>
  <si>
    <t>373-004</t>
  </si>
  <si>
    <t>76-194-002</t>
  </si>
  <si>
    <t>46-204-008</t>
  </si>
  <si>
    <t>373-006</t>
  </si>
  <si>
    <t>76-194-003</t>
  </si>
  <si>
    <t>65-194-003</t>
  </si>
  <si>
    <t>74-194-002</t>
  </si>
  <si>
    <t>78-194-003</t>
  </si>
  <si>
    <t>50-43-008</t>
  </si>
  <si>
    <t>80-194-002</t>
  </si>
  <si>
    <t>820-005</t>
  </si>
  <si>
    <t>69-194-002</t>
  </si>
  <si>
    <t>69-194-005</t>
  </si>
  <si>
    <t>75-194-003</t>
  </si>
  <si>
    <t>73-194-005</t>
  </si>
  <si>
    <t>66-194-005</t>
  </si>
  <si>
    <t>77-194-006</t>
  </si>
  <si>
    <t>206-005</t>
  </si>
  <si>
    <t>75-194-004</t>
  </si>
  <si>
    <t>81-194-003</t>
  </si>
  <si>
    <t>531-002</t>
  </si>
  <si>
    <t>80-194-006</t>
  </si>
  <si>
    <t>72-269-008</t>
  </si>
  <si>
    <t>71-194-004</t>
  </si>
  <si>
    <t>151-008</t>
  </si>
  <si>
    <t>78-194-005</t>
  </si>
  <si>
    <t>372-002</t>
  </si>
  <si>
    <t>79-194-004</t>
  </si>
  <si>
    <t>76-194-006</t>
  </si>
  <si>
    <t>67-194-003</t>
  </si>
  <si>
    <t>66-194-006</t>
  </si>
  <si>
    <t>67-194-006</t>
  </si>
  <si>
    <t>374-004</t>
  </si>
  <si>
    <t>71-269-008</t>
  </si>
  <si>
    <t>68-194-007</t>
  </si>
  <si>
    <t>70-194-006</t>
  </si>
  <si>
    <t>74-194-005</t>
  </si>
  <si>
    <t>77-194-008</t>
  </si>
  <si>
    <t>206-004</t>
  </si>
  <si>
    <t>65-194-006</t>
  </si>
  <si>
    <t>376-002</t>
  </si>
  <si>
    <t>57-181-004</t>
  </si>
  <si>
    <t>63-203-003</t>
  </si>
  <si>
    <t>73-194-002</t>
  </si>
  <si>
    <t>512-011</t>
  </si>
  <si>
    <t>510-014</t>
  </si>
  <si>
    <t>66-194-004</t>
  </si>
  <si>
    <t>398-002</t>
  </si>
  <si>
    <t>63-194-004</t>
  </si>
  <si>
    <t>81-182-001</t>
  </si>
  <si>
    <t>510-008</t>
  </si>
  <si>
    <t>650-003</t>
  </si>
  <si>
    <t>820-034</t>
  </si>
  <si>
    <t>510-006</t>
  </si>
  <si>
    <t>70-194-004</t>
  </si>
  <si>
    <t>69-182-001</t>
  </si>
  <si>
    <t>66-182-001</t>
  </si>
  <si>
    <t>510-010</t>
  </si>
  <si>
    <t>510-012</t>
  </si>
  <si>
    <t>510-007</t>
  </si>
  <si>
    <t>810-005</t>
  </si>
  <si>
    <t>510-016</t>
  </si>
  <si>
    <t>510-013</t>
  </si>
  <si>
    <t>62-194-007</t>
  </si>
  <si>
    <t>72-182-001</t>
  </si>
  <si>
    <t>31-158-003</t>
  </si>
  <si>
    <t>510-003</t>
  </si>
  <si>
    <t>62-201-066</t>
  </si>
  <si>
    <t>810-009</t>
  </si>
  <si>
    <t>79-182-001</t>
  </si>
  <si>
    <t>65-182-001</t>
  </si>
  <si>
    <t>71-182-001</t>
  </si>
  <si>
    <t>41-289-014</t>
  </si>
  <si>
    <t>78-194-004</t>
  </si>
  <si>
    <t>77-182-001</t>
  </si>
  <si>
    <t>62-161-009</t>
  </si>
  <si>
    <t>510-001</t>
  </si>
  <si>
    <t>376-005</t>
  </si>
  <si>
    <t>810-002</t>
  </si>
  <si>
    <t>60-157-010</t>
  </si>
  <si>
    <t>200-042</t>
  </si>
  <si>
    <t>810-003</t>
  </si>
  <si>
    <t>373-002</t>
  </si>
  <si>
    <t>73-194-004</t>
  </si>
  <si>
    <t>206-001</t>
  </si>
  <si>
    <t>63-114-002</t>
  </si>
  <si>
    <t>76-182-001</t>
  </si>
  <si>
    <t>67-182-001</t>
  </si>
  <si>
    <t>64-195-003</t>
  </si>
  <si>
    <t>80-182-001</t>
  </si>
  <si>
    <t>510-005</t>
  </si>
  <si>
    <t>830-006</t>
  </si>
  <si>
    <t>64-089-001</t>
  </si>
  <si>
    <t>60-095-005</t>
  </si>
  <si>
    <t>89-206-010</t>
  </si>
  <si>
    <t>60-068-009</t>
  </si>
  <si>
    <t>62-134-004</t>
  </si>
  <si>
    <t>810-008</t>
  </si>
  <si>
    <t>510-018</t>
  </si>
  <si>
    <t>63-090-001</t>
  </si>
  <si>
    <t>830-005</t>
  </si>
  <si>
    <t>60-096-006</t>
  </si>
  <si>
    <t>60-039-001</t>
  </si>
  <si>
    <t>351-001</t>
  </si>
  <si>
    <t>397-095</t>
  </si>
  <si>
    <t>730-004</t>
  </si>
  <si>
    <t>526-004</t>
  </si>
  <si>
    <t>86-212-026</t>
  </si>
  <si>
    <t>86-212-019</t>
  </si>
  <si>
    <t>86-201-036</t>
  </si>
  <si>
    <t>930-017</t>
  </si>
  <si>
    <t>397-047</t>
  </si>
  <si>
    <t>930-018</t>
  </si>
  <si>
    <t>86-212-024</t>
  </si>
  <si>
    <t>86-193-037</t>
  </si>
  <si>
    <t>397-112</t>
  </si>
  <si>
    <t>203-002</t>
  </si>
  <si>
    <t>910-002</t>
  </si>
  <si>
    <t>376-006</t>
  </si>
  <si>
    <t>910-031</t>
  </si>
  <si>
    <t>377-002</t>
  </si>
  <si>
    <t>377-004</t>
  </si>
  <si>
    <t>376-003</t>
  </si>
  <si>
    <t>377-003</t>
  </si>
  <si>
    <t>04-190-004</t>
  </si>
  <si>
    <t>910-026</t>
  </si>
  <si>
    <t>910-028</t>
  </si>
  <si>
    <t>61-166-002</t>
  </si>
  <si>
    <t>101-010</t>
  </si>
  <si>
    <t>06-199-003</t>
  </si>
  <si>
    <t>166-002</t>
  </si>
  <si>
    <t>207-002</t>
  </si>
  <si>
    <t>206-003</t>
  </si>
  <si>
    <t>205-002</t>
  </si>
  <si>
    <t>86-109-017</t>
  </si>
  <si>
    <t>30-094-001</t>
  </si>
  <si>
    <t>900-003</t>
  </si>
  <si>
    <t>910-032</t>
  </si>
  <si>
    <t>930-007</t>
  </si>
  <si>
    <t>340-002</t>
  </si>
  <si>
    <t>11-084-004</t>
  </si>
  <si>
    <t>60-186-019</t>
  </si>
  <si>
    <t>90-208-007</t>
  </si>
  <si>
    <t>03-077-004</t>
  </si>
  <si>
    <t>630-014</t>
  </si>
  <si>
    <t>910-030</t>
  </si>
  <si>
    <t>397-060</t>
  </si>
  <si>
    <t>137-019</t>
  </si>
  <si>
    <t>45-037-001</t>
  </si>
  <si>
    <t>930-019</t>
  </si>
  <si>
    <t>18-286-003</t>
  </si>
  <si>
    <t>61-026-001</t>
  </si>
  <si>
    <t>910-027</t>
  </si>
  <si>
    <t>900-002</t>
  </si>
  <si>
    <t>302-002</t>
  </si>
  <si>
    <t>303-008</t>
  </si>
  <si>
    <t>301-005</t>
  </si>
  <si>
    <t>300-002</t>
  </si>
  <si>
    <t>FLORES SAINZ ALBERTO MISAEL</t>
  </si>
  <si>
    <t>SALAS JIMENEZ KARLA ALEJANDRA</t>
  </si>
  <si>
    <t>RAMOS RODRIGUEZ MA. DEL CARMEN</t>
  </si>
  <si>
    <t>HUERTA ALCANTAR MIGUEL ANGEL</t>
  </si>
  <si>
    <t>VERA URIBE JOEL FRANCISCO</t>
  </si>
  <si>
    <t>PEREZ MEZA JAIME GABRIEL</t>
  </si>
  <si>
    <t>ROJAS DAVILA EMMANUEL</t>
  </si>
  <si>
    <t>MARTIN GUZMAN JOAQUIN</t>
  </si>
  <si>
    <t>RAMIREZ RAMIREZ ANDERSON ALBERTO</t>
  </si>
  <si>
    <t>NAVARRO MARTIN DEL CAMPO HECTOR</t>
  </si>
  <si>
    <t>ASCENCIO AGUILAR CRISTIANI</t>
  </si>
  <si>
    <t>MARQUEZ CABEZA ANA CATALINA</t>
  </si>
  <si>
    <t>ALCAZAR PEREZ AZAHAR MARGARITA</t>
  </si>
  <si>
    <t>FOSA871113HC8</t>
  </si>
  <si>
    <t>SAJK911007GN9</t>
  </si>
  <si>
    <t>LOGM670304UY0</t>
  </si>
  <si>
    <t>NXCO720102CEA</t>
  </si>
  <si>
    <t>RARA811025CS8</t>
  </si>
  <si>
    <t>NAMH890913697</t>
  </si>
  <si>
    <t>AEAC940531879</t>
  </si>
  <si>
    <t>MACA781206QH1</t>
  </si>
  <si>
    <t>AAPA890715450</t>
  </si>
  <si>
    <t>HUAM7204156U2</t>
  </si>
  <si>
    <t>VEUJ700716SJ1</t>
  </si>
  <si>
    <t>PEMJ700228UQ8</t>
  </si>
  <si>
    <t>RODE800726U51</t>
  </si>
  <si>
    <t>MAGJ8002256PU</t>
  </si>
  <si>
    <t>CAMD</t>
  </si>
  <si>
    <t>630-021</t>
  </si>
  <si>
    <t>GARCIA GUTIERREZ JONATAN</t>
  </si>
  <si>
    <t>GAGJ850104AI8</t>
  </si>
  <si>
    <t>720-010</t>
  </si>
  <si>
    <t>FLORES VAZQUEZ ARTURO</t>
  </si>
  <si>
    <t>FOVA561215TH2</t>
  </si>
  <si>
    <t>LETICIA DIAZ TORRES</t>
  </si>
  <si>
    <t>730-031</t>
  </si>
  <si>
    <t>VAZQUEZ RIVAS NORMA ARGELIA</t>
  </si>
  <si>
    <t>VARN820927DV7</t>
  </si>
  <si>
    <t>LUGO SOLORIO ALDO</t>
  </si>
  <si>
    <t>MARTINEZ GOMEZ FABIAN JALIL</t>
  </si>
  <si>
    <t>NICOLAS RENTERIA OSCAR ALEJANDRO</t>
  </si>
  <si>
    <t>JEFE DE SERVICIOS TECNOLOGICOS</t>
  </si>
  <si>
    <t>CUEVAS CARRANZA PAOLA GUADALUPE</t>
  </si>
  <si>
    <t>AUXILIAR JURIDICO ADMINISTRATIVO</t>
  </si>
  <si>
    <t>DELGADILLO IZQUIERDO ARMANDO ALFONSO</t>
  </si>
  <si>
    <t>SEGRETARIA DE DIRECCIÓN</t>
  </si>
  <si>
    <t>RAMIREZ ESTRADA MARGARITA</t>
  </si>
  <si>
    <t>ANGUIANO FIGUEROA DAMIAN ALONSO</t>
  </si>
  <si>
    <t>AUFD830110S26</t>
  </si>
  <si>
    <t>820-048</t>
  </si>
  <si>
    <t>840-002</t>
  </si>
  <si>
    <t>RAEM680415GK9</t>
  </si>
  <si>
    <t>PRADO RODRIGUEZ JESUS ALEJANDRO</t>
  </si>
  <si>
    <t>GARCIA ELIZALDE ERNESTO</t>
  </si>
  <si>
    <t>AUXILIAR DE NOMINA</t>
  </si>
  <si>
    <t>JEFE DE CAPACITACIÓN Y ORGANIZACIÓN</t>
  </si>
  <si>
    <t>CONTADOR</t>
  </si>
  <si>
    <t>AUXILIAR DE GESTION Y CONCERTACIÓN</t>
  </si>
  <si>
    <t>NIRO780128S82</t>
  </si>
  <si>
    <t>720-011</t>
  </si>
  <si>
    <t>PARJ900208HF4</t>
  </si>
  <si>
    <t>750-026</t>
  </si>
  <si>
    <t>750-025</t>
  </si>
  <si>
    <t>MAGF810831EU7</t>
  </si>
  <si>
    <t>660-008</t>
  </si>
  <si>
    <t>LUSA750512RP7</t>
  </si>
  <si>
    <t>530-008</t>
  </si>
  <si>
    <t>DEIA690710FM5</t>
  </si>
  <si>
    <t>910-035</t>
  </si>
  <si>
    <t>8B</t>
  </si>
  <si>
    <t>AUXILIAR ADMINISTRATIVO DE RECURSOS HUMANOS Y CONTABLE</t>
  </si>
  <si>
    <t>750-027</t>
  </si>
  <si>
    <t>PONCE ESPINOSA RAFAEL NEHEMIAS</t>
  </si>
  <si>
    <t>POER810704IH0</t>
  </si>
  <si>
    <t>9A</t>
  </si>
  <si>
    <t>ARCHIVISTA "A"</t>
  </si>
  <si>
    <t>AUSENCIO GARCIA PEDRO</t>
  </si>
  <si>
    <t>730-032</t>
  </si>
  <si>
    <t>AUGP920509CG8</t>
  </si>
  <si>
    <t>820-049</t>
  </si>
  <si>
    <t>SANCHEZ MUÑOZ DANIEL JOSUE</t>
  </si>
  <si>
    <t>SAMD921231LI8</t>
  </si>
  <si>
    <t>RAMIREZ ESTRADA JOSE MARTIN</t>
  </si>
  <si>
    <t>LOPEZ SALDAÑA LUISA FERNANDA</t>
  </si>
  <si>
    <t>TRUJILLO PICAZO JOSE ALEJANDRO</t>
  </si>
  <si>
    <t>BARRAGAN HERNANDEZ ROGELIO</t>
  </si>
  <si>
    <t>CEJA CASTILLO RUBEN</t>
  </si>
  <si>
    <t>720-012</t>
  </si>
  <si>
    <t>730-033</t>
  </si>
  <si>
    <t>531-005</t>
  </si>
  <si>
    <t>650-015</t>
  </si>
  <si>
    <t>750-022</t>
  </si>
  <si>
    <t>RAMÍREZ PORTILLO JOAQUIN</t>
  </si>
  <si>
    <t>PALMA HERNANDEZ EUTIMIO</t>
  </si>
  <si>
    <t>SANCHEZ MACIAS MARIA DEL CARMEN</t>
  </si>
  <si>
    <t>300-004</t>
  </si>
  <si>
    <t>LÓPEZ ROMAN MIRNA MARIA</t>
  </si>
  <si>
    <t>DEL RIO ANGEL</t>
  </si>
  <si>
    <t>820-050</t>
  </si>
  <si>
    <t>LUNA ARELLANO JOSE MA.</t>
  </si>
  <si>
    <t>450-014</t>
  </si>
  <si>
    <t>LUAM610912FV8</t>
  </si>
  <si>
    <t>CECR791125GF9</t>
  </si>
  <si>
    <t>MONTOYA GARCIA ARIEL JOSEPH</t>
  </si>
  <si>
    <t>MOGA920523GP0</t>
  </si>
  <si>
    <t>640-030</t>
  </si>
  <si>
    <t>BAHR800729PZ5</t>
  </si>
  <si>
    <t>SAMC610809TG6</t>
  </si>
  <si>
    <t>RAEM661024LZ5</t>
  </si>
  <si>
    <t>CUEVAS MORENO EDUARDO</t>
  </si>
  <si>
    <t>CUME901011E15</t>
  </si>
  <si>
    <t>910-036</t>
  </si>
  <si>
    <t>LOSL690131QP0</t>
  </si>
  <si>
    <t>RAPJ890906AA0</t>
  </si>
  <si>
    <t>ESTRADA MAGALON RICARDO ANTONIO</t>
  </si>
  <si>
    <t>EAMR561129SA6</t>
  </si>
  <si>
    <t>730-034</t>
  </si>
  <si>
    <t>TUPA920914TE3</t>
  </si>
  <si>
    <t>840-003</t>
  </si>
  <si>
    <t>ZUNO OROZCO KAREN STEPHANIA</t>
  </si>
  <si>
    <t>MUNGUIA MORA GERARDO</t>
  </si>
  <si>
    <t>POBLETE AGUILAR MITCHEL</t>
  </si>
  <si>
    <t>LOPEZ CHAVEZ INES DEL CARMEN</t>
  </si>
  <si>
    <t>GONZALEZ MAGALLANES HUGO ERNESTO</t>
  </si>
  <si>
    <t>GONZALEZ CASTILLO MARIA DE LOS ANGELES</t>
  </si>
  <si>
    <t>TORRES JIMENEZ LIVIA BELEN</t>
  </si>
  <si>
    <t>FALTANTE</t>
  </si>
  <si>
    <t>EJERCICIO 2016</t>
  </si>
  <si>
    <t>DIRECCION GENERAL</t>
  </si>
  <si>
    <t>JUAREZ JUAREZ RAUL ADOLFO</t>
  </si>
  <si>
    <t>SOLIS LUNA EUGENIO</t>
  </si>
  <si>
    <t>GLORIA ANTONIA TOPETE AVELAR</t>
  </si>
  <si>
    <t>COORDINACIÓN GENERAL JURIDICA</t>
  </si>
  <si>
    <t>COORDINADOR GENERAL JURIDICO</t>
  </si>
  <si>
    <t>COORDINADOR GENERAL DE LA COMUNICACIÓN INSTITUCIONAL</t>
  </si>
  <si>
    <t>PARGA RAMIREZ URIEL ALEJANDRO</t>
  </si>
  <si>
    <t>SECRETARIO TÉCNICO</t>
  </si>
  <si>
    <t>VACANTE DE DIAZ ELIZALDE</t>
  </si>
  <si>
    <t>PEREZ CHAVEZ JOSÉ NAPOLEON</t>
  </si>
  <si>
    <t>DOMNGUEZ FLORES BERTHA ELSA</t>
  </si>
  <si>
    <t>CUAN CORPUS EDITH MEI LAI</t>
  </si>
  <si>
    <t xml:space="preserve">VACANTE </t>
  </si>
  <si>
    <t>SECRETARIA TÉCNICA</t>
  </si>
  <si>
    <t>COOORDINACIÓN COMUNICACIÓN INSTITUCIONAL</t>
  </si>
  <si>
    <t>SINDICATO</t>
  </si>
  <si>
    <t>DIRECCIÓN DE  COMUNICACIÓN INSTITUCIONAL</t>
  </si>
  <si>
    <t>CORNEJO MARTINEZ BRANCO EDDER GERARDO</t>
  </si>
  <si>
    <t>820-052</t>
  </si>
  <si>
    <t>FRANCO SALCEDO MIGUEL ANGEL</t>
  </si>
  <si>
    <t>PRESUPUESTO EJERCICIO 2016</t>
  </si>
  <si>
    <t>GERENCIA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</si>
</sst>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#,##0.000000_ ;\-#,##0.000000\ "/>
    <numFmt numFmtId="167" formatCode="#,##0.00_ ;\-#,##0.00\ "/>
    <numFmt numFmtId="168" formatCode="#,##0.0_ ;\-#,##0.0\ "/>
    <numFmt numFmtId="169" formatCode="&quot;$&quot;#,##0.00"/>
  </numFmts>
  <fonts count="5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sz val="8"/>
      <color rgb="FF0070C0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rgb="FF0070C0"/>
      <name val="Arial"/>
      <family val="2"/>
    </font>
    <font>
      <b/>
      <sz val="22"/>
      <color theme="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3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sz val="10"/>
      <color theme="5" tint="-0.499984740745262"/>
      <name val="Arial"/>
      <family val="2"/>
    </font>
    <font>
      <b/>
      <sz val="10"/>
      <color theme="3"/>
      <name val="Arial"/>
      <family val="2"/>
    </font>
    <font>
      <sz val="10"/>
      <color rgb="FF3399FF"/>
      <name val="Arial"/>
      <family val="2"/>
    </font>
    <font>
      <b/>
      <sz val="12"/>
      <color theme="3" tint="0.39997558519241921"/>
      <name val="Arial"/>
      <family val="2"/>
    </font>
    <font>
      <b/>
      <sz val="12"/>
      <color rgb="FF0070C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5" fontId="9" fillId="0" borderId="0" applyFont="0" applyFill="0" applyBorder="0" applyAlignment="0" applyProtection="0"/>
    <xf numFmtId="0" fontId="10" fillId="3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1" fillId="23" borderId="4" applyNumberFormat="0" applyFont="0" applyAlignment="0" applyProtection="0"/>
    <xf numFmtId="9" fontId="11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  <xf numFmtId="44" fontId="11" fillId="0" borderId="0" applyFont="0" applyFill="0" applyBorder="0" applyAlignment="0" applyProtection="0"/>
  </cellStyleXfs>
  <cellXfs count="375">
    <xf numFmtId="0" fontId="0" fillId="0" borderId="0" xfId="0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7" fontId="33" fillId="0" borderId="0" xfId="0" applyNumberFormat="1" applyFont="1" applyAlignment="1">
      <alignment horizontal="left"/>
    </xf>
    <xf numFmtId="0" fontId="23" fillId="0" borderId="0" xfId="37" applyFont="1"/>
    <xf numFmtId="0" fontId="35" fillId="24" borderId="0" xfId="37" applyFont="1" applyFill="1" applyBorder="1" applyAlignment="1">
      <alignment horizontal="center" vertical="center"/>
    </xf>
    <xf numFmtId="0" fontId="22" fillId="0" borderId="0" xfId="37" applyFont="1"/>
    <xf numFmtId="0" fontId="11" fillId="0" borderId="10" xfId="37" applyFont="1" applyFill="1" applyBorder="1" applyAlignment="1">
      <alignment horizontal="center" vertical="center"/>
    </xf>
    <xf numFmtId="0" fontId="11" fillId="0" borderId="10" xfId="37" applyFont="1" applyFill="1" applyBorder="1" applyAlignment="1">
      <alignment vertical="center"/>
    </xf>
    <xf numFmtId="0" fontId="11" fillId="0" borderId="0" xfId="37" applyFont="1" applyFill="1"/>
    <xf numFmtId="0" fontId="0" fillId="0" borderId="10" xfId="37" applyFont="1" applyFill="1" applyBorder="1" applyAlignment="1">
      <alignment vertical="center"/>
    </xf>
    <xf numFmtId="0" fontId="11" fillId="0" borderId="10" xfId="37" applyFont="1" applyFill="1" applyBorder="1" applyAlignment="1">
      <alignment vertical="center" wrapText="1"/>
    </xf>
    <xf numFmtId="0" fontId="0" fillId="0" borderId="10" xfId="37" applyFont="1" applyFill="1" applyBorder="1" applyAlignment="1">
      <alignment vertical="center" wrapText="1"/>
    </xf>
    <xf numFmtId="0" fontId="11" fillId="0" borderId="0" xfId="37" applyFont="1"/>
    <xf numFmtId="0" fontId="26" fillId="0" borderId="0" xfId="37" applyFont="1" applyAlignment="1">
      <alignment vertical="center"/>
    </xf>
    <xf numFmtId="0" fontId="26" fillId="0" borderId="0" xfId="37" applyFont="1"/>
    <xf numFmtId="0" fontId="46" fillId="25" borderId="0" xfId="0" applyFont="1" applyFill="1" applyAlignment="1">
      <alignment horizontal="center"/>
    </xf>
    <xf numFmtId="164" fontId="11" fillId="0" borderId="0" xfId="33" applyNumberFormat="1" applyFont="1" applyFill="1"/>
    <xf numFmtId="0" fontId="11" fillId="26" borderId="10" xfId="33" applyNumberFormat="1" applyFont="1" applyFill="1" applyBorder="1" applyAlignment="1">
      <alignment horizontal="center"/>
    </xf>
    <xf numFmtId="49" fontId="11" fillId="26" borderId="10" xfId="0" applyNumberFormat="1" applyFont="1" applyFill="1" applyBorder="1" applyAlignment="1">
      <alignment horizontal="center"/>
    </xf>
    <xf numFmtId="0" fontId="11" fillId="26" borderId="10" xfId="0" applyNumberFormat="1" applyFont="1" applyFill="1" applyBorder="1" applyAlignment="1">
      <alignment horizontal="center"/>
    </xf>
    <xf numFmtId="0" fontId="11" fillId="26" borderId="10" xfId="0" applyFont="1" applyFill="1" applyBorder="1" applyAlignment="1">
      <alignment horizontal="left"/>
    </xf>
    <xf numFmtId="0" fontId="11" fillId="26" borderId="10" xfId="0" applyFont="1" applyFill="1" applyBorder="1" applyAlignment="1">
      <alignment horizontal="center"/>
    </xf>
    <xf numFmtId="0" fontId="11" fillId="26" borderId="0" xfId="0" applyFont="1" applyFill="1"/>
    <xf numFmtId="0" fontId="11" fillId="26" borderId="0" xfId="0" applyFont="1" applyFill="1" applyBorder="1"/>
    <xf numFmtId="49" fontId="11" fillId="26" borderId="10" xfId="0" applyNumberFormat="1" applyFont="1" applyFill="1" applyBorder="1" applyAlignment="1">
      <alignment horizontal="left"/>
    </xf>
    <xf numFmtId="14" fontId="11" fillId="26" borderId="10" xfId="0" applyNumberFormat="1" applyFont="1" applyFill="1" applyBorder="1" applyAlignment="1">
      <alignment horizontal="left"/>
    </xf>
    <xf numFmtId="0" fontId="11" fillId="26" borderId="13" xfId="0" applyFont="1" applyFill="1" applyBorder="1" applyAlignment="1">
      <alignment horizontal="left"/>
    </xf>
    <xf numFmtId="0" fontId="21" fillId="26" borderId="0" xfId="0" applyFont="1" applyFill="1"/>
    <xf numFmtId="0" fontId="0" fillId="26" borderId="0" xfId="0" applyFont="1" applyFill="1"/>
    <xf numFmtId="0" fontId="0" fillId="26" borderId="0" xfId="0" applyFont="1" applyFill="1" applyAlignment="1">
      <alignment horizontal="center"/>
    </xf>
    <xf numFmtId="0" fontId="0" fillId="26" borderId="0" xfId="0" applyFont="1" applyFill="1" applyBorder="1"/>
    <xf numFmtId="0" fontId="37" fillId="26" borderId="0" xfId="0" applyFont="1" applyFill="1" applyBorder="1" applyAlignment="1">
      <alignment horizontal="right"/>
    </xf>
    <xf numFmtId="0" fontId="38" fillId="26" borderId="0" xfId="0" applyFont="1" applyFill="1" applyBorder="1" applyAlignment="1">
      <alignment horizontal="right"/>
    </xf>
    <xf numFmtId="0" fontId="24" fillId="26" borderId="0" xfId="33" applyNumberFormat="1" applyFont="1" applyFill="1" applyBorder="1" applyAlignment="1">
      <alignment horizontal="center"/>
    </xf>
    <xf numFmtId="49" fontId="24" fillId="26" borderId="0" xfId="0" applyNumberFormat="1" applyFont="1" applyFill="1" applyBorder="1" applyAlignment="1">
      <alignment horizontal="center"/>
    </xf>
    <xf numFmtId="0" fontId="26" fillId="26" borderId="0" xfId="0" applyFont="1" applyFill="1" applyBorder="1" applyAlignment="1">
      <alignment horizontal="left"/>
    </xf>
    <xf numFmtId="0" fontId="26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left"/>
    </xf>
    <xf numFmtId="0" fontId="21" fillId="26" borderId="0" xfId="0" applyFont="1" applyFill="1" applyBorder="1" applyAlignment="1">
      <alignment horizontal="center"/>
    </xf>
    <xf numFmtId="0" fontId="22" fillId="26" borderId="0" xfId="0" applyFont="1" applyFill="1" applyAlignment="1"/>
    <xf numFmtId="0" fontId="24" fillId="26" borderId="0" xfId="0" applyFont="1" applyFill="1" applyAlignment="1">
      <alignment horizontal="left"/>
    </xf>
    <xf numFmtId="0" fontId="26" fillId="26" borderId="0" xfId="0" applyFont="1" applyFill="1" applyAlignment="1">
      <alignment horizontal="left"/>
    </xf>
    <xf numFmtId="0" fontId="26" fillId="26" borderId="0" xfId="0" applyFont="1" applyFill="1" applyAlignment="1">
      <alignment horizontal="center"/>
    </xf>
    <xf numFmtId="0" fontId="21" fillId="26" borderId="0" xfId="0" applyFont="1" applyFill="1" applyAlignment="1">
      <alignment horizontal="left"/>
    </xf>
    <xf numFmtId="0" fontId="43" fillId="27" borderId="10" xfId="37" applyFont="1" applyFill="1" applyBorder="1" applyAlignment="1">
      <alignment horizontal="center" vertical="center" wrapText="1"/>
    </xf>
    <xf numFmtId="0" fontId="43" fillId="27" borderId="10" xfId="37" applyFont="1" applyFill="1" applyBorder="1" applyAlignment="1">
      <alignment horizontal="right" vertical="center"/>
    </xf>
    <xf numFmtId="0" fontId="27" fillId="26" borderId="0" xfId="0" applyFont="1" applyFill="1" applyAlignment="1"/>
    <xf numFmtId="0" fontId="22" fillId="26" borderId="0" xfId="0" applyFont="1" applyFill="1" applyAlignment="1">
      <alignment horizontal="center"/>
    </xf>
    <xf numFmtId="0" fontId="44" fillId="26" borderId="0" xfId="0" applyFont="1" applyFill="1" applyAlignment="1"/>
    <xf numFmtId="0" fontId="44" fillId="26" borderId="0" xfId="0" applyFont="1" applyFill="1" applyAlignment="1">
      <alignment horizontal="center"/>
    </xf>
    <xf numFmtId="16" fontId="22" fillId="26" borderId="0" xfId="0" applyNumberFormat="1" applyFont="1" applyFill="1" applyAlignment="1"/>
    <xf numFmtId="0" fontId="42" fillId="26" borderId="0" xfId="0" applyFont="1" applyFill="1" applyAlignment="1">
      <alignment horizontal="center"/>
    </xf>
    <xf numFmtId="0" fontId="30" fillId="26" borderId="0" xfId="0" applyFont="1" applyFill="1" applyAlignment="1"/>
    <xf numFmtId="14" fontId="22" fillId="26" borderId="0" xfId="0" applyNumberFormat="1" applyFont="1" applyFill="1" applyAlignment="1"/>
    <xf numFmtId="43" fontId="22" fillId="26" borderId="0" xfId="33" applyFont="1" applyFill="1" applyAlignment="1"/>
    <xf numFmtId="0" fontId="24" fillId="26" borderId="0" xfId="0" applyFont="1" applyFill="1" applyBorder="1" applyAlignment="1">
      <alignment horizontal="center" vertical="center" wrapText="1"/>
    </xf>
    <xf numFmtId="0" fontId="48" fillId="26" borderId="10" xfId="0" applyFont="1" applyFill="1" applyBorder="1" applyAlignment="1">
      <alignment horizontal="center"/>
    </xf>
    <xf numFmtId="0" fontId="22" fillId="26" borderId="0" xfId="0" applyFont="1" applyFill="1" applyAlignment="1">
      <alignment horizontal="left"/>
    </xf>
    <xf numFmtId="0" fontId="27" fillId="26" borderId="0" xfId="0" applyFont="1" applyFill="1"/>
    <xf numFmtId="0" fontId="0" fillId="26" borderId="10" xfId="0" applyFill="1" applyBorder="1" applyAlignment="1">
      <alignment horizontal="left"/>
    </xf>
    <xf numFmtId="49" fontId="0" fillId="26" borderId="10" xfId="0" applyNumberFormat="1" applyFill="1" applyBorder="1" applyAlignment="1">
      <alignment horizontal="left"/>
    </xf>
    <xf numFmtId="0" fontId="0" fillId="26" borderId="11" xfId="0" applyFill="1" applyBorder="1" applyAlignment="1">
      <alignment horizontal="left"/>
    </xf>
    <xf numFmtId="0" fontId="11" fillId="26" borderId="11" xfId="0" applyFont="1" applyFill="1" applyBorder="1" applyAlignment="1">
      <alignment horizontal="left"/>
    </xf>
    <xf numFmtId="0" fontId="11" fillId="26" borderId="11" xfId="0" applyFont="1" applyFill="1" applyBorder="1" applyAlignment="1">
      <alignment horizontal="center"/>
    </xf>
    <xf numFmtId="0" fontId="11" fillId="26" borderId="12" xfId="0" applyFont="1" applyFill="1" applyBorder="1" applyAlignment="1">
      <alignment horizontal="left"/>
    </xf>
    <xf numFmtId="0" fontId="0" fillId="26" borderId="10" xfId="0" applyFill="1" applyBorder="1" applyAlignment="1">
      <alignment horizontal="center"/>
    </xf>
    <xf numFmtId="0" fontId="11" fillId="26" borderId="10" xfId="0" applyFont="1" applyFill="1" applyBorder="1"/>
    <xf numFmtId="0" fontId="0" fillId="26" borderId="10" xfId="0" applyFill="1" applyBorder="1"/>
    <xf numFmtId="0" fontId="0" fillId="26" borderId="0" xfId="0" applyFill="1"/>
    <xf numFmtId="0" fontId="0" fillId="26" borderId="0" xfId="0" applyFill="1" applyAlignment="1">
      <alignment horizontal="center"/>
    </xf>
    <xf numFmtId="0" fontId="49" fillId="26" borderId="10" xfId="0" applyFont="1" applyFill="1" applyBorder="1" applyAlignment="1">
      <alignment horizontal="left"/>
    </xf>
    <xf numFmtId="49" fontId="49" fillId="26" borderId="10" xfId="0" applyNumberFormat="1" applyFont="1" applyFill="1" applyBorder="1" applyAlignment="1">
      <alignment horizontal="center"/>
    </xf>
    <xf numFmtId="0" fontId="49" fillId="26" borderId="0" xfId="0" applyFont="1" applyFill="1"/>
    <xf numFmtId="0" fontId="49" fillId="26" borderId="10" xfId="0" applyFont="1" applyFill="1" applyBorder="1" applyAlignment="1">
      <alignment horizontal="center"/>
    </xf>
    <xf numFmtId="0" fontId="49" fillId="26" borderId="0" xfId="0" applyFont="1" applyFill="1" applyBorder="1"/>
    <xf numFmtId="43" fontId="11" fillId="26" borderId="0" xfId="0" applyNumberFormat="1" applyFont="1" applyFill="1"/>
    <xf numFmtId="164" fontId="11" fillId="26" borderId="0" xfId="0" applyNumberFormat="1" applyFont="1" applyFill="1"/>
    <xf numFmtId="4" fontId="11" fillId="26" borderId="10" xfId="33" applyNumberFormat="1" applyFont="1" applyFill="1" applyBorder="1" applyAlignment="1">
      <alignment horizontal="left"/>
    </xf>
    <xf numFmtId="4" fontId="11" fillId="26" borderId="11" xfId="33" applyNumberFormat="1" applyFont="1" applyFill="1" applyBorder="1" applyAlignment="1">
      <alignment horizontal="left"/>
    </xf>
    <xf numFmtId="4" fontId="11" fillId="26" borderId="10" xfId="33" applyNumberFormat="1" applyFont="1" applyFill="1" applyBorder="1"/>
    <xf numFmtId="4" fontId="11" fillId="26" borderId="11" xfId="33" applyNumberFormat="1" applyFont="1" applyFill="1" applyBorder="1"/>
    <xf numFmtId="4" fontId="39" fillId="26" borderId="0" xfId="33" applyNumberFormat="1" applyFont="1" applyFill="1" applyBorder="1" applyAlignment="1">
      <alignment horizontal="right"/>
    </xf>
    <xf numFmtId="4" fontId="37" fillId="26" borderId="0" xfId="0" applyNumberFormat="1" applyFont="1" applyFill="1" applyBorder="1" applyAlignment="1">
      <alignment horizontal="right"/>
    </xf>
    <xf numFmtId="4" fontId="24" fillId="26" borderId="0" xfId="33" applyNumberFormat="1" applyFont="1" applyFill="1" applyBorder="1" applyAlignment="1">
      <alignment horizontal="left"/>
    </xf>
    <xf numFmtId="4" fontId="49" fillId="26" borderId="10" xfId="33" applyNumberFormat="1" applyFont="1" applyFill="1" applyBorder="1" applyAlignment="1">
      <alignment horizontal="left"/>
    </xf>
    <xf numFmtId="4" fontId="49" fillId="26" borderId="10" xfId="33" applyNumberFormat="1" applyFont="1" applyFill="1" applyBorder="1"/>
    <xf numFmtId="4" fontId="26" fillId="26" borderId="10" xfId="33" applyNumberFormat="1" applyFont="1" applyFill="1" applyBorder="1" applyAlignment="1">
      <alignment horizontal="left"/>
    </xf>
    <xf numFmtId="4" fontId="40" fillId="26" borderId="0" xfId="33" applyNumberFormat="1" applyFont="1" applyFill="1" applyBorder="1" applyAlignment="1">
      <alignment horizontal="right"/>
    </xf>
    <xf numFmtId="4" fontId="0" fillId="26" borderId="0" xfId="33" applyNumberFormat="1" applyFont="1" applyFill="1"/>
    <xf numFmtId="4" fontId="21" fillId="0" borderId="0" xfId="37" applyNumberFormat="1" applyFont="1"/>
    <xf numFmtId="39" fontId="11" fillId="26" borderId="10" xfId="33" applyNumberFormat="1" applyFont="1" applyFill="1" applyBorder="1" applyAlignment="1">
      <alignment vertical="center"/>
    </xf>
    <xf numFmtId="39" fontId="11" fillId="0" borderId="10" xfId="33" applyNumberFormat="1" applyFont="1" applyFill="1" applyBorder="1" applyAlignment="1">
      <alignment vertical="center"/>
    </xf>
    <xf numFmtId="39" fontId="0" fillId="26" borderId="10" xfId="33" applyNumberFormat="1" applyFont="1" applyFill="1" applyBorder="1" applyAlignment="1">
      <alignment vertical="center"/>
    </xf>
    <xf numFmtId="39" fontId="43" fillId="27" borderId="10" xfId="33" applyNumberFormat="1" applyFont="1" applyFill="1" applyBorder="1" applyAlignment="1">
      <alignment vertical="center"/>
    </xf>
    <xf numFmtId="0" fontId="50" fillId="0" borderId="0" xfId="37" applyFont="1" applyFill="1"/>
    <xf numFmtId="0" fontId="33" fillId="0" borderId="0" xfId="37" applyFont="1" applyFill="1"/>
    <xf numFmtId="166" fontId="11" fillId="0" borderId="0" xfId="37" applyNumberFormat="1" applyFont="1" applyFill="1"/>
    <xf numFmtId="167" fontId="11" fillId="0" borderId="0" xfId="37" applyNumberFormat="1" applyFont="1" applyFill="1"/>
    <xf numFmtId="168" fontId="11" fillId="0" borderId="0" xfId="37" applyNumberFormat="1" applyFont="1" applyFill="1"/>
    <xf numFmtId="4" fontId="21" fillId="26" borderId="0" xfId="0" applyNumberFormat="1" applyFont="1" applyFill="1"/>
    <xf numFmtId="4" fontId="11" fillId="0" borderId="0" xfId="37" applyNumberFormat="1" applyFont="1"/>
    <xf numFmtId="43" fontId="24" fillId="26" borderId="0" xfId="0" applyNumberFormat="1" applyFont="1" applyFill="1" applyAlignment="1">
      <alignment horizontal="left"/>
    </xf>
    <xf numFmtId="43" fontId="21" fillId="26" borderId="0" xfId="0" applyNumberFormat="1" applyFont="1" applyFill="1"/>
    <xf numFmtId="4" fontId="11" fillId="26" borderId="10" xfId="0" applyNumberFormat="1" applyFont="1" applyFill="1" applyBorder="1"/>
    <xf numFmtId="49" fontId="0" fillId="26" borderId="10" xfId="0" applyNumberForma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right"/>
    </xf>
    <xf numFmtId="49" fontId="0" fillId="26" borderId="12" xfId="0" applyNumberFormat="1" applyFill="1" applyBorder="1" applyAlignment="1">
      <alignment horizontal="center"/>
    </xf>
    <xf numFmtId="49" fontId="0" fillId="26" borderId="0" xfId="0" applyNumberFormat="1" applyFill="1" applyBorder="1" applyAlignment="1">
      <alignment horizontal="center"/>
    </xf>
    <xf numFmtId="0" fontId="11" fillId="26" borderId="11" xfId="33" applyNumberFormat="1" applyFont="1" applyFill="1" applyBorder="1" applyAlignment="1">
      <alignment horizontal="center"/>
    </xf>
    <xf numFmtId="49" fontId="0" fillId="26" borderId="11" xfId="0" applyNumberFormat="1" applyFill="1" applyBorder="1" applyAlignment="1">
      <alignment horizontal="center"/>
    </xf>
    <xf numFmtId="0" fontId="11" fillId="26" borderId="11" xfId="0" applyNumberFormat="1" applyFont="1" applyFill="1" applyBorder="1" applyAlignment="1">
      <alignment horizontal="center"/>
    </xf>
    <xf numFmtId="0" fontId="11" fillId="26" borderId="12" xfId="0" applyNumberFormat="1" applyFont="1" applyFill="1" applyBorder="1" applyAlignment="1">
      <alignment horizontal="center"/>
    </xf>
    <xf numFmtId="0" fontId="11" fillId="26" borderId="0" xfId="0" applyNumberFormat="1" applyFont="1" applyFill="1" applyBorder="1" applyAlignment="1">
      <alignment horizontal="center"/>
    </xf>
    <xf numFmtId="0" fontId="11" fillId="26" borderId="12" xfId="33" applyNumberFormat="1" applyFont="1" applyFill="1" applyBorder="1" applyAlignment="1">
      <alignment horizontal="center"/>
    </xf>
    <xf numFmtId="0" fontId="11" fillId="26" borderId="12" xfId="0" applyFont="1" applyFill="1" applyBorder="1" applyAlignment="1">
      <alignment horizontal="center"/>
    </xf>
    <xf numFmtId="4" fontId="11" fillId="26" borderId="12" xfId="33" applyNumberFormat="1" applyFont="1" applyFill="1" applyBorder="1" applyAlignment="1">
      <alignment horizontal="left"/>
    </xf>
    <xf numFmtId="4" fontId="11" fillId="26" borderId="12" xfId="33" applyNumberFormat="1" applyFont="1" applyFill="1" applyBorder="1"/>
    <xf numFmtId="49" fontId="0" fillId="26" borderId="16" xfId="0" applyNumberFormat="1" applyFill="1" applyBorder="1" applyAlignment="1">
      <alignment horizontal="center"/>
    </xf>
    <xf numFmtId="0" fontId="11" fillId="26" borderId="16" xfId="0" applyNumberFormat="1" applyFont="1" applyFill="1" applyBorder="1" applyAlignment="1">
      <alignment horizontal="center"/>
    </xf>
    <xf numFmtId="49" fontId="11" fillId="26" borderId="11" xfId="0" applyNumberFormat="1" applyFont="1" applyFill="1" applyBorder="1" applyAlignment="1">
      <alignment horizontal="left"/>
    </xf>
    <xf numFmtId="4" fontId="29" fillId="26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9" fillId="26" borderId="11" xfId="0" applyNumberFormat="1" applyFont="1" applyFill="1" applyBorder="1" applyAlignment="1">
      <alignment horizontal="center" vertical="center" wrapText="1"/>
    </xf>
    <xf numFmtId="4" fontId="25" fillId="26" borderId="11" xfId="0" applyNumberFormat="1" applyFont="1" applyFill="1" applyBorder="1" applyAlignment="1">
      <alignment horizontal="center" vertical="center" wrapText="1"/>
    </xf>
    <xf numFmtId="0" fontId="29" fillId="26" borderId="11" xfId="36" applyFont="1" applyFill="1" applyBorder="1" applyAlignment="1">
      <alignment horizontal="center" vertical="center" wrapText="1"/>
    </xf>
    <xf numFmtId="0" fontId="11" fillId="26" borderId="17" xfId="0" applyFont="1" applyFill="1" applyBorder="1" applyAlignment="1">
      <alignment horizontal="left"/>
    </xf>
    <xf numFmtId="0" fontId="45" fillId="26" borderId="0" xfId="0" applyFont="1" applyFill="1" applyBorder="1" applyAlignment="1"/>
    <xf numFmtId="0" fontId="29" fillId="26" borderId="0" xfId="0" applyNumberFormat="1" applyFont="1" applyFill="1" applyBorder="1" applyAlignment="1">
      <alignment horizontal="center" vertical="center" wrapText="1"/>
    </xf>
    <xf numFmtId="4" fontId="25" fillId="26" borderId="0" xfId="0" applyNumberFormat="1" applyFont="1" applyFill="1" applyBorder="1" applyAlignment="1">
      <alignment horizontal="center" vertical="center" wrapText="1"/>
    </xf>
    <xf numFmtId="4" fontId="29" fillId="26" borderId="0" xfId="0" applyNumberFormat="1" applyFont="1" applyFill="1" applyBorder="1" applyAlignment="1">
      <alignment horizontal="center" vertical="center" wrapText="1"/>
    </xf>
    <xf numFmtId="0" fontId="29" fillId="26" borderId="0" xfId="36" applyFont="1" applyFill="1" applyBorder="1" applyAlignment="1">
      <alignment horizontal="center" vertical="center" wrapText="1"/>
    </xf>
    <xf numFmtId="0" fontId="0" fillId="26" borderId="16" xfId="0" applyFill="1" applyBorder="1" applyAlignment="1">
      <alignment horizontal="left"/>
    </xf>
    <xf numFmtId="0" fontId="11" fillId="26" borderId="16" xfId="0" applyFont="1" applyFill="1" applyBorder="1" applyAlignment="1">
      <alignment horizontal="left"/>
    </xf>
    <xf numFmtId="0" fontId="0" fillId="26" borderId="16" xfId="0" applyFill="1" applyBorder="1" applyAlignment="1">
      <alignment horizontal="center"/>
    </xf>
    <xf numFmtId="49" fontId="26" fillId="26" borderId="16" xfId="0" applyNumberFormat="1" applyFont="1" applyFill="1" applyBorder="1" applyAlignment="1">
      <alignment horizontal="center"/>
    </xf>
    <xf numFmtId="0" fontId="26" fillId="26" borderId="16" xfId="0" applyFont="1" applyFill="1" applyBorder="1" applyAlignment="1">
      <alignment horizontal="left"/>
    </xf>
    <xf numFmtId="0" fontId="26" fillId="26" borderId="16" xfId="0" applyFont="1" applyFill="1" applyBorder="1" applyAlignment="1">
      <alignment horizontal="center"/>
    </xf>
    <xf numFmtId="39" fontId="11" fillId="0" borderId="0" xfId="37" applyNumberFormat="1" applyFont="1"/>
    <xf numFmtId="4" fontId="24" fillId="26" borderId="0" xfId="0" applyNumberFormat="1" applyFont="1" applyFill="1" applyAlignment="1">
      <alignment horizontal="left"/>
    </xf>
    <xf numFmtId="43" fontId="21" fillId="26" borderId="0" xfId="33" applyFont="1" applyFill="1"/>
    <xf numFmtId="0" fontId="21" fillId="26" borderId="0" xfId="0" applyFont="1" applyFill="1" applyBorder="1"/>
    <xf numFmtId="4" fontId="0" fillId="26" borderId="0" xfId="0" applyNumberFormat="1" applyFont="1" applyFill="1" applyBorder="1"/>
    <xf numFmtId="0" fontId="49" fillId="26" borderId="10" xfId="0" applyNumberFormat="1" applyFont="1" applyFill="1" applyBorder="1" applyAlignment="1">
      <alignment horizontal="center"/>
    </xf>
    <xf numFmtId="4" fontId="0" fillId="26" borderId="10" xfId="33" applyNumberFormat="1" applyFont="1" applyFill="1" applyBorder="1" applyAlignment="1">
      <alignment horizontal="left"/>
    </xf>
    <xf numFmtId="1" fontId="22" fillId="26" borderId="0" xfId="0" applyNumberFormat="1" applyFont="1" applyFill="1" applyAlignment="1"/>
    <xf numFmtId="1" fontId="29" fillId="26" borderId="11" xfId="0" applyNumberFormat="1" applyFont="1" applyFill="1" applyBorder="1" applyAlignment="1">
      <alignment horizontal="center" vertical="center" wrapText="1"/>
    </xf>
    <xf numFmtId="1" fontId="29" fillId="26" borderId="0" xfId="0" applyNumberFormat="1" applyFont="1" applyFill="1" applyBorder="1" applyAlignment="1">
      <alignment horizontal="center" vertical="center" wrapText="1"/>
    </xf>
    <xf numFmtId="1" fontId="11" fillId="26" borderId="10" xfId="0" applyNumberFormat="1" applyFont="1" applyFill="1" applyBorder="1" applyAlignment="1">
      <alignment horizontal="center"/>
    </xf>
    <xf numFmtId="1" fontId="11" fillId="26" borderId="12" xfId="0" applyNumberFormat="1" applyFont="1" applyFill="1" applyBorder="1" applyAlignment="1">
      <alignment horizontal="center"/>
    </xf>
    <xf numFmtId="1" fontId="11" fillId="26" borderId="11" xfId="0" applyNumberFormat="1" applyFont="1" applyFill="1" applyBorder="1" applyAlignment="1">
      <alignment horizontal="center"/>
    </xf>
    <xf numFmtId="1" fontId="24" fillId="26" borderId="0" xfId="0" applyNumberFormat="1" applyFont="1" applyFill="1" applyBorder="1" applyAlignment="1">
      <alignment horizontal="center"/>
    </xf>
    <xf numFmtId="1" fontId="0" fillId="26" borderId="10" xfId="0" applyNumberFormat="1" applyFill="1" applyBorder="1" applyAlignment="1">
      <alignment horizontal="center"/>
    </xf>
    <xf numFmtId="1" fontId="26" fillId="26" borderId="0" xfId="0" applyNumberFormat="1" applyFont="1" applyFill="1" applyBorder="1" applyAlignment="1">
      <alignment horizontal="left"/>
    </xf>
    <xf numFmtId="1" fontId="26" fillId="26" borderId="16" xfId="0" applyNumberFormat="1" applyFont="1" applyFill="1" applyBorder="1" applyAlignment="1">
      <alignment horizontal="center"/>
    </xf>
    <xf numFmtId="1" fontId="0" fillId="26" borderId="0" xfId="0" applyNumberFormat="1" applyFont="1" applyFill="1"/>
    <xf numFmtId="1" fontId="49" fillId="26" borderId="10" xfId="0" applyNumberFormat="1" applyFont="1" applyFill="1" applyBorder="1" applyAlignment="1">
      <alignment horizontal="center"/>
    </xf>
    <xf numFmtId="1" fontId="24" fillId="26" borderId="0" xfId="0" applyNumberFormat="1" applyFont="1" applyFill="1" applyAlignment="1">
      <alignment horizontal="left"/>
    </xf>
    <xf numFmtId="49" fontId="0" fillId="26" borderId="12" xfId="0" applyNumberFormat="1" applyFill="1" applyBorder="1" applyAlignment="1">
      <alignment horizontal="left"/>
    </xf>
    <xf numFmtId="0" fontId="0" fillId="26" borderId="12" xfId="0" applyFill="1" applyBorder="1" applyAlignment="1">
      <alignment horizontal="center"/>
    </xf>
    <xf numFmtId="1" fontId="0" fillId="26" borderId="12" xfId="0" applyNumberFormat="1" applyFill="1" applyBorder="1" applyAlignment="1">
      <alignment horizontal="center"/>
    </xf>
    <xf numFmtId="0" fontId="49" fillId="26" borderId="10" xfId="0" applyFont="1" applyFill="1" applyBorder="1"/>
    <xf numFmtId="4" fontId="11" fillId="26" borderId="0" xfId="0" applyNumberFormat="1" applyFont="1" applyFill="1" applyBorder="1"/>
    <xf numFmtId="4" fontId="24" fillId="26" borderId="0" xfId="33" applyNumberFormat="1" applyFont="1" applyFill="1" applyAlignment="1">
      <alignment horizontal="left"/>
    </xf>
    <xf numFmtId="4" fontId="24" fillId="26" borderId="0" xfId="33" applyNumberFormat="1" applyFont="1" applyFill="1"/>
    <xf numFmtId="49" fontId="52" fillId="26" borderId="10" xfId="0" applyNumberFormat="1" applyFont="1" applyFill="1" applyBorder="1" applyAlignment="1">
      <alignment horizontal="center"/>
    </xf>
    <xf numFmtId="0" fontId="52" fillId="26" borderId="10" xfId="0" applyNumberFormat="1" applyFont="1" applyFill="1" applyBorder="1" applyAlignment="1">
      <alignment horizontal="center"/>
    </xf>
    <xf numFmtId="0" fontId="52" fillId="26" borderId="10" xfId="0" applyFont="1" applyFill="1" applyBorder="1"/>
    <xf numFmtId="0" fontId="52" fillId="26" borderId="10" xfId="0" applyFont="1" applyFill="1" applyBorder="1" applyAlignment="1">
      <alignment horizontal="center"/>
    </xf>
    <xf numFmtId="1" fontId="52" fillId="26" borderId="10" xfId="0" applyNumberFormat="1" applyFont="1" applyFill="1" applyBorder="1" applyAlignment="1">
      <alignment horizontal="center"/>
    </xf>
    <xf numFmtId="0" fontId="52" fillId="26" borderId="10" xfId="0" applyFont="1" applyFill="1" applyBorder="1" applyAlignment="1">
      <alignment horizontal="left"/>
    </xf>
    <xf numFmtId="4" fontId="52" fillId="26" borderId="10" xfId="33" applyNumberFormat="1" applyFont="1" applyFill="1" applyBorder="1" applyAlignment="1">
      <alignment horizontal="left"/>
    </xf>
    <xf numFmtId="4" fontId="52" fillId="26" borderId="10" xfId="33" applyNumberFormat="1" applyFont="1" applyFill="1" applyBorder="1"/>
    <xf numFmtId="0" fontId="52" fillId="26" borderId="0" xfId="0" applyFont="1" applyFill="1"/>
    <xf numFmtId="0" fontId="52" fillId="26" borderId="0" xfId="0" applyFont="1" applyFill="1" applyBorder="1"/>
    <xf numFmtId="0" fontId="24" fillId="26" borderId="0" xfId="0" applyFont="1" applyFill="1" applyAlignment="1">
      <alignment horizontal="center"/>
    </xf>
    <xf numFmtId="0" fontId="0" fillId="26" borderId="10" xfId="0" applyFont="1" applyFill="1" applyBorder="1" applyAlignment="1">
      <alignment horizontal="left"/>
    </xf>
    <xf numFmtId="49" fontId="0" fillId="26" borderId="10" xfId="0" applyNumberFormat="1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49" fontId="49" fillId="26" borderId="12" xfId="0" applyNumberFormat="1" applyFont="1" applyFill="1" applyBorder="1" applyAlignment="1">
      <alignment horizontal="center"/>
    </xf>
    <xf numFmtId="17" fontId="27" fillId="26" borderId="0" xfId="0" applyNumberFormat="1" applyFont="1" applyFill="1" applyAlignment="1"/>
    <xf numFmtId="0" fontId="26" fillId="26" borderId="10" xfId="33" applyNumberFormat="1" applyFont="1" applyFill="1" applyBorder="1" applyAlignment="1">
      <alignment horizontal="center"/>
    </xf>
    <xf numFmtId="49" fontId="26" fillId="26" borderId="10" xfId="0" applyNumberFormat="1" applyFont="1" applyFill="1" applyBorder="1" applyAlignment="1">
      <alignment horizontal="center"/>
    </xf>
    <xf numFmtId="0" fontId="26" fillId="26" borderId="10" xfId="0" applyFont="1" applyFill="1" applyBorder="1" applyAlignment="1">
      <alignment horizontal="left"/>
    </xf>
    <xf numFmtId="1" fontId="26" fillId="26" borderId="10" xfId="0" applyNumberFormat="1" applyFont="1" applyFill="1" applyBorder="1" applyAlignment="1">
      <alignment horizontal="center"/>
    </xf>
    <xf numFmtId="43" fontId="11" fillId="26" borderId="10" xfId="0" applyNumberFormat="1" applyFont="1" applyFill="1" applyBorder="1"/>
    <xf numFmtId="43" fontId="26" fillId="26" borderId="10" xfId="0" applyNumberFormat="1" applyFont="1" applyFill="1" applyBorder="1"/>
    <xf numFmtId="0" fontId="26" fillId="26" borderId="10" xfId="0" applyFont="1" applyFill="1" applyBorder="1"/>
    <xf numFmtId="0" fontId="48" fillId="26" borderId="10" xfId="0" applyFont="1" applyFill="1" applyBorder="1" applyAlignment="1">
      <alignment horizontal="left"/>
    </xf>
    <xf numFmtId="0" fontId="47" fillId="26" borderId="10" xfId="0" applyFont="1" applyFill="1" applyBorder="1" applyAlignment="1">
      <alignment horizontal="left"/>
    </xf>
    <xf numFmtId="49" fontId="51" fillId="26" borderId="10" xfId="0" applyNumberFormat="1" applyFont="1" applyFill="1" applyBorder="1" applyAlignment="1">
      <alignment horizontal="center"/>
    </xf>
    <xf numFmtId="0" fontId="51" fillId="26" borderId="10" xfId="0" applyFont="1" applyFill="1" applyBorder="1" applyAlignment="1">
      <alignment horizontal="left"/>
    </xf>
    <xf numFmtId="0" fontId="51" fillId="26" borderId="10" xfId="0" applyFont="1" applyFill="1" applyBorder="1" applyAlignment="1">
      <alignment horizontal="center"/>
    </xf>
    <xf numFmtId="0" fontId="51" fillId="26" borderId="10" xfId="0" applyNumberFormat="1" applyFont="1" applyFill="1" applyBorder="1" applyAlignment="1">
      <alignment horizontal="center"/>
    </xf>
    <xf numFmtId="0" fontId="51" fillId="26" borderId="10" xfId="0" applyFont="1" applyFill="1" applyBorder="1"/>
    <xf numFmtId="1" fontId="51" fillId="26" borderId="10" xfId="0" applyNumberFormat="1" applyFont="1" applyFill="1" applyBorder="1" applyAlignment="1">
      <alignment horizontal="center"/>
    </xf>
    <xf numFmtId="4" fontId="51" fillId="26" borderId="10" xfId="33" applyNumberFormat="1" applyFont="1" applyFill="1" applyBorder="1" applyAlignment="1">
      <alignment horizontal="left"/>
    </xf>
    <xf numFmtId="4" fontId="51" fillId="26" borderId="10" xfId="33" applyNumberFormat="1" applyFont="1" applyFill="1" applyBorder="1"/>
    <xf numFmtId="0" fontId="11" fillId="26" borderId="10" xfId="0" applyFont="1" applyFill="1" applyBorder="1" applyAlignment="1"/>
    <xf numFmtId="0" fontId="51" fillId="26" borderId="10" xfId="0" applyFont="1" applyFill="1" applyBorder="1" applyAlignment="1"/>
    <xf numFmtId="0" fontId="51" fillId="26" borderId="0" xfId="0" applyFont="1" applyFill="1"/>
    <xf numFmtId="0" fontId="51" fillId="26" borderId="0" xfId="0" applyFont="1" applyFill="1" applyBorder="1"/>
    <xf numFmtId="0" fontId="26" fillId="26" borderId="0" xfId="0" applyFont="1" applyFill="1" applyAlignment="1"/>
    <xf numFmtId="1" fontId="24" fillId="26" borderId="0" xfId="0" applyNumberFormat="1" applyFont="1" applyFill="1" applyAlignment="1">
      <alignment horizontal="center"/>
    </xf>
    <xf numFmtId="0" fontId="0" fillId="26" borderId="0" xfId="0" applyFont="1" applyFill="1" applyAlignment="1">
      <alignment horizontal="left"/>
    </xf>
    <xf numFmtId="4" fontId="21" fillId="26" borderId="0" xfId="33" applyNumberFormat="1" applyFont="1" applyFill="1" applyAlignment="1">
      <alignment horizontal="right"/>
    </xf>
    <xf numFmtId="4" fontId="24" fillId="26" borderId="0" xfId="39" applyNumberFormat="1" applyFont="1" applyFill="1"/>
    <xf numFmtId="4" fontId="41" fillId="26" borderId="14" xfId="33" applyNumberFormat="1" applyFont="1" applyFill="1" applyBorder="1"/>
    <xf numFmtId="3" fontId="0" fillId="26" borderId="0" xfId="0" applyNumberFormat="1" applyFont="1" applyFill="1"/>
    <xf numFmtId="7" fontId="21" fillId="26" borderId="0" xfId="0" applyNumberFormat="1" applyFont="1" applyFill="1"/>
    <xf numFmtId="164" fontId="24" fillId="26" borderId="0" xfId="0" applyNumberFormat="1" applyFont="1" applyFill="1" applyAlignment="1">
      <alignment horizontal="left"/>
    </xf>
    <xf numFmtId="43" fontId="0" fillId="26" borderId="0" xfId="0" applyNumberFormat="1" applyFont="1" applyFill="1"/>
    <xf numFmtId="1" fontId="22" fillId="26" borderId="0" xfId="0" applyNumberFormat="1" applyFont="1" applyFill="1" applyAlignment="1">
      <alignment horizontal="left"/>
    </xf>
    <xf numFmtId="0" fontId="27" fillId="26" borderId="0" xfId="0" applyFont="1" applyFill="1" applyAlignment="1">
      <alignment horizontal="left"/>
    </xf>
    <xf numFmtId="1" fontId="26" fillId="26" borderId="0" xfId="0" applyNumberFormat="1" applyFont="1" applyFill="1" applyAlignment="1">
      <alignment horizontal="left"/>
    </xf>
    <xf numFmtId="0" fontId="0" fillId="26" borderId="10" xfId="0" applyFont="1" applyFill="1" applyBorder="1"/>
    <xf numFmtId="14" fontId="28" fillId="26" borderId="0" xfId="0" applyNumberFormat="1" applyFont="1" applyFill="1" applyAlignment="1"/>
    <xf numFmtId="0" fontId="0" fillId="26" borderId="0" xfId="0" applyFont="1" applyFill="1" applyAlignment="1"/>
    <xf numFmtId="0" fontId="29" fillId="26" borderId="11" xfId="0" applyNumberFormat="1" applyFont="1" applyFill="1" applyBorder="1" applyAlignment="1">
      <alignment vertical="center" wrapText="1"/>
    </xf>
    <xf numFmtId="0" fontId="29" fillId="26" borderId="0" xfId="0" applyNumberFormat="1" applyFont="1" applyFill="1" applyBorder="1" applyAlignment="1">
      <alignment vertical="center" wrapText="1"/>
    </xf>
    <xf numFmtId="14" fontId="11" fillId="26" borderId="10" xfId="0" applyNumberFormat="1" applyFont="1" applyFill="1" applyBorder="1" applyAlignment="1"/>
    <xf numFmtId="14" fontId="11" fillId="26" borderId="12" xfId="0" applyNumberFormat="1" applyFont="1" applyFill="1" applyBorder="1" applyAlignment="1"/>
    <xf numFmtId="14" fontId="0" fillId="26" borderId="10" xfId="0" applyNumberFormat="1" applyFill="1" applyBorder="1" applyAlignment="1"/>
    <xf numFmtId="14" fontId="11" fillId="26" borderId="11" xfId="0" applyNumberFormat="1" applyFont="1" applyFill="1" applyBorder="1" applyAlignment="1"/>
    <xf numFmtId="14" fontId="26" fillId="26" borderId="10" xfId="0" applyNumberFormat="1" applyFont="1" applyFill="1" applyBorder="1" applyAlignment="1"/>
    <xf numFmtId="14" fontId="26" fillId="26" borderId="0" xfId="0" applyNumberFormat="1" applyFont="1" applyFill="1" applyBorder="1" applyAlignment="1"/>
    <xf numFmtId="14" fontId="49" fillId="26" borderId="10" xfId="0" applyNumberFormat="1" applyFont="1" applyFill="1" applyBorder="1" applyAlignment="1"/>
    <xf numFmtId="14" fontId="26" fillId="26" borderId="16" xfId="0" applyNumberFormat="1" applyFont="1" applyFill="1" applyBorder="1" applyAlignment="1"/>
    <xf numFmtId="14" fontId="47" fillId="26" borderId="10" xfId="0" applyNumberFormat="1" applyFont="1" applyFill="1" applyBorder="1" applyAlignment="1"/>
    <xf numFmtId="14" fontId="11" fillId="26" borderId="0" xfId="0" applyNumberFormat="1" applyFont="1" applyFill="1" applyAlignment="1"/>
    <xf numFmtId="14" fontId="0" fillId="26" borderId="10" xfId="0" applyNumberFormat="1" applyFont="1" applyFill="1" applyBorder="1" applyAlignment="1"/>
    <xf numFmtId="14" fontId="51" fillId="26" borderId="10" xfId="0" applyNumberFormat="1" applyFont="1" applyFill="1" applyBorder="1" applyAlignment="1"/>
    <xf numFmtId="0" fontId="24" fillId="26" borderId="0" xfId="0" applyFont="1" applyFill="1" applyAlignment="1"/>
    <xf numFmtId="1" fontId="0" fillId="26" borderId="10" xfId="0" applyNumberFormat="1" applyFont="1" applyFill="1" applyBorder="1" applyAlignment="1">
      <alignment horizontal="center"/>
    </xf>
    <xf numFmtId="4" fontId="24" fillId="26" borderId="10" xfId="33" applyNumberFormat="1" applyFont="1" applyFill="1" applyBorder="1" applyAlignment="1">
      <alignment horizontal="left"/>
    </xf>
    <xf numFmtId="4" fontId="24" fillId="26" borderId="13" xfId="33" applyNumberFormat="1" applyFont="1" applyFill="1" applyBorder="1" applyAlignment="1">
      <alignment horizontal="right"/>
    </xf>
    <xf numFmtId="4" fontId="24" fillId="26" borderId="14" xfId="0" applyNumberFormat="1" applyFont="1" applyFill="1" applyBorder="1" applyAlignment="1">
      <alignment horizontal="center" vertical="center" wrapText="1"/>
    </xf>
    <xf numFmtId="4" fontId="11" fillId="29" borderId="10" xfId="33" applyNumberFormat="1" applyFont="1" applyFill="1" applyBorder="1"/>
    <xf numFmtId="0" fontId="11" fillId="29" borderId="0" xfId="0" applyFont="1" applyFill="1"/>
    <xf numFmtId="0" fontId="11" fillId="29" borderId="0" xfId="0" applyFont="1" applyFill="1" applyBorder="1"/>
    <xf numFmtId="49" fontId="0" fillId="28" borderId="10" xfId="0" applyNumberFormat="1" applyFill="1" applyBorder="1" applyAlignment="1">
      <alignment horizontal="center"/>
    </xf>
    <xf numFmtId="0" fontId="11" fillId="28" borderId="10" xfId="0" applyNumberFormat="1" applyFont="1" applyFill="1" applyBorder="1" applyAlignment="1">
      <alignment horizontal="center"/>
    </xf>
    <xf numFmtId="0" fontId="11" fillId="28" borderId="10" xfId="0" applyFont="1" applyFill="1" applyBorder="1" applyAlignment="1">
      <alignment horizontal="left"/>
    </xf>
    <xf numFmtId="14" fontId="11" fillId="28" borderId="10" xfId="0" applyNumberFormat="1" applyFont="1" applyFill="1" applyBorder="1" applyAlignment="1"/>
    <xf numFmtId="1" fontId="11" fillId="28" borderId="10" xfId="0" applyNumberFormat="1" applyFont="1" applyFill="1" applyBorder="1" applyAlignment="1">
      <alignment horizontal="center"/>
    </xf>
    <xf numFmtId="0" fontId="11" fillId="28" borderId="10" xfId="0" applyFont="1" applyFill="1" applyBorder="1" applyAlignment="1">
      <alignment horizontal="center"/>
    </xf>
    <xf numFmtId="4" fontId="11" fillId="28" borderId="10" xfId="33" applyNumberFormat="1" applyFont="1" applyFill="1" applyBorder="1" applyAlignment="1">
      <alignment horizontal="left"/>
    </xf>
    <xf numFmtId="4" fontId="11" fillId="28" borderId="10" xfId="33" applyNumberFormat="1" applyFont="1" applyFill="1" applyBorder="1"/>
    <xf numFmtId="0" fontId="11" fillId="28" borderId="0" xfId="0" applyFont="1" applyFill="1"/>
    <xf numFmtId="0" fontId="11" fillId="28" borderId="0" xfId="0" applyFont="1" applyFill="1" applyBorder="1"/>
    <xf numFmtId="0" fontId="11" fillId="28" borderId="10" xfId="0" applyFont="1" applyFill="1" applyBorder="1"/>
    <xf numFmtId="0" fontId="0" fillId="28" borderId="10" xfId="0" applyFill="1" applyBorder="1" applyAlignment="1">
      <alignment horizontal="left"/>
    </xf>
    <xf numFmtId="49" fontId="11" fillId="28" borderId="10" xfId="0" applyNumberFormat="1" applyFont="1" applyFill="1" applyBorder="1" applyAlignment="1">
      <alignment horizontal="left"/>
    </xf>
    <xf numFmtId="49" fontId="49" fillId="28" borderId="10" xfId="0" applyNumberFormat="1" applyFont="1" applyFill="1" applyBorder="1" applyAlignment="1">
      <alignment horizontal="center"/>
    </xf>
    <xf numFmtId="0" fontId="49" fillId="28" borderId="10" xfId="0" applyNumberFormat="1" applyFont="1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1" fontId="49" fillId="28" borderId="10" xfId="0" applyNumberFormat="1" applyFont="1" applyFill="1" applyBorder="1" applyAlignment="1">
      <alignment horizontal="center"/>
    </xf>
    <xf numFmtId="0" fontId="49" fillId="28" borderId="10" xfId="0" applyFont="1" applyFill="1" applyBorder="1" applyAlignment="1">
      <alignment horizontal="center"/>
    </xf>
    <xf numFmtId="0" fontId="49" fillId="28" borderId="10" xfId="0" applyFont="1" applyFill="1" applyBorder="1" applyAlignment="1">
      <alignment horizontal="left"/>
    </xf>
    <xf numFmtId="4" fontId="49" fillId="28" borderId="10" xfId="33" applyNumberFormat="1" applyFont="1" applyFill="1" applyBorder="1" applyAlignment="1">
      <alignment horizontal="left"/>
    </xf>
    <xf numFmtId="4" fontId="49" fillId="28" borderId="10" xfId="33" applyNumberFormat="1" applyFont="1" applyFill="1" applyBorder="1"/>
    <xf numFmtId="0" fontId="49" fillId="28" borderId="0" xfId="0" applyFont="1" applyFill="1"/>
    <xf numFmtId="0" fontId="49" fillId="28" borderId="0" xfId="0" applyFont="1" applyFill="1" applyBorder="1"/>
    <xf numFmtId="0" fontId="49" fillId="28" borderId="10" xfId="0" applyFont="1" applyFill="1" applyBorder="1"/>
    <xf numFmtId="4" fontId="11" fillId="28" borderId="12" xfId="33" applyNumberFormat="1" applyFont="1" applyFill="1" applyBorder="1" applyAlignment="1">
      <alignment horizontal="left"/>
    </xf>
    <xf numFmtId="49" fontId="0" fillId="28" borderId="12" xfId="0" applyNumberFormat="1" applyFill="1" applyBorder="1" applyAlignment="1">
      <alignment horizontal="center"/>
    </xf>
    <xf numFmtId="169" fontId="0" fillId="26" borderId="0" xfId="0" applyNumberFormat="1" applyFont="1" applyFill="1"/>
    <xf numFmtId="4" fontId="11" fillId="26" borderId="0" xfId="33" applyNumberFormat="1" applyFont="1" applyFill="1" applyBorder="1"/>
    <xf numFmtId="4" fontId="11" fillId="26" borderId="0" xfId="33" applyNumberFormat="1" applyFont="1" applyFill="1" applyBorder="1" applyAlignment="1">
      <alignment horizontal="left"/>
    </xf>
    <xf numFmtId="4" fontId="54" fillId="26" borderId="0" xfId="0" applyNumberFormat="1" applyFont="1" applyFill="1" applyBorder="1"/>
    <xf numFmtId="4" fontId="0" fillId="26" borderId="0" xfId="33" applyNumberFormat="1" applyFont="1" applyFill="1" applyBorder="1"/>
    <xf numFmtId="169" fontId="21" fillId="26" borderId="0" xfId="0" applyNumberFormat="1" applyFont="1" applyFill="1"/>
    <xf numFmtId="0" fontId="0" fillId="28" borderId="10" xfId="0" applyFont="1" applyFill="1" applyBorder="1" applyAlignment="1">
      <alignment horizontal="left"/>
    </xf>
    <xf numFmtId="0" fontId="0" fillId="26" borderId="11" xfId="0" applyFont="1" applyFill="1" applyBorder="1" applyAlignment="1">
      <alignment horizontal="left"/>
    </xf>
    <xf numFmtId="4" fontId="11" fillId="26" borderId="16" xfId="33" applyNumberFormat="1" applyFont="1" applyFill="1" applyBorder="1" applyAlignment="1">
      <alignment horizontal="left"/>
    </xf>
    <xf numFmtId="4" fontId="11" fillId="26" borderId="18" xfId="33" applyNumberFormat="1" applyFont="1" applyFill="1" applyBorder="1"/>
    <xf numFmtId="49" fontId="0" fillId="26" borderId="10" xfId="0" applyNumberFormat="1" applyFont="1" applyFill="1" applyBorder="1" applyAlignment="1">
      <alignment horizontal="left"/>
    </xf>
    <xf numFmtId="0" fontId="11" fillId="26" borderId="16" xfId="33" applyNumberFormat="1" applyFont="1" applyFill="1" applyBorder="1" applyAlignment="1">
      <alignment horizontal="center"/>
    </xf>
    <xf numFmtId="4" fontId="26" fillId="26" borderId="10" xfId="33" applyNumberFormat="1" applyFont="1" applyFill="1" applyBorder="1"/>
    <xf numFmtId="0" fontId="11" fillId="26" borderId="13" xfId="0" applyFont="1" applyFill="1" applyBorder="1" applyAlignment="1">
      <alignment horizontal="left"/>
    </xf>
    <xf numFmtId="4" fontId="11" fillId="26" borderId="14" xfId="33" applyNumberFormat="1" applyFont="1" applyFill="1" applyBorder="1"/>
    <xf numFmtId="0" fontId="11" fillId="26" borderId="15" xfId="0" applyFont="1" applyFill="1" applyBorder="1" applyAlignment="1">
      <alignment horizontal="left"/>
    </xf>
    <xf numFmtId="49" fontId="0" fillId="30" borderId="10" xfId="0" applyNumberFormat="1" applyFill="1" applyBorder="1" applyAlignment="1">
      <alignment horizontal="center"/>
    </xf>
    <xf numFmtId="0" fontId="11" fillId="30" borderId="10" xfId="0" applyNumberFormat="1" applyFont="1" applyFill="1" applyBorder="1" applyAlignment="1">
      <alignment horizontal="center"/>
    </xf>
    <xf numFmtId="49" fontId="0" fillId="30" borderId="10" xfId="0" applyNumberFormat="1" applyFill="1" applyBorder="1" applyAlignment="1">
      <alignment horizontal="left"/>
    </xf>
    <xf numFmtId="0" fontId="11" fillId="30" borderId="10" xfId="0" applyFont="1" applyFill="1" applyBorder="1" applyAlignment="1">
      <alignment horizontal="left"/>
    </xf>
    <xf numFmtId="0" fontId="11" fillId="30" borderId="10" xfId="0" applyFont="1" applyFill="1" applyBorder="1" applyAlignment="1">
      <alignment horizontal="center"/>
    </xf>
    <xf numFmtId="14" fontId="11" fillId="30" borderId="10" xfId="0" applyNumberFormat="1" applyFont="1" applyFill="1" applyBorder="1" applyAlignment="1"/>
    <xf numFmtId="1" fontId="11" fillId="30" borderId="10" xfId="0" applyNumberFormat="1" applyFont="1" applyFill="1" applyBorder="1" applyAlignment="1">
      <alignment horizontal="center"/>
    </xf>
    <xf numFmtId="4" fontId="0" fillId="30" borderId="10" xfId="33" applyNumberFormat="1" applyFont="1" applyFill="1" applyBorder="1" applyAlignment="1">
      <alignment horizontal="left"/>
    </xf>
    <xf numFmtId="4" fontId="11" fillId="30" borderId="10" xfId="33" applyNumberFormat="1" applyFont="1" applyFill="1" applyBorder="1" applyAlignment="1">
      <alignment horizontal="left"/>
    </xf>
    <xf numFmtId="4" fontId="11" fillId="30" borderId="10" xfId="33" applyNumberFormat="1" applyFont="1" applyFill="1" applyBorder="1"/>
    <xf numFmtId="0" fontId="11" fillId="30" borderId="0" xfId="0" applyFont="1" applyFill="1"/>
    <xf numFmtId="0" fontId="11" fillId="30" borderId="0" xfId="0" applyFont="1" applyFill="1" applyBorder="1"/>
    <xf numFmtId="0" fontId="11" fillId="26" borderId="14" xfId="0" applyFont="1" applyFill="1" applyBorder="1" applyAlignment="1"/>
    <xf numFmtId="0" fontId="0" fillId="26" borderId="10" xfId="0" applyFill="1" applyBorder="1" applyAlignment="1"/>
    <xf numFmtId="0" fontId="0" fillId="26" borderId="12" xfId="0" applyFill="1" applyBorder="1" applyAlignment="1">
      <alignment horizontal="left"/>
    </xf>
    <xf numFmtId="1" fontId="11" fillId="28" borderId="12" xfId="0" applyNumberFormat="1" applyFont="1" applyFill="1" applyBorder="1" applyAlignment="1">
      <alignment horizontal="center"/>
    </xf>
    <xf numFmtId="0" fontId="0" fillId="26" borderId="12" xfId="0" applyFont="1" applyFill="1" applyBorder="1" applyAlignment="1">
      <alignment horizontal="left"/>
    </xf>
    <xf numFmtId="49" fontId="0" fillId="26" borderId="10" xfId="0" applyNumberFormat="1" applyFill="1" applyBorder="1" applyAlignment="1"/>
    <xf numFmtId="49" fontId="0" fillId="26" borderId="10" xfId="0" applyNumberFormat="1" applyFont="1" applyFill="1" applyBorder="1" applyAlignment="1"/>
    <xf numFmtId="1" fontId="11" fillId="26" borderId="16" xfId="0" applyNumberFormat="1" applyFont="1" applyFill="1" applyBorder="1" applyAlignment="1">
      <alignment horizontal="center"/>
    </xf>
    <xf numFmtId="0" fontId="11" fillId="26" borderId="16" xfId="0" applyFont="1" applyFill="1" applyBorder="1"/>
    <xf numFmtId="0" fontId="0" fillId="26" borderId="16" xfId="0" applyFont="1" applyFill="1" applyBorder="1"/>
    <xf numFmtId="0" fontId="0" fillId="26" borderId="16" xfId="0" applyFont="1" applyFill="1" applyBorder="1" applyAlignment="1">
      <alignment horizontal="center"/>
    </xf>
    <xf numFmtId="14" fontId="11" fillId="26" borderId="16" xfId="0" applyNumberFormat="1" applyFont="1" applyFill="1" applyBorder="1"/>
    <xf numFmtId="1" fontId="0" fillId="26" borderId="16" xfId="0" applyNumberForma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0" fillId="26" borderId="16" xfId="0" applyFont="1" applyFill="1" applyBorder="1" applyAlignment="1">
      <alignment horizontal="left"/>
    </xf>
    <xf numFmtId="4" fontId="0" fillId="26" borderId="16" xfId="33" applyNumberFormat="1" applyFont="1" applyFill="1" applyBorder="1" applyAlignment="1">
      <alignment horizontal="left"/>
    </xf>
    <xf numFmtId="0" fontId="0" fillId="26" borderId="15" xfId="0" applyFill="1" applyBorder="1" applyAlignment="1">
      <alignment horizontal="left"/>
    </xf>
    <xf numFmtId="0" fontId="11" fillId="26" borderId="15" xfId="0" applyFont="1" applyFill="1" applyBorder="1" applyAlignment="1">
      <alignment horizontal="center"/>
    </xf>
    <xf numFmtId="14" fontId="11" fillId="26" borderId="15" xfId="0" applyNumberFormat="1" applyFont="1" applyFill="1" applyBorder="1" applyAlignment="1"/>
    <xf numFmtId="1" fontId="11" fillId="26" borderId="15" xfId="0" applyNumberFormat="1" applyFont="1" applyFill="1" applyBorder="1" applyAlignment="1">
      <alignment horizontal="center"/>
    </xf>
    <xf numFmtId="0" fontId="0" fillId="26" borderId="15" xfId="0" applyFont="1" applyFill="1" applyBorder="1" applyAlignment="1">
      <alignment horizontal="left"/>
    </xf>
    <xf numFmtId="4" fontId="11" fillId="26" borderId="15" xfId="33" applyNumberFormat="1" applyFont="1" applyFill="1" applyBorder="1" applyAlignment="1">
      <alignment horizontal="left"/>
    </xf>
    <xf numFmtId="4" fontId="11" fillId="26" borderId="15" xfId="33" applyNumberFormat="1" applyFont="1" applyFill="1" applyBorder="1"/>
    <xf numFmtId="0" fontId="11" fillId="26" borderId="15" xfId="0" applyFont="1" applyFill="1" applyBorder="1"/>
    <xf numFmtId="49" fontId="55" fillId="26" borderId="15" xfId="0" applyNumberFormat="1" applyFont="1" applyFill="1" applyBorder="1" applyAlignment="1">
      <alignment horizontal="left"/>
    </xf>
    <xf numFmtId="0" fontId="55" fillId="26" borderId="15" xfId="0" applyFont="1" applyFill="1" applyBorder="1" applyAlignment="1">
      <alignment horizontal="left"/>
    </xf>
    <xf numFmtId="14" fontId="55" fillId="26" borderId="15" xfId="0" applyNumberFormat="1" applyFont="1" applyFill="1" applyBorder="1" applyAlignment="1">
      <alignment horizontal="left"/>
    </xf>
    <xf numFmtId="1" fontId="55" fillId="26" borderId="15" xfId="0" applyNumberFormat="1" applyFont="1" applyFill="1" applyBorder="1" applyAlignment="1">
      <alignment horizontal="left"/>
    </xf>
    <xf numFmtId="4" fontId="55" fillId="26" borderId="15" xfId="33" applyNumberFormat="1" applyFont="1" applyFill="1" applyBorder="1" applyAlignment="1">
      <alignment horizontal="left"/>
    </xf>
    <xf numFmtId="49" fontId="26" fillId="26" borderId="11" xfId="0" applyNumberFormat="1" applyFont="1" applyFill="1" applyBorder="1" applyAlignment="1">
      <alignment horizontal="center"/>
    </xf>
    <xf numFmtId="0" fontId="26" fillId="26" borderId="11" xfId="0" applyNumberFormat="1" applyFont="1" applyFill="1" applyBorder="1" applyAlignment="1">
      <alignment horizontal="center"/>
    </xf>
    <xf numFmtId="0" fontId="26" fillId="26" borderId="11" xfId="0" applyFont="1" applyFill="1" applyBorder="1" applyAlignment="1">
      <alignment horizontal="left"/>
    </xf>
    <xf numFmtId="0" fontId="26" fillId="26" borderId="11" xfId="0" applyFont="1" applyFill="1" applyBorder="1" applyAlignment="1">
      <alignment horizontal="center"/>
    </xf>
    <xf numFmtId="14" fontId="26" fillId="26" borderId="11" xfId="0" applyNumberFormat="1" applyFont="1" applyFill="1" applyBorder="1" applyAlignment="1"/>
    <xf numFmtId="1" fontId="26" fillId="26" borderId="11" xfId="0" applyNumberFormat="1" applyFont="1" applyFill="1" applyBorder="1" applyAlignment="1">
      <alignment horizontal="center"/>
    </xf>
    <xf numFmtId="4" fontId="26" fillId="26" borderId="11" xfId="33" applyNumberFormat="1" applyFont="1" applyFill="1" applyBorder="1" applyAlignment="1">
      <alignment horizontal="left"/>
    </xf>
    <xf numFmtId="4" fontId="26" fillId="26" borderId="11" xfId="33" applyNumberFormat="1" applyFont="1" applyFill="1" applyBorder="1"/>
    <xf numFmtId="0" fontId="26" fillId="26" borderId="0" xfId="0" applyFont="1" applyFill="1"/>
    <xf numFmtId="0" fontId="26" fillId="26" borderId="0" xfId="0" applyFont="1" applyFill="1" applyBorder="1"/>
    <xf numFmtId="0" fontId="26" fillId="26" borderId="11" xfId="33" applyNumberFormat="1" applyFont="1" applyFill="1" applyBorder="1" applyAlignment="1">
      <alignment horizontal="center"/>
    </xf>
    <xf numFmtId="49" fontId="26" fillId="26" borderId="11" xfId="0" applyNumberFormat="1" applyFont="1" applyFill="1" applyBorder="1" applyAlignment="1">
      <alignment horizontal="left"/>
    </xf>
    <xf numFmtId="0" fontId="26" fillId="26" borderId="10" xfId="0" applyNumberFormat="1" applyFont="1" applyFill="1" applyBorder="1" applyAlignment="1">
      <alignment horizontal="center"/>
    </xf>
    <xf numFmtId="169" fontId="0" fillId="26" borderId="0" xfId="48" applyNumberFormat="1" applyFont="1" applyFill="1"/>
    <xf numFmtId="4" fontId="0" fillId="26" borderId="0" xfId="0" applyNumberFormat="1" applyFont="1" applyFill="1"/>
    <xf numFmtId="0" fontId="0" fillId="26" borderId="10" xfId="0" applyFont="1" applyFill="1" applyBorder="1" applyAlignment="1"/>
    <xf numFmtId="0" fontId="26" fillId="26" borderId="12" xfId="33" applyNumberFormat="1" applyFont="1" applyFill="1" applyBorder="1" applyAlignment="1">
      <alignment horizontal="center"/>
    </xf>
    <xf numFmtId="49" fontId="26" fillId="26" borderId="12" xfId="0" applyNumberFormat="1" applyFont="1" applyFill="1" applyBorder="1" applyAlignment="1">
      <alignment horizontal="center"/>
    </xf>
    <xf numFmtId="0" fontId="26" fillId="26" borderId="12" xfId="0" applyFont="1" applyFill="1" applyBorder="1" applyAlignment="1">
      <alignment horizontal="left"/>
    </xf>
    <xf numFmtId="0" fontId="26" fillId="26" borderId="12" xfId="0" applyFont="1" applyFill="1" applyBorder="1" applyAlignment="1">
      <alignment horizontal="center"/>
    </xf>
    <xf numFmtId="14" fontId="26" fillId="26" borderId="12" xfId="0" applyNumberFormat="1" applyFont="1" applyFill="1" applyBorder="1" applyAlignment="1"/>
    <xf numFmtId="1" fontId="26" fillId="26" borderId="12" xfId="0" applyNumberFormat="1" applyFont="1" applyFill="1" applyBorder="1" applyAlignment="1">
      <alignment horizontal="center"/>
    </xf>
    <xf numFmtId="0" fontId="26" fillId="26" borderId="12" xfId="0" applyFont="1" applyFill="1" applyBorder="1" applyAlignment="1">
      <alignment horizontal="right"/>
    </xf>
    <xf numFmtId="4" fontId="53" fillId="26" borderId="12" xfId="33" applyNumberFormat="1" applyFont="1" applyFill="1" applyBorder="1" applyAlignment="1">
      <alignment horizontal="left"/>
    </xf>
    <xf numFmtId="4" fontId="26" fillId="26" borderId="12" xfId="33" applyNumberFormat="1" applyFont="1" applyFill="1" applyBorder="1" applyAlignment="1">
      <alignment horizontal="left"/>
    </xf>
    <xf numFmtId="4" fontId="24" fillId="26" borderId="14" xfId="0" applyNumberFormat="1" applyFont="1" applyFill="1" applyBorder="1" applyAlignment="1">
      <alignment horizontal="center" vertical="center" wrapText="1"/>
    </xf>
    <xf numFmtId="4" fontId="24" fillId="26" borderId="13" xfId="0" applyNumberFormat="1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11" fillId="26" borderId="14" xfId="0" applyFont="1" applyFill="1" applyBorder="1" applyAlignment="1">
      <alignment horizontal="left"/>
    </xf>
    <xf numFmtId="0" fontId="11" fillId="26" borderId="15" xfId="0" applyFont="1" applyFill="1" applyBorder="1" applyAlignment="1">
      <alignment horizontal="left"/>
    </xf>
    <xf numFmtId="0" fontId="11" fillId="26" borderId="13" xfId="0" applyFont="1" applyFill="1" applyBorder="1" applyAlignment="1">
      <alignment horizontal="left"/>
    </xf>
    <xf numFmtId="0" fontId="55" fillId="26" borderId="15" xfId="33" applyNumberFormat="1" applyFont="1" applyFill="1" applyBorder="1" applyAlignment="1">
      <alignment horizontal="left"/>
    </xf>
    <xf numFmtId="0" fontId="56" fillId="26" borderId="20" xfId="0" applyFont="1" applyFill="1" applyBorder="1" applyAlignment="1">
      <alignment horizontal="left"/>
    </xf>
    <xf numFmtId="0" fontId="55" fillId="26" borderId="19" xfId="33" applyNumberFormat="1" applyFont="1" applyFill="1" applyBorder="1" applyAlignment="1">
      <alignment horizontal="left"/>
    </xf>
    <xf numFmtId="0" fontId="55" fillId="26" borderId="20" xfId="33" applyNumberFormat="1" applyFont="1" applyFill="1" applyBorder="1" applyAlignment="1">
      <alignment horizontal="left"/>
    </xf>
    <xf numFmtId="0" fontId="55" fillId="26" borderId="17" xfId="33" applyNumberFormat="1" applyFont="1" applyFill="1" applyBorder="1" applyAlignment="1">
      <alignment horizontal="left"/>
    </xf>
    <xf numFmtId="0" fontId="22" fillId="26" borderId="14" xfId="0" applyFont="1" applyFill="1" applyBorder="1" applyAlignment="1">
      <alignment horizontal="center"/>
    </xf>
    <xf numFmtId="0" fontId="22" fillId="26" borderId="15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/>
    </xf>
    <xf numFmtId="49" fontId="0" fillId="26" borderId="14" xfId="0" applyNumberFormat="1" applyFill="1" applyBorder="1" applyAlignment="1">
      <alignment horizontal="left"/>
    </xf>
    <xf numFmtId="49" fontId="0" fillId="26" borderId="15" xfId="0" applyNumberFormat="1" applyFill="1" applyBorder="1" applyAlignment="1">
      <alignment horizontal="left"/>
    </xf>
    <xf numFmtId="49" fontId="0" fillId="26" borderId="13" xfId="0" applyNumberFormat="1" applyFill="1" applyBorder="1" applyAlignment="1">
      <alignment horizontal="left"/>
    </xf>
    <xf numFmtId="0" fontId="34" fillId="24" borderId="0" xfId="37" applyFont="1" applyFill="1" applyBorder="1" applyAlignment="1">
      <alignment horizontal="center" vertical="center"/>
    </xf>
    <xf numFmtId="0" fontId="36" fillId="24" borderId="0" xfId="37" applyFont="1" applyFill="1" applyBorder="1" applyAlignment="1">
      <alignment horizontal="center" vertical="center"/>
    </xf>
    <xf numFmtId="0" fontId="44" fillId="27" borderId="0" xfId="37" applyFont="1" applyFill="1" applyBorder="1" applyAlignment="1">
      <alignment horizontal="center" vertical="center"/>
    </xf>
    <xf numFmtId="0" fontId="36" fillId="0" borderId="0" xfId="37" applyFont="1" applyFill="1" applyBorder="1" applyAlignment="1">
      <alignment horizontal="center" vertical="center"/>
    </xf>
    <xf numFmtId="17" fontId="35" fillId="24" borderId="0" xfId="37" applyNumberFormat="1" applyFont="1" applyFill="1" applyBorder="1" applyAlignment="1">
      <alignment horizontal="center" vertical="center"/>
    </xf>
    <xf numFmtId="0" fontId="35" fillId="24" borderId="0" xfId="37" applyFont="1" applyFill="1" applyBorder="1" applyAlignment="1">
      <alignment horizontal="center" vertical="center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4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34"/>
    <cellStyle name="Moneda" xfId="48" builtinId="4"/>
    <cellStyle name="Neutral" xfId="35" builtinId="28" customBuiltin="1"/>
    <cellStyle name="Normal" xfId="0" builtinId="0"/>
    <cellStyle name="Normal_PRESUPUESTO 1 NOVE autorizadoCEA ARC" xfId="36"/>
    <cellStyle name="Normal_PRESUPUESTO 1 NOVE autorizadoCEA ARC 2" xfId="37"/>
    <cellStyle name="Notas" xfId="38" builtinId="10" customBuiltin="1"/>
    <cellStyle name="Porcentaje" xfId="39" builtinId="5"/>
    <cellStyle name="Salida" xfId="40" builtinId="21" customBuiltin="1"/>
    <cellStyle name="Texto de advertencia" xfId="41" builtinId="11" customBuiltin="1"/>
    <cellStyle name="Texto explicativo" xfId="42" builtinId="53" customBuiltin="1"/>
    <cellStyle name="Título" xfId="43" builtinId="15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0"/>
  <tableStyles count="0" defaultTableStyle="TableStyleMedium9" defaultPivotStyle="PivotStyleLight16"/>
  <colors>
    <mruColors>
      <color rgb="FF99FF66"/>
      <color rgb="FF3399FF"/>
      <color rgb="FFFF0066"/>
      <color rgb="FFFF66CC"/>
      <color rgb="FF00FF00"/>
      <color rgb="FFCCECFF"/>
      <color rgb="FFFF9900"/>
      <color rgb="FFCC0099"/>
      <color rgb="FF66FF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76200</xdr:rowOff>
    </xdr:from>
    <xdr:to>
      <xdr:col>3</xdr:col>
      <xdr:colOff>142875</xdr:colOff>
      <xdr:row>0</xdr:row>
      <xdr:rowOff>76200</xdr:rowOff>
    </xdr:to>
    <xdr:pic>
      <xdr:nvPicPr>
        <xdr:cNvPr id="82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55" t="14944" r="82222" b="79056"/>
        <a:stretch>
          <a:fillRect/>
        </a:stretch>
      </xdr:blipFill>
      <xdr:spPr bwMode="auto">
        <a:xfrm>
          <a:off x="228600" y="76200"/>
          <a:ext cx="1304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0</xdr:row>
      <xdr:rowOff>66675</xdr:rowOff>
    </xdr:from>
    <xdr:to>
      <xdr:col>3</xdr:col>
      <xdr:colOff>47625</xdr:colOff>
      <xdr:row>0</xdr:row>
      <xdr:rowOff>66675</xdr:rowOff>
    </xdr:to>
    <xdr:pic>
      <xdr:nvPicPr>
        <xdr:cNvPr id="821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55" t="14944" r="82222" b="79056"/>
        <a:stretch>
          <a:fillRect/>
        </a:stretch>
      </xdr:blipFill>
      <xdr:spPr bwMode="auto">
        <a:xfrm>
          <a:off x="200025" y="66675"/>
          <a:ext cx="1238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0</xdr:row>
      <xdr:rowOff>114300</xdr:rowOff>
    </xdr:from>
    <xdr:to>
      <xdr:col>5</xdr:col>
      <xdr:colOff>331372</xdr:colOff>
      <xdr:row>3</xdr:row>
      <xdr:rowOff>244910</xdr:rowOff>
    </xdr:to>
    <xdr:pic>
      <xdr:nvPicPr>
        <xdr:cNvPr id="4" name="4 Imagen" descr="logo_CEA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114300"/>
          <a:ext cx="2169697" cy="740210"/>
        </a:xfrm>
        <a:prstGeom prst="rect">
          <a:avLst/>
        </a:prstGeom>
      </xdr:spPr>
    </xdr:pic>
    <xdr:clientData/>
  </xdr:twoCellAnchor>
  <xdr:twoCellAnchor editAs="oneCell">
    <xdr:from>
      <xdr:col>41</xdr:col>
      <xdr:colOff>219075</xdr:colOff>
      <xdr:row>0</xdr:row>
      <xdr:rowOff>47625</xdr:rowOff>
    </xdr:from>
    <xdr:to>
      <xdr:col>42</xdr:col>
      <xdr:colOff>1407765</xdr:colOff>
      <xdr:row>3</xdr:row>
      <xdr:rowOff>161407</xdr:rowOff>
    </xdr:to>
    <xdr:pic>
      <xdr:nvPicPr>
        <xdr:cNvPr id="5" name="6 Imagen" descr="logo_jalisco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672500" y="47625"/>
          <a:ext cx="2160240" cy="723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152400</xdr:rowOff>
    </xdr:from>
    <xdr:to>
      <xdr:col>1</xdr:col>
      <xdr:colOff>9525</xdr:colOff>
      <xdr:row>1</xdr:row>
      <xdr:rowOff>152400</xdr:rowOff>
    </xdr:to>
    <xdr:pic>
      <xdr:nvPicPr>
        <xdr:cNvPr id="811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55" t="14944" r="82222" b="79056"/>
        <a:stretch>
          <a:fillRect/>
        </a:stretch>
      </xdr:blipFill>
      <xdr:spPr bwMode="auto">
        <a:xfrm>
          <a:off x="66675" y="38100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4:A29"/>
  <sheetViews>
    <sheetView topLeftCell="A16" workbookViewId="0">
      <selection activeCell="A30" sqref="A30"/>
    </sheetView>
  </sheetViews>
  <sheetFormatPr baseColWidth="10" defaultRowHeight="12.75" x14ac:dyDescent="0.2"/>
  <cols>
    <col min="1" max="1" width="100" customWidth="1"/>
  </cols>
  <sheetData>
    <row r="14" spans="1:1" ht="27" x14ac:dyDescent="0.35">
      <c r="A14" s="1" t="s">
        <v>717</v>
      </c>
    </row>
    <row r="15" spans="1:1" ht="27.75" x14ac:dyDescent="0.4">
      <c r="A15" s="2"/>
    </row>
    <row r="16" spans="1:1" ht="27.75" x14ac:dyDescent="0.4">
      <c r="A16" s="16" t="s">
        <v>1026</v>
      </c>
    </row>
    <row r="17" spans="1:1" ht="27" x14ac:dyDescent="0.35">
      <c r="A17" s="1" t="s">
        <v>1027</v>
      </c>
    </row>
    <row r="18" spans="1:1" ht="27" x14ac:dyDescent="0.35">
      <c r="A18" s="1" t="s">
        <v>1867</v>
      </c>
    </row>
    <row r="29" spans="1:1" ht="20.25" x14ac:dyDescent="0.3">
      <c r="A29" s="3">
        <v>42522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P1628"/>
  <sheetViews>
    <sheetView tabSelected="1" zoomScaleNormal="100" workbookViewId="0">
      <pane xSplit="6" ySplit="5" topLeftCell="G346" activePane="bottomRight" state="frozen"/>
      <selection pane="topRight" activeCell="W1" sqref="W1"/>
      <selection pane="bottomLeft" activeCell="A6" sqref="A6"/>
      <selection pane="bottomRight" activeCell="AK555" sqref="AK555"/>
    </sheetView>
  </sheetViews>
  <sheetFormatPr baseColWidth="10" defaultRowHeight="14.25" x14ac:dyDescent="0.2"/>
  <cols>
    <col min="1" max="1" width="9.7109375" style="28" customWidth="1"/>
    <col min="2" max="6" width="5.5703125" style="29" customWidth="1"/>
    <col min="7" max="7" width="10.28515625" style="30" customWidth="1"/>
    <col min="8" max="8" width="44.28515625" style="29" customWidth="1"/>
    <col min="9" max="9" width="16.28515625" style="29" customWidth="1"/>
    <col min="10" max="10" width="7" style="30" customWidth="1"/>
    <col min="11" max="11" width="12.140625" style="219" customWidth="1"/>
    <col min="12" max="12" width="6.7109375" style="157" customWidth="1"/>
    <col min="13" max="13" width="7.5703125" style="29" customWidth="1"/>
    <col min="14" max="14" width="7.85546875" style="29" customWidth="1"/>
    <col min="15" max="15" width="57" style="29" customWidth="1"/>
    <col min="16" max="16" width="54.85546875" style="29" customWidth="1"/>
    <col min="17" max="17" width="55.85546875" style="29" customWidth="1"/>
    <col min="18" max="18" width="7.42578125" style="29" customWidth="1"/>
    <col min="19" max="19" width="16.85546875" style="29" customWidth="1"/>
    <col min="20" max="20" width="13.140625" style="29" customWidth="1"/>
    <col min="21" max="21" width="15" style="29" bestFit="1" customWidth="1"/>
    <col min="22" max="22" width="16.5703125" style="29" customWidth="1"/>
    <col min="23" max="23" width="17.28515625" style="29" customWidth="1"/>
    <col min="24" max="24" width="15.42578125" style="29" customWidth="1"/>
    <col min="25" max="25" width="15.5703125" style="29" customWidth="1"/>
    <col min="26" max="26" width="15.85546875" style="29" customWidth="1"/>
    <col min="27" max="27" width="14" style="29" customWidth="1"/>
    <col min="28" max="28" width="15.85546875" style="29" customWidth="1"/>
    <col min="29" max="29" width="14.5703125" style="29" customWidth="1"/>
    <col min="30" max="30" width="18.28515625" style="29" customWidth="1"/>
    <col min="31" max="31" width="17.7109375" style="29" customWidth="1"/>
    <col min="32" max="32" width="15" style="29" customWidth="1"/>
    <col min="33" max="33" width="17.140625" style="29" customWidth="1"/>
    <col min="34" max="34" width="18.5703125" style="29" customWidth="1"/>
    <col min="35" max="35" width="14.7109375" style="29" customWidth="1"/>
    <col min="36" max="36" width="13.85546875" style="29" customWidth="1"/>
    <col min="37" max="37" width="15.42578125" style="29" customWidth="1"/>
    <col min="38" max="38" width="13.85546875" style="29" customWidth="1"/>
    <col min="39" max="39" width="15.28515625" style="29" customWidth="1"/>
    <col min="40" max="40" width="18.28515625" style="29" customWidth="1"/>
    <col min="41" max="41" width="9.7109375" style="29" customWidth="1"/>
    <col min="42" max="42" width="14.5703125" style="29" customWidth="1"/>
    <col min="43" max="43" width="22" style="29" customWidth="1"/>
    <col min="44" max="44" width="18.42578125" style="29" bestFit="1" customWidth="1"/>
    <col min="45" max="45" width="21.28515625" style="29" bestFit="1" customWidth="1"/>
    <col min="46" max="46" width="12.85546875" style="29" bestFit="1" customWidth="1"/>
    <col min="47" max="47" width="11.42578125" style="29"/>
    <col min="48" max="48" width="12.85546875" style="29" bestFit="1" customWidth="1"/>
    <col min="49" max="246" width="11.42578125" style="29"/>
    <col min="247" max="16384" width="11.42578125" style="31"/>
  </cols>
  <sheetData>
    <row r="1" spans="1:250" ht="15.75" x14ac:dyDescent="0.25">
      <c r="D1" s="41"/>
      <c r="E1" s="41"/>
      <c r="F1" s="41"/>
      <c r="G1" s="49"/>
      <c r="H1" s="48" t="s">
        <v>717</v>
      </c>
      <c r="I1" s="41"/>
      <c r="J1" s="49"/>
      <c r="K1" s="218"/>
      <c r="L1" s="147"/>
      <c r="M1" s="41"/>
      <c r="N1" s="41"/>
      <c r="O1" s="48"/>
      <c r="P1" s="48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250" ht="15.75" x14ac:dyDescent="0.25">
      <c r="D2" s="41"/>
      <c r="E2" s="41"/>
      <c r="F2" s="41"/>
      <c r="G2" s="49"/>
      <c r="H2" s="50" t="s">
        <v>1043</v>
      </c>
      <c r="I2" s="50"/>
      <c r="J2" s="51"/>
      <c r="K2" s="41"/>
      <c r="L2" s="147"/>
      <c r="M2" s="41"/>
      <c r="N2" s="41"/>
      <c r="O2" s="48"/>
      <c r="P2" s="48"/>
      <c r="Q2" s="41"/>
      <c r="R2" s="41"/>
      <c r="S2" s="52"/>
      <c r="T2" s="41"/>
      <c r="U2" s="41"/>
      <c r="V2" s="41"/>
      <c r="W2" s="53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250" ht="16.5" customHeight="1" x14ac:dyDescent="0.25">
      <c r="A3" s="54"/>
      <c r="B3" s="41"/>
      <c r="C3" s="41"/>
      <c r="D3" s="41"/>
      <c r="E3" s="41"/>
      <c r="F3" s="41"/>
      <c r="G3" s="49"/>
      <c r="H3" s="182">
        <v>42522</v>
      </c>
      <c r="N3" s="41"/>
      <c r="O3" s="48"/>
      <c r="P3" s="48"/>
      <c r="Q3" s="41"/>
      <c r="R3" s="41"/>
      <c r="S3" s="55"/>
      <c r="T3" s="56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1:250" ht="21.75" customHeight="1" x14ac:dyDescent="0.25">
      <c r="A4" s="31"/>
      <c r="B4" s="41"/>
      <c r="C4" s="41"/>
      <c r="D4" s="41"/>
      <c r="E4" s="41"/>
      <c r="F4" s="41"/>
      <c r="G4" s="49"/>
      <c r="H4" s="41"/>
      <c r="I4" s="41"/>
      <c r="J4" s="49"/>
      <c r="K4" s="41"/>
      <c r="L4" s="147"/>
      <c r="M4" s="41"/>
      <c r="N4" s="41"/>
      <c r="P4" s="48"/>
      <c r="Q4" s="41"/>
      <c r="R4" s="41"/>
      <c r="S4" s="363" t="s">
        <v>719</v>
      </c>
      <c r="T4" s="364"/>
      <c r="U4" s="364"/>
      <c r="V4" s="364"/>
      <c r="W4" s="365"/>
      <c r="X4" s="350" t="s">
        <v>718</v>
      </c>
      <c r="Y4" s="351"/>
      <c r="Z4" s="352" t="s">
        <v>719</v>
      </c>
      <c r="AA4" s="353"/>
      <c r="AB4" s="353"/>
      <c r="AC4" s="353"/>
      <c r="AD4" s="353"/>
      <c r="AE4" s="354"/>
      <c r="AF4" s="238" t="s">
        <v>718</v>
      </c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1:250" ht="90.75" customHeight="1" x14ac:dyDescent="0.2">
      <c r="A5" s="124" t="s">
        <v>606</v>
      </c>
      <c r="B5" s="125" t="s">
        <v>720</v>
      </c>
      <c r="C5" s="125" t="s">
        <v>960</v>
      </c>
      <c r="D5" s="125" t="s">
        <v>721</v>
      </c>
      <c r="E5" s="125" t="s">
        <v>1251</v>
      </c>
      <c r="F5" s="125" t="s">
        <v>722</v>
      </c>
      <c r="G5" s="125" t="s">
        <v>985</v>
      </c>
      <c r="H5" s="125" t="s">
        <v>723</v>
      </c>
      <c r="I5" s="125" t="s">
        <v>724</v>
      </c>
      <c r="J5" s="125" t="s">
        <v>986</v>
      </c>
      <c r="K5" s="220" t="s">
        <v>725</v>
      </c>
      <c r="L5" s="148" t="s">
        <v>726</v>
      </c>
      <c r="M5" s="125" t="s">
        <v>727</v>
      </c>
      <c r="N5" s="125" t="s">
        <v>728</v>
      </c>
      <c r="O5" s="125" t="s">
        <v>987</v>
      </c>
      <c r="P5" s="125" t="s">
        <v>988</v>
      </c>
      <c r="Q5" s="125" t="s">
        <v>989</v>
      </c>
      <c r="R5" s="125" t="s">
        <v>873</v>
      </c>
      <c r="S5" s="125" t="s">
        <v>872</v>
      </c>
      <c r="T5" s="125" t="s">
        <v>776</v>
      </c>
      <c r="U5" s="125" t="s">
        <v>1258</v>
      </c>
      <c r="V5" s="126" t="s">
        <v>729</v>
      </c>
      <c r="W5" s="123" t="s">
        <v>777</v>
      </c>
      <c r="X5" s="123" t="s">
        <v>778</v>
      </c>
      <c r="Y5" s="123" t="s">
        <v>779</v>
      </c>
      <c r="Z5" s="123" t="s">
        <v>780</v>
      </c>
      <c r="AA5" s="123" t="s">
        <v>1074</v>
      </c>
      <c r="AB5" s="123" t="s">
        <v>781</v>
      </c>
      <c r="AC5" s="123" t="s">
        <v>1031</v>
      </c>
      <c r="AD5" s="123" t="s">
        <v>782</v>
      </c>
      <c r="AE5" s="123" t="s">
        <v>783</v>
      </c>
      <c r="AF5" s="123" t="s">
        <v>874</v>
      </c>
      <c r="AG5" s="126" t="s">
        <v>730</v>
      </c>
      <c r="AH5" s="126" t="s">
        <v>1194</v>
      </c>
      <c r="AI5" s="127" t="s">
        <v>784</v>
      </c>
      <c r="AJ5" s="127" t="s">
        <v>785</v>
      </c>
      <c r="AK5" s="127" t="s">
        <v>786</v>
      </c>
      <c r="AL5" s="127" t="s">
        <v>790</v>
      </c>
      <c r="AM5" s="127" t="s">
        <v>792</v>
      </c>
      <c r="AN5" s="127" t="s">
        <v>1259</v>
      </c>
      <c r="AO5" s="127" t="s">
        <v>875</v>
      </c>
      <c r="AP5" s="127" t="s">
        <v>789</v>
      </c>
      <c r="AQ5" s="127" t="s">
        <v>791</v>
      </c>
    </row>
    <row r="6" spans="1:250" ht="21.75" customHeight="1" x14ac:dyDescent="0.2">
      <c r="A6" s="129" t="s">
        <v>1252</v>
      </c>
      <c r="B6" s="130"/>
      <c r="C6" s="130"/>
      <c r="D6" s="130"/>
      <c r="E6" s="130"/>
      <c r="F6" s="130"/>
      <c r="G6" s="130"/>
      <c r="H6" s="130"/>
      <c r="I6" s="130"/>
      <c r="J6" s="130"/>
      <c r="K6" s="221"/>
      <c r="L6" s="149"/>
      <c r="M6" s="130"/>
      <c r="N6" s="130"/>
      <c r="O6" s="130"/>
      <c r="P6" s="130"/>
      <c r="Q6" s="130"/>
      <c r="R6" s="130"/>
      <c r="S6" s="130"/>
      <c r="T6" s="130"/>
      <c r="U6" s="130"/>
      <c r="V6" s="131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1"/>
      <c r="AH6" s="131"/>
      <c r="AI6" s="133"/>
      <c r="AJ6" s="133"/>
      <c r="AK6" s="133"/>
      <c r="AL6" s="133"/>
      <c r="AM6" s="133"/>
      <c r="AN6" s="133"/>
      <c r="AO6" s="133"/>
      <c r="AP6" s="133"/>
      <c r="AQ6" s="133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</row>
    <row r="7" spans="1:250" s="68" customFormat="1" ht="15" customHeight="1" x14ac:dyDescent="0.2">
      <c r="A7" s="18">
        <v>1</v>
      </c>
      <c r="B7" s="106" t="s">
        <v>1248</v>
      </c>
      <c r="C7" s="106" t="s">
        <v>1249</v>
      </c>
      <c r="D7" s="20">
        <v>14</v>
      </c>
      <c r="E7" s="106" t="s">
        <v>966</v>
      </c>
      <c r="F7" s="106" t="s">
        <v>1250</v>
      </c>
      <c r="G7" s="106"/>
      <c r="H7" s="178" t="s">
        <v>1859</v>
      </c>
      <c r="I7" s="21"/>
      <c r="J7" s="180" t="s">
        <v>990</v>
      </c>
      <c r="K7" s="222">
        <v>42020</v>
      </c>
      <c r="L7" s="150" t="s">
        <v>741</v>
      </c>
      <c r="M7" s="22">
        <v>40</v>
      </c>
      <c r="N7" s="22" t="s">
        <v>731</v>
      </c>
      <c r="O7" s="21" t="s">
        <v>742</v>
      </c>
      <c r="P7" s="21" t="s">
        <v>732</v>
      </c>
      <c r="Q7" s="21" t="s">
        <v>732</v>
      </c>
      <c r="R7" s="22">
        <v>1</v>
      </c>
      <c r="S7" s="79">
        <f>12912+500+400</f>
        <v>13812</v>
      </c>
      <c r="T7" s="79"/>
      <c r="U7" s="79"/>
      <c r="V7" s="79">
        <f t="shared" ref="V7:V16" si="0">S7+SS7+ST7</f>
        <v>13812</v>
      </c>
      <c r="W7" s="79">
        <f>70.1*4</f>
        <v>280.39999999999998</v>
      </c>
      <c r="X7" s="79">
        <f t="shared" ref="X7:X16" si="1">(V7+AD7+AE7)/30*5</f>
        <v>2600.833333333333</v>
      </c>
      <c r="Y7" s="79">
        <f>(V7+AD7+AE7)/30*50</f>
        <v>26008.333333333332</v>
      </c>
      <c r="Z7" s="79">
        <f t="shared" ref="Z7:Z16" si="2">V7*15%</f>
        <v>2071.7999999999997</v>
      </c>
      <c r="AA7" s="79">
        <f t="shared" ref="AA7:AA16" si="3">V7*3%</f>
        <v>414.35999999999996</v>
      </c>
      <c r="AB7" s="79">
        <f t="shared" ref="AB7:AB16" si="4">V7*5%</f>
        <v>690.6</v>
      </c>
      <c r="AC7" s="79">
        <f t="shared" ref="AC7:AC16" si="5">V7*2%</f>
        <v>276.24</v>
      </c>
      <c r="AD7" s="79">
        <v>1114</v>
      </c>
      <c r="AE7" s="79">
        <v>679</v>
      </c>
      <c r="AF7" s="81">
        <f t="shared" ref="AF7:AF15" si="6">(V7+AD7+AE7)/2</f>
        <v>7802.5</v>
      </c>
      <c r="AG7" s="81">
        <f t="shared" ref="AG7:AG17" si="7">V7+W7+Z7+AA7+AB7+AC7+AD7+AE7+(X7/12+Y7/12+AF7/12)</f>
        <v>22372.705555555553</v>
      </c>
      <c r="AH7" s="81">
        <f t="shared" ref="AH7:AH16" si="8">+AG7*12</f>
        <v>268472.46666666662</v>
      </c>
      <c r="AI7" s="81"/>
      <c r="AJ7" s="81"/>
      <c r="AK7" s="81"/>
      <c r="AL7" s="81"/>
      <c r="AM7" s="81"/>
      <c r="AN7" s="81"/>
      <c r="AO7" s="81"/>
      <c r="AP7" s="81"/>
      <c r="AQ7" s="81"/>
    </row>
    <row r="8" spans="1:250" s="23" customFormat="1" ht="15" customHeight="1" x14ac:dyDescent="0.2">
      <c r="A8" s="116">
        <v>2</v>
      </c>
      <c r="B8" s="109" t="s">
        <v>1248</v>
      </c>
      <c r="C8" s="109" t="s">
        <v>1249</v>
      </c>
      <c r="D8" s="114">
        <v>14</v>
      </c>
      <c r="E8" s="109" t="s">
        <v>966</v>
      </c>
      <c r="F8" s="109" t="s">
        <v>1250</v>
      </c>
      <c r="G8" s="120" t="s">
        <v>1267</v>
      </c>
      <c r="H8" s="134" t="s">
        <v>1203</v>
      </c>
      <c r="I8" s="135" t="s">
        <v>1204</v>
      </c>
      <c r="J8" s="136" t="s">
        <v>990</v>
      </c>
      <c r="K8" s="223">
        <v>41502</v>
      </c>
      <c r="L8" s="162" t="s">
        <v>1809</v>
      </c>
      <c r="M8" s="117">
        <v>40</v>
      </c>
      <c r="N8" s="117" t="s">
        <v>731</v>
      </c>
      <c r="O8" s="128" t="s">
        <v>733</v>
      </c>
      <c r="P8" s="66" t="s">
        <v>1017</v>
      </c>
      <c r="Q8" s="66" t="s">
        <v>732</v>
      </c>
      <c r="R8" s="117">
        <v>1</v>
      </c>
      <c r="S8" s="118">
        <f>13124+300+400</f>
        <v>13824</v>
      </c>
      <c r="T8" s="118"/>
      <c r="U8" s="118"/>
      <c r="V8" s="118">
        <f t="shared" si="0"/>
        <v>13824</v>
      </c>
      <c r="W8" s="118"/>
      <c r="X8" s="118">
        <f t="shared" si="1"/>
        <v>2548.666666666667</v>
      </c>
      <c r="Y8" s="118">
        <f>(V8+AD8+AE8)/30*50</f>
        <v>25486.666666666668</v>
      </c>
      <c r="Z8" s="118">
        <f t="shared" si="2"/>
        <v>2073.6</v>
      </c>
      <c r="AA8" s="118">
        <f t="shared" si="3"/>
        <v>414.71999999999997</v>
      </c>
      <c r="AB8" s="118">
        <f t="shared" si="4"/>
        <v>691.2</v>
      </c>
      <c r="AC8" s="118">
        <f t="shared" si="5"/>
        <v>276.48</v>
      </c>
      <c r="AD8" s="118">
        <v>869</v>
      </c>
      <c r="AE8" s="118">
        <v>599</v>
      </c>
      <c r="AF8" s="119">
        <f t="shared" si="6"/>
        <v>7646</v>
      </c>
      <c r="AG8" s="81">
        <f t="shared" si="7"/>
        <v>21721.444444444445</v>
      </c>
      <c r="AH8" s="119">
        <f t="shared" si="8"/>
        <v>260657.33333333334</v>
      </c>
      <c r="AI8" s="119"/>
      <c r="AJ8" s="119"/>
      <c r="AK8" s="119"/>
      <c r="AL8" s="119"/>
      <c r="AM8" s="119"/>
      <c r="AN8" s="119"/>
      <c r="AO8" s="119"/>
      <c r="AP8" s="119"/>
      <c r="AQ8" s="119"/>
      <c r="IM8" s="24"/>
      <c r="IN8" s="24"/>
      <c r="IO8" s="24"/>
      <c r="IP8" s="24"/>
    </row>
    <row r="9" spans="1:250" s="23" customFormat="1" ht="15" customHeight="1" x14ac:dyDescent="0.2">
      <c r="A9" s="18">
        <v>3</v>
      </c>
      <c r="B9" s="106" t="s">
        <v>1248</v>
      </c>
      <c r="C9" s="106" t="s">
        <v>1249</v>
      </c>
      <c r="D9" s="20">
        <v>14</v>
      </c>
      <c r="E9" s="106" t="s">
        <v>966</v>
      </c>
      <c r="F9" s="106" t="s">
        <v>1250</v>
      </c>
      <c r="G9" s="106" t="s">
        <v>1268</v>
      </c>
      <c r="H9" s="21" t="s">
        <v>734</v>
      </c>
      <c r="I9" s="21" t="s">
        <v>735</v>
      </c>
      <c r="J9" s="22" t="s">
        <v>990</v>
      </c>
      <c r="K9" s="222">
        <v>39295</v>
      </c>
      <c r="L9" s="162" t="s">
        <v>1809</v>
      </c>
      <c r="M9" s="22">
        <v>40</v>
      </c>
      <c r="N9" s="22" t="s">
        <v>731</v>
      </c>
      <c r="O9" s="27" t="s">
        <v>736</v>
      </c>
      <c r="P9" s="21" t="s">
        <v>1018</v>
      </c>
      <c r="Q9" s="21" t="s">
        <v>732</v>
      </c>
      <c r="R9" s="22">
        <v>1</v>
      </c>
      <c r="S9" s="118">
        <f>13124+300+400</f>
        <v>13824</v>
      </c>
      <c r="T9" s="79"/>
      <c r="U9" s="79"/>
      <c r="V9" s="79">
        <f t="shared" si="0"/>
        <v>13824</v>
      </c>
      <c r="W9" s="79">
        <f>70.1*4</f>
        <v>280.39999999999998</v>
      </c>
      <c r="X9" s="79">
        <f t="shared" si="1"/>
        <v>2548.666666666667</v>
      </c>
      <c r="Y9" s="79">
        <f>(V9+AD9+AE9)/30*50</f>
        <v>25486.666666666668</v>
      </c>
      <c r="Z9" s="79">
        <f t="shared" si="2"/>
        <v>2073.6</v>
      </c>
      <c r="AA9" s="79">
        <f t="shared" si="3"/>
        <v>414.71999999999997</v>
      </c>
      <c r="AB9" s="79">
        <f t="shared" si="4"/>
        <v>691.2</v>
      </c>
      <c r="AC9" s="79">
        <f t="shared" si="5"/>
        <v>276.48</v>
      </c>
      <c r="AD9" s="79">
        <v>869</v>
      </c>
      <c r="AE9" s="79">
        <v>599</v>
      </c>
      <c r="AF9" s="81">
        <f t="shared" si="6"/>
        <v>7646</v>
      </c>
      <c r="AG9" s="81">
        <f t="shared" si="7"/>
        <v>22001.844444444447</v>
      </c>
      <c r="AH9" s="81">
        <f t="shared" si="8"/>
        <v>264022.13333333336</v>
      </c>
      <c r="AI9" s="81"/>
      <c r="AJ9" s="81"/>
      <c r="AK9" s="81"/>
      <c r="AL9" s="81"/>
      <c r="AM9" s="81"/>
      <c r="AN9" s="81"/>
      <c r="AO9" s="81"/>
      <c r="AP9" s="81"/>
      <c r="AQ9" s="81"/>
      <c r="IM9" s="24"/>
      <c r="IN9" s="24"/>
      <c r="IO9" s="24"/>
      <c r="IP9" s="24"/>
    </row>
    <row r="10" spans="1:250" s="23" customFormat="1" ht="15" customHeight="1" x14ac:dyDescent="0.2">
      <c r="A10" s="116">
        <v>4</v>
      </c>
      <c r="B10" s="106" t="s">
        <v>1248</v>
      </c>
      <c r="C10" s="106" t="s">
        <v>1249</v>
      </c>
      <c r="D10" s="20">
        <v>14</v>
      </c>
      <c r="E10" s="106" t="s">
        <v>966</v>
      </c>
      <c r="F10" s="106" t="s">
        <v>1250</v>
      </c>
      <c r="G10" s="106" t="s">
        <v>1269</v>
      </c>
      <c r="H10" s="21" t="s">
        <v>1119</v>
      </c>
      <c r="I10" s="21" t="s">
        <v>1171</v>
      </c>
      <c r="J10" s="22" t="s">
        <v>990</v>
      </c>
      <c r="K10" s="222">
        <v>41397</v>
      </c>
      <c r="L10" s="162" t="s">
        <v>1809</v>
      </c>
      <c r="M10" s="22">
        <v>40</v>
      </c>
      <c r="N10" s="22" t="s">
        <v>731</v>
      </c>
      <c r="O10" s="27" t="s">
        <v>737</v>
      </c>
      <c r="P10" s="21" t="s">
        <v>1018</v>
      </c>
      <c r="Q10" s="21" t="s">
        <v>732</v>
      </c>
      <c r="R10" s="22">
        <v>1</v>
      </c>
      <c r="S10" s="118">
        <f>13124+300+400</f>
        <v>13824</v>
      </c>
      <c r="T10" s="79"/>
      <c r="U10" s="79"/>
      <c r="V10" s="79">
        <f t="shared" si="0"/>
        <v>13824</v>
      </c>
      <c r="W10" s="79"/>
      <c r="X10" s="80">
        <f t="shared" si="1"/>
        <v>2548.666666666667</v>
      </c>
      <c r="Y10" s="79">
        <f>(V10+AD10+AE10)/30*50</f>
        <v>25486.666666666668</v>
      </c>
      <c r="Z10" s="79">
        <f t="shared" si="2"/>
        <v>2073.6</v>
      </c>
      <c r="AA10" s="79">
        <f t="shared" si="3"/>
        <v>414.71999999999997</v>
      </c>
      <c r="AB10" s="79">
        <f t="shared" si="4"/>
        <v>691.2</v>
      </c>
      <c r="AC10" s="79">
        <f t="shared" si="5"/>
        <v>276.48</v>
      </c>
      <c r="AD10" s="79">
        <v>869</v>
      </c>
      <c r="AE10" s="79">
        <v>599</v>
      </c>
      <c r="AF10" s="81">
        <f t="shared" si="6"/>
        <v>7646</v>
      </c>
      <c r="AG10" s="81">
        <f t="shared" si="7"/>
        <v>21721.444444444445</v>
      </c>
      <c r="AH10" s="81">
        <f t="shared" si="8"/>
        <v>260657.33333333334</v>
      </c>
      <c r="AI10" s="81"/>
      <c r="AJ10" s="81"/>
      <c r="AK10" s="81"/>
      <c r="AL10" s="81"/>
      <c r="AM10" s="81"/>
      <c r="AN10" s="81"/>
      <c r="AO10" s="81"/>
      <c r="AP10" s="81"/>
      <c r="AQ10" s="81"/>
      <c r="IM10" s="24"/>
      <c r="IN10" s="24"/>
      <c r="IO10" s="24"/>
      <c r="IP10" s="24"/>
    </row>
    <row r="11" spans="1:250" s="23" customFormat="1" ht="15" customHeight="1" x14ac:dyDescent="0.2">
      <c r="A11" s="18">
        <v>5</v>
      </c>
      <c r="B11" s="106" t="s">
        <v>1248</v>
      </c>
      <c r="C11" s="106" t="s">
        <v>1249</v>
      </c>
      <c r="D11" s="20">
        <v>14</v>
      </c>
      <c r="E11" s="106" t="s">
        <v>966</v>
      </c>
      <c r="F11" s="106" t="s">
        <v>1250</v>
      </c>
      <c r="G11" s="106"/>
      <c r="H11" s="178" t="s">
        <v>1880</v>
      </c>
      <c r="I11" s="21"/>
      <c r="J11" s="22"/>
      <c r="K11" s="222">
        <v>39295</v>
      </c>
      <c r="L11" s="162" t="s">
        <v>1809</v>
      </c>
      <c r="M11" s="22">
        <v>40</v>
      </c>
      <c r="N11" s="22" t="s">
        <v>731</v>
      </c>
      <c r="O11" s="61" t="s">
        <v>737</v>
      </c>
      <c r="P11" s="21" t="s">
        <v>1018</v>
      </c>
      <c r="Q11" s="21" t="s">
        <v>732</v>
      </c>
      <c r="R11" s="22">
        <v>1</v>
      </c>
      <c r="S11" s="118">
        <f>13124+300+400</f>
        <v>13824</v>
      </c>
      <c r="T11" s="79"/>
      <c r="U11" s="79"/>
      <c r="V11" s="79">
        <f t="shared" si="0"/>
        <v>13824</v>
      </c>
      <c r="W11" s="79"/>
      <c r="X11" s="80">
        <f t="shared" si="1"/>
        <v>2640.1666666666665</v>
      </c>
      <c r="Y11" s="79">
        <v>36083</v>
      </c>
      <c r="Z11" s="79">
        <f t="shared" si="2"/>
        <v>2073.6</v>
      </c>
      <c r="AA11" s="79">
        <f t="shared" si="3"/>
        <v>414.71999999999997</v>
      </c>
      <c r="AB11" s="79">
        <f t="shared" si="4"/>
        <v>691.2</v>
      </c>
      <c r="AC11" s="79">
        <f t="shared" si="5"/>
        <v>276.48</v>
      </c>
      <c r="AD11" s="79">
        <v>1261</v>
      </c>
      <c r="AE11" s="79">
        <v>756</v>
      </c>
      <c r="AF11" s="81">
        <f t="shared" si="6"/>
        <v>7920.5</v>
      </c>
      <c r="AG11" s="81">
        <f t="shared" si="7"/>
        <v>23183.972222222223</v>
      </c>
      <c r="AH11" s="81">
        <f t="shared" si="8"/>
        <v>278207.66666666669</v>
      </c>
      <c r="AI11" s="81"/>
      <c r="AJ11" s="81"/>
      <c r="AK11" s="81"/>
      <c r="AL11" s="81"/>
      <c r="AM11" s="81"/>
      <c r="AN11" s="81"/>
      <c r="AO11" s="81"/>
      <c r="AP11" s="81"/>
      <c r="AQ11" s="81"/>
      <c r="IM11" s="24"/>
      <c r="IN11" s="24"/>
      <c r="IO11" s="24"/>
      <c r="IP11" s="24"/>
    </row>
    <row r="12" spans="1:250" s="23" customFormat="1" ht="15" customHeight="1" x14ac:dyDescent="0.2">
      <c r="A12" s="18">
        <v>6</v>
      </c>
      <c r="B12" s="106" t="s">
        <v>1248</v>
      </c>
      <c r="C12" s="106" t="s">
        <v>1249</v>
      </c>
      <c r="D12" s="20">
        <v>14</v>
      </c>
      <c r="E12" s="106" t="s">
        <v>966</v>
      </c>
      <c r="F12" s="106" t="s">
        <v>1250</v>
      </c>
      <c r="G12" s="106" t="s">
        <v>1270</v>
      </c>
      <c r="H12" s="61" t="s">
        <v>1197</v>
      </c>
      <c r="I12" s="21" t="s">
        <v>1205</v>
      </c>
      <c r="J12" s="22" t="s">
        <v>991</v>
      </c>
      <c r="K12" s="222">
        <v>41428</v>
      </c>
      <c r="L12" s="162" t="s">
        <v>1809</v>
      </c>
      <c r="M12" s="22">
        <v>40</v>
      </c>
      <c r="N12" s="22" t="s">
        <v>731</v>
      </c>
      <c r="O12" s="61" t="s">
        <v>737</v>
      </c>
      <c r="P12" s="21" t="s">
        <v>1017</v>
      </c>
      <c r="Q12" s="21" t="s">
        <v>732</v>
      </c>
      <c r="R12" s="22">
        <v>1</v>
      </c>
      <c r="S12" s="118">
        <f>13124+300+400</f>
        <v>13824</v>
      </c>
      <c r="T12" s="79"/>
      <c r="U12" s="79"/>
      <c r="V12" s="79">
        <f t="shared" si="0"/>
        <v>13824</v>
      </c>
      <c r="W12" s="79"/>
      <c r="X12" s="79">
        <f t="shared" si="1"/>
        <v>2640.1666666666665</v>
      </c>
      <c r="Y12" s="79">
        <f>(V12+AD12+AE12)/30*50</f>
        <v>26401.666666666664</v>
      </c>
      <c r="Z12" s="79">
        <f t="shared" si="2"/>
        <v>2073.6</v>
      </c>
      <c r="AA12" s="79">
        <f t="shared" si="3"/>
        <v>414.71999999999997</v>
      </c>
      <c r="AB12" s="79">
        <f t="shared" si="4"/>
        <v>691.2</v>
      </c>
      <c r="AC12" s="79">
        <f t="shared" si="5"/>
        <v>276.48</v>
      </c>
      <c r="AD12" s="79">
        <v>1261</v>
      </c>
      <c r="AE12" s="79">
        <v>756</v>
      </c>
      <c r="AF12" s="81">
        <f t="shared" si="6"/>
        <v>7920.5</v>
      </c>
      <c r="AG12" s="81">
        <f t="shared" si="7"/>
        <v>22377.194444444445</v>
      </c>
      <c r="AH12" s="81">
        <f t="shared" si="8"/>
        <v>268526.33333333337</v>
      </c>
      <c r="AI12" s="81"/>
      <c r="AJ12" s="81"/>
      <c r="AK12" s="81"/>
      <c r="AL12" s="81"/>
      <c r="AM12" s="81"/>
      <c r="AN12" s="81"/>
      <c r="AO12" s="81"/>
      <c r="AP12" s="81"/>
      <c r="AQ12" s="81"/>
      <c r="IM12" s="24"/>
      <c r="IN12" s="24"/>
      <c r="IO12" s="24"/>
      <c r="IP12" s="24"/>
    </row>
    <row r="13" spans="1:250" s="23" customFormat="1" ht="15" customHeight="1" x14ac:dyDescent="0.2">
      <c r="A13" s="116">
        <v>7</v>
      </c>
      <c r="B13" s="106" t="s">
        <v>1248</v>
      </c>
      <c r="C13" s="106" t="s">
        <v>1249</v>
      </c>
      <c r="D13" s="20">
        <v>14</v>
      </c>
      <c r="E13" s="106" t="s">
        <v>966</v>
      </c>
      <c r="F13" s="106" t="s">
        <v>1250</v>
      </c>
      <c r="G13" s="106" t="s">
        <v>1271</v>
      </c>
      <c r="H13" s="61" t="s">
        <v>1196</v>
      </c>
      <c r="I13" s="68" t="s">
        <v>1206</v>
      </c>
      <c r="J13" s="22" t="s">
        <v>990</v>
      </c>
      <c r="K13" s="224">
        <v>41473</v>
      </c>
      <c r="L13" s="150">
        <v>11</v>
      </c>
      <c r="M13" s="22">
        <v>40</v>
      </c>
      <c r="N13" s="22" t="s">
        <v>731</v>
      </c>
      <c r="O13" s="21" t="s">
        <v>578</v>
      </c>
      <c r="P13" s="21" t="s">
        <v>1017</v>
      </c>
      <c r="Q13" s="21" t="s">
        <v>732</v>
      </c>
      <c r="R13" s="22">
        <v>1</v>
      </c>
      <c r="S13" s="79">
        <v>17669.61</v>
      </c>
      <c r="T13" s="79"/>
      <c r="U13" s="79"/>
      <c r="V13" s="79">
        <f t="shared" si="0"/>
        <v>17669.61</v>
      </c>
      <c r="W13" s="79"/>
      <c r="X13" s="79">
        <f t="shared" si="1"/>
        <v>3281.1016666666665</v>
      </c>
      <c r="Y13" s="79">
        <f>(V13+AD13+AE13)/30*50</f>
        <v>32811.016666666663</v>
      </c>
      <c r="Z13" s="79">
        <f t="shared" si="2"/>
        <v>2650.4414999999999</v>
      </c>
      <c r="AA13" s="79">
        <f t="shared" si="3"/>
        <v>530.0883</v>
      </c>
      <c r="AB13" s="79">
        <f t="shared" si="4"/>
        <v>883.48050000000012</v>
      </c>
      <c r="AC13" s="79">
        <f t="shared" si="5"/>
        <v>353.3922</v>
      </c>
      <c r="AD13" s="79">
        <v>1261</v>
      </c>
      <c r="AE13" s="79">
        <v>756</v>
      </c>
      <c r="AF13" s="81">
        <f t="shared" si="6"/>
        <v>9843.3050000000003</v>
      </c>
      <c r="AG13" s="81">
        <f t="shared" si="7"/>
        <v>27931.964444444446</v>
      </c>
      <c r="AH13" s="81">
        <f t="shared" si="8"/>
        <v>335183.57333333336</v>
      </c>
      <c r="AI13" s="81"/>
      <c r="AJ13" s="81"/>
      <c r="AK13" s="81"/>
      <c r="AL13" s="81"/>
      <c r="AM13" s="81"/>
      <c r="AN13" s="81"/>
      <c r="AO13" s="81"/>
      <c r="AP13" s="81"/>
      <c r="AQ13" s="81"/>
      <c r="IM13" s="24"/>
      <c r="IN13" s="24"/>
      <c r="IO13" s="24"/>
      <c r="IP13" s="24"/>
    </row>
    <row r="14" spans="1:250" s="23" customFormat="1" ht="15" customHeight="1" x14ac:dyDescent="0.2">
      <c r="A14" s="18">
        <v>8</v>
      </c>
      <c r="B14" s="106" t="s">
        <v>1248</v>
      </c>
      <c r="C14" s="106" t="s">
        <v>1249</v>
      </c>
      <c r="D14" s="20">
        <v>14</v>
      </c>
      <c r="E14" s="106" t="s">
        <v>966</v>
      </c>
      <c r="F14" s="106" t="s">
        <v>1250</v>
      </c>
      <c r="G14" s="106" t="s">
        <v>1272</v>
      </c>
      <c r="H14" s="21" t="s">
        <v>739</v>
      </c>
      <c r="I14" s="21" t="s">
        <v>573</v>
      </c>
      <c r="J14" s="22" t="s">
        <v>991</v>
      </c>
      <c r="K14" s="223">
        <v>32923</v>
      </c>
      <c r="L14" s="162" t="s">
        <v>1809</v>
      </c>
      <c r="M14" s="22">
        <v>40</v>
      </c>
      <c r="N14" s="22" t="s">
        <v>731</v>
      </c>
      <c r="O14" s="21" t="s">
        <v>737</v>
      </c>
      <c r="P14" s="21" t="s">
        <v>1017</v>
      </c>
      <c r="Q14" s="21" t="s">
        <v>732</v>
      </c>
      <c r="R14" s="22">
        <v>1</v>
      </c>
      <c r="S14" s="118">
        <f>13124+300+400</f>
        <v>13824</v>
      </c>
      <c r="T14" s="79"/>
      <c r="U14" s="79"/>
      <c r="V14" s="79">
        <f t="shared" si="0"/>
        <v>13824</v>
      </c>
      <c r="W14" s="79">
        <f>70.1*7</f>
        <v>490.69999999999993</v>
      </c>
      <c r="X14" s="79">
        <f t="shared" si="1"/>
        <v>2697.8333333333335</v>
      </c>
      <c r="Y14" s="79">
        <f>(V14+AD14+AE14)/30*50</f>
        <v>26978.333333333336</v>
      </c>
      <c r="Z14" s="79">
        <f t="shared" si="2"/>
        <v>2073.6</v>
      </c>
      <c r="AA14" s="79">
        <f t="shared" si="3"/>
        <v>414.71999999999997</v>
      </c>
      <c r="AB14" s="79">
        <f t="shared" si="4"/>
        <v>691.2</v>
      </c>
      <c r="AC14" s="79">
        <f t="shared" si="5"/>
        <v>276.48</v>
      </c>
      <c r="AD14" s="79">
        <v>1455</v>
      </c>
      <c r="AE14" s="79">
        <v>908</v>
      </c>
      <c r="AF14" s="81">
        <f t="shared" si="6"/>
        <v>8093.5</v>
      </c>
      <c r="AG14" s="81">
        <f t="shared" si="7"/>
        <v>23281.172222222223</v>
      </c>
      <c r="AH14" s="81">
        <f t="shared" si="8"/>
        <v>279374.06666666665</v>
      </c>
      <c r="AI14" s="81"/>
      <c r="AJ14" s="81"/>
      <c r="AK14" s="81"/>
      <c r="AL14" s="81"/>
      <c r="AM14" s="81"/>
      <c r="AN14" s="81"/>
      <c r="AO14" s="81"/>
      <c r="AP14" s="81"/>
      <c r="AQ14" s="81"/>
      <c r="IM14" s="24"/>
      <c r="IN14" s="24"/>
      <c r="IO14" s="24"/>
      <c r="IP14" s="24"/>
    </row>
    <row r="15" spans="1:250" s="23" customFormat="1" ht="15" customHeight="1" x14ac:dyDescent="0.2">
      <c r="A15" s="116">
        <v>9</v>
      </c>
      <c r="B15" s="106" t="s">
        <v>1248</v>
      </c>
      <c r="C15" s="106" t="s">
        <v>1249</v>
      </c>
      <c r="D15" s="20">
        <v>14</v>
      </c>
      <c r="E15" s="106" t="s">
        <v>966</v>
      </c>
      <c r="F15" s="106" t="s">
        <v>1250</v>
      </c>
      <c r="G15" s="19" t="s">
        <v>1440</v>
      </c>
      <c r="H15" s="68" t="s">
        <v>1746</v>
      </c>
      <c r="I15" s="68" t="s">
        <v>1765</v>
      </c>
      <c r="J15" s="67" t="s">
        <v>991</v>
      </c>
      <c r="K15" s="222">
        <v>41899</v>
      </c>
      <c r="L15" s="150">
        <v>14</v>
      </c>
      <c r="M15" s="22">
        <v>40</v>
      </c>
      <c r="N15" s="22" t="s">
        <v>731</v>
      </c>
      <c r="O15" s="21" t="s">
        <v>801</v>
      </c>
      <c r="P15" s="21" t="s">
        <v>1017</v>
      </c>
      <c r="Q15" s="21" t="s">
        <v>732</v>
      </c>
      <c r="R15" s="22">
        <v>1</v>
      </c>
      <c r="S15" s="79">
        <v>34278</v>
      </c>
      <c r="T15" s="79"/>
      <c r="U15" s="79"/>
      <c r="V15" s="79">
        <f t="shared" si="0"/>
        <v>34278</v>
      </c>
      <c r="W15" s="79"/>
      <c r="X15" s="80">
        <f t="shared" si="1"/>
        <v>6157.833333333333</v>
      </c>
      <c r="Y15" s="79">
        <f>(V15+AD15+AE15)/30*50</f>
        <v>61578.333333333328</v>
      </c>
      <c r="Z15" s="79">
        <f t="shared" si="2"/>
        <v>5141.7</v>
      </c>
      <c r="AA15" s="79">
        <f t="shared" si="3"/>
        <v>1028.3399999999999</v>
      </c>
      <c r="AB15" s="79">
        <f t="shared" si="4"/>
        <v>1713.9</v>
      </c>
      <c r="AC15" s="79">
        <f t="shared" si="5"/>
        <v>685.56000000000006</v>
      </c>
      <c r="AD15" s="79">
        <v>1595</v>
      </c>
      <c r="AE15" s="79">
        <v>1074</v>
      </c>
      <c r="AF15" s="81">
        <f t="shared" si="6"/>
        <v>18473.5</v>
      </c>
      <c r="AG15" s="81">
        <f t="shared" si="7"/>
        <v>52700.638888888883</v>
      </c>
      <c r="AH15" s="81">
        <f t="shared" si="8"/>
        <v>632407.66666666663</v>
      </c>
      <c r="AI15" s="81"/>
      <c r="AJ15" s="81"/>
      <c r="AK15" s="81"/>
      <c r="AL15" s="81"/>
      <c r="AM15" s="81"/>
      <c r="AN15" s="81"/>
      <c r="AO15" s="81"/>
      <c r="AP15" s="81"/>
      <c r="AQ15" s="81"/>
      <c r="IM15" s="24"/>
      <c r="IN15" s="24"/>
      <c r="IO15" s="24"/>
      <c r="IP15" s="24"/>
    </row>
    <row r="16" spans="1:250" s="23" customFormat="1" ht="15" customHeight="1" x14ac:dyDescent="0.2">
      <c r="A16" s="18">
        <v>10</v>
      </c>
      <c r="B16" s="112" t="s">
        <v>1248</v>
      </c>
      <c r="C16" s="112" t="s">
        <v>1249</v>
      </c>
      <c r="D16" s="113">
        <v>14</v>
      </c>
      <c r="E16" s="106" t="s">
        <v>966</v>
      </c>
      <c r="F16" s="106" t="s">
        <v>1250</v>
      </c>
      <c r="G16" s="112" t="s">
        <v>1273</v>
      </c>
      <c r="H16" s="63" t="s">
        <v>1260</v>
      </c>
      <c r="I16" s="64" t="s">
        <v>1098</v>
      </c>
      <c r="J16" s="65" t="s">
        <v>990</v>
      </c>
      <c r="K16" s="225">
        <v>41353</v>
      </c>
      <c r="L16" s="152">
        <v>17</v>
      </c>
      <c r="M16" s="65">
        <v>40</v>
      </c>
      <c r="N16" s="65" t="s">
        <v>731</v>
      </c>
      <c r="O16" s="64" t="s">
        <v>743</v>
      </c>
      <c r="P16" s="64" t="s">
        <v>732</v>
      </c>
      <c r="Q16" s="64" t="s">
        <v>744</v>
      </c>
      <c r="R16" s="65">
        <v>1</v>
      </c>
      <c r="S16" s="80">
        <v>63585</v>
      </c>
      <c r="T16" s="80"/>
      <c r="U16" s="80"/>
      <c r="V16" s="80">
        <f t="shared" si="0"/>
        <v>63585</v>
      </c>
      <c r="W16" s="80"/>
      <c r="X16" s="80">
        <f t="shared" si="1"/>
        <v>11361</v>
      </c>
      <c r="Y16" s="80">
        <f>(V16+AD16+AE16)/30*50</f>
        <v>113609.99999999999</v>
      </c>
      <c r="Z16" s="80">
        <f t="shared" si="2"/>
        <v>9537.75</v>
      </c>
      <c r="AA16" s="80">
        <f t="shared" si="3"/>
        <v>1907.55</v>
      </c>
      <c r="AB16" s="80">
        <f t="shared" si="4"/>
        <v>3179.25</v>
      </c>
      <c r="AC16" s="80">
        <f t="shared" si="5"/>
        <v>1271.7</v>
      </c>
      <c r="AD16" s="80">
        <v>2688</v>
      </c>
      <c r="AE16" s="80">
        <v>1893</v>
      </c>
      <c r="AF16" s="82"/>
      <c r="AG16" s="81">
        <f t="shared" si="7"/>
        <v>94476.5</v>
      </c>
      <c r="AH16" s="82">
        <f t="shared" si="8"/>
        <v>1133718</v>
      </c>
      <c r="AI16" s="82"/>
      <c r="AJ16" s="82"/>
      <c r="AK16" s="82"/>
      <c r="AL16" s="82"/>
      <c r="AM16" s="82"/>
      <c r="AN16" s="82"/>
      <c r="AO16" s="82"/>
      <c r="AP16" s="82"/>
      <c r="AQ16" s="82"/>
      <c r="IM16" s="24"/>
      <c r="IN16" s="24"/>
      <c r="IO16" s="24"/>
      <c r="IP16" s="24"/>
    </row>
    <row r="17" spans="1:250" s="189" customFormat="1" ht="17.25" customHeight="1" x14ac:dyDescent="0.2">
      <c r="A17" s="183"/>
      <c r="B17" s="184"/>
      <c r="C17" s="106"/>
      <c r="D17" s="20"/>
      <c r="E17" s="184"/>
      <c r="F17" s="106"/>
      <c r="G17" s="184"/>
      <c r="H17" s="185"/>
      <c r="I17" s="185"/>
      <c r="J17" s="107"/>
      <c r="K17" s="226"/>
      <c r="L17" s="186"/>
      <c r="M17" s="107"/>
      <c r="N17" s="107"/>
      <c r="O17" s="21"/>
      <c r="P17" s="21"/>
      <c r="Q17" s="108" t="s">
        <v>745</v>
      </c>
      <c r="R17" s="107"/>
      <c r="S17" s="88">
        <f t="shared" ref="S17:AF17" si="9">SUM(S7:S16)</f>
        <v>212288.61</v>
      </c>
      <c r="T17" s="88">
        <f t="shared" si="9"/>
        <v>0</v>
      </c>
      <c r="U17" s="88">
        <f t="shared" si="9"/>
        <v>0</v>
      </c>
      <c r="V17" s="88">
        <f t="shared" si="9"/>
        <v>212288.61</v>
      </c>
      <c r="W17" s="88">
        <f t="shared" si="9"/>
        <v>1051.5</v>
      </c>
      <c r="X17" s="88">
        <f t="shared" si="9"/>
        <v>39024.934999999998</v>
      </c>
      <c r="Y17" s="88">
        <f t="shared" si="9"/>
        <v>399930.68333333335</v>
      </c>
      <c r="Z17" s="88">
        <f t="shared" si="9"/>
        <v>31843.291499999999</v>
      </c>
      <c r="AA17" s="88">
        <f t="shared" si="9"/>
        <v>6368.6582999999991</v>
      </c>
      <c r="AB17" s="88">
        <f t="shared" si="9"/>
        <v>10614.4305</v>
      </c>
      <c r="AC17" s="88">
        <f t="shared" si="9"/>
        <v>4245.7722000000003</v>
      </c>
      <c r="AD17" s="88">
        <f t="shared" si="9"/>
        <v>13242</v>
      </c>
      <c r="AE17" s="88">
        <f t="shared" si="9"/>
        <v>8619</v>
      </c>
      <c r="AF17" s="88">
        <f t="shared" si="9"/>
        <v>82991.804999999993</v>
      </c>
      <c r="AG17" s="81">
        <f t="shared" si="7"/>
        <v>331768.88111111114</v>
      </c>
      <c r="AH17" s="88">
        <f>SUM(AH7:AH16)</f>
        <v>3981226.5733333328</v>
      </c>
      <c r="AI17" s="88"/>
      <c r="AJ17" s="88"/>
      <c r="AK17" s="88">
        <v>80000</v>
      </c>
      <c r="AL17" s="88"/>
      <c r="AM17" s="88"/>
      <c r="AN17" s="88">
        <v>50000</v>
      </c>
      <c r="AO17" s="88"/>
      <c r="AP17" s="88"/>
      <c r="AQ17" s="88">
        <v>15000</v>
      </c>
      <c r="AR17" s="187"/>
      <c r="AS17" s="18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</row>
    <row r="18" spans="1:250" ht="20.100000000000001" customHeight="1" x14ac:dyDescent="0.25">
      <c r="A18" s="34"/>
      <c r="B18" s="35"/>
      <c r="C18" s="110"/>
      <c r="D18" s="115"/>
      <c r="E18" s="35"/>
      <c r="F18" s="110"/>
      <c r="G18" s="35"/>
      <c r="H18" s="36"/>
      <c r="I18" s="36"/>
      <c r="J18" s="37"/>
      <c r="K18" s="227"/>
      <c r="L18" s="153"/>
      <c r="M18" s="38"/>
      <c r="N18" s="38"/>
      <c r="O18" s="39"/>
      <c r="P18" s="39"/>
      <c r="Q18" s="33"/>
      <c r="R18" s="38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>
        <v>4902020.8</v>
      </c>
      <c r="AI18" s="83"/>
      <c r="AJ18" s="83"/>
      <c r="AK18" s="83"/>
      <c r="AL18" s="83"/>
      <c r="AM18" s="83"/>
      <c r="AN18" s="83"/>
      <c r="AO18" s="83"/>
      <c r="AP18" s="83"/>
      <c r="AQ18" s="83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</row>
    <row r="19" spans="1:250" ht="20.100000000000001" customHeight="1" x14ac:dyDescent="0.25">
      <c r="A19" s="129" t="s">
        <v>843</v>
      </c>
      <c r="B19" s="35"/>
      <c r="C19" s="109"/>
      <c r="D19" s="114"/>
      <c r="E19" s="35"/>
      <c r="F19" s="109"/>
      <c r="G19" s="35"/>
      <c r="H19" s="36"/>
      <c r="I19" s="36"/>
      <c r="J19" s="37"/>
      <c r="K19" s="227"/>
      <c r="L19" s="153"/>
      <c r="M19" s="38"/>
      <c r="N19" s="38"/>
      <c r="O19" s="39"/>
      <c r="P19" s="39"/>
      <c r="Q19" s="32"/>
      <c r="R19" s="38"/>
      <c r="S19" s="84"/>
      <c r="T19" s="84"/>
      <c r="U19" s="84"/>
      <c r="V19" s="85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AH19" s="84"/>
      <c r="AI19" s="84"/>
      <c r="AJ19" s="85"/>
      <c r="AK19" s="85"/>
      <c r="AL19" s="85"/>
      <c r="AM19" s="85"/>
      <c r="AN19" s="85"/>
      <c r="AO19" s="85"/>
      <c r="AP19" s="85"/>
      <c r="AQ19" s="85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</row>
    <row r="20" spans="1:250" s="294" customFormat="1" ht="15" customHeight="1" x14ac:dyDescent="0.2">
      <c r="A20" s="18">
        <v>1</v>
      </c>
      <c r="B20" s="284" t="s">
        <v>1248</v>
      </c>
      <c r="C20" s="284" t="s">
        <v>1249</v>
      </c>
      <c r="D20" s="285">
        <v>14</v>
      </c>
      <c r="E20" s="284" t="s">
        <v>961</v>
      </c>
      <c r="F20" s="284" t="s">
        <v>1250</v>
      </c>
      <c r="G20" s="284"/>
      <c r="H20" s="286" t="s">
        <v>1881</v>
      </c>
      <c r="I20" s="287"/>
      <c r="J20" s="288"/>
      <c r="K20" s="289"/>
      <c r="L20" s="290" t="s">
        <v>767</v>
      </c>
      <c r="M20" s="288">
        <v>40</v>
      </c>
      <c r="N20" s="288" t="s">
        <v>755</v>
      </c>
      <c r="O20" s="287" t="s">
        <v>768</v>
      </c>
      <c r="P20" s="287" t="s">
        <v>994</v>
      </c>
      <c r="Q20" s="287" t="s">
        <v>843</v>
      </c>
      <c r="R20" s="288">
        <v>1</v>
      </c>
      <c r="S20" s="291">
        <f>10837+500+400</f>
        <v>11737</v>
      </c>
      <c r="T20" s="292"/>
      <c r="U20" s="292"/>
      <c r="V20" s="292">
        <f t="shared" ref="V20:V42" si="10">S20+T20+U20</f>
        <v>11737</v>
      </c>
      <c r="W20" s="292"/>
      <c r="X20" s="292">
        <f t="shared" ref="X20:X42" si="11">(V20+AD20+AE20)/30*5</f>
        <v>2225.8333333333335</v>
      </c>
      <c r="Y20" s="292">
        <f t="shared" ref="Y20:Y42" si="12">(V20+AD20+AE20)/30*50</f>
        <v>22258.333333333336</v>
      </c>
      <c r="Z20" s="292">
        <f t="shared" ref="Z20:Z42" si="13">V20*15%</f>
        <v>1760.55</v>
      </c>
      <c r="AA20" s="292">
        <f t="shared" ref="AA20:AA42" si="14">V20*3%</f>
        <v>352.11</v>
      </c>
      <c r="AB20" s="292">
        <f t="shared" ref="AB20:AB42" si="15">V20*5%</f>
        <v>586.85</v>
      </c>
      <c r="AC20" s="292">
        <f t="shared" ref="AC20:AC42" si="16">V20*2%</f>
        <v>234.74</v>
      </c>
      <c r="AD20" s="292">
        <f>887+70</f>
        <v>957</v>
      </c>
      <c r="AE20" s="292">
        <f>631+30</f>
        <v>661</v>
      </c>
      <c r="AF20" s="293">
        <f t="shared" ref="AF20:AF41" si="17">(V20+AD20+AE20)/2</f>
        <v>6677.5</v>
      </c>
      <c r="AG20" s="293">
        <f t="shared" ref="AG20:AG43" si="18">V20+W20+Z20+AA20+AB20+AC20+AD20+AE20+(X20/12+Y20/12+AF20/12)</f>
        <v>18886.055555555555</v>
      </c>
      <c r="AH20" s="293">
        <f t="shared" ref="AH20:AH42" si="19">+AG20*12</f>
        <v>226632.66666666666</v>
      </c>
      <c r="AI20" s="293"/>
      <c r="AJ20" s="293"/>
      <c r="AK20" s="293"/>
      <c r="AL20" s="293"/>
      <c r="AM20" s="293"/>
      <c r="AN20" s="293"/>
      <c r="AO20" s="293"/>
      <c r="AP20" s="293"/>
      <c r="AQ20" s="293"/>
      <c r="IM20" s="295"/>
      <c r="IN20" s="295"/>
      <c r="IO20" s="295"/>
      <c r="IP20" s="295"/>
    </row>
    <row r="21" spans="1:250" s="23" customFormat="1" ht="15" customHeight="1" x14ac:dyDescent="0.2">
      <c r="A21" s="111">
        <v>2</v>
      </c>
      <c r="B21" s="112" t="s">
        <v>1248</v>
      </c>
      <c r="C21" s="112" t="s">
        <v>1249</v>
      </c>
      <c r="D21" s="113">
        <v>14</v>
      </c>
      <c r="E21" s="112" t="s">
        <v>961</v>
      </c>
      <c r="F21" s="112" t="s">
        <v>1250</v>
      </c>
      <c r="G21" s="112" t="s">
        <v>1274</v>
      </c>
      <c r="H21" s="64" t="s">
        <v>846</v>
      </c>
      <c r="I21" s="64" t="s">
        <v>766</v>
      </c>
      <c r="J21" s="65" t="s">
        <v>990</v>
      </c>
      <c r="K21" s="225">
        <v>33604</v>
      </c>
      <c r="L21" s="152" t="s">
        <v>767</v>
      </c>
      <c r="M21" s="65">
        <v>40</v>
      </c>
      <c r="N21" s="65" t="s">
        <v>755</v>
      </c>
      <c r="O21" s="64" t="s">
        <v>768</v>
      </c>
      <c r="P21" s="64" t="s">
        <v>996</v>
      </c>
      <c r="Q21" s="64" t="s">
        <v>843</v>
      </c>
      <c r="R21" s="65">
        <v>1</v>
      </c>
      <c r="S21" s="146">
        <f>10837+500+400</f>
        <v>11737</v>
      </c>
      <c r="T21" s="80"/>
      <c r="U21" s="80"/>
      <c r="V21" s="80">
        <f t="shared" si="10"/>
        <v>11737</v>
      </c>
      <c r="W21" s="80">
        <f>70.1*7</f>
        <v>490.69999999999993</v>
      </c>
      <c r="X21" s="80">
        <f t="shared" si="11"/>
        <v>2225.8333333333335</v>
      </c>
      <c r="Y21" s="80">
        <f t="shared" si="12"/>
        <v>22258.333333333336</v>
      </c>
      <c r="Z21" s="80">
        <f t="shared" si="13"/>
        <v>1760.55</v>
      </c>
      <c r="AA21" s="80">
        <f t="shared" si="14"/>
        <v>352.11</v>
      </c>
      <c r="AB21" s="80">
        <f t="shared" si="15"/>
        <v>586.85</v>
      </c>
      <c r="AC21" s="80">
        <f t="shared" si="16"/>
        <v>234.74</v>
      </c>
      <c r="AD21" s="79">
        <f>887+70</f>
        <v>957</v>
      </c>
      <c r="AE21" s="79">
        <f>631+30</f>
        <v>661</v>
      </c>
      <c r="AF21" s="82">
        <f t="shared" si="17"/>
        <v>6677.5</v>
      </c>
      <c r="AG21" s="81">
        <f t="shared" si="18"/>
        <v>19376.755555555555</v>
      </c>
      <c r="AH21" s="82">
        <f t="shared" si="19"/>
        <v>232521.06666666665</v>
      </c>
      <c r="AI21" s="82"/>
      <c r="AJ21" s="82"/>
      <c r="AK21" s="82"/>
      <c r="AL21" s="82"/>
      <c r="AM21" s="82"/>
      <c r="AN21" s="82"/>
      <c r="AO21" s="82"/>
      <c r="AP21" s="82"/>
      <c r="AQ21" s="82"/>
      <c r="IM21" s="24"/>
      <c r="IN21" s="24"/>
      <c r="IO21" s="24"/>
      <c r="IP21" s="24"/>
    </row>
    <row r="22" spans="1:250" s="68" customFormat="1" ht="15" customHeight="1" x14ac:dyDescent="0.2">
      <c r="A22" s="18">
        <v>3</v>
      </c>
      <c r="B22" s="106" t="s">
        <v>1248</v>
      </c>
      <c r="C22" s="106" t="s">
        <v>1249</v>
      </c>
      <c r="D22" s="20">
        <v>14</v>
      </c>
      <c r="E22" s="106" t="s">
        <v>961</v>
      </c>
      <c r="F22" s="106" t="s">
        <v>1250</v>
      </c>
      <c r="G22" s="106" t="s">
        <v>1275</v>
      </c>
      <c r="H22" s="69" t="s">
        <v>1262</v>
      </c>
      <c r="I22" s="69" t="s">
        <v>1767</v>
      </c>
      <c r="J22" s="67" t="s">
        <v>990</v>
      </c>
      <c r="K22" s="222">
        <v>41714</v>
      </c>
      <c r="L22" s="150" t="s">
        <v>741</v>
      </c>
      <c r="M22" s="22">
        <v>40</v>
      </c>
      <c r="N22" s="22" t="s">
        <v>731</v>
      </c>
      <c r="O22" s="21" t="s">
        <v>802</v>
      </c>
      <c r="P22" s="21" t="s">
        <v>995</v>
      </c>
      <c r="Q22" s="21" t="s">
        <v>843</v>
      </c>
      <c r="R22" s="22">
        <v>1</v>
      </c>
      <c r="S22" s="79">
        <f t="shared" ref="S22:S25" si="20">12912+500+400</f>
        <v>13812</v>
      </c>
      <c r="T22" s="79"/>
      <c r="U22" s="79"/>
      <c r="V22" s="79">
        <f t="shared" si="10"/>
        <v>13812</v>
      </c>
      <c r="W22" s="105"/>
      <c r="X22" s="79">
        <f t="shared" si="11"/>
        <v>2600.833333333333</v>
      </c>
      <c r="Y22" s="79">
        <f t="shared" si="12"/>
        <v>26008.333333333332</v>
      </c>
      <c r="Z22" s="79">
        <f t="shared" si="13"/>
        <v>2071.7999999999997</v>
      </c>
      <c r="AA22" s="79">
        <f t="shared" si="14"/>
        <v>414.35999999999996</v>
      </c>
      <c r="AB22" s="79">
        <f t="shared" si="15"/>
        <v>690.6</v>
      </c>
      <c r="AC22" s="79">
        <f t="shared" si="16"/>
        <v>276.24</v>
      </c>
      <c r="AD22" s="79">
        <v>1114</v>
      </c>
      <c r="AE22" s="79">
        <v>679</v>
      </c>
      <c r="AF22" s="81">
        <f t="shared" si="17"/>
        <v>7802.5</v>
      </c>
      <c r="AG22" s="81">
        <f t="shared" si="18"/>
        <v>22092.305555555555</v>
      </c>
      <c r="AH22" s="81">
        <f t="shared" si="19"/>
        <v>265107.66666666663</v>
      </c>
      <c r="AI22" s="81"/>
      <c r="AJ22" s="81"/>
      <c r="AK22" s="81"/>
      <c r="AL22" s="81"/>
      <c r="AM22" s="81"/>
      <c r="AN22" s="81"/>
      <c r="AO22" s="81"/>
      <c r="AP22" s="81"/>
      <c r="AQ22" s="81"/>
    </row>
    <row r="23" spans="1:250" s="23" customFormat="1" ht="15" customHeight="1" x14ac:dyDescent="0.2">
      <c r="A23" s="18">
        <v>4</v>
      </c>
      <c r="B23" s="109" t="s">
        <v>1248</v>
      </c>
      <c r="C23" s="109" t="s">
        <v>1249</v>
      </c>
      <c r="D23" s="114">
        <v>14</v>
      </c>
      <c r="E23" s="109" t="s">
        <v>961</v>
      </c>
      <c r="F23" s="109" t="s">
        <v>1250</v>
      </c>
      <c r="G23" s="109" t="s">
        <v>1276</v>
      </c>
      <c r="H23" s="160" t="s">
        <v>1207</v>
      </c>
      <c r="I23" s="66" t="s">
        <v>1208</v>
      </c>
      <c r="J23" s="161" t="s">
        <v>991</v>
      </c>
      <c r="K23" s="223">
        <v>41534</v>
      </c>
      <c r="L23" s="162" t="s">
        <v>741</v>
      </c>
      <c r="M23" s="117">
        <v>40</v>
      </c>
      <c r="N23" s="117" t="s">
        <v>731</v>
      </c>
      <c r="O23" s="66" t="s">
        <v>973</v>
      </c>
      <c r="P23" s="66" t="s">
        <v>996</v>
      </c>
      <c r="Q23" s="66" t="s">
        <v>843</v>
      </c>
      <c r="R23" s="117">
        <v>1</v>
      </c>
      <c r="S23" s="79">
        <f t="shared" si="20"/>
        <v>13812</v>
      </c>
      <c r="T23" s="118"/>
      <c r="U23" s="118"/>
      <c r="V23" s="118">
        <f t="shared" si="10"/>
        <v>13812</v>
      </c>
      <c r="W23" s="118"/>
      <c r="X23" s="118">
        <f t="shared" si="11"/>
        <v>2600.833333333333</v>
      </c>
      <c r="Y23" s="118">
        <f t="shared" si="12"/>
        <v>26008.333333333332</v>
      </c>
      <c r="Z23" s="118">
        <f t="shared" si="13"/>
        <v>2071.7999999999997</v>
      </c>
      <c r="AA23" s="118">
        <f t="shared" si="14"/>
        <v>414.35999999999996</v>
      </c>
      <c r="AB23" s="118">
        <f t="shared" si="15"/>
        <v>690.6</v>
      </c>
      <c r="AC23" s="118">
        <f t="shared" si="16"/>
        <v>276.24</v>
      </c>
      <c r="AD23" s="118">
        <v>1114</v>
      </c>
      <c r="AE23" s="118">
        <v>679</v>
      </c>
      <c r="AF23" s="119">
        <f t="shared" si="17"/>
        <v>7802.5</v>
      </c>
      <c r="AG23" s="81">
        <f t="shared" si="18"/>
        <v>22092.305555555555</v>
      </c>
      <c r="AH23" s="119">
        <f t="shared" si="19"/>
        <v>265107.66666666663</v>
      </c>
      <c r="AI23" s="119"/>
      <c r="AJ23" s="119"/>
      <c r="AK23" s="119"/>
      <c r="AL23" s="119"/>
      <c r="AM23" s="119"/>
      <c r="AN23" s="119"/>
      <c r="AO23" s="119"/>
      <c r="AP23" s="119"/>
      <c r="AQ23" s="119"/>
      <c r="IM23" s="24"/>
      <c r="IN23" s="24"/>
      <c r="IO23" s="24"/>
      <c r="IP23" s="24"/>
    </row>
    <row r="24" spans="1:250" s="23" customFormat="1" ht="15" customHeight="1" x14ac:dyDescent="0.2">
      <c r="A24" s="18">
        <v>5</v>
      </c>
      <c r="B24" s="106" t="s">
        <v>1248</v>
      </c>
      <c r="C24" s="106" t="s">
        <v>1249</v>
      </c>
      <c r="D24" s="20">
        <v>14</v>
      </c>
      <c r="E24" s="106" t="s">
        <v>961</v>
      </c>
      <c r="F24" s="106" t="s">
        <v>1250</v>
      </c>
      <c r="G24" s="106" t="s">
        <v>1277</v>
      </c>
      <c r="H24" s="21" t="s">
        <v>1125</v>
      </c>
      <c r="I24" s="26" t="s">
        <v>1173</v>
      </c>
      <c r="J24" s="22" t="s">
        <v>990</v>
      </c>
      <c r="K24" s="222">
        <v>41428</v>
      </c>
      <c r="L24" s="150" t="s">
        <v>741</v>
      </c>
      <c r="M24" s="22">
        <v>40</v>
      </c>
      <c r="N24" s="22" t="s">
        <v>731</v>
      </c>
      <c r="O24" s="21" t="s">
        <v>803</v>
      </c>
      <c r="P24" s="21" t="s">
        <v>994</v>
      </c>
      <c r="Q24" s="21" t="s">
        <v>843</v>
      </c>
      <c r="R24" s="22">
        <v>1</v>
      </c>
      <c r="S24" s="79">
        <f t="shared" si="20"/>
        <v>13812</v>
      </c>
      <c r="T24" s="79"/>
      <c r="U24" s="79"/>
      <c r="V24" s="79">
        <f t="shared" si="10"/>
        <v>13812</v>
      </c>
      <c r="W24" s="79"/>
      <c r="X24" s="79">
        <f t="shared" si="11"/>
        <v>2600.833333333333</v>
      </c>
      <c r="Y24" s="79">
        <f t="shared" si="12"/>
        <v>26008.333333333332</v>
      </c>
      <c r="Z24" s="79">
        <f t="shared" si="13"/>
        <v>2071.7999999999997</v>
      </c>
      <c r="AA24" s="79">
        <f t="shared" si="14"/>
        <v>414.35999999999996</v>
      </c>
      <c r="AB24" s="79">
        <f t="shared" si="15"/>
        <v>690.6</v>
      </c>
      <c r="AC24" s="79">
        <f t="shared" si="16"/>
        <v>276.24</v>
      </c>
      <c r="AD24" s="79">
        <v>1114</v>
      </c>
      <c r="AE24" s="79">
        <v>679</v>
      </c>
      <c r="AF24" s="81">
        <f t="shared" si="17"/>
        <v>7802.5</v>
      </c>
      <c r="AG24" s="81">
        <f t="shared" si="18"/>
        <v>22092.305555555555</v>
      </c>
      <c r="AH24" s="81">
        <f t="shared" si="19"/>
        <v>265107.66666666663</v>
      </c>
      <c r="AI24" s="81"/>
      <c r="AJ24" s="81"/>
      <c r="AK24" s="81"/>
      <c r="AL24" s="81"/>
      <c r="AM24" s="81"/>
      <c r="AN24" s="81"/>
      <c r="AO24" s="81"/>
      <c r="AP24" s="81"/>
      <c r="AQ24" s="81"/>
      <c r="IM24" s="24"/>
      <c r="IN24" s="24"/>
      <c r="IO24" s="24"/>
      <c r="IP24" s="24"/>
    </row>
    <row r="25" spans="1:250" s="23" customFormat="1" ht="15" customHeight="1" x14ac:dyDescent="0.2">
      <c r="A25" s="18">
        <v>6</v>
      </c>
      <c r="B25" s="106" t="s">
        <v>1248</v>
      </c>
      <c r="C25" s="106" t="s">
        <v>1249</v>
      </c>
      <c r="D25" s="20">
        <v>14</v>
      </c>
      <c r="E25" s="106" t="s">
        <v>961</v>
      </c>
      <c r="F25" s="106" t="s">
        <v>1250</v>
      </c>
      <c r="G25" s="106" t="s">
        <v>1278</v>
      </c>
      <c r="H25" s="21" t="s">
        <v>769</v>
      </c>
      <c r="I25" s="21" t="s">
        <v>501</v>
      </c>
      <c r="J25" s="22" t="s">
        <v>990</v>
      </c>
      <c r="K25" s="222">
        <v>37819</v>
      </c>
      <c r="L25" s="150" t="s">
        <v>741</v>
      </c>
      <c r="M25" s="22">
        <v>40</v>
      </c>
      <c r="N25" s="22" t="s">
        <v>731</v>
      </c>
      <c r="O25" s="21" t="s">
        <v>742</v>
      </c>
      <c r="P25" s="21" t="s">
        <v>843</v>
      </c>
      <c r="Q25" s="21" t="s">
        <v>843</v>
      </c>
      <c r="R25" s="22">
        <v>1</v>
      </c>
      <c r="S25" s="79">
        <f t="shared" si="20"/>
        <v>13812</v>
      </c>
      <c r="T25" s="79"/>
      <c r="U25" s="79"/>
      <c r="V25" s="79">
        <f t="shared" si="10"/>
        <v>13812</v>
      </c>
      <c r="W25" s="79">
        <f>70.1*5</f>
        <v>350.5</v>
      </c>
      <c r="X25" s="79">
        <f t="shared" si="11"/>
        <v>2600.833333333333</v>
      </c>
      <c r="Y25" s="79">
        <f t="shared" si="12"/>
        <v>26008.333333333332</v>
      </c>
      <c r="Z25" s="79">
        <f t="shared" si="13"/>
        <v>2071.7999999999997</v>
      </c>
      <c r="AA25" s="79">
        <f t="shared" si="14"/>
        <v>414.35999999999996</v>
      </c>
      <c r="AB25" s="79">
        <f t="shared" si="15"/>
        <v>690.6</v>
      </c>
      <c r="AC25" s="79">
        <f t="shared" si="16"/>
        <v>276.24</v>
      </c>
      <c r="AD25" s="79">
        <v>1114</v>
      </c>
      <c r="AE25" s="79">
        <v>679</v>
      </c>
      <c r="AF25" s="81">
        <f t="shared" si="17"/>
        <v>7802.5</v>
      </c>
      <c r="AG25" s="81">
        <f t="shared" si="18"/>
        <v>22442.805555555555</v>
      </c>
      <c r="AH25" s="81">
        <f t="shared" si="19"/>
        <v>269313.66666666663</v>
      </c>
      <c r="AI25" s="81"/>
      <c r="AJ25" s="81"/>
      <c r="AK25" s="81"/>
      <c r="AL25" s="81"/>
      <c r="AM25" s="81"/>
      <c r="AN25" s="81"/>
      <c r="AO25" s="81"/>
      <c r="AP25" s="81"/>
      <c r="AQ25" s="81"/>
      <c r="IM25" s="24"/>
      <c r="IN25" s="24"/>
      <c r="IO25" s="24"/>
      <c r="IP25" s="24"/>
    </row>
    <row r="26" spans="1:250" s="23" customFormat="1" ht="15" customHeight="1" x14ac:dyDescent="0.2">
      <c r="A26" s="111">
        <v>7</v>
      </c>
      <c r="B26" s="106" t="s">
        <v>1248</v>
      </c>
      <c r="C26" s="106" t="s">
        <v>1249</v>
      </c>
      <c r="D26" s="20">
        <v>14</v>
      </c>
      <c r="E26" s="106" t="s">
        <v>961</v>
      </c>
      <c r="F26" s="106" t="s">
        <v>1250</v>
      </c>
      <c r="G26" s="106" t="s">
        <v>1279</v>
      </c>
      <c r="H26" s="21" t="s">
        <v>752</v>
      </c>
      <c r="I26" s="21" t="s">
        <v>753</v>
      </c>
      <c r="J26" s="22" t="s">
        <v>991</v>
      </c>
      <c r="K26" s="222">
        <v>39630</v>
      </c>
      <c r="L26" s="162" t="s">
        <v>1809</v>
      </c>
      <c r="M26" s="22">
        <v>40</v>
      </c>
      <c r="N26" s="22" t="s">
        <v>731</v>
      </c>
      <c r="O26" s="21" t="s">
        <v>914</v>
      </c>
      <c r="P26" s="21" t="s">
        <v>994</v>
      </c>
      <c r="Q26" s="21" t="s">
        <v>843</v>
      </c>
      <c r="R26" s="22">
        <v>1</v>
      </c>
      <c r="S26" s="118">
        <f>13124+300+400</f>
        <v>13824</v>
      </c>
      <c r="T26" s="79"/>
      <c r="U26" s="79"/>
      <c r="V26" s="79">
        <f t="shared" si="10"/>
        <v>13824</v>
      </c>
      <c r="W26" s="79">
        <f>70.1*4</f>
        <v>280.39999999999998</v>
      </c>
      <c r="X26" s="79">
        <f t="shared" si="11"/>
        <v>2548.666666666667</v>
      </c>
      <c r="Y26" s="79">
        <f t="shared" si="12"/>
        <v>25486.666666666668</v>
      </c>
      <c r="Z26" s="79">
        <f t="shared" si="13"/>
        <v>2073.6</v>
      </c>
      <c r="AA26" s="79">
        <f t="shared" si="14"/>
        <v>414.71999999999997</v>
      </c>
      <c r="AB26" s="79">
        <f t="shared" si="15"/>
        <v>691.2</v>
      </c>
      <c r="AC26" s="79">
        <f t="shared" si="16"/>
        <v>276.48</v>
      </c>
      <c r="AD26" s="79">
        <v>869</v>
      </c>
      <c r="AE26" s="79">
        <v>599</v>
      </c>
      <c r="AF26" s="81">
        <f t="shared" si="17"/>
        <v>7646</v>
      </c>
      <c r="AG26" s="81">
        <f t="shared" si="18"/>
        <v>22001.844444444447</v>
      </c>
      <c r="AH26" s="81">
        <f t="shared" si="19"/>
        <v>264022.13333333336</v>
      </c>
      <c r="AI26" s="81"/>
      <c r="AJ26" s="81"/>
      <c r="AK26" s="81"/>
      <c r="AL26" s="81"/>
      <c r="AM26" s="81"/>
      <c r="AN26" s="81"/>
      <c r="AO26" s="81"/>
      <c r="AP26" s="81"/>
      <c r="AQ26" s="81"/>
      <c r="IM26" s="24"/>
      <c r="IN26" s="24"/>
      <c r="IO26" s="24"/>
      <c r="IP26" s="24"/>
    </row>
    <row r="27" spans="1:250" s="23" customFormat="1" ht="15" customHeight="1" x14ac:dyDescent="0.2">
      <c r="A27" s="18">
        <v>8</v>
      </c>
      <c r="B27" s="19" t="s">
        <v>1248</v>
      </c>
      <c r="C27" s="19" t="s">
        <v>1249</v>
      </c>
      <c r="D27" s="20">
        <v>14</v>
      </c>
      <c r="E27" s="19" t="s">
        <v>961</v>
      </c>
      <c r="F27" s="19" t="s">
        <v>1250</v>
      </c>
      <c r="G27" s="106" t="s">
        <v>1287</v>
      </c>
      <c r="H27" s="296" t="s">
        <v>1133</v>
      </c>
      <c r="I27" s="200"/>
      <c r="J27" s="22"/>
      <c r="K27" s="222">
        <v>37697</v>
      </c>
      <c r="L27" s="150">
        <v>12</v>
      </c>
      <c r="M27" s="22">
        <v>40</v>
      </c>
      <c r="N27" s="22" t="s">
        <v>731</v>
      </c>
      <c r="O27" s="21" t="s">
        <v>757</v>
      </c>
      <c r="P27" s="21" t="s">
        <v>996</v>
      </c>
      <c r="Q27" s="21" t="s">
        <v>843</v>
      </c>
      <c r="R27" s="22">
        <v>1</v>
      </c>
      <c r="S27" s="79">
        <v>17669.61</v>
      </c>
      <c r="T27" s="79"/>
      <c r="U27" s="79"/>
      <c r="V27" s="79">
        <f t="shared" si="10"/>
        <v>17669.61</v>
      </c>
      <c r="W27" s="79">
        <f>70.1*4</f>
        <v>280.39999999999998</v>
      </c>
      <c r="X27" s="79">
        <f t="shared" si="11"/>
        <v>3338.7683333333334</v>
      </c>
      <c r="Y27" s="79">
        <f t="shared" si="12"/>
        <v>33387.683333333334</v>
      </c>
      <c r="Z27" s="79">
        <f t="shared" si="13"/>
        <v>2650.4414999999999</v>
      </c>
      <c r="AA27" s="79">
        <f t="shared" si="14"/>
        <v>530.0883</v>
      </c>
      <c r="AB27" s="79">
        <f t="shared" si="15"/>
        <v>883.48050000000012</v>
      </c>
      <c r="AC27" s="79">
        <f t="shared" si="16"/>
        <v>353.3922</v>
      </c>
      <c r="AD27" s="79">
        <v>1455</v>
      </c>
      <c r="AE27" s="79">
        <v>908</v>
      </c>
      <c r="AF27" s="81">
        <f t="shared" si="17"/>
        <v>10016.305</v>
      </c>
      <c r="AG27" s="81">
        <f t="shared" si="18"/>
        <v>28625.642222222225</v>
      </c>
      <c r="AH27" s="81">
        <f t="shared" si="19"/>
        <v>343507.70666666667</v>
      </c>
      <c r="AI27" s="81"/>
      <c r="AJ27" s="81"/>
      <c r="AK27" s="81"/>
      <c r="AL27" s="81"/>
      <c r="AM27" s="81"/>
      <c r="AN27" s="81"/>
      <c r="AO27" s="81"/>
      <c r="AP27" s="81"/>
      <c r="AQ27" s="81"/>
      <c r="IM27" s="24"/>
      <c r="IN27" s="24"/>
      <c r="IO27" s="24"/>
      <c r="IP27" s="24"/>
    </row>
    <row r="28" spans="1:250" s="23" customFormat="1" ht="15" customHeight="1" x14ac:dyDescent="0.2">
      <c r="A28" s="18">
        <v>9</v>
      </c>
      <c r="B28" s="19" t="s">
        <v>1248</v>
      </c>
      <c r="C28" s="19" t="s">
        <v>1249</v>
      </c>
      <c r="D28" s="20">
        <v>14</v>
      </c>
      <c r="E28" s="19" t="s">
        <v>961</v>
      </c>
      <c r="F28" s="19" t="s">
        <v>1250</v>
      </c>
      <c r="G28" s="106" t="s">
        <v>1280</v>
      </c>
      <c r="H28" s="21" t="s">
        <v>292</v>
      </c>
      <c r="I28" s="21" t="s">
        <v>592</v>
      </c>
      <c r="J28" s="22" t="s">
        <v>990</v>
      </c>
      <c r="K28" s="222">
        <v>36938</v>
      </c>
      <c r="L28" s="150">
        <v>10</v>
      </c>
      <c r="M28" s="22">
        <v>40</v>
      </c>
      <c r="N28" s="22" t="s">
        <v>731</v>
      </c>
      <c r="O28" s="21" t="s">
        <v>845</v>
      </c>
      <c r="P28" s="21" t="s">
        <v>996</v>
      </c>
      <c r="Q28" s="21" t="s">
        <v>843</v>
      </c>
      <c r="R28" s="22">
        <v>1</v>
      </c>
      <c r="S28" s="79">
        <v>16156</v>
      </c>
      <c r="T28" s="79"/>
      <c r="U28" s="79"/>
      <c r="V28" s="79">
        <f t="shared" si="10"/>
        <v>16156</v>
      </c>
      <c r="W28" s="79">
        <f>70.1*5</f>
        <v>350.5</v>
      </c>
      <c r="X28" s="79">
        <f t="shared" si="11"/>
        <v>2943</v>
      </c>
      <c r="Y28" s="79">
        <f t="shared" si="12"/>
        <v>29430</v>
      </c>
      <c r="Z28" s="79">
        <f t="shared" si="13"/>
        <v>2423.4</v>
      </c>
      <c r="AA28" s="79">
        <f t="shared" si="14"/>
        <v>484.68</v>
      </c>
      <c r="AB28" s="79">
        <f t="shared" si="15"/>
        <v>807.80000000000007</v>
      </c>
      <c r="AC28" s="79">
        <f t="shared" si="16"/>
        <v>323.12</v>
      </c>
      <c r="AD28" s="79">
        <v>931</v>
      </c>
      <c r="AE28" s="79">
        <v>571</v>
      </c>
      <c r="AF28" s="81">
        <f t="shared" si="17"/>
        <v>8829</v>
      </c>
      <c r="AG28" s="81">
        <f t="shared" si="18"/>
        <v>25481</v>
      </c>
      <c r="AH28" s="81">
        <f t="shared" si="19"/>
        <v>305772</v>
      </c>
      <c r="AI28" s="81"/>
      <c r="AJ28" s="81"/>
      <c r="AK28" s="81"/>
      <c r="AL28" s="81"/>
      <c r="AM28" s="81"/>
      <c r="AN28" s="81"/>
      <c r="AO28" s="81"/>
      <c r="AP28" s="81"/>
      <c r="AQ28" s="81"/>
      <c r="IM28" s="24"/>
      <c r="IN28" s="24"/>
      <c r="IO28" s="24"/>
      <c r="IP28" s="24"/>
    </row>
    <row r="29" spans="1:250" s="23" customFormat="1" ht="15" customHeight="1" x14ac:dyDescent="0.2">
      <c r="A29" s="18">
        <v>10</v>
      </c>
      <c r="B29" s="106" t="s">
        <v>1248</v>
      </c>
      <c r="C29" s="106" t="s">
        <v>1249</v>
      </c>
      <c r="D29" s="20">
        <v>14</v>
      </c>
      <c r="E29" s="106" t="s">
        <v>961</v>
      </c>
      <c r="F29" s="106" t="s">
        <v>1250</v>
      </c>
      <c r="G29" s="106" t="s">
        <v>1281</v>
      </c>
      <c r="H29" s="21" t="s">
        <v>750</v>
      </c>
      <c r="I29" s="21" t="s">
        <v>497</v>
      </c>
      <c r="J29" s="22" t="s">
        <v>990</v>
      </c>
      <c r="K29" s="222">
        <v>37144</v>
      </c>
      <c r="L29" s="150">
        <v>10</v>
      </c>
      <c r="M29" s="22">
        <v>40</v>
      </c>
      <c r="N29" s="22" t="s">
        <v>731</v>
      </c>
      <c r="O29" s="21" t="s">
        <v>804</v>
      </c>
      <c r="P29" s="21" t="s">
        <v>996</v>
      </c>
      <c r="Q29" s="21" t="s">
        <v>843</v>
      </c>
      <c r="R29" s="22">
        <v>1</v>
      </c>
      <c r="S29" s="79">
        <v>16156</v>
      </c>
      <c r="T29" s="79"/>
      <c r="U29" s="79"/>
      <c r="V29" s="79">
        <f t="shared" si="10"/>
        <v>16156</v>
      </c>
      <c r="W29" s="79">
        <f>70.1*5</f>
        <v>350.5</v>
      </c>
      <c r="X29" s="79">
        <f t="shared" si="11"/>
        <v>2943</v>
      </c>
      <c r="Y29" s="79">
        <f t="shared" si="12"/>
        <v>29430</v>
      </c>
      <c r="Z29" s="79">
        <f t="shared" si="13"/>
        <v>2423.4</v>
      </c>
      <c r="AA29" s="79">
        <f t="shared" si="14"/>
        <v>484.68</v>
      </c>
      <c r="AB29" s="79">
        <f t="shared" si="15"/>
        <v>807.80000000000007</v>
      </c>
      <c r="AC29" s="79">
        <f t="shared" si="16"/>
        <v>323.12</v>
      </c>
      <c r="AD29" s="79">
        <v>931</v>
      </c>
      <c r="AE29" s="79">
        <v>571</v>
      </c>
      <c r="AF29" s="81">
        <f t="shared" si="17"/>
        <v>8829</v>
      </c>
      <c r="AG29" s="81">
        <f t="shared" si="18"/>
        <v>25481</v>
      </c>
      <c r="AH29" s="81">
        <f t="shared" si="19"/>
        <v>305772</v>
      </c>
      <c r="AI29" s="81"/>
      <c r="AJ29" s="81"/>
      <c r="AK29" s="81"/>
      <c r="AL29" s="81"/>
      <c r="AM29" s="81"/>
      <c r="AN29" s="81"/>
      <c r="AO29" s="81"/>
      <c r="AP29" s="81"/>
      <c r="AQ29" s="81"/>
      <c r="IM29" s="24"/>
      <c r="IN29" s="24"/>
      <c r="IO29" s="24"/>
      <c r="IP29" s="24"/>
    </row>
    <row r="30" spans="1:250" s="23" customFormat="1" ht="15" customHeight="1" x14ac:dyDescent="0.2">
      <c r="A30" s="18">
        <v>11</v>
      </c>
      <c r="B30" s="106" t="s">
        <v>1248</v>
      </c>
      <c r="C30" s="106" t="s">
        <v>1249</v>
      </c>
      <c r="D30" s="20">
        <v>14</v>
      </c>
      <c r="E30" s="106" t="s">
        <v>961</v>
      </c>
      <c r="F30" s="106" t="s">
        <v>1250</v>
      </c>
      <c r="G30" s="106" t="s">
        <v>1282</v>
      </c>
      <c r="H30" s="21" t="s">
        <v>751</v>
      </c>
      <c r="I30" s="21" t="s">
        <v>496</v>
      </c>
      <c r="J30" s="22" t="s">
        <v>991</v>
      </c>
      <c r="K30" s="222">
        <v>37753</v>
      </c>
      <c r="L30" s="150">
        <v>10</v>
      </c>
      <c r="M30" s="22">
        <v>40</v>
      </c>
      <c r="N30" s="22" t="s">
        <v>731</v>
      </c>
      <c r="O30" s="21" t="s">
        <v>805</v>
      </c>
      <c r="P30" s="21" t="s">
        <v>996</v>
      </c>
      <c r="Q30" s="21" t="s">
        <v>843</v>
      </c>
      <c r="R30" s="22">
        <v>1</v>
      </c>
      <c r="S30" s="79">
        <v>16156</v>
      </c>
      <c r="T30" s="79"/>
      <c r="U30" s="79"/>
      <c r="V30" s="79">
        <f t="shared" si="10"/>
        <v>16156</v>
      </c>
      <c r="W30" s="79">
        <f>70.1*5</f>
        <v>350.5</v>
      </c>
      <c r="X30" s="79">
        <f t="shared" si="11"/>
        <v>2943</v>
      </c>
      <c r="Y30" s="79">
        <f t="shared" si="12"/>
        <v>29430</v>
      </c>
      <c r="Z30" s="79">
        <f t="shared" si="13"/>
        <v>2423.4</v>
      </c>
      <c r="AA30" s="79">
        <f t="shared" si="14"/>
        <v>484.68</v>
      </c>
      <c r="AB30" s="79">
        <f t="shared" si="15"/>
        <v>807.80000000000007</v>
      </c>
      <c r="AC30" s="79">
        <f t="shared" si="16"/>
        <v>323.12</v>
      </c>
      <c r="AD30" s="79">
        <v>931</v>
      </c>
      <c r="AE30" s="79">
        <v>571</v>
      </c>
      <c r="AF30" s="81">
        <f t="shared" si="17"/>
        <v>8829</v>
      </c>
      <c r="AG30" s="81">
        <f t="shared" si="18"/>
        <v>25481</v>
      </c>
      <c r="AH30" s="81">
        <f t="shared" si="19"/>
        <v>305772</v>
      </c>
      <c r="AI30" s="81"/>
      <c r="AJ30" s="81"/>
      <c r="AK30" s="81"/>
      <c r="AL30" s="81"/>
      <c r="AM30" s="81"/>
      <c r="AN30" s="81"/>
      <c r="AO30" s="81"/>
      <c r="AP30" s="81"/>
      <c r="AQ30" s="81"/>
      <c r="IM30" s="24"/>
      <c r="IN30" s="24"/>
      <c r="IO30" s="24"/>
      <c r="IP30" s="24"/>
    </row>
    <row r="31" spans="1:250" s="23" customFormat="1" ht="15" customHeight="1" x14ac:dyDescent="0.2">
      <c r="A31" s="111">
        <v>12</v>
      </c>
      <c r="B31" s="106" t="s">
        <v>1248</v>
      </c>
      <c r="C31" s="106" t="s">
        <v>1249</v>
      </c>
      <c r="D31" s="20">
        <v>14</v>
      </c>
      <c r="E31" s="106" t="s">
        <v>961</v>
      </c>
      <c r="F31" s="106" t="s">
        <v>1250</v>
      </c>
      <c r="G31" s="106" t="s">
        <v>1389</v>
      </c>
      <c r="H31" s="21" t="s">
        <v>62</v>
      </c>
      <c r="I31" s="21" t="s">
        <v>544</v>
      </c>
      <c r="J31" s="22" t="s">
        <v>991</v>
      </c>
      <c r="K31" s="222">
        <v>37818</v>
      </c>
      <c r="L31" s="150">
        <v>10</v>
      </c>
      <c r="M31" s="22">
        <v>40</v>
      </c>
      <c r="N31" s="22" t="s">
        <v>731</v>
      </c>
      <c r="O31" s="21" t="s">
        <v>749</v>
      </c>
      <c r="P31" s="21" t="s">
        <v>994</v>
      </c>
      <c r="Q31" s="21" t="s">
        <v>843</v>
      </c>
      <c r="R31" s="22">
        <v>1</v>
      </c>
      <c r="S31" s="79">
        <v>16156</v>
      </c>
      <c r="T31" s="79"/>
      <c r="U31" s="79"/>
      <c r="V31" s="79">
        <f t="shared" si="10"/>
        <v>16156</v>
      </c>
      <c r="W31" s="79"/>
      <c r="X31" s="79">
        <f t="shared" si="11"/>
        <v>2943</v>
      </c>
      <c r="Y31" s="79">
        <f t="shared" si="12"/>
        <v>29430</v>
      </c>
      <c r="Z31" s="79">
        <f t="shared" si="13"/>
        <v>2423.4</v>
      </c>
      <c r="AA31" s="79">
        <f t="shared" si="14"/>
        <v>484.68</v>
      </c>
      <c r="AB31" s="79">
        <f t="shared" si="15"/>
        <v>807.80000000000007</v>
      </c>
      <c r="AC31" s="79">
        <f t="shared" si="16"/>
        <v>323.12</v>
      </c>
      <c r="AD31" s="79">
        <v>931</v>
      </c>
      <c r="AE31" s="79">
        <v>571</v>
      </c>
      <c r="AF31" s="81">
        <f t="shared" si="17"/>
        <v>8829</v>
      </c>
      <c r="AG31" s="81">
        <f t="shared" si="18"/>
        <v>25130.5</v>
      </c>
      <c r="AH31" s="81">
        <f t="shared" si="19"/>
        <v>301566</v>
      </c>
      <c r="AI31" s="81"/>
      <c r="AJ31" s="81"/>
      <c r="AK31" s="81"/>
      <c r="AL31" s="81"/>
      <c r="AM31" s="81"/>
      <c r="AN31" s="81"/>
      <c r="AO31" s="81"/>
      <c r="AP31" s="81"/>
      <c r="AQ31" s="81"/>
      <c r="IM31" s="24"/>
      <c r="IN31" s="24"/>
      <c r="IO31" s="24"/>
      <c r="IP31" s="24"/>
    </row>
    <row r="32" spans="1:250" s="23" customFormat="1" ht="15" customHeight="1" x14ac:dyDescent="0.2">
      <c r="A32" s="18">
        <v>13</v>
      </c>
      <c r="B32" s="106" t="s">
        <v>1248</v>
      </c>
      <c r="C32" s="106" t="s">
        <v>1249</v>
      </c>
      <c r="D32" s="20">
        <v>14</v>
      </c>
      <c r="E32" s="106" t="s">
        <v>961</v>
      </c>
      <c r="F32" s="106" t="s">
        <v>1250</v>
      </c>
      <c r="G32" s="106" t="s">
        <v>1283</v>
      </c>
      <c r="H32" s="21" t="s">
        <v>746</v>
      </c>
      <c r="I32" s="21" t="s">
        <v>564</v>
      </c>
      <c r="J32" s="22" t="s">
        <v>990</v>
      </c>
      <c r="K32" s="222">
        <v>37257</v>
      </c>
      <c r="L32" s="150">
        <v>10</v>
      </c>
      <c r="M32" s="22">
        <v>40</v>
      </c>
      <c r="N32" s="22" t="s">
        <v>731</v>
      </c>
      <c r="O32" s="21" t="s">
        <v>806</v>
      </c>
      <c r="P32" s="21" t="s">
        <v>994</v>
      </c>
      <c r="Q32" s="21" t="s">
        <v>843</v>
      </c>
      <c r="R32" s="22">
        <v>1</v>
      </c>
      <c r="S32" s="79">
        <v>16156</v>
      </c>
      <c r="T32" s="79"/>
      <c r="U32" s="79"/>
      <c r="V32" s="79">
        <f t="shared" si="10"/>
        <v>16156</v>
      </c>
      <c r="W32" s="79">
        <f>70.1*5</f>
        <v>350.5</v>
      </c>
      <c r="X32" s="79">
        <f t="shared" si="11"/>
        <v>2943</v>
      </c>
      <c r="Y32" s="79">
        <f t="shared" si="12"/>
        <v>29430</v>
      </c>
      <c r="Z32" s="79">
        <f t="shared" si="13"/>
        <v>2423.4</v>
      </c>
      <c r="AA32" s="79">
        <f t="shared" si="14"/>
        <v>484.68</v>
      </c>
      <c r="AB32" s="79">
        <f t="shared" si="15"/>
        <v>807.80000000000007</v>
      </c>
      <c r="AC32" s="79">
        <f t="shared" si="16"/>
        <v>323.12</v>
      </c>
      <c r="AD32" s="79">
        <v>931</v>
      </c>
      <c r="AE32" s="79">
        <v>571</v>
      </c>
      <c r="AF32" s="81">
        <f t="shared" si="17"/>
        <v>8829</v>
      </c>
      <c r="AG32" s="81">
        <f t="shared" si="18"/>
        <v>25481</v>
      </c>
      <c r="AH32" s="81">
        <f t="shared" si="19"/>
        <v>305772</v>
      </c>
      <c r="AI32" s="81"/>
      <c r="AJ32" s="81"/>
      <c r="AK32" s="81"/>
      <c r="AL32" s="81"/>
      <c r="AM32" s="81"/>
      <c r="AN32" s="81"/>
      <c r="AO32" s="81"/>
      <c r="AP32" s="81"/>
      <c r="AQ32" s="81"/>
      <c r="IM32" s="24"/>
      <c r="IN32" s="24"/>
      <c r="IO32" s="24"/>
      <c r="IP32" s="24"/>
    </row>
    <row r="33" spans="1:250" s="23" customFormat="1" ht="15" customHeight="1" x14ac:dyDescent="0.2">
      <c r="A33" s="18">
        <v>14</v>
      </c>
      <c r="B33" s="19" t="s">
        <v>1248</v>
      </c>
      <c r="C33" s="19" t="s">
        <v>1249</v>
      </c>
      <c r="D33" s="20">
        <v>14</v>
      </c>
      <c r="E33" s="19" t="s">
        <v>961</v>
      </c>
      <c r="F33" s="19" t="s">
        <v>1250</v>
      </c>
      <c r="G33" s="106" t="s">
        <v>1284</v>
      </c>
      <c r="H33" s="61" t="s">
        <v>1740</v>
      </c>
      <c r="I33" s="21" t="s">
        <v>1753</v>
      </c>
      <c r="J33" s="67" t="s">
        <v>991</v>
      </c>
      <c r="K33" s="222">
        <v>41745</v>
      </c>
      <c r="L33" s="150" t="s">
        <v>222</v>
      </c>
      <c r="M33" s="22">
        <v>40</v>
      </c>
      <c r="N33" s="22" t="s">
        <v>731</v>
      </c>
      <c r="O33" s="21" t="s">
        <v>844</v>
      </c>
      <c r="P33" s="21" t="s">
        <v>994</v>
      </c>
      <c r="Q33" s="21" t="s">
        <v>843</v>
      </c>
      <c r="R33" s="22">
        <v>1</v>
      </c>
      <c r="S33" s="79">
        <v>16563</v>
      </c>
      <c r="T33" s="79"/>
      <c r="U33" s="79"/>
      <c r="V33" s="79">
        <f t="shared" si="10"/>
        <v>16563</v>
      </c>
      <c r="W33" s="79">
        <f>70.1*4</f>
        <v>280.39999999999998</v>
      </c>
      <c r="X33" s="79">
        <f t="shared" si="11"/>
        <v>3083.333333333333</v>
      </c>
      <c r="Y33" s="79">
        <f t="shared" si="12"/>
        <v>30833.333333333332</v>
      </c>
      <c r="Z33" s="79">
        <f t="shared" si="13"/>
        <v>2484.4499999999998</v>
      </c>
      <c r="AA33" s="79">
        <f t="shared" si="14"/>
        <v>496.89</v>
      </c>
      <c r="AB33" s="79">
        <f t="shared" si="15"/>
        <v>828.15000000000009</v>
      </c>
      <c r="AC33" s="79">
        <f t="shared" si="16"/>
        <v>331.26</v>
      </c>
      <c r="AD33" s="79">
        <v>1221</v>
      </c>
      <c r="AE33" s="79">
        <v>716</v>
      </c>
      <c r="AF33" s="81">
        <f t="shared" si="17"/>
        <v>9250</v>
      </c>
      <c r="AG33" s="81">
        <f t="shared" si="18"/>
        <v>26518.372222222224</v>
      </c>
      <c r="AH33" s="81">
        <f t="shared" si="19"/>
        <v>318220.46666666667</v>
      </c>
      <c r="AI33" s="81"/>
      <c r="AJ33" s="81"/>
      <c r="AK33" s="81"/>
      <c r="AL33" s="81"/>
      <c r="AM33" s="81"/>
      <c r="AN33" s="81"/>
      <c r="AO33" s="81"/>
      <c r="AP33" s="81"/>
      <c r="AQ33" s="81"/>
      <c r="IM33" s="24"/>
      <c r="IN33" s="24"/>
      <c r="IO33" s="24"/>
      <c r="IP33" s="24"/>
    </row>
    <row r="34" spans="1:250" s="23" customFormat="1" ht="15" customHeight="1" x14ac:dyDescent="0.2">
      <c r="A34" s="18">
        <v>15</v>
      </c>
      <c r="B34" s="106" t="s">
        <v>1248</v>
      </c>
      <c r="C34" s="106" t="s">
        <v>1249</v>
      </c>
      <c r="D34" s="20">
        <v>14</v>
      </c>
      <c r="E34" s="106" t="s">
        <v>961</v>
      </c>
      <c r="F34" s="106" t="s">
        <v>1250</v>
      </c>
      <c r="G34" s="106" t="s">
        <v>1285</v>
      </c>
      <c r="H34" s="21" t="s">
        <v>761</v>
      </c>
      <c r="I34" s="21" t="s">
        <v>1030</v>
      </c>
      <c r="J34" s="22" t="s">
        <v>991</v>
      </c>
      <c r="K34" s="222">
        <v>37257</v>
      </c>
      <c r="L34" s="150">
        <v>11</v>
      </c>
      <c r="M34" s="22">
        <v>40</v>
      </c>
      <c r="N34" s="22" t="s">
        <v>731</v>
      </c>
      <c r="O34" s="21" t="s">
        <v>807</v>
      </c>
      <c r="P34" s="21" t="s">
        <v>995</v>
      </c>
      <c r="Q34" s="21" t="s">
        <v>843</v>
      </c>
      <c r="R34" s="22">
        <v>1</v>
      </c>
      <c r="S34" s="79">
        <v>17669.61</v>
      </c>
      <c r="T34" s="79"/>
      <c r="U34" s="79"/>
      <c r="V34" s="79">
        <f t="shared" si="10"/>
        <v>17669.61</v>
      </c>
      <c r="W34" s="79">
        <f>70.1*5</f>
        <v>350.5</v>
      </c>
      <c r="X34" s="79">
        <f t="shared" si="11"/>
        <v>3281.1016666666665</v>
      </c>
      <c r="Y34" s="79">
        <f t="shared" si="12"/>
        <v>32811.016666666663</v>
      </c>
      <c r="Z34" s="79">
        <f t="shared" si="13"/>
        <v>2650.4414999999999</v>
      </c>
      <c r="AA34" s="79">
        <f t="shared" si="14"/>
        <v>530.0883</v>
      </c>
      <c r="AB34" s="79">
        <f t="shared" si="15"/>
        <v>883.48050000000012</v>
      </c>
      <c r="AC34" s="79">
        <f t="shared" si="16"/>
        <v>353.3922</v>
      </c>
      <c r="AD34" s="79">
        <v>1261</v>
      </c>
      <c r="AE34" s="79">
        <v>756</v>
      </c>
      <c r="AF34" s="81">
        <f t="shared" si="17"/>
        <v>9843.3050000000003</v>
      </c>
      <c r="AG34" s="81">
        <f t="shared" si="18"/>
        <v>28282.464444444446</v>
      </c>
      <c r="AH34" s="81">
        <f t="shared" si="19"/>
        <v>339389.57333333336</v>
      </c>
      <c r="AI34" s="81"/>
      <c r="AJ34" s="81"/>
      <c r="AK34" s="81"/>
      <c r="AL34" s="81"/>
      <c r="AM34" s="81"/>
      <c r="AN34" s="81"/>
      <c r="AO34" s="81"/>
      <c r="AP34" s="81"/>
      <c r="AQ34" s="81"/>
      <c r="IM34" s="24"/>
      <c r="IN34" s="24"/>
      <c r="IO34" s="24"/>
      <c r="IP34" s="24"/>
    </row>
    <row r="35" spans="1:250" s="23" customFormat="1" ht="15" customHeight="1" x14ac:dyDescent="0.2">
      <c r="A35" s="18">
        <v>16</v>
      </c>
      <c r="B35" s="19" t="s">
        <v>1248</v>
      </c>
      <c r="C35" s="19" t="s">
        <v>1249</v>
      </c>
      <c r="D35" s="20">
        <v>14</v>
      </c>
      <c r="E35" s="19" t="s">
        <v>961</v>
      </c>
      <c r="F35" s="19" t="s">
        <v>1250</v>
      </c>
      <c r="G35" s="106" t="s">
        <v>1286</v>
      </c>
      <c r="H35" s="21" t="s">
        <v>1121</v>
      </c>
      <c r="I35" s="26" t="s">
        <v>1172</v>
      </c>
      <c r="J35" s="22" t="s">
        <v>991</v>
      </c>
      <c r="K35" s="222">
        <v>41428</v>
      </c>
      <c r="L35" s="150">
        <v>11</v>
      </c>
      <c r="M35" s="22">
        <v>40</v>
      </c>
      <c r="N35" s="22" t="s">
        <v>731</v>
      </c>
      <c r="O35" s="21" t="s">
        <v>808</v>
      </c>
      <c r="P35" s="21" t="s">
        <v>995</v>
      </c>
      <c r="Q35" s="21" t="s">
        <v>843</v>
      </c>
      <c r="R35" s="22">
        <v>1</v>
      </c>
      <c r="S35" s="79">
        <v>17669.61</v>
      </c>
      <c r="T35" s="79"/>
      <c r="U35" s="79"/>
      <c r="V35" s="79">
        <f t="shared" si="10"/>
        <v>17669.61</v>
      </c>
      <c r="W35" s="79">
        <f>70.1*4</f>
        <v>280.39999999999998</v>
      </c>
      <c r="X35" s="79">
        <f t="shared" si="11"/>
        <v>3281.1016666666665</v>
      </c>
      <c r="Y35" s="79">
        <f t="shared" si="12"/>
        <v>32811.016666666663</v>
      </c>
      <c r="Z35" s="79">
        <f t="shared" si="13"/>
        <v>2650.4414999999999</v>
      </c>
      <c r="AA35" s="79">
        <f t="shared" si="14"/>
        <v>530.0883</v>
      </c>
      <c r="AB35" s="79">
        <f t="shared" si="15"/>
        <v>883.48050000000012</v>
      </c>
      <c r="AC35" s="79">
        <f t="shared" si="16"/>
        <v>353.3922</v>
      </c>
      <c r="AD35" s="79">
        <v>1261</v>
      </c>
      <c r="AE35" s="79">
        <v>756</v>
      </c>
      <c r="AF35" s="81">
        <f t="shared" si="17"/>
        <v>9843.3050000000003</v>
      </c>
      <c r="AG35" s="81">
        <f t="shared" si="18"/>
        <v>28212.364444444447</v>
      </c>
      <c r="AH35" s="81">
        <f t="shared" si="19"/>
        <v>338548.37333333335</v>
      </c>
      <c r="AI35" s="81"/>
      <c r="AJ35" s="81"/>
      <c r="AK35" s="81"/>
      <c r="AL35" s="81"/>
      <c r="AM35" s="81"/>
      <c r="AN35" s="81"/>
      <c r="AO35" s="81"/>
      <c r="AP35" s="81"/>
      <c r="AQ35" s="81"/>
      <c r="IM35" s="24"/>
      <c r="IN35" s="24"/>
      <c r="IO35" s="24"/>
      <c r="IP35" s="24"/>
    </row>
    <row r="36" spans="1:250" s="23" customFormat="1" ht="15" customHeight="1" x14ac:dyDescent="0.2">
      <c r="A36" s="111">
        <v>17</v>
      </c>
      <c r="B36" s="106" t="s">
        <v>1248</v>
      </c>
      <c r="C36" s="106" t="s">
        <v>1249</v>
      </c>
      <c r="D36" s="20">
        <v>14</v>
      </c>
      <c r="E36" s="106" t="s">
        <v>961</v>
      </c>
      <c r="F36" s="106" t="s">
        <v>1250</v>
      </c>
      <c r="G36" s="106" t="s">
        <v>1288</v>
      </c>
      <c r="H36" s="21" t="s">
        <v>764</v>
      </c>
      <c r="I36" s="21" t="s">
        <v>562</v>
      </c>
      <c r="J36" s="22" t="s">
        <v>991</v>
      </c>
      <c r="K36" s="222">
        <v>35186</v>
      </c>
      <c r="L36" s="150">
        <v>12</v>
      </c>
      <c r="M36" s="22">
        <v>40</v>
      </c>
      <c r="N36" s="22" t="s">
        <v>731</v>
      </c>
      <c r="O36" s="21" t="s">
        <v>809</v>
      </c>
      <c r="P36" s="21" t="s">
        <v>994</v>
      </c>
      <c r="Q36" s="21" t="s">
        <v>843</v>
      </c>
      <c r="R36" s="22">
        <v>1</v>
      </c>
      <c r="S36" s="79">
        <v>21910.5</v>
      </c>
      <c r="T36" s="79"/>
      <c r="U36" s="79"/>
      <c r="V36" s="79">
        <f t="shared" si="10"/>
        <v>21910.5</v>
      </c>
      <c r="W36" s="79">
        <f>70.1*6</f>
        <v>420.59999999999997</v>
      </c>
      <c r="X36" s="79">
        <f t="shared" si="11"/>
        <v>4045.5833333333335</v>
      </c>
      <c r="Y36" s="79">
        <f t="shared" si="12"/>
        <v>40455.833333333336</v>
      </c>
      <c r="Z36" s="79">
        <f t="shared" si="13"/>
        <v>3286.5749999999998</v>
      </c>
      <c r="AA36" s="79">
        <f t="shared" si="14"/>
        <v>657.31499999999994</v>
      </c>
      <c r="AB36" s="79">
        <f t="shared" si="15"/>
        <v>1095.5250000000001</v>
      </c>
      <c r="AC36" s="79">
        <f t="shared" si="16"/>
        <v>438.21000000000004</v>
      </c>
      <c r="AD36" s="79">
        <v>1455</v>
      </c>
      <c r="AE36" s="79">
        <v>908</v>
      </c>
      <c r="AF36" s="81">
        <f t="shared" si="17"/>
        <v>12136.75</v>
      </c>
      <c r="AG36" s="81">
        <f t="shared" si="18"/>
        <v>34891.572222222225</v>
      </c>
      <c r="AH36" s="81">
        <f t="shared" si="19"/>
        <v>418698.8666666667</v>
      </c>
      <c r="AI36" s="81"/>
      <c r="AJ36" s="81"/>
      <c r="AK36" s="81"/>
      <c r="AL36" s="81"/>
      <c r="AM36" s="81"/>
      <c r="AN36" s="81"/>
      <c r="AO36" s="81"/>
      <c r="AP36" s="81"/>
      <c r="AQ36" s="81"/>
      <c r="IM36" s="24"/>
      <c r="IN36" s="24"/>
      <c r="IO36" s="24"/>
      <c r="IP36" s="24"/>
    </row>
    <row r="37" spans="1:250" s="23" customFormat="1" ht="15" customHeight="1" x14ac:dyDescent="0.2">
      <c r="A37" s="18">
        <v>18</v>
      </c>
      <c r="B37" s="106" t="s">
        <v>1248</v>
      </c>
      <c r="C37" s="106" t="s">
        <v>1249</v>
      </c>
      <c r="D37" s="20">
        <v>14</v>
      </c>
      <c r="E37" s="106" t="s">
        <v>961</v>
      </c>
      <c r="F37" s="106" t="s">
        <v>1250</v>
      </c>
      <c r="G37" s="106" t="s">
        <v>1289</v>
      </c>
      <c r="H37" s="21" t="s">
        <v>1122</v>
      </c>
      <c r="I37" s="21" t="s">
        <v>1175</v>
      </c>
      <c r="J37" s="22" t="s">
        <v>991</v>
      </c>
      <c r="K37" s="222">
        <v>41410</v>
      </c>
      <c r="L37" s="150">
        <v>12</v>
      </c>
      <c r="M37" s="22">
        <v>40</v>
      </c>
      <c r="N37" s="22" t="s">
        <v>731</v>
      </c>
      <c r="O37" s="21" t="s">
        <v>765</v>
      </c>
      <c r="P37" s="21" t="s">
        <v>994</v>
      </c>
      <c r="Q37" s="21" t="s">
        <v>843</v>
      </c>
      <c r="R37" s="22">
        <v>1</v>
      </c>
      <c r="S37" s="79">
        <v>21910.5</v>
      </c>
      <c r="T37" s="79"/>
      <c r="U37" s="79"/>
      <c r="V37" s="79">
        <f t="shared" si="10"/>
        <v>21910.5</v>
      </c>
      <c r="W37" s="79"/>
      <c r="X37" s="79">
        <f t="shared" si="11"/>
        <v>4045.5833333333335</v>
      </c>
      <c r="Y37" s="79">
        <f t="shared" si="12"/>
        <v>40455.833333333336</v>
      </c>
      <c r="Z37" s="79">
        <f t="shared" si="13"/>
        <v>3286.5749999999998</v>
      </c>
      <c r="AA37" s="79">
        <f t="shared" si="14"/>
        <v>657.31499999999994</v>
      </c>
      <c r="AB37" s="79">
        <f t="shared" si="15"/>
        <v>1095.5250000000001</v>
      </c>
      <c r="AC37" s="79">
        <f t="shared" si="16"/>
        <v>438.21000000000004</v>
      </c>
      <c r="AD37" s="79">
        <v>1455</v>
      </c>
      <c r="AE37" s="79">
        <v>908</v>
      </c>
      <c r="AF37" s="81">
        <f t="shared" si="17"/>
        <v>12136.75</v>
      </c>
      <c r="AG37" s="81">
        <f t="shared" si="18"/>
        <v>34470.972222222219</v>
      </c>
      <c r="AH37" s="81">
        <f t="shared" si="19"/>
        <v>413651.66666666663</v>
      </c>
      <c r="AI37" s="81"/>
      <c r="AJ37" s="81"/>
      <c r="AK37" s="81"/>
      <c r="AL37" s="81"/>
      <c r="AM37" s="81"/>
      <c r="AN37" s="81"/>
      <c r="AO37" s="81"/>
      <c r="AP37" s="81"/>
      <c r="AQ37" s="81"/>
      <c r="IM37" s="24"/>
      <c r="IN37" s="24"/>
      <c r="IO37" s="24"/>
      <c r="IP37" s="24"/>
    </row>
    <row r="38" spans="1:250" s="23" customFormat="1" ht="15" customHeight="1" x14ac:dyDescent="0.2">
      <c r="A38" s="18">
        <v>19</v>
      </c>
      <c r="B38" s="106" t="s">
        <v>1248</v>
      </c>
      <c r="C38" s="106" t="s">
        <v>1249</v>
      </c>
      <c r="D38" s="20">
        <v>14</v>
      </c>
      <c r="E38" s="106" t="s">
        <v>961</v>
      </c>
      <c r="F38" s="106" t="s">
        <v>1250</v>
      </c>
      <c r="G38" s="106" t="s">
        <v>1840</v>
      </c>
      <c r="H38" s="178" t="s">
        <v>1839</v>
      </c>
      <c r="I38" s="21" t="s">
        <v>1841</v>
      </c>
      <c r="J38" s="180" t="s">
        <v>991</v>
      </c>
      <c r="K38" s="222">
        <v>42290</v>
      </c>
      <c r="L38" s="150">
        <v>13</v>
      </c>
      <c r="M38" s="22">
        <v>40</v>
      </c>
      <c r="N38" s="22" t="s">
        <v>731</v>
      </c>
      <c r="O38" s="21" t="s">
        <v>912</v>
      </c>
      <c r="P38" s="21" t="s">
        <v>994</v>
      </c>
      <c r="Q38" s="21" t="s">
        <v>843</v>
      </c>
      <c r="R38" s="22">
        <v>1</v>
      </c>
      <c r="S38" s="79">
        <v>27203.31</v>
      </c>
      <c r="T38" s="79"/>
      <c r="U38" s="79"/>
      <c r="V38" s="79">
        <f t="shared" si="10"/>
        <v>27203.31</v>
      </c>
      <c r="W38" s="79">
        <f>70.1*7</f>
        <v>490.69999999999993</v>
      </c>
      <c r="X38" s="79">
        <f t="shared" si="11"/>
        <v>4978.7183333333342</v>
      </c>
      <c r="Y38" s="79">
        <f t="shared" si="12"/>
        <v>49787.183333333334</v>
      </c>
      <c r="Z38" s="79">
        <f t="shared" si="13"/>
        <v>4080.4965000000002</v>
      </c>
      <c r="AA38" s="79">
        <f t="shared" si="14"/>
        <v>816.09929999999997</v>
      </c>
      <c r="AB38" s="79">
        <f t="shared" si="15"/>
        <v>1360.1655000000001</v>
      </c>
      <c r="AC38" s="79">
        <f t="shared" si="16"/>
        <v>544.06619999999998</v>
      </c>
      <c r="AD38" s="79">
        <v>1595</v>
      </c>
      <c r="AE38" s="79">
        <v>1074</v>
      </c>
      <c r="AF38" s="81">
        <f t="shared" si="17"/>
        <v>14936.155000000001</v>
      </c>
      <c r="AG38" s="81">
        <f t="shared" si="18"/>
        <v>42972.342222222229</v>
      </c>
      <c r="AH38" s="81">
        <f t="shared" si="19"/>
        <v>515668.10666666675</v>
      </c>
      <c r="AI38" s="81"/>
      <c r="AJ38" s="81"/>
      <c r="AK38" s="81"/>
      <c r="AL38" s="81"/>
      <c r="AM38" s="81"/>
      <c r="AN38" s="81"/>
      <c r="AO38" s="81"/>
      <c r="AP38" s="81"/>
      <c r="AQ38" s="81"/>
      <c r="IM38" s="24"/>
      <c r="IN38" s="24"/>
      <c r="IO38" s="24"/>
      <c r="IP38" s="24"/>
    </row>
    <row r="39" spans="1:250" s="23" customFormat="1" ht="15" customHeight="1" x14ac:dyDescent="0.2">
      <c r="A39" s="18">
        <v>20</v>
      </c>
      <c r="B39" s="106" t="s">
        <v>1248</v>
      </c>
      <c r="C39" s="106" t="s">
        <v>1249</v>
      </c>
      <c r="D39" s="20">
        <v>14</v>
      </c>
      <c r="E39" s="106" t="s">
        <v>961</v>
      </c>
      <c r="F39" s="106" t="s">
        <v>1250</v>
      </c>
      <c r="G39" s="106" t="s">
        <v>1290</v>
      </c>
      <c r="H39" s="21" t="s">
        <v>1076</v>
      </c>
      <c r="I39" s="21" t="s">
        <v>1099</v>
      </c>
      <c r="J39" s="22" t="s">
        <v>990</v>
      </c>
      <c r="K39" s="222">
        <v>41353</v>
      </c>
      <c r="L39" s="150">
        <v>14</v>
      </c>
      <c r="M39" s="22">
        <v>40</v>
      </c>
      <c r="N39" s="22" t="s">
        <v>731</v>
      </c>
      <c r="O39" s="21" t="s">
        <v>811</v>
      </c>
      <c r="P39" s="21" t="s">
        <v>996</v>
      </c>
      <c r="Q39" s="21" t="s">
        <v>843</v>
      </c>
      <c r="R39" s="22">
        <v>1</v>
      </c>
      <c r="S39" s="79">
        <v>34278</v>
      </c>
      <c r="T39" s="79"/>
      <c r="U39" s="79"/>
      <c r="V39" s="79">
        <f t="shared" si="10"/>
        <v>34278</v>
      </c>
      <c r="W39" s="79"/>
      <c r="X39" s="79">
        <f t="shared" si="11"/>
        <v>6239.5</v>
      </c>
      <c r="Y39" s="79">
        <f t="shared" si="12"/>
        <v>62395.000000000007</v>
      </c>
      <c r="Z39" s="79">
        <f t="shared" si="13"/>
        <v>5141.7</v>
      </c>
      <c r="AA39" s="79">
        <f t="shared" si="14"/>
        <v>1028.3399999999999</v>
      </c>
      <c r="AB39" s="79">
        <f t="shared" si="15"/>
        <v>1713.9</v>
      </c>
      <c r="AC39" s="79">
        <f t="shared" si="16"/>
        <v>685.56000000000006</v>
      </c>
      <c r="AD39" s="79">
        <v>1837</v>
      </c>
      <c r="AE39" s="79">
        <v>1322</v>
      </c>
      <c r="AF39" s="81">
        <f t="shared" si="17"/>
        <v>18718.5</v>
      </c>
      <c r="AG39" s="81">
        <f t="shared" si="18"/>
        <v>53285.916666666657</v>
      </c>
      <c r="AH39" s="81">
        <f t="shared" si="19"/>
        <v>639430.99999999988</v>
      </c>
      <c r="AI39" s="81"/>
      <c r="AJ39" s="81"/>
      <c r="AK39" s="81"/>
      <c r="AL39" s="81"/>
      <c r="AM39" s="81"/>
      <c r="AN39" s="81"/>
      <c r="AO39" s="81"/>
      <c r="AP39" s="81"/>
      <c r="AQ39" s="81"/>
      <c r="IM39" s="24"/>
      <c r="IN39" s="24"/>
      <c r="IO39" s="24"/>
      <c r="IP39" s="24"/>
    </row>
    <row r="40" spans="1:250" s="23" customFormat="1" ht="15" customHeight="1" x14ac:dyDescent="0.2">
      <c r="A40" s="18">
        <v>21</v>
      </c>
      <c r="B40" s="106" t="s">
        <v>1248</v>
      </c>
      <c r="C40" s="106" t="s">
        <v>1249</v>
      </c>
      <c r="D40" s="20">
        <v>14</v>
      </c>
      <c r="E40" s="106" t="s">
        <v>961</v>
      </c>
      <c r="F40" s="106" t="s">
        <v>1250</v>
      </c>
      <c r="G40" s="106" t="s">
        <v>1291</v>
      </c>
      <c r="H40" s="21" t="s">
        <v>762</v>
      </c>
      <c r="I40" s="21" t="s">
        <v>763</v>
      </c>
      <c r="J40" s="22" t="s">
        <v>991</v>
      </c>
      <c r="K40" s="222">
        <v>38154</v>
      </c>
      <c r="L40" s="150">
        <v>14</v>
      </c>
      <c r="M40" s="22">
        <v>40</v>
      </c>
      <c r="N40" s="22" t="s">
        <v>731</v>
      </c>
      <c r="O40" s="21" t="s">
        <v>812</v>
      </c>
      <c r="P40" s="21" t="s">
        <v>995</v>
      </c>
      <c r="Q40" s="21" t="s">
        <v>843</v>
      </c>
      <c r="R40" s="22">
        <v>1</v>
      </c>
      <c r="S40" s="79">
        <v>34278</v>
      </c>
      <c r="T40" s="79"/>
      <c r="U40" s="79"/>
      <c r="V40" s="79">
        <f t="shared" si="10"/>
        <v>34278</v>
      </c>
      <c r="W40" s="79">
        <f>70.1*4</f>
        <v>280.39999999999998</v>
      </c>
      <c r="X40" s="79">
        <f t="shared" si="11"/>
        <v>6239.5</v>
      </c>
      <c r="Y40" s="79">
        <f t="shared" si="12"/>
        <v>62395.000000000007</v>
      </c>
      <c r="Z40" s="79">
        <f t="shared" si="13"/>
        <v>5141.7</v>
      </c>
      <c r="AA40" s="79">
        <f t="shared" si="14"/>
        <v>1028.3399999999999</v>
      </c>
      <c r="AB40" s="79">
        <f t="shared" si="15"/>
        <v>1713.9</v>
      </c>
      <c r="AC40" s="79">
        <f t="shared" si="16"/>
        <v>685.56000000000006</v>
      </c>
      <c r="AD40" s="79">
        <v>1837</v>
      </c>
      <c r="AE40" s="79">
        <v>1322</v>
      </c>
      <c r="AF40" s="81">
        <f t="shared" si="17"/>
        <v>18718.5</v>
      </c>
      <c r="AG40" s="81">
        <f t="shared" si="18"/>
        <v>53566.316666666658</v>
      </c>
      <c r="AH40" s="81">
        <f t="shared" si="19"/>
        <v>642795.79999999993</v>
      </c>
      <c r="AI40" s="81"/>
      <c r="AJ40" s="81"/>
      <c r="AK40" s="81"/>
      <c r="AL40" s="81"/>
      <c r="AM40" s="81"/>
      <c r="AN40" s="81"/>
      <c r="AO40" s="81"/>
      <c r="AP40" s="81"/>
      <c r="AQ40" s="81"/>
      <c r="IM40" s="24"/>
      <c r="IN40" s="24"/>
      <c r="IO40" s="24"/>
      <c r="IP40" s="24"/>
    </row>
    <row r="41" spans="1:250" s="23" customFormat="1" ht="15" customHeight="1" x14ac:dyDescent="0.2">
      <c r="A41" s="111">
        <v>22</v>
      </c>
      <c r="B41" s="106" t="s">
        <v>1248</v>
      </c>
      <c r="C41" s="106" t="s">
        <v>1249</v>
      </c>
      <c r="D41" s="20">
        <v>14</v>
      </c>
      <c r="E41" s="106" t="s">
        <v>961</v>
      </c>
      <c r="F41" s="106" t="s">
        <v>1250</v>
      </c>
      <c r="G41" s="106" t="s">
        <v>1292</v>
      </c>
      <c r="H41" s="61" t="s">
        <v>1126</v>
      </c>
      <c r="I41" s="21" t="s">
        <v>1174</v>
      </c>
      <c r="J41" s="22" t="s">
        <v>990</v>
      </c>
      <c r="K41" s="222">
        <v>41428</v>
      </c>
      <c r="L41" s="150">
        <v>15</v>
      </c>
      <c r="M41" s="22">
        <v>40</v>
      </c>
      <c r="N41" s="22" t="s">
        <v>731</v>
      </c>
      <c r="O41" s="21" t="s">
        <v>910</v>
      </c>
      <c r="P41" s="21" t="s">
        <v>994</v>
      </c>
      <c r="Q41" s="21" t="s">
        <v>843</v>
      </c>
      <c r="R41" s="22">
        <v>1</v>
      </c>
      <c r="S41" s="79">
        <v>44066</v>
      </c>
      <c r="T41" s="79"/>
      <c r="U41" s="79"/>
      <c r="V41" s="79">
        <f t="shared" si="10"/>
        <v>44066</v>
      </c>
      <c r="W41" s="79"/>
      <c r="X41" s="79">
        <f t="shared" si="11"/>
        <v>7870.8333333333339</v>
      </c>
      <c r="Y41" s="79">
        <f t="shared" si="12"/>
        <v>78708.333333333343</v>
      </c>
      <c r="Z41" s="79">
        <f t="shared" si="13"/>
        <v>6609.9</v>
      </c>
      <c r="AA41" s="79">
        <f t="shared" si="14"/>
        <v>1321.98</v>
      </c>
      <c r="AB41" s="79">
        <f t="shared" si="15"/>
        <v>2203.3000000000002</v>
      </c>
      <c r="AC41" s="79">
        <f t="shared" si="16"/>
        <v>881.32</v>
      </c>
      <c r="AD41" s="79">
        <v>1837</v>
      </c>
      <c r="AE41" s="79">
        <v>1322</v>
      </c>
      <c r="AF41" s="81">
        <f t="shared" si="17"/>
        <v>23612.5</v>
      </c>
      <c r="AG41" s="81">
        <f t="shared" si="18"/>
        <v>67424.138888888905</v>
      </c>
      <c r="AH41" s="81">
        <f t="shared" si="19"/>
        <v>809089.66666666686</v>
      </c>
      <c r="AI41" s="81"/>
      <c r="AJ41" s="81"/>
      <c r="AK41" s="81"/>
      <c r="AL41" s="81"/>
      <c r="AM41" s="81"/>
      <c r="AN41" s="81"/>
      <c r="AO41" s="81"/>
      <c r="AP41" s="81"/>
      <c r="AQ41" s="81"/>
      <c r="IM41" s="24"/>
      <c r="IN41" s="24"/>
      <c r="IO41" s="24"/>
      <c r="IP41" s="24"/>
    </row>
    <row r="42" spans="1:250" s="23" customFormat="1" ht="15" customHeight="1" x14ac:dyDescent="0.2">
      <c r="A42" s="18">
        <v>23</v>
      </c>
      <c r="B42" s="112" t="s">
        <v>1248</v>
      </c>
      <c r="C42" s="112" t="s">
        <v>1249</v>
      </c>
      <c r="D42" s="20">
        <v>14</v>
      </c>
      <c r="E42" s="106" t="s">
        <v>961</v>
      </c>
      <c r="F42" s="106" t="s">
        <v>1250</v>
      </c>
      <c r="G42" s="112" t="s">
        <v>1293</v>
      </c>
      <c r="H42" s="64" t="s">
        <v>759</v>
      </c>
      <c r="I42" s="64" t="s">
        <v>760</v>
      </c>
      <c r="J42" s="65" t="s">
        <v>990</v>
      </c>
      <c r="K42" s="225">
        <v>36693</v>
      </c>
      <c r="L42" s="152">
        <v>18</v>
      </c>
      <c r="M42" s="65">
        <v>40</v>
      </c>
      <c r="N42" s="65" t="s">
        <v>731</v>
      </c>
      <c r="O42" s="64" t="s">
        <v>813</v>
      </c>
      <c r="P42" s="64" t="s">
        <v>843</v>
      </c>
      <c r="Q42" s="64" t="s">
        <v>744</v>
      </c>
      <c r="R42" s="65">
        <v>1</v>
      </c>
      <c r="S42" s="80">
        <v>69251</v>
      </c>
      <c r="T42" s="80"/>
      <c r="U42" s="80"/>
      <c r="V42" s="80">
        <f t="shared" si="10"/>
        <v>69251</v>
      </c>
      <c r="W42" s="80">
        <f>70.1*5</f>
        <v>350.5</v>
      </c>
      <c r="X42" s="80">
        <f t="shared" si="11"/>
        <v>12403.833333333334</v>
      </c>
      <c r="Y42" s="80">
        <f t="shared" si="12"/>
        <v>124038.33333333334</v>
      </c>
      <c r="Z42" s="80">
        <f t="shared" si="13"/>
        <v>10387.65</v>
      </c>
      <c r="AA42" s="80">
        <f t="shared" si="14"/>
        <v>2077.5299999999997</v>
      </c>
      <c r="AB42" s="80">
        <f t="shared" si="15"/>
        <v>3462.55</v>
      </c>
      <c r="AC42" s="80">
        <f t="shared" si="16"/>
        <v>1385.02</v>
      </c>
      <c r="AD42" s="80">
        <v>3037</v>
      </c>
      <c r="AE42" s="80">
        <v>2135</v>
      </c>
      <c r="AF42" s="82"/>
      <c r="AG42" s="81">
        <f t="shared" si="18"/>
        <v>103456.43055555556</v>
      </c>
      <c r="AH42" s="82">
        <f t="shared" si="19"/>
        <v>1241477.1666666667</v>
      </c>
      <c r="AI42" s="82"/>
      <c r="AJ42" s="82"/>
      <c r="AK42" s="82"/>
      <c r="AL42" s="82"/>
      <c r="AM42" s="82"/>
      <c r="AN42" s="82"/>
      <c r="AO42" s="82"/>
      <c r="AP42" s="82"/>
      <c r="AQ42" s="82"/>
      <c r="IM42" s="24"/>
      <c r="IN42" s="24"/>
      <c r="IO42" s="24"/>
      <c r="IP42" s="24"/>
    </row>
    <row r="43" spans="1:250" s="189" customFormat="1" ht="17.25" customHeight="1" x14ac:dyDescent="0.2">
      <c r="A43" s="183"/>
      <c r="B43" s="184"/>
      <c r="C43" s="106"/>
      <c r="D43" s="20"/>
      <c r="E43" s="184"/>
      <c r="F43" s="106"/>
      <c r="G43" s="184"/>
      <c r="H43" s="185"/>
      <c r="I43" s="185"/>
      <c r="J43" s="107"/>
      <c r="K43" s="226"/>
      <c r="L43" s="186"/>
      <c r="M43" s="107"/>
      <c r="N43" s="107"/>
      <c r="O43" s="21"/>
      <c r="P43" s="21"/>
      <c r="Q43" s="108" t="s">
        <v>745</v>
      </c>
      <c r="R43" s="107"/>
      <c r="S43" s="88">
        <f t="shared" ref="S43:AF43" si="21">SUM(S20:S42)</f>
        <v>495795.13999999996</v>
      </c>
      <c r="T43" s="88">
        <f t="shared" si="21"/>
        <v>0</v>
      </c>
      <c r="U43" s="88">
        <f t="shared" si="21"/>
        <v>0</v>
      </c>
      <c r="V43" s="88">
        <f t="shared" si="21"/>
        <v>495795.13999999996</v>
      </c>
      <c r="W43" s="88">
        <f t="shared" si="21"/>
        <v>5257.5</v>
      </c>
      <c r="X43" s="88">
        <f t="shared" si="21"/>
        <v>90926.523333333331</v>
      </c>
      <c r="Y43" s="88">
        <f t="shared" si="21"/>
        <v>909265.2333333334</v>
      </c>
      <c r="Z43" s="88">
        <f t="shared" si="21"/>
        <v>74369.270999999993</v>
      </c>
      <c r="AA43" s="88">
        <f t="shared" si="21"/>
        <v>14873.854200000002</v>
      </c>
      <c r="AB43" s="88">
        <f t="shared" si="21"/>
        <v>24789.757000000001</v>
      </c>
      <c r="AC43" s="88">
        <f t="shared" si="21"/>
        <v>9915.9028000000017</v>
      </c>
      <c r="AD43" s="88">
        <f t="shared" si="21"/>
        <v>30145</v>
      </c>
      <c r="AE43" s="88">
        <f t="shared" si="21"/>
        <v>19619</v>
      </c>
      <c r="AF43" s="88">
        <f t="shared" si="21"/>
        <v>235568.06999999998</v>
      </c>
      <c r="AG43" s="280">
        <f t="shared" si="18"/>
        <v>777745.4105555556</v>
      </c>
      <c r="AH43" s="88">
        <f>SUM(AH20:AH42)</f>
        <v>9332944.9266666658</v>
      </c>
      <c r="AI43" s="88"/>
      <c r="AJ43" s="88"/>
      <c r="AK43" s="88">
        <v>50000</v>
      </c>
      <c r="AL43" s="88"/>
      <c r="AM43" s="88"/>
      <c r="AN43" s="88">
        <v>100000</v>
      </c>
      <c r="AO43" s="88"/>
      <c r="AP43" s="88"/>
      <c r="AQ43" s="88">
        <v>30000</v>
      </c>
      <c r="AR43" s="187"/>
      <c r="AS43" s="187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</row>
    <row r="44" spans="1:250" s="319" customFormat="1" ht="15" customHeight="1" x14ac:dyDescent="0.25">
      <c r="A44" s="358" t="s">
        <v>744</v>
      </c>
      <c r="B44" s="358"/>
      <c r="C44" s="358"/>
      <c r="D44" s="358"/>
      <c r="E44" s="358"/>
      <c r="F44" s="358"/>
      <c r="G44" s="358"/>
      <c r="H44" s="312"/>
      <c r="I44" s="283"/>
      <c r="J44" s="313"/>
      <c r="K44" s="314"/>
      <c r="L44" s="315"/>
      <c r="M44" s="313"/>
      <c r="N44" s="313"/>
      <c r="O44" s="316"/>
      <c r="P44" s="316"/>
      <c r="Q44" s="283"/>
      <c r="R44" s="313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</row>
    <row r="45" spans="1:250" s="23" customFormat="1" ht="12.75" x14ac:dyDescent="0.2">
      <c r="A45" s="116">
        <v>1</v>
      </c>
      <c r="B45" s="120" t="s">
        <v>1248</v>
      </c>
      <c r="C45" s="120" t="s">
        <v>1249</v>
      </c>
      <c r="D45" s="121">
        <v>14</v>
      </c>
      <c r="E45" s="109" t="s">
        <v>963</v>
      </c>
      <c r="F45" s="120" t="s">
        <v>1250</v>
      </c>
      <c r="G45" s="304"/>
      <c r="H45" s="305" t="s">
        <v>1865</v>
      </c>
      <c r="I45" s="304"/>
      <c r="J45" s="306" t="s">
        <v>990</v>
      </c>
      <c r="K45" s="307">
        <v>42339</v>
      </c>
      <c r="L45" s="308" t="s">
        <v>767</v>
      </c>
      <c r="M45" s="309">
        <v>40</v>
      </c>
      <c r="N45" s="309" t="s">
        <v>731</v>
      </c>
      <c r="O45" s="134" t="s">
        <v>1783</v>
      </c>
      <c r="P45" s="310" t="s">
        <v>1890</v>
      </c>
      <c r="Q45" s="66" t="s">
        <v>744</v>
      </c>
      <c r="R45" s="309">
        <v>1</v>
      </c>
      <c r="S45" s="311">
        <f>10837+500+400</f>
        <v>11737</v>
      </c>
      <c r="T45" s="270"/>
      <c r="U45" s="270"/>
      <c r="V45" s="118">
        <f t="shared" ref="V45:V56" si="22">S45+T45+U45</f>
        <v>11737</v>
      </c>
      <c r="W45" s="270">
        <f>70.1*4</f>
        <v>280.39999999999998</v>
      </c>
      <c r="X45" s="118">
        <f t="shared" ref="X45:X56" si="23">(V45+AD45+AE45)/30*5</f>
        <v>2225.8333333333335</v>
      </c>
      <c r="Y45" s="118">
        <f t="shared" ref="Y45:Y56" si="24">(V45+AD45+AE45)/30*50</f>
        <v>22258.333333333336</v>
      </c>
      <c r="Z45" s="118">
        <f t="shared" ref="Z45:Z57" si="25">V45*15%</f>
        <v>1760.55</v>
      </c>
      <c r="AA45" s="118">
        <f t="shared" ref="AA45:AA57" si="26">V45*3%</f>
        <v>352.11</v>
      </c>
      <c r="AB45" s="118">
        <f t="shared" ref="AB45:AB57" si="27">V45*5%</f>
        <v>586.85</v>
      </c>
      <c r="AC45" s="118">
        <f t="shared" ref="AC45:AC57" si="28">V45*2%</f>
        <v>234.74</v>
      </c>
      <c r="AD45" s="118">
        <f>887+70</f>
        <v>957</v>
      </c>
      <c r="AE45" s="118">
        <f>631+30</f>
        <v>661</v>
      </c>
      <c r="AF45" s="269">
        <f t="shared" ref="AF45:AF55" si="29">(V45+AD45+AE45)/2</f>
        <v>6677.5</v>
      </c>
      <c r="AG45" s="119">
        <f t="shared" ref="AG45:AG57" si="30">V45+W45+Z45+AA45+AB45+AC45+AD45+AE45+(X45/12+Y45/12+AF45/12)</f>
        <v>19166.455555555556</v>
      </c>
      <c r="AH45" s="119">
        <f t="shared" ref="AH45:AH57" si="31">+AG45*12</f>
        <v>229997.46666666667</v>
      </c>
      <c r="AI45" s="269"/>
      <c r="AJ45" s="269"/>
      <c r="AK45" s="269"/>
      <c r="AL45" s="269"/>
      <c r="AM45" s="269"/>
      <c r="AN45" s="269"/>
      <c r="AO45" s="269"/>
      <c r="AP45" s="269"/>
      <c r="AQ45" s="269"/>
      <c r="IM45" s="24"/>
      <c r="IN45" s="24"/>
      <c r="IO45" s="24"/>
      <c r="IP45" s="24"/>
    </row>
    <row r="46" spans="1:250" s="68" customFormat="1" ht="15" customHeight="1" x14ac:dyDescent="0.2">
      <c r="A46" s="18">
        <v>2</v>
      </c>
      <c r="B46" s="106" t="s">
        <v>1248</v>
      </c>
      <c r="C46" s="106" t="s">
        <v>1249</v>
      </c>
      <c r="D46" s="20">
        <v>14</v>
      </c>
      <c r="E46" s="106" t="s">
        <v>963</v>
      </c>
      <c r="F46" s="106" t="s">
        <v>1250</v>
      </c>
      <c r="G46" s="112" t="s">
        <v>1394</v>
      </c>
      <c r="H46" s="64" t="s">
        <v>901</v>
      </c>
      <c r="I46" s="64" t="s">
        <v>902</v>
      </c>
      <c r="J46" s="65" t="s">
        <v>990</v>
      </c>
      <c r="K46" s="225">
        <v>40253</v>
      </c>
      <c r="L46" s="150" t="s">
        <v>741</v>
      </c>
      <c r="M46" s="22">
        <v>40</v>
      </c>
      <c r="N46" s="22" t="s">
        <v>731</v>
      </c>
      <c r="O46" s="178" t="s">
        <v>768</v>
      </c>
      <c r="P46" s="310" t="s">
        <v>1890</v>
      </c>
      <c r="Q46" s="178" t="s">
        <v>744</v>
      </c>
      <c r="R46" s="22">
        <v>1</v>
      </c>
      <c r="S46" s="79">
        <f>12912+500+400</f>
        <v>13812</v>
      </c>
      <c r="T46" s="79"/>
      <c r="U46" s="79"/>
      <c r="V46" s="79">
        <f t="shared" si="22"/>
        <v>13812</v>
      </c>
      <c r="W46" s="79"/>
      <c r="X46" s="79">
        <f t="shared" si="23"/>
        <v>2600.833333333333</v>
      </c>
      <c r="Y46" s="79">
        <f t="shared" si="24"/>
        <v>26008.333333333332</v>
      </c>
      <c r="Z46" s="79">
        <f t="shared" si="25"/>
        <v>2071.7999999999997</v>
      </c>
      <c r="AA46" s="79">
        <f t="shared" si="26"/>
        <v>414.35999999999996</v>
      </c>
      <c r="AB46" s="79">
        <f t="shared" si="27"/>
        <v>690.6</v>
      </c>
      <c r="AC46" s="79">
        <f t="shared" si="28"/>
        <v>276.24</v>
      </c>
      <c r="AD46" s="79">
        <v>1114</v>
      </c>
      <c r="AE46" s="79">
        <v>679</v>
      </c>
      <c r="AF46" s="81">
        <f t="shared" si="29"/>
        <v>7802.5</v>
      </c>
      <c r="AG46" s="81">
        <f t="shared" si="30"/>
        <v>22092.305555555555</v>
      </c>
      <c r="AH46" s="81">
        <f t="shared" si="31"/>
        <v>265107.66666666663</v>
      </c>
      <c r="AI46" s="81"/>
      <c r="AJ46" s="81"/>
      <c r="AK46" s="81"/>
      <c r="AL46" s="81"/>
      <c r="AM46" s="81"/>
      <c r="AN46" s="81"/>
      <c r="AO46" s="81"/>
      <c r="AP46" s="81"/>
      <c r="AQ46" s="81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4"/>
      <c r="IN46" s="24"/>
      <c r="IO46" s="24"/>
      <c r="IP46" s="24"/>
    </row>
    <row r="47" spans="1:250" s="74" customFormat="1" ht="15" customHeight="1" x14ac:dyDescent="0.2">
      <c r="A47" s="116">
        <v>3</v>
      </c>
      <c r="B47" s="73" t="s">
        <v>1248</v>
      </c>
      <c r="C47" s="73" t="s">
        <v>1249</v>
      </c>
      <c r="D47" s="145">
        <v>14</v>
      </c>
      <c r="E47" s="73" t="s">
        <v>962</v>
      </c>
      <c r="F47" s="73" t="s">
        <v>1250</v>
      </c>
      <c r="G47" s="106" t="s">
        <v>1802</v>
      </c>
      <c r="H47" s="297" t="s">
        <v>1793</v>
      </c>
      <c r="I47" s="297"/>
      <c r="J47" s="67" t="s">
        <v>991</v>
      </c>
      <c r="K47" s="222">
        <v>42095</v>
      </c>
      <c r="L47" s="162" t="s">
        <v>741</v>
      </c>
      <c r="M47" s="22">
        <v>40</v>
      </c>
      <c r="N47" s="67" t="s">
        <v>731</v>
      </c>
      <c r="O47" s="61" t="s">
        <v>1797</v>
      </c>
      <c r="P47" s="310" t="s">
        <v>1890</v>
      </c>
      <c r="Q47" s="21" t="s">
        <v>744</v>
      </c>
      <c r="R47" s="22">
        <v>1</v>
      </c>
      <c r="S47" s="118">
        <f>12912+500+400</f>
        <v>13812</v>
      </c>
      <c r="T47" s="79"/>
      <c r="U47" s="79"/>
      <c r="V47" s="79">
        <f t="shared" si="22"/>
        <v>13812</v>
      </c>
      <c r="W47" s="79"/>
      <c r="X47" s="79">
        <f t="shared" si="23"/>
        <v>2600.833333333333</v>
      </c>
      <c r="Y47" s="79">
        <f t="shared" si="24"/>
        <v>26008.333333333332</v>
      </c>
      <c r="Z47" s="79">
        <f t="shared" si="25"/>
        <v>2071.7999999999997</v>
      </c>
      <c r="AA47" s="79">
        <f t="shared" si="26"/>
        <v>414.35999999999996</v>
      </c>
      <c r="AB47" s="79">
        <f t="shared" si="27"/>
        <v>690.6</v>
      </c>
      <c r="AC47" s="79">
        <f t="shared" si="28"/>
        <v>276.24</v>
      </c>
      <c r="AD47" s="79">
        <v>1114</v>
      </c>
      <c r="AE47" s="79">
        <v>679</v>
      </c>
      <c r="AF47" s="81">
        <f t="shared" si="29"/>
        <v>7802.5</v>
      </c>
      <c r="AG47" s="81">
        <f t="shared" si="30"/>
        <v>22092.305555555555</v>
      </c>
      <c r="AH47" s="81">
        <f t="shared" si="31"/>
        <v>265107.66666666663</v>
      </c>
      <c r="AI47" s="87"/>
      <c r="AJ47" s="87"/>
      <c r="AK47" s="87"/>
      <c r="AL47" s="87"/>
      <c r="AM47" s="87"/>
      <c r="AN47" s="87"/>
      <c r="AO47" s="87"/>
      <c r="AP47" s="87"/>
      <c r="AQ47" s="87"/>
      <c r="IM47" s="76"/>
      <c r="IN47" s="76"/>
      <c r="IO47" s="76"/>
      <c r="IP47" s="76"/>
    </row>
    <row r="48" spans="1:250" s="23" customFormat="1" ht="15" customHeight="1" x14ac:dyDescent="0.2">
      <c r="A48" s="18">
        <v>4</v>
      </c>
      <c r="B48" s="106" t="s">
        <v>1248</v>
      </c>
      <c r="C48" s="106" t="s">
        <v>1249</v>
      </c>
      <c r="D48" s="20">
        <v>14</v>
      </c>
      <c r="E48" s="106" t="s">
        <v>962</v>
      </c>
      <c r="F48" s="106" t="s">
        <v>1250</v>
      </c>
      <c r="G48" s="106"/>
      <c r="H48" s="62" t="s">
        <v>1137</v>
      </c>
      <c r="I48" s="21"/>
      <c r="J48" s="67" t="s">
        <v>990</v>
      </c>
      <c r="K48" s="222"/>
      <c r="L48" s="151">
        <v>10</v>
      </c>
      <c r="M48" s="22">
        <v>40</v>
      </c>
      <c r="N48" s="22" t="s">
        <v>731</v>
      </c>
      <c r="O48" s="21" t="s">
        <v>274</v>
      </c>
      <c r="P48" s="310" t="s">
        <v>1890</v>
      </c>
      <c r="Q48" s="21" t="s">
        <v>744</v>
      </c>
      <c r="R48" s="22">
        <v>1</v>
      </c>
      <c r="S48" s="118">
        <f>15856+300</f>
        <v>16156</v>
      </c>
      <c r="T48" s="79"/>
      <c r="U48" s="79"/>
      <c r="V48" s="79">
        <f t="shared" si="22"/>
        <v>16156</v>
      </c>
      <c r="W48" s="79"/>
      <c r="X48" s="79">
        <f t="shared" si="23"/>
        <v>2943</v>
      </c>
      <c r="Y48" s="79">
        <f t="shared" si="24"/>
        <v>29430</v>
      </c>
      <c r="Z48" s="79">
        <f t="shared" si="25"/>
        <v>2423.4</v>
      </c>
      <c r="AA48" s="79">
        <f t="shared" si="26"/>
        <v>484.68</v>
      </c>
      <c r="AB48" s="79">
        <f t="shared" si="27"/>
        <v>807.80000000000007</v>
      </c>
      <c r="AC48" s="79">
        <f t="shared" si="28"/>
        <v>323.12</v>
      </c>
      <c r="AD48" s="79">
        <v>931</v>
      </c>
      <c r="AE48" s="79">
        <v>571</v>
      </c>
      <c r="AF48" s="81">
        <f t="shared" si="29"/>
        <v>8829</v>
      </c>
      <c r="AG48" s="81">
        <f t="shared" si="30"/>
        <v>25130.5</v>
      </c>
      <c r="AH48" s="81">
        <f t="shared" si="31"/>
        <v>301566</v>
      </c>
      <c r="AI48" s="81"/>
      <c r="AJ48" s="81"/>
      <c r="AK48" s="81"/>
      <c r="AL48" s="81"/>
      <c r="AM48" s="81"/>
      <c r="AN48" s="81"/>
      <c r="AO48" s="81"/>
      <c r="AP48" s="81"/>
      <c r="AQ48" s="81"/>
      <c r="IM48" s="24"/>
      <c r="IN48" s="24"/>
      <c r="IO48" s="24"/>
      <c r="IP48" s="24"/>
    </row>
    <row r="49" spans="1:250" s="23" customFormat="1" ht="15" customHeight="1" x14ac:dyDescent="0.2">
      <c r="A49" s="116">
        <v>5</v>
      </c>
      <c r="B49" s="106" t="s">
        <v>1248</v>
      </c>
      <c r="C49" s="106" t="s">
        <v>1249</v>
      </c>
      <c r="D49" s="20">
        <v>14</v>
      </c>
      <c r="E49" s="106" t="s">
        <v>962</v>
      </c>
      <c r="F49" s="106" t="s">
        <v>1250</v>
      </c>
      <c r="G49" s="106" t="s">
        <v>1510</v>
      </c>
      <c r="H49" s="200" t="s">
        <v>1140</v>
      </c>
      <c r="I49" s="200"/>
      <c r="J49" s="180" t="s">
        <v>991</v>
      </c>
      <c r="K49" s="222">
        <v>41416</v>
      </c>
      <c r="L49" s="150" t="s">
        <v>222</v>
      </c>
      <c r="M49" s="22">
        <v>40</v>
      </c>
      <c r="N49" s="22" t="s">
        <v>731</v>
      </c>
      <c r="O49" s="21" t="s">
        <v>224</v>
      </c>
      <c r="P49" s="310" t="s">
        <v>1890</v>
      </c>
      <c r="Q49" s="21" t="s">
        <v>744</v>
      </c>
      <c r="R49" s="22">
        <v>1</v>
      </c>
      <c r="S49" s="79">
        <v>16563</v>
      </c>
      <c r="T49" s="79"/>
      <c r="U49" s="79"/>
      <c r="V49" s="79">
        <f t="shared" si="22"/>
        <v>16563</v>
      </c>
      <c r="W49" s="79">
        <f>70.1*4</f>
        <v>280.39999999999998</v>
      </c>
      <c r="X49" s="79">
        <f t="shared" si="23"/>
        <v>3018.1666666666665</v>
      </c>
      <c r="Y49" s="79">
        <f t="shared" si="24"/>
        <v>30181.666666666668</v>
      </c>
      <c r="Z49" s="79">
        <f t="shared" si="25"/>
        <v>2484.4499999999998</v>
      </c>
      <c r="AA49" s="79">
        <f t="shared" si="26"/>
        <v>496.89</v>
      </c>
      <c r="AB49" s="79">
        <f t="shared" si="27"/>
        <v>828.15000000000009</v>
      </c>
      <c r="AC49" s="79">
        <f t="shared" si="28"/>
        <v>331.26</v>
      </c>
      <c r="AD49" s="79">
        <v>974</v>
      </c>
      <c r="AE49" s="79">
        <v>572</v>
      </c>
      <c r="AF49" s="81">
        <f t="shared" si="29"/>
        <v>9054.5</v>
      </c>
      <c r="AG49" s="81">
        <f t="shared" si="30"/>
        <v>26051.344444444447</v>
      </c>
      <c r="AH49" s="81">
        <f t="shared" si="31"/>
        <v>312616.13333333336</v>
      </c>
      <c r="AI49" s="81"/>
      <c r="AJ49" s="81"/>
      <c r="AK49" s="81"/>
      <c r="AL49" s="81"/>
      <c r="AM49" s="81"/>
      <c r="AN49" s="81"/>
      <c r="AO49" s="81"/>
      <c r="AP49" s="81"/>
      <c r="AQ49" s="81"/>
      <c r="IM49" s="24"/>
      <c r="IN49" s="24"/>
      <c r="IO49" s="24"/>
      <c r="IP49" s="24"/>
    </row>
    <row r="50" spans="1:250" s="23" customFormat="1" ht="15" customHeight="1" x14ac:dyDescent="0.2">
      <c r="A50" s="116">
        <v>6</v>
      </c>
      <c r="B50" s="106" t="s">
        <v>1248</v>
      </c>
      <c r="C50" s="106" t="s">
        <v>1249</v>
      </c>
      <c r="D50" s="20">
        <v>14</v>
      </c>
      <c r="E50" s="109" t="s">
        <v>962</v>
      </c>
      <c r="F50" s="106" t="s">
        <v>1250</v>
      </c>
      <c r="G50" s="106" t="s">
        <v>1509</v>
      </c>
      <c r="H50" s="21" t="s">
        <v>221</v>
      </c>
      <c r="I50" s="21" t="s">
        <v>475</v>
      </c>
      <c r="J50" s="22" t="s">
        <v>991</v>
      </c>
      <c r="K50" s="222">
        <v>36528</v>
      </c>
      <c r="L50" s="150" t="s">
        <v>222</v>
      </c>
      <c r="M50" s="22">
        <v>40</v>
      </c>
      <c r="N50" s="22" t="s">
        <v>731</v>
      </c>
      <c r="O50" s="21" t="s">
        <v>223</v>
      </c>
      <c r="P50" s="310" t="s">
        <v>1890</v>
      </c>
      <c r="Q50" s="21" t="s">
        <v>744</v>
      </c>
      <c r="R50" s="22">
        <v>1</v>
      </c>
      <c r="S50" s="79">
        <v>16563</v>
      </c>
      <c r="T50" s="79"/>
      <c r="U50" s="79"/>
      <c r="V50" s="79">
        <f t="shared" si="22"/>
        <v>16563</v>
      </c>
      <c r="W50" s="79">
        <f>70.1*5</f>
        <v>350.5</v>
      </c>
      <c r="X50" s="79">
        <f t="shared" si="23"/>
        <v>3018.1666666666665</v>
      </c>
      <c r="Y50" s="79">
        <f t="shared" si="24"/>
        <v>30181.666666666668</v>
      </c>
      <c r="Z50" s="79">
        <f t="shared" si="25"/>
        <v>2484.4499999999998</v>
      </c>
      <c r="AA50" s="79">
        <f t="shared" si="26"/>
        <v>496.89</v>
      </c>
      <c r="AB50" s="79">
        <f t="shared" si="27"/>
        <v>828.15000000000009</v>
      </c>
      <c r="AC50" s="79">
        <f t="shared" si="28"/>
        <v>331.26</v>
      </c>
      <c r="AD50" s="79">
        <v>974</v>
      </c>
      <c r="AE50" s="79">
        <v>572</v>
      </c>
      <c r="AF50" s="81">
        <f t="shared" si="29"/>
        <v>9054.5</v>
      </c>
      <c r="AG50" s="81">
        <f t="shared" si="30"/>
        <v>26121.444444444445</v>
      </c>
      <c r="AH50" s="81">
        <f t="shared" si="31"/>
        <v>313457.33333333337</v>
      </c>
      <c r="AI50" s="81"/>
      <c r="AJ50" s="81"/>
      <c r="AK50" s="81"/>
      <c r="AL50" s="81"/>
      <c r="AM50" s="81"/>
      <c r="AN50" s="81"/>
      <c r="AO50" s="81"/>
      <c r="AP50" s="81"/>
      <c r="AQ50" s="81"/>
      <c r="IM50" s="24"/>
      <c r="IN50" s="24"/>
      <c r="IO50" s="24"/>
      <c r="IP50" s="24"/>
    </row>
    <row r="51" spans="1:250" s="23" customFormat="1" ht="15" customHeight="1" x14ac:dyDescent="0.2">
      <c r="A51" s="18">
        <v>7</v>
      </c>
      <c r="B51" s="106" t="s">
        <v>1248</v>
      </c>
      <c r="C51" s="106" t="s">
        <v>1249</v>
      </c>
      <c r="D51" s="20">
        <v>14</v>
      </c>
      <c r="E51" s="106" t="s">
        <v>962</v>
      </c>
      <c r="F51" s="106" t="s">
        <v>1250</v>
      </c>
      <c r="G51" s="106" t="s">
        <v>1811</v>
      </c>
      <c r="H51" s="61" t="s">
        <v>1812</v>
      </c>
      <c r="I51" s="21" t="s">
        <v>1813</v>
      </c>
      <c r="J51" s="67" t="s">
        <v>991</v>
      </c>
      <c r="K51" s="222">
        <v>42110</v>
      </c>
      <c r="L51" s="150">
        <v>12</v>
      </c>
      <c r="M51" s="22">
        <v>40</v>
      </c>
      <c r="N51" s="22" t="s">
        <v>731</v>
      </c>
      <c r="O51" s="21" t="s">
        <v>916</v>
      </c>
      <c r="P51" s="310" t="s">
        <v>1890</v>
      </c>
      <c r="Q51" s="21" t="s">
        <v>744</v>
      </c>
      <c r="R51" s="22">
        <v>1</v>
      </c>
      <c r="S51" s="79">
        <v>21910.5</v>
      </c>
      <c r="T51" s="79"/>
      <c r="U51" s="79"/>
      <c r="V51" s="79">
        <f t="shared" si="22"/>
        <v>21910.5</v>
      </c>
      <c r="W51" s="79"/>
      <c r="X51" s="79">
        <f t="shared" si="23"/>
        <v>4045.5833333333335</v>
      </c>
      <c r="Y51" s="79">
        <f t="shared" si="24"/>
        <v>40455.833333333336</v>
      </c>
      <c r="Z51" s="79">
        <f t="shared" si="25"/>
        <v>3286.5749999999998</v>
      </c>
      <c r="AA51" s="79">
        <f t="shared" si="26"/>
        <v>657.31499999999994</v>
      </c>
      <c r="AB51" s="79">
        <f t="shared" si="27"/>
        <v>1095.5250000000001</v>
      </c>
      <c r="AC51" s="79">
        <f t="shared" si="28"/>
        <v>438.21000000000004</v>
      </c>
      <c r="AD51" s="79">
        <v>1455</v>
      </c>
      <c r="AE51" s="79">
        <v>908</v>
      </c>
      <c r="AF51" s="81">
        <f t="shared" si="29"/>
        <v>12136.75</v>
      </c>
      <c r="AG51" s="81">
        <f t="shared" si="30"/>
        <v>34470.972222222219</v>
      </c>
      <c r="AH51" s="81">
        <f t="shared" si="31"/>
        <v>413651.66666666663</v>
      </c>
      <c r="AI51" s="81"/>
      <c r="AJ51" s="81"/>
      <c r="AK51" s="81"/>
      <c r="AL51" s="81"/>
      <c r="AM51" s="81"/>
      <c r="AN51" s="81"/>
      <c r="AO51" s="81"/>
      <c r="AP51" s="81"/>
      <c r="AQ51" s="81"/>
      <c r="IM51" s="24"/>
      <c r="IN51" s="24"/>
      <c r="IO51" s="24"/>
      <c r="IP51" s="24"/>
    </row>
    <row r="52" spans="1:250" s="175" customFormat="1" ht="15" customHeight="1" x14ac:dyDescent="0.2">
      <c r="A52" s="116">
        <v>8</v>
      </c>
      <c r="B52" s="106" t="s">
        <v>1248</v>
      </c>
      <c r="C52" s="106" t="s">
        <v>1249</v>
      </c>
      <c r="D52" s="20">
        <v>14</v>
      </c>
      <c r="E52" s="106" t="s">
        <v>962</v>
      </c>
      <c r="F52" s="106" t="s">
        <v>1250</v>
      </c>
      <c r="G52" s="106" t="s">
        <v>1325</v>
      </c>
      <c r="H52" s="21" t="s">
        <v>1130</v>
      </c>
      <c r="I52" s="21" t="s">
        <v>1180</v>
      </c>
      <c r="J52" s="22" t="s">
        <v>990</v>
      </c>
      <c r="K52" s="222">
        <v>41397</v>
      </c>
      <c r="L52" s="150">
        <v>12</v>
      </c>
      <c r="M52" s="22">
        <v>40</v>
      </c>
      <c r="N52" s="22" t="s">
        <v>731</v>
      </c>
      <c r="O52" s="21" t="s">
        <v>900</v>
      </c>
      <c r="P52" s="310" t="s">
        <v>1890</v>
      </c>
      <c r="Q52" s="21" t="s">
        <v>744</v>
      </c>
      <c r="R52" s="22">
        <v>1</v>
      </c>
      <c r="S52" s="79">
        <v>21910.5</v>
      </c>
      <c r="T52" s="79"/>
      <c r="U52" s="79"/>
      <c r="V52" s="79">
        <f t="shared" si="22"/>
        <v>21910.5</v>
      </c>
      <c r="W52" s="79"/>
      <c r="X52" s="79">
        <f t="shared" si="23"/>
        <v>4045.5833333333335</v>
      </c>
      <c r="Y52" s="79">
        <f t="shared" si="24"/>
        <v>40455.833333333336</v>
      </c>
      <c r="Z52" s="79">
        <f t="shared" si="25"/>
        <v>3286.5749999999998</v>
      </c>
      <c r="AA52" s="79">
        <f t="shared" si="26"/>
        <v>657.31499999999994</v>
      </c>
      <c r="AB52" s="79">
        <f t="shared" si="27"/>
        <v>1095.5250000000001</v>
      </c>
      <c r="AC52" s="79">
        <f t="shared" si="28"/>
        <v>438.21000000000004</v>
      </c>
      <c r="AD52" s="79">
        <v>1455</v>
      </c>
      <c r="AE52" s="79">
        <v>908</v>
      </c>
      <c r="AF52" s="81">
        <f t="shared" si="29"/>
        <v>12136.75</v>
      </c>
      <c r="AG52" s="81">
        <f t="shared" si="30"/>
        <v>34470.972222222219</v>
      </c>
      <c r="AH52" s="81">
        <f t="shared" si="31"/>
        <v>413651.66666666663</v>
      </c>
      <c r="AI52" s="81"/>
      <c r="AJ52" s="81"/>
      <c r="AK52" s="81"/>
      <c r="AL52" s="81"/>
      <c r="AM52" s="81"/>
      <c r="AN52" s="81"/>
      <c r="AO52" s="81"/>
      <c r="AP52" s="81"/>
      <c r="AQ52" s="81"/>
      <c r="IM52" s="176"/>
      <c r="IN52" s="176"/>
      <c r="IO52" s="176"/>
      <c r="IP52" s="176"/>
    </row>
    <row r="53" spans="1:250" s="23" customFormat="1" ht="15" customHeight="1" x14ac:dyDescent="0.2">
      <c r="A53" s="18">
        <v>9</v>
      </c>
      <c r="B53" s="106" t="s">
        <v>1248</v>
      </c>
      <c r="C53" s="106" t="s">
        <v>1249</v>
      </c>
      <c r="D53" s="20">
        <v>14</v>
      </c>
      <c r="E53" s="106" t="s">
        <v>962</v>
      </c>
      <c r="F53" s="106" t="s">
        <v>1250</v>
      </c>
      <c r="G53" s="109" t="s">
        <v>1329</v>
      </c>
      <c r="H53" s="298" t="s">
        <v>1195</v>
      </c>
      <c r="I53" s="66" t="s">
        <v>1132</v>
      </c>
      <c r="J53" s="117" t="s">
        <v>990</v>
      </c>
      <c r="K53" s="223">
        <v>41442</v>
      </c>
      <c r="L53" s="150">
        <v>13</v>
      </c>
      <c r="M53" s="22">
        <v>40</v>
      </c>
      <c r="N53" s="22" t="s">
        <v>731</v>
      </c>
      <c r="O53" s="21" t="s">
        <v>275</v>
      </c>
      <c r="P53" s="310" t="s">
        <v>1890</v>
      </c>
      <c r="Q53" s="21" t="s">
        <v>744</v>
      </c>
      <c r="R53" s="22">
        <v>1</v>
      </c>
      <c r="S53" s="79">
        <v>27203.31</v>
      </c>
      <c r="T53" s="79"/>
      <c r="U53" s="79"/>
      <c r="V53" s="79">
        <f t="shared" si="22"/>
        <v>27203.31</v>
      </c>
      <c r="W53" s="79"/>
      <c r="X53" s="79">
        <f t="shared" si="23"/>
        <v>4927.7183333333332</v>
      </c>
      <c r="Y53" s="79">
        <f t="shared" si="24"/>
        <v>49277.183333333334</v>
      </c>
      <c r="Z53" s="79">
        <f t="shared" si="25"/>
        <v>4080.4965000000002</v>
      </c>
      <c r="AA53" s="79">
        <f t="shared" si="26"/>
        <v>816.09929999999997</v>
      </c>
      <c r="AB53" s="79">
        <f t="shared" si="27"/>
        <v>1360.1655000000001</v>
      </c>
      <c r="AC53" s="79">
        <f t="shared" si="28"/>
        <v>544.06619999999998</v>
      </c>
      <c r="AD53" s="79">
        <v>1455</v>
      </c>
      <c r="AE53" s="79">
        <v>908</v>
      </c>
      <c r="AF53" s="81">
        <f t="shared" si="29"/>
        <v>14783.155000000001</v>
      </c>
      <c r="AG53" s="81">
        <f t="shared" si="30"/>
        <v>42116.142222222225</v>
      </c>
      <c r="AH53" s="81">
        <f t="shared" si="31"/>
        <v>505393.70666666667</v>
      </c>
      <c r="AI53" s="81"/>
      <c r="AJ53" s="81"/>
      <c r="AK53" s="81"/>
      <c r="AL53" s="81"/>
      <c r="AM53" s="81"/>
      <c r="AN53" s="81"/>
      <c r="AO53" s="81"/>
      <c r="AP53" s="81"/>
      <c r="AQ53" s="81"/>
      <c r="IM53" s="24"/>
      <c r="IN53" s="24"/>
      <c r="IO53" s="24"/>
      <c r="IP53" s="24"/>
    </row>
    <row r="54" spans="1:250" s="23" customFormat="1" ht="15" customHeight="1" x14ac:dyDescent="0.2">
      <c r="A54" s="116">
        <v>10</v>
      </c>
      <c r="B54" s="106" t="s">
        <v>1248</v>
      </c>
      <c r="C54" s="106" t="s">
        <v>1249</v>
      </c>
      <c r="D54" s="20">
        <v>14</v>
      </c>
      <c r="E54" s="109" t="s">
        <v>962</v>
      </c>
      <c r="F54" s="106" t="s">
        <v>1250</v>
      </c>
      <c r="G54" s="106" t="s">
        <v>1682</v>
      </c>
      <c r="H54" s="25" t="s">
        <v>1090</v>
      </c>
      <c r="I54" s="21" t="s">
        <v>1114</v>
      </c>
      <c r="J54" s="22" t="s">
        <v>991</v>
      </c>
      <c r="K54" s="222">
        <v>41353</v>
      </c>
      <c r="L54" s="150">
        <v>13</v>
      </c>
      <c r="M54" s="22">
        <v>40</v>
      </c>
      <c r="N54" s="22" t="s">
        <v>731</v>
      </c>
      <c r="O54" s="21" t="s">
        <v>911</v>
      </c>
      <c r="P54" s="310" t="s">
        <v>1890</v>
      </c>
      <c r="Q54" s="21" t="s">
        <v>744</v>
      </c>
      <c r="R54" s="22">
        <v>1</v>
      </c>
      <c r="S54" s="79">
        <v>27203.31</v>
      </c>
      <c r="T54" s="79"/>
      <c r="U54" s="79"/>
      <c r="V54" s="79">
        <f t="shared" si="22"/>
        <v>27203.31</v>
      </c>
      <c r="W54" s="79"/>
      <c r="X54" s="79">
        <f t="shared" si="23"/>
        <v>4927.7183333333332</v>
      </c>
      <c r="Y54" s="79">
        <f t="shared" si="24"/>
        <v>49277.183333333334</v>
      </c>
      <c r="Z54" s="79">
        <f t="shared" si="25"/>
        <v>4080.4965000000002</v>
      </c>
      <c r="AA54" s="79">
        <f t="shared" si="26"/>
        <v>816.09929999999997</v>
      </c>
      <c r="AB54" s="79">
        <f t="shared" si="27"/>
        <v>1360.1655000000001</v>
      </c>
      <c r="AC54" s="79">
        <f t="shared" si="28"/>
        <v>544.06619999999998</v>
      </c>
      <c r="AD54" s="79">
        <v>1455</v>
      </c>
      <c r="AE54" s="79">
        <v>908</v>
      </c>
      <c r="AF54" s="81">
        <f t="shared" si="29"/>
        <v>14783.155000000001</v>
      </c>
      <c r="AG54" s="81">
        <f t="shared" si="30"/>
        <v>42116.142222222225</v>
      </c>
      <c r="AH54" s="81">
        <f t="shared" si="31"/>
        <v>505393.70666666667</v>
      </c>
      <c r="AI54" s="81"/>
      <c r="AJ54" s="81"/>
      <c r="AK54" s="81"/>
      <c r="AL54" s="81"/>
      <c r="AM54" s="81"/>
      <c r="AN54" s="81"/>
      <c r="AO54" s="81"/>
      <c r="AP54" s="81"/>
      <c r="AQ54" s="81"/>
      <c r="IM54" s="24"/>
      <c r="IN54" s="24"/>
      <c r="IO54" s="24"/>
      <c r="IP54" s="24"/>
    </row>
    <row r="55" spans="1:250" s="24" customFormat="1" ht="15" customHeight="1" x14ac:dyDescent="0.2">
      <c r="A55" s="116">
        <v>11</v>
      </c>
      <c r="B55" s="106" t="s">
        <v>1248</v>
      </c>
      <c r="C55" s="106" t="s">
        <v>1249</v>
      </c>
      <c r="D55" s="20">
        <v>14</v>
      </c>
      <c r="E55" s="106" t="s">
        <v>961</v>
      </c>
      <c r="F55" s="106" t="s">
        <v>1250</v>
      </c>
      <c r="G55" s="106" t="s">
        <v>1518</v>
      </c>
      <c r="H55" s="340" t="s">
        <v>1148</v>
      </c>
      <c r="I55" s="200"/>
      <c r="J55" s="200"/>
      <c r="K55" s="222">
        <v>41353</v>
      </c>
      <c r="L55" s="150">
        <v>12</v>
      </c>
      <c r="M55" s="22">
        <v>40</v>
      </c>
      <c r="N55" s="22" t="s">
        <v>731</v>
      </c>
      <c r="O55" s="21" t="s">
        <v>859</v>
      </c>
      <c r="P55" s="178" t="s">
        <v>1872</v>
      </c>
      <c r="Q55" s="21" t="s">
        <v>744</v>
      </c>
      <c r="R55" s="22">
        <v>1</v>
      </c>
      <c r="S55" s="79">
        <v>21910.5</v>
      </c>
      <c r="T55" s="79"/>
      <c r="U55" s="79"/>
      <c r="V55" s="79">
        <f t="shared" si="22"/>
        <v>21910.5</v>
      </c>
      <c r="W55" s="79">
        <f>70.1*4</f>
        <v>280.39999999999998</v>
      </c>
      <c r="X55" s="79">
        <f t="shared" si="23"/>
        <v>4045.5833333333335</v>
      </c>
      <c r="Y55" s="79">
        <f t="shared" si="24"/>
        <v>40455.833333333336</v>
      </c>
      <c r="Z55" s="79">
        <f t="shared" si="25"/>
        <v>3286.5749999999998</v>
      </c>
      <c r="AA55" s="79">
        <f t="shared" si="26"/>
        <v>657.31499999999994</v>
      </c>
      <c r="AB55" s="79">
        <f t="shared" si="27"/>
        <v>1095.5250000000001</v>
      </c>
      <c r="AC55" s="79">
        <f t="shared" si="28"/>
        <v>438.21000000000004</v>
      </c>
      <c r="AD55" s="79">
        <v>1455</v>
      </c>
      <c r="AE55" s="79">
        <v>908</v>
      </c>
      <c r="AF55" s="81">
        <f t="shared" si="29"/>
        <v>12136.75</v>
      </c>
      <c r="AG55" s="81">
        <f t="shared" si="30"/>
        <v>34751.372222222228</v>
      </c>
      <c r="AH55" s="282">
        <f t="shared" si="31"/>
        <v>417016.46666666673</v>
      </c>
      <c r="AI55" s="269"/>
      <c r="AJ55" s="269"/>
      <c r="AK55" s="269"/>
      <c r="AL55" s="269"/>
      <c r="AM55" s="269"/>
      <c r="AN55" s="269"/>
      <c r="AO55" s="269"/>
      <c r="AP55" s="269"/>
      <c r="AQ55" s="269"/>
    </row>
    <row r="56" spans="1:250" s="68" customFormat="1" ht="15" customHeight="1" x14ac:dyDescent="0.2">
      <c r="A56" s="18">
        <v>12</v>
      </c>
      <c r="B56" s="106" t="s">
        <v>1248</v>
      </c>
      <c r="C56" s="106" t="s">
        <v>1249</v>
      </c>
      <c r="D56" s="20">
        <v>14</v>
      </c>
      <c r="E56" s="106" t="s">
        <v>961</v>
      </c>
      <c r="F56" s="106" t="s">
        <v>1250</v>
      </c>
      <c r="G56" s="106" t="s">
        <v>1337</v>
      </c>
      <c r="H56" s="25" t="s">
        <v>1077</v>
      </c>
      <c r="I56" s="21" t="s">
        <v>1101</v>
      </c>
      <c r="J56" s="22" t="s">
        <v>991</v>
      </c>
      <c r="K56" s="222">
        <v>41353</v>
      </c>
      <c r="L56" s="150">
        <v>15</v>
      </c>
      <c r="M56" s="22">
        <v>40</v>
      </c>
      <c r="N56" s="22" t="s">
        <v>731</v>
      </c>
      <c r="O56" s="178" t="s">
        <v>1873</v>
      </c>
      <c r="P56" s="310" t="s">
        <v>1890</v>
      </c>
      <c r="Q56" s="21" t="s">
        <v>744</v>
      </c>
      <c r="R56" s="22">
        <v>1</v>
      </c>
      <c r="S56" s="79">
        <v>44066</v>
      </c>
      <c r="T56" s="79"/>
      <c r="U56" s="79"/>
      <c r="V56" s="79">
        <f t="shared" si="22"/>
        <v>44066</v>
      </c>
      <c r="W56" s="79">
        <f>70.1*4</f>
        <v>280.39999999999998</v>
      </c>
      <c r="X56" s="79">
        <f t="shared" si="23"/>
        <v>7912</v>
      </c>
      <c r="Y56" s="79">
        <f t="shared" si="24"/>
        <v>79120</v>
      </c>
      <c r="Z56" s="79">
        <f t="shared" si="25"/>
        <v>6609.9</v>
      </c>
      <c r="AA56" s="79">
        <f t="shared" si="26"/>
        <v>1321.98</v>
      </c>
      <c r="AB56" s="79">
        <f t="shared" si="27"/>
        <v>2203.3000000000002</v>
      </c>
      <c r="AC56" s="79">
        <f t="shared" si="28"/>
        <v>881.32</v>
      </c>
      <c r="AD56" s="79">
        <v>1989</v>
      </c>
      <c r="AE56" s="79">
        <v>1417</v>
      </c>
      <c r="AF56" s="81"/>
      <c r="AG56" s="81">
        <f t="shared" si="30"/>
        <v>66021.56666666668</v>
      </c>
      <c r="AH56" s="81">
        <f t="shared" si="31"/>
        <v>792258.80000000016</v>
      </c>
      <c r="AI56" s="81"/>
      <c r="AJ56" s="81"/>
      <c r="AK56" s="81"/>
      <c r="AL56" s="81"/>
      <c r="AM56" s="81"/>
      <c r="AN56" s="81"/>
      <c r="AO56" s="81"/>
      <c r="AP56" s="81"/>
      <c r="AQ56" s="81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4"/>
      <c r="IN56" s="24"/>
      <c r="IO56" s="24"/>
      <c r="IP56" s="24"/>
    </row>
    <row r="57" spans="1:250" s="334" customFormat="1" ht="15" customHeight="1" x14ac:dyDescent="0.2">
      <c r="A57" s="335"/>
      <c r="B57" s="325"/>
      <c r="C57" s="325"/>
      <c r="D57" s="326"/>
      <c r="E57" s="325"/>
      <c r="F57" s="325"/>
      <c r="G57" s="325"/>
      <c r="H57" s="336"/>
      <c r="I57" s="327"/>
      <c r="J57" s="328"/>
      <c r="K57" s="329"/>
      <c r="L57" s="330"/>
      <c r="M57" s="328"/>
      <c r="N57" s="328"/>
      <c r="O57" s="327"/>
      <c r="P57" s="327"/>
      <c r="Q57" s="327"/>
      <c r="R57" s="328"/>
      <c r="S57" s="331">
        <f t="shared" ref="S57:Y57" si="32">SUM(S45:S56)</f>
        <v>252847.12</v>
      </c>
      <c r="T57" s="331">
        <f t="shared" si="32"/>
        <v>0</v>
      </c>
      <c r="U57" s="331">
        <f t="shared" si="32"/>
        <v>0</v>
      </c>
      <c r="V57" s="331">
        <f t="shared" si="32"/>
        <v>252847.12</v>
      </c>
      <c r="W57" s="331">
        <f t="shared" si="32"/>
        <v>1472.1</v>
      </c>
      <c r="X57" s="331">
        <f t="shared" si="32"/>
        <v>46311.02</v>
      </c>
      <c r="Y57" s="331">
        <f t="shared" si="32"/>
        <v>463110.2</v>
      </c>
      <c r="Z57" s="331">
        <f t="shared" si="25"/>
        <v>37927.067999999999</v>
      </c>
      <c r="AA57" s="331">
        <f t="shared" si="26"/>
        <v>7585.4135999999999</v>
      </c>
      <c r="AB57" s="331">
        <f t="shared" si="27"/>
        <v>12642.356</v>
      </c>
      <c r="AC57" s="331">
        <f t="shared" si="28"/>
        <v>5056.9423999999999</v>
      </c>
      <c r="AD57" s="331">
        <f>SUM(AD45:AD56)</f>
        <v>15328</v>
      </c>
      <c r="AE57" s="331">
        <f>SUM(AE45:AE56)</f>
        <v>9691</v>
      </c>
      <c r="AF57" s="332">
        <f>SUM(AF45:AF56)</f>
        <v>115197.06</v>
      </c>
      <c r="AG57" s="280">
        <f t="shared" si="30"/>
        <v>394601.52333333337</v>
      </c>
      <c r="AH57" s="332">
        <f t="shared" si="31"/>
        <v>4735218.28</v>
      </c>
      <c r="AI57" s="332"/>
      <c r="AJ57" s="332"/>
      <c r="AK57" s="332"/>
      <c r="AL57" s="332"/>
      <c r="AM57" s="332"/>
      <c r="AN57" s="332"/>
      <c r="AO57" s="332"/>
      <c r="AP57" s="332"/>
      <c r="AQ57" s="332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33"/>
      <c r="BI57" s="333"/>
      <c r="BJ57" s="333"/>
      <c r="BK57" s="333"/>
      <c r="BL57" s="333"/>
      <c r="BM57" s="333"/>
      <c r="BN57" s="333"/>
      <c r="BO57" s="333"/>
      <c r="BP57" s="333"/>
      <c r="BQ57" s="333"/>
      <c r="BR57" s="333"/>
      <c r="BS57" s="333"/>
      <c r="BT57" s="333"/>
      <c r="BU57" s="333"/>
      <c r="BV57" s="333"/>
      <c r="BW57" s="333"/>
      <c r="BX57" s="333"/>
      <c r="BY57" s="333"/>
      <c r="BZ57" s="333"/>
      <c r="CA57" s="333"/>
      <c r="CB57" s="333"/>
      <c r="CC57" s="333"/>
      <c r="CD57" s="333"/>
      <c r="CE57" s="333"/>
      <c r="CF57" s="333"/>
      <c r="CG57" s="333"/>
      <c r="CH57" s="333"/>
      <c r="CI57" s="333"/>
      <c r="CJ57" s="333"/>
      <c r="CK57" s="333"/>
      <c r="CL57" s="333"/>
      <c r="CM57" s="333"/>
      <c r="CN57" s="333"/>
      <c r="CO57" s="333"/>
      <c r="CP57" s="333"/>
      <c r="CQ57" s="333"/>
      <c r="CR57" s="333"/>
      <c r="CS57" s="333"/>
      <c r="CT57" s="333"/>
      <c r="CU57" s="333"/>
      <c r="CV57" s="333"/>
      <c r="CW57" s="333"/>
      <c r="CX57" s="333"/>
      <c r="CY57" s="333"/>
      <c r="CZ57" s="333"/>
      <c r="DA57" s="333"/>
      <c r="DB57" s="333"/>
      <c r="DC57" s="333"/>
      <c r="DD57" s="333"/>
      <c r="DE57" s="333"/>
      <c r="DF57" s="333"/>
      <c r="DG57" s="333"/>
      <c r="DH57" s="333"/>
      <c r="DI57" s="333"/>
      <c r="DJ57" s="333"/>
      <c r="DK57" s="333"/>
      <c r="DL57" s="333"/>
      <c r="DM57" s="333"/>
      <c r="DN57" s="333"/>
      <c r="DO57" s="333"/>
      <c r="DP57" s="333"/>
      <c r="DQ57" s="333"/>
      <c r="DR57" s="333"/>
      <c r="DS57" s="333"/>
      <c r="DT57" s="333"/>
      <c r="DU57" s="333"/>
      <c r="DV57" s="333"/>
      <c r="DW57" s="333"/>
      <c r="DX57" s="333"/>
      <c r="DY57" s="333"/>
      <c r="DZ57" s="333"/>
      <c r="EA57" s="333"/>
      <c r="EB57" s="333"/>
      <c r="EC57" s="333"/>
      <c r="ED57" s="333"/>
      <c r="EE57" s="333"/>
      <c r="EF57" s="333"/>
      <c r="EG57" s="333"/>
      <c r="EH57" s="333"/>
      <c r="EI57" s="333"/>
      <c r="EJ57" s="333"/>
      <c r="EK57" s="333"/>
      <c r="EL57" s="333"/>
      <c r="EM57" s="333"/>
      <c r="EN57" s="333"/>
      <c r="EO57" s="333"/>
      <c r="EP57" s="333"/>
      <c r="EQ57" s="333"/>
      <c r="ER57" s="333"/>
      <c r="ES57" s="333"/>
      <c r="ET57" s="333"/>
      <c r="EU57" s="333"/>
      <c r="EV57" s="333"/>
      <c r="EW57" s="333"/>
      <c r="EX57" s="333"/>
      <c r="EY57" s="333"/>
      <c r="EZ57" s="333"/>
      <c r="FA57" s="333"/>
      <c r="FB57" s="333"/>
      <c r="FC57" s="333"/>
      <c r="FD57" s="333"/>
      <c r="FE57" s="333"/>
      <c r="FF57" s="333"/>
      <c r="FG57" s="333"/>
      <c r="FH57" s="333"/>
      <c r="FI57" s="333"/>
      <c r="FJ57" s="333"/>
      <c r="FK57" s="333"/>
      <c r="FL57" s="333"/>
      <c r="FM57" s="333"/>
      <c r="FN57" s="333"/>
      <c r="FO57" s="333"/>
      <c r="FP57" s="333"/>
      <c r="FQ57" s="333"/>
      <c r="FR57" s="333"/>
      <c r="FS57" s="333"/>
      <c r="FT57" s="333"/>
      <c r="FU57" s="333"/>
      <c r="FV57" s="333"/>
      <c r="FW57" s="333"/>
      <c r="FX57" s="333"/>
      <c r="FY57" s="333"/>
      <c r="FZ57" s="333"/>
      <c r="GA57" s="333"/>
      <c r="GB57" s="333"/>
      <c r="GC57" s="333"/>
      <c r="GD57" s="333"/>
      <c r="GE57" s="333"/>
      <c r="GF57" s="333"/>
      <c r="GG57" s="333"/>
      <c r="GH57" s="333"/>
      <c r="GI57" s="333"/>
      <c r="GJ57" s="333"/>
      <c r="GK57" s="333"/>
      <c r="GL57" s="333"/>
      <c r="GM57" s="333"/>
      <c r="GN57" s="333"/>
      <c r="GO57" s="333"/>
      <c r="GP57" s="333"/>
      <c r="GQ57" s="333"/>
      <c r="GR57" s="333"/>
      <c r="GS57" s="333"/>
      <c r="GT57" s="333"/>
      <c r="GU57" s="333"/>
      <c r="GV57" s="333"/>
      <c r="GW57" s="333"/>
      <c r="GX57" s="333"/>
      <c r="GY57" s="333"/>
      <c r="GZ57" s="333"/>
      <c r="HA57" s="333"/>
      <c r="HB57" s="333"/>
      <c r="HC57" s="333"/>
      <c r="HD57" s="333"/>
      <c r="HE57" s="333"/>
      <c r="HF57" s="333"/>
      <c r="HG57" s="333"/>
      <c r="HH57" s="333"/>
      <c r="HI57" s="333"/>
      <c r="HJ57" s="333"/>
      <c r="HK57" s="333"/>
      <c r="HL57" s="333"/>
      <c r="HM57" s="333"/>
      <c r="HN57" s="333"/>
      <c r="HO57" s="333"/>
      <c r="HP57" s="333"/>
      <c r="HQ57" s="333"/>
      <c r="HR57" s="333"/>
      <c r="HS57" s="333"/>
      <c r="HT57" s="333"/>
      <c r="HU57" s="333"/>
      <c r="HV57" s="333"/>
      <c r="HW57" s="333"/>
      <c r="HX57" s="333"/>
      <c r="HY57" s="333"/>
      <c r="HZ57" s="333"/>
      <c r="IA57" s="333"/>
      <c r="IB57" s="333"/>
      <c r="IC57" s="333"/>
      <c r="ID57" s="333"/>
      <c r="IE57" s="333"/>
      <c r="IF57" s="333"/>
      <c r="IG57" s="333"/>
      <c r="IH57" s="333"/>
      <c r="II57" s="333"/>
      <c r="IJ57" s="333"/>
      <c r="IK57" s="333"/>
      <c r="IL57" s="333"/>
    </row>
    <row r="58" spans="1:250" s="321" customFormat="1" ht="15" customHeight="1" x14ac:dyDescent="0.25">
      <c r="A58" s="358"/>
      <c r="B58" s="358"/>
      <c r="C58" s="358"/>
      <c r="D58" s="358"/>
      <c r="E58" s="358"/>
      <c r="F58" s="358"/>
      <c r="G58" s="358"/>
      <c r="H58" s="320"/>
      <c r="K58" s="322"/>
      <c r="L58" s="323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</row>
    <row r="59" spans="1:250" s="23" customFormat="1" ht="15" customHeight="1" x14ac:dyDescent="0.2">
      <c r="A59" s="116">
        <v>1</v>
      </c>
      <c r="B59" s="109" t="s">
        <v>1248</v>
      </c>
      <c r="C59" s="109" t="s">
        <v>1249</v>
      </c>
      <c r="D59" s="114">
        <v>14</v>
      </c>
      <c r="E59" s="109" t="s">
        <v>962</v>
      </c>
      <c r="F59" s="109" t="s">
        <v>1250</v>
      </c>
      <c r="G59" s="109" t="s">
        <v>1294</v>
      </c>
      <c r="H59" s="66" t="s">
        <v>773</v>
      </c>
      <c r="I59" s="66" t="s">
        <v>774</v>
      </c>
      <c r="J59" s="117" t="s">
        <v>990</v>
      </c>
      <c r="K59" s="223">
        <v>40560</v>
      </c>
      <c r="L59" s="151">
        <v>6</v>
      </c>
      <c r="M59" s="117">
        <v>40</v>
      </c>
      <c r="N59" s="117" t="s">
        <v>731</v>
      </c>
      <c r="O59" s="66" t="s">
        <v>770</v>
      </c>
      <c r="P59" s="66" t="s">
        <v>744</v>
      </c>
      <c r="Q59" s="66" t="s">
        <v>744</v>
      </c>
      <c r="R59" s="117">
        <v>1</v>
      </c>
      <c r="S59" s="118">
        <f>9183+500+400</f>
        <v>10083</v>
      </c>
      <c r="T59" s="118"/>
      <c r="U59" s="118"/>
      <c r="V59" s="118">
        <f>S59+T59+U59</f>
        <v>10083</v>
      </c>
      <c r="W59" s="118"/>
      <c r="X59" s="118">
        <f>(V59+AD59+AE59)/30*5</f>
        <v>1935.6666666666665</v>
      </c>
      <c r="Y59" s="118">
        <f>(V59+AD59+AE59)/30*50</f>
        <v>19356.666666666668</v>
      </c>
      <c r="Z59" s="118">
        <f t="shared" ref="Z59:Z64" si="33">V59*15%</f>
        <v>1512.45</v>
      </c>
      <c r="AA59" s="118">
        <f t="shared" ref="AA59:AA64" si="34">V59*3%</f>
        <v>302.49</v>
      </c>
      <c r="AB59" s="118">
        <f t="shared" ref="AB59:AB64" si="35">V59*5%</f>
        <v>504.15000000000003</v>
      </c>
      <c r="AC59" s="118">
        <f t="shared" ref="AC59:AC64" si="36">V59*2%</f>
        <v>201.66</v>
      </c>
      <c r="AD59" s="118">
        <f>845+70</f>
        <v>915</v>
      </c>
      <c r="AE59" s="118">
        <f>586+30</f>
        <v>616</v>
      </c>
      <c r="AF59" s="119">
        <f>(V59+AD59+AE59)/2</f>
        <v>5807</v>
      </c>
      <c r="AG59" s="119">
        <f t="shared" ref="AG59:AG64" si="37">V59+W59+Z59+AA59+AB59+AC59+AD59+AE59+(X59/12+Y59/12+AF59/12)</f>
        <v>16393.027777777777</v>
      </c>
      <c r="AH59" s="119">
        <f>+AG59*12</f>
        <v>196716.33333333331</v>
      </c>
      <c r="AI59" s="119"/>
      <c r="AJ59" s="119"/>
      <c r="AK59" s="119"/>
      <c r="AL59" s="119"/>
      <c r="AM59" s="119"/>
      <c r="AN59" s="119"/>
      <c r="AO59" s="119"/>
      <c r="AP59" s="119"/>
      <c r="AQ59" s="119"/>
      <c r="IM59" s="24"/>
      <c r="IN59" s="24"/>
      <c r="IO59" s="24"/>
      <c r="IP59" s="24"/>
    </row>
    <row r="60" spans="1:250" s="23" customFormat="1" ht="15" customHeight="1" x14ac:dyDescent="0.2">
      <c r="A60" s="116">
        <v>2</v>
      </c>
      <c r="B60" s="106" t="s">
        <v>1248</v>
      </c>
      <c r="C60" s="106" t="s">
        <v>1249</v>
      </c>
      <c r="D60" s="20">
        <v>14</v>
      </c>
      <c r="E60" s="106" t="s">
        <v>961</v>
      </c>
      <c r="F60" s="106" t="s">
        <v>1250</v>
      </c>
      <c r="G60" s="106" t="s">
        <v>1295</v>
      </c>
      <c r="H60" s="21" t="s">
        <v>284</v>
      </c>
      <c r="I60" s="21" t="s">
        <v>285</v>
      </c>
      <c r="J60" s="22" t="s">
        <v>990</v>
      </c>
      <c r="K60" s="222">
        <v>38079</v>
      </c>
      <c r="L60" s="150" t="s">
        <v>767</v>
      </c>
      <c r="M60" s="22">
        <v>40</v>
      </c>
      <c r="N60" s="22" t="s">
        <v>755</v>
      </c>
      <c r="O60" s="21" t="s">
        <v>283</v>
      </c>
      <c r="P60" s="21" t="s">
        <v>744</v>
      </c>
      <c r="Q60" s="21" t="s">
        <v>744</v>
      </c>
      <c r="R60" s="22">
        <v>1</v>
      </c>
      <c r="S60" s="146">
        <f>10837+500+400</f>
        <v>11737</v>
      </c>
      <c r="T60" s="79"/>
      <c r="U60" s="79"/>
      <c r="V60" s="79">
        <f>S60+T60+U60</f>
        <v>11737</v>
      </c>
      <c r="W60" s="79">
        <f>70.1*4</f>
        <v>280.39999999999998</v>
      </c>
      <c r="X60" s="79">
        <f>(V60+AD60+AE60)/30*5</f>
        <v>2225.8333333333335</v>
      </c>
      <c r="Y60" s="79">
        <f>(V60+AD60+AE60)/30*50</f>
        <v>22258.333333333336</v>
      </c>
      <c r="Z60" s="79">
        <f t="shared" si="33"/>
        <v>1760.55</v>
      </c>
      <c r="AA60" s="79">
        <f t="shared" si="34"/>
        <v>352.11</v>
      </c>
      <c r="AB60" s="79">
        <f t="shared" si="35"/>
        <v>586.85</v>
      </c>
      <c r="AC60" s="79">
        <f t="shared" si="36"/>
        <v>234.74</v>
      </c>
      <c r="AD60" s="79">
        <f>887+70</f>
        <v>957</v>
      </c>
      <c r="AE60" s="79">
        <f>631+30</f>
        <v>661</v>
      </c>
      <c r="AF60" s="81">
        <f>(V60+AD60+AE60)/2</f>
        <v>6677.5</v>
      </c>
      <c r="AG60" s="81">
        <f t="shared" si="37"/>
        <v>19166.455555555556</v>
      </c>
      <c r="AH60" s="81">
        <f>+AG60*12</f>
        <v>229997.46666666667</v>
      </c>
      <c r="AI60" s="81"/>
      <c r="AJ60" s="81"/>
      <c r="AK60" s="81"/>
      <c r="AL60" s="81"/>
      <c r="AM60" s="81"/>
      <c r="AN60" s="81"/>
      <c r="AO60" s="81"/>
      <c r="AP60" s="81"/>
      <c r="AQ60" s="81"/>
      <c r="IM60" s="24"/>
      <c r="IN60" s="24"/>
      <c r="IO60" s="24"/>
      <c r="IP60" s="24"/>
    </row>
    <row r="61" spans="1:250" s="23" customFormat="1" ht="15" customHeight="1" x14ac:dyDescent="0.2">
      <c r="A61" s="18">
        <v>3</v>
      </c>
      <c r="B61" s="106" t="s">
        <v>1248</v>
      </c>
      <c r="C61" s="106" t="s">
        <v>1249</v>
      </c>
      <c r="D61" s="20">
        <v>14</v>
      </c>
      <c r="E61" s="106" t="s">
        <v>961</v>
      </c>
      <c r="F61" s="106" t="s">
        <v>1250</v>
      </c>
      <c r="G61" s="106" t="s">
        <v>1317</v>
      </c>
      <c r="H61" s="68" t="s">
        <v>1127</v>
      </c>
      <c r="I61" s="68" t="s">
        <v>1176</v>
      </c>
      <c r="J61" s="22" t="s">
        <v>991</v>
      </c>
      <c r="K61" s="222">
        <v>41396</v>
      </c>
      <c r="L61" s="158">
        <v>10</v>
      </c>
      <c r="M61" s="75">
        <v>40</v>
      </c>
      <c r="N61" s="75" t="s">
        <v>731</v>
      </c>
      <c r="O61" s="72" t="s">
        <v>771</v>
      </c>
      <c r="P61" s="72" t="s">
        <v>744</v>
      </c>
      <c r="Q61" s="72" t="s">
        <v>744</v>
      </c>
      <c r="R61" s="75">
        <v>1</v>
      </c>
      <c r="S61" s="86">
        <f>15856+300</f>
        <v>16156</v>
      </c>
      <c r="T61" s="86"/>
      <c r="U61" s="86"/>
      <c r="V61" s="79">
        <f>S61+T61+U61</f>
        <v>16156</v>
      </c>
      <c r="W61" s="86"/>
      <c r="X61" s="86">
        <f>(V61+AD61+AE61)/30*5</f>
        <v>2943</v>
      </c>
      <c r="Y61" s="86">
        <f>(V61+AD61+AE61)/30*50</f>
        <v>29430</v>
      </c>
      <c r="Z61" s="86">
        <f t="shared" si="33"/>
        <v>2423.4</v>
      </c>
      <c r="AA61" s="86">
        <f t="shared" si="34"/>
        <v>484.68</v>
      </c>
      <c r="AB61" s="86">
        <f t="shared" si="35"/>
        <v>807.80000000000007</v>
      </c>
      <c r="AC61" s="86">
        <f t="shared" si="36"/>
        <v>323.12</v>
      </c>
      <c r="AD61" s="86">
        <v>931</v>
      </c>
      <c r="AE61" s="86">
        <v>571</v>
      </c>
      <c r="AF61" s="87">
        <f>(V61+AD61+AE61)/2</f>
        <v>8829</v>
      </c>
      <c r="AG61" s="81">
        <f t="shared" si="37"/>
        <v>25130.5</v>
      </c>
      <c r="AH61" s="87">
        <f>+AG61*12</f>
        <v>301566</v>
      </c>
      <c r="AI61" s="81"/>
      <c r="AJ61" s="81"/>
      <c r="AK61" s="81"/>
      <c r="AL61" s="81"/>
      <c r="AM61" s="81"/>
      <c r="AN61" s="81"/>
      <c r="AO61" s="81"/>
      <c r="AP61" s="81"/>
      <c r="AQ61" s="81"/>
      <c r="IM61" s="24"/>
      <c r="IN61" s="24"/>
      <c r="IO61" s="24"/>
      <c r="IP61" s="24"/>
    </row>
    <row r="62" spans="1:250" s="23" customFormat="1" ht="15" customHeight="1" x14ac:dyDescent="0.2">
      <c r="A62" s="116">
        <v>4</v>
      </c>
      <c r="B62" s="106" t="s">
        <v>1248</v>
      </c>
      <c r="C62" s="106" t="s">
        <v>1249</v>
      </c>
      <c r="D62" s="20">
        <v>15</v>
      </c>
      <c r="E62" s="112" t="s">
        <v>961</v>
      </c>
      <c r="F62" s="106" t="s">
        <v>1250</v>
      </c>
      <c r="G62" s="106" t="s">
        <v>1296</v>
      </c>
      <c r="H62" s="21" t="s">
        <v>882</v>
      </c>
      <c r="I62" s="21" t="s">
        <v>509</v>
      </c>
      <c r="J62" s="22" t="s">
        <v>990</v>
      </c>
      <c r="K62" s="222">
        <v>39182</v>
      </c>
      <c r="L62" s="150">
        <v>13</v>
      </c>
      <c r="M62" s="22">
        <v>40</v>
      </c>
      <c r="N62" s="22" t="s">
        <v>731</v>
      </c>
      <c r="O62" s="21" t="s">
        <v>883</v>
      </c>
      <c r="P62" s="21" t="s">
        <v>744</v>
      </c>
      <c r="Q62" s="21" t="s">
        <v>744</v>
      </c>
      <c r="R62" s="22">
        <v>1</v>
      </c>
      <c r="S62" s="79">
        <v>27203.31</v>
      </c>
      <c r="T62" s="79"/>
      <c r="U62" s="79"/>
      <c r="V62" s="79">
        <f>S62+T62+U62</f>
        <v>27203.31</v>
      </c>
      <c r="W62" s="79">
        <f>70.1*5</f>
        <v>350.5</v>
      </c>
      <c r="X62" s="79">
        <f>(V62+AD62+AE62)/30*5</f>
        <v>4978.7183333333342</v>
      </c>
      <c r="Y62" s="79">
        <f>(V62+AD62+AE62)/30*50</f>
        <v>49787.183333333334</v>
      </c>
      <c r="Z62" s="79">
        <f t="shared" si="33"/>
        <v>4080.4965000000002</v>
      </c>
      <c r="AA62" s="79">
        <f t="shared" si="34"/>
        <v>816.09929999999997</v>
      </c>
      <c r="AB62" s="79">
        <f t="shared" si="35"/>
        <v>1360.1655000000001</v>
      </c>
      <c r="AC62" s="79">
        <f t="shared" si="36"/>
        <v>544.06619999999998</v>
      </c>
      <c r="AD62" s="79">
        <v>1595</v>
      </c>
      <c r="AE62" s="79">
        <v>1074</v>
      </c>
      <c r="AF62" s="81">
        <f>(V62+AD62+AE62)/2</f>
        <v>14936.155000000001</v>
      </c>
      <c r="AG62" s="81">
        <f t="shared" si="37"/>
        <v>42832.142222222225</v>
      </c>
      <c r="AH62" s="81">
        <f>+AG62*12</f>
        <v>513985.70666666667</v>
      </c>
      <c r="AI62" s="81"/>
      <c r="AJ62" s="81"/>
      <c r="AK62" s="81"/>
      <c r="AL62" s="81"/>
      <c r="AM62" s="81"/>
      <c r="AN62" s="81"/>
      <c r="AO62" s="81"/>
      <c r="AP62" s="81"/>
      <c r="AQ62" s="81"/>
      <c r="IM62" s="24"/>
      <c r="IN62" s="24"/>
      <c r="IO62" s="24"/>
      <c r="IP62" s="24"/>
    </row>
    <row r="63" spans="1:250" s="23" customFormat="1" ht="15" customHeight="1" x14ac:dyDescent="0.2">
      <c r="A63" s="18">
        <v>5</v>
      </c>
      <c r="B63" s="106" t="s">
        <v>1248</v>
      </c>
      <c r="C63" s="106" t="s">
        <v>1249</v>
      </c>
      <c r="D63" s="20">
        <v>14</v>
      </c>
      <c r="E63" s="109" t="s">
        <v>961</v>
      </c>
      <c r="F63" s="106" t="s">
        <v>1250</v>
      </c>
      <c r="G63" s="106" t="s">
        <v>1297</v>
      </c>
      <c r="H63" s="21" t="s">
        <v>1075</v>
      </c>
      <c r="I63" s="21" t="s">
        <v>1100</v>
      </c>
      <c r="J63" s="22" t="s">
        <v>991</v>
      </c>
      <c r="K63" s="222">
        <v>41381</v>
      </c>
      <c r="L63" s="150">
        <v>22</v>
      </c>
      <c r="M63" s="22">
        <v>40</v>
      </c>
      <c r="N63" s="22" t="s">
        <v>731</v>
      </c>
      <c r="O63" s="21" t="s">
        <v>884</v>
      </c>
      <c r="P63" s="21" t="s">
        <v>744</v>
      </c>
      <c r="Q63" s="21" t="s">
        <v>744</v>
      </c>
      <c r="R63" s="22">
        <v>1</v>
      </c>
      <c r="S63" s="79">
        <v>91625</v>
      </c>
      <c r="T63" s="79"/>
      <c r="U63" s="79"/>
      <c r="V63" s="79">
        <f>S63+T63+U63</f>
        <v>91625</v>
      </c>
      <c r="W63" s="79"/>
      <c r="X63" s="79">
        <f>(V63+AD63+AE63)/30*5</f>
        <v>16132.833333333332</v>
      </c>
      <c r="Y63" s="79">
        <f>(V63+AD63+AE63)/30*50</f>
        <v>161328.33333333334</v>
      </c>
      <c r="Z63" s="79">
        <f t="shared" si="33"/>
        <v>13743.75</v>
      </c>
      <c r="AA63" s="79">
        <f t="shared" si="34"/>
        <v>2748.75</v>
      </c>
      <c r="AB63" s="79">
        <f t="shared" si="35"/>
        <v>4581.25</v>
      </c>
      <c r="AC63" s="79">
        <f t="shared" si="36"/>
        <v>1832.5</v>
      </c>
      <c r="AD63" s="79">
        <v>3037</v>
      </c>
      <c r="AE63" s="79">
        <v>2135</v>
      </c>
      <c r="AF63" s="81"/>
      <c r="AG63" s="81">
        <f t="shared" si="37"/>
        <v>134491.68055555556</v>
      </c>
      <c r="AH63" s="81">
        <f>+AG63*12</f>
        <v>1613900.1666666667</v>
      </c>
      <c r="AI63" s="81"/>
      <c r="AJ63" s="81"/>
      <c r="AK63" s="81"/>
      <c r="AL63" s="81"/>
      <c r="AM63" s="81"/>
      <c r="AN63" s="81"/>
      <c r="AO63" s="81"/>
      <c r="AP63" s="81"/>
      <c r="AQ63" s="81"/>
      <c r="IM63" s="24"/>
      <c r="IN63" s="24"/>
      <c r="IO63" s="24"/>
      <c r="IP63" s="24"/>
    </row>
    <row r="64" spans="1:250" s="333" customFormat="1" ht="15" customHeight="1" x14ac:dyDescent="0.2">
      <c r="A64" s="183"/>
      <c r="B64" s="184"/>
      <c r="C64" s="184"/>
      <c r="D64" s="337"/>
      <c r="E64" s="184"/>
      <c r="F64" s="184"/>
      <c r="G64" s="184"/>
      <c r="H64" s="185"/>
      <c r="I64" s="185"/>
      <c r="J64" s="107"/>
      <c r="K64" s="226"/>
      <c r="L64" s="186"/>
      <c r="M64" s="107"/>
      <c r="N64" s="107"/>
      <c r="O64" s="185"/>
      <c r="P64" s="185"/>
      <c r="Q64" s="185"/>
      <c r="R64" s="107"/>
      <c r="S64" s="88">
        <f t="shared" ref="S64:Y64" si="38">SUM(S59:S63)</f>
        <v>156804.31</v>
      </c>
      <c r="T64" s="88">
        <f t="shared" si="38"/>
        <v>0</v>
      </c>
      <c r="U64" s="88">
        <f t="shared" si="38"/>
        <v>0</v>
      </c>
      <c r="V64" s="88">
        <f t="shared" si="38"/>
        <v>156804.31</v>
      </c>
      <c r="W64" s="88">
        <f t="shared" si="38"/>
        <v>630.9</v>
      </c>
      <c r="X64" s="88">
        <f t="shared" si="38"/>
        <v>28216.051666666666</v>
      </c>
      <c r="Y64" s="88">
        <f t="shared" si="38"/>
        <v>282160.51666666666</v>
      </c>
      <c r="Z64" s="88">
        <f t="shared" si="33"/>
        <v>23520.646499999999</v>
      </c>
      <c r="AA64" s="88">
        <f t="shared" si="34"/>
        <v>4704.1292999999996</v>
      </c>
      <c r="AB64" s="88">
        <f t="shared" si="35"/>
        <v>7840.2155000000002</v>
      </c>
      <c r="AC64" s="88">
        <f t="shared" si="36"/>
        <v>3136.0862000000002</v>
      </c>
      <c r="AD64" s="88">
        <f>SUM(AD59:AD63)</f>
        <v>7435</v>
      </c>
      <c r="AE64" s="88">
        <f>SUM(AE59:AE63)</f>
        <v>5057</v>
      </c>
      <c r="AF64" s="280">
        <f>SUM(AF59:AF63)</f>
        <v>36249.654999999999</v>
      </c>
      <c r="AG64" s="280">
        <f t="shared" si="37"/>
        <v>238013.8061111111</v>
      </c>
      <c r="AH64" s="280">
        <f>SUM(AH59:AH63)</f>
        <v>2856165.6733333338</v>
      </c>
      <c r="AI64" s="280"/>
      <c r="AJ64" s="280"/>
      <c r="AK64" s="280"/>
      <c r="AL64" s="280"/>
      <c r="AM64" s="280"/>
      <c r="AN64" s="280"/>
      <c r="AO64" s="280"/>
      <c r="AP64" s="280"/>
      <c r="AQ64" s="280"/>
      <c r="IM64" s="334"/>
      <c r="IN64" s="334"/>
      <c r="IO64" s="334"/>
      <c r="IP64" s="334"/>
    </row>
    <row r="65" spans="1:250" s="23" customFormat="1" ht="15" customHeight="1" x14ac:dyDescent="0.25">
      <c r="A65" s="360"/>
      <c r="B65" s="361"/>
      <c r="C65" s="361"/>
      <c r="D65" s="361"/>
      <c r="E65" s="361"/>
      <c r="F65" s="361"/>
      <c r="G65" s="362"/>
      <c r="H65" s="21"/>
      <c r="I65" s="21"/>
      <c r="J65" s="22"/>
      <c r="K65" s="222"/>
      <c r="L65" s="150"/>
      <c r="M65" s="22"/>
      <c r="N65" s="22"/>
      <c r="O65" s="21"/>
      <c r="P65" s="21"/>
      <c r="Q65" s="21"/>
      <c r="R65" s="22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IM65" s="24"/>
      <c r="IN65" s="24"/>
      <c r="IO65" s="24"/>
      <c r="IP65" s="24"/>
    </row>
    <row r="66" spans="1:250" s="23" customFormat="1" ht="15" customHeight="1" x14ac:dyDescent="0.2">
      <c r="A66" s="18">
        <v>1</v>
      </c>
      <c r="B66" s="106" t="s">
        <v>1248</v>
      </c>
      <c r="C66" s="106" t="s">
        <v>1249</v>
      </c>
      <c r="D66" s="20">
        <v>14</v>
      </c>
      <c r="E66" s="112" t="s">
        <v>961</v>
      </c>
      <c r="F66" s="106" t="s">
        <v>1250</v>
      </c>
      <c r="G66" s="67" t="s">
        <v>1410</v>
      </c>
      <c r="H66" s="69" t="s">
        <v>1743</v>
      </c>
      <c r="I66" s="68" t="s">
        <v>1762</v>
      </c>
      <c r="J66" s="67" t="s">
        <v>991</v>
      </c>
      <c r="K66" s="222">
        <v>41893</v>
      </c>
      <c r="L66" s="154" t="s">
        <v>1809</v>
      </c>
      <c r="M66" s="75">
        <v>40</v>
      </c>
      <c r="N66" s="75" t="s">
        <v>731</v>
      </c>
      <c r="O66" s="72" t="s">
        <v>50</v>
      </c>
      <c r="P66" s="178" t="s">
        <v>1882</v>
      </c>
      <c r="Q66" s="21" t="s">
        <v>744</v>
      </c>
      <c r="R66" s="75">
        <v>1</v>
      </c>
      <c r="S66" s="79">
        <f>13124+300+400</f>
        <v>13824</v>
      </c>
      <c r="T66" s="86"/>
      <c r="U66" s="86"/>
      <c r="V66" s="79">
        <f t="shared" ref="V66:V73" si="39">S66+T66+U66</f>
        <v>13824</v>
      </c>
      <c r="W66" s="86">
        <f>70.1*4</f>
        <v>280.39999999999998</v>
      </c>
      <c r="X66" s="86">
        <f t="shared" ref="X66:X77" si="40">(V66+AD66+AE66)/30*5</f>
        <v>2548.666666666667</v>
      </c>
      <c r="Y66" s="86">
        <f t="shared" ref="Y66:Y77" si="41">(V66+AD66+AE66)/30*50</f>
        <v>25486.666666666668</v>
      </c>
      <c r="Z66" s="86">
        <f t="shared" ref="Z66:Z77" si="42">V66*15%</f>
        <v>2073.6</v>
      </c>
      <c r="AA66" s="86">
        <f t="shared" ref="AA66:AA77" si="43">V66*3%</f>
        <v>414.71999999999997</v>
      </c>
      <c r="AB66" s="86">
        <f t="shared" ref="AB66:AB77" si="44">V66*5%</f>
        <v>691.2</v>
      </c>
      <c r="AC66" s="86">
        <f t="shared" ref="AC66:AC77" si="45">V66*2%</f>
        <v>276.48</v>
      </c>
      <c r="AD66" s="86">
        <v>869</v>
      </c>
      <c r="AE66" s="86">
        <v>599</v>
      </c>
      <c r="AF66" s="87">
        <f t="shared" ref="AF66:AF75" si="46">(V66+AD66+AE66)/2</f>
        <v>7646</v>
      </c>
      <c r="AG66" s="81">
        <f t="shared" ref="AG66:AG78" si="47">V66+W66+Z66+AA66+AB66+AC66+AD66+AE66+(X66/12+Y66/12+AF66/12)</f>
        <v>22001.844444444447</v>
      </c>
      <c r="AH66" s="87">
        <f t="shared" ref="AH66:AH77" si="48">+AG66*12</f>
        <v>264022.13333333336</v>
      </c>
      <c r="AI66" s="81"/>
      <c r="AJ66" s="81"/>
      <c r="AK66" s="81"/>
      <c r="AL66" s="81"/>
      <c r="AM66" s="81"/>
      <c r="AN66" s="81"/>
      <c r="AO66" s="81"/>
      <c r="AP66" s="81"/>
      <c r="AQ66" s="81"/>
      <c r="IM66" s="24"/>
      <c r="IN66" s="24"/>
      <c r="IO66" s="24"/>
      <c r="IP66" s="24"/>
    </row>
    <row r="67" spans="1:250" s="23" customFormat="1" ht="15" customHeight="1" x14ac:dyDescent="0.2">
      <c r="A67" s="116">
        <v>2</v>
      </c>
      <c r="B67" s="106" t="s">
        <v>1248</v>
      </c>
      <c r="C67" s="106" t="s">
        <v>1249</v>
      </c>
      <c r="D67" s="20">
        <v>14</v>
      </c>
      <c r="E67" s="109" t="s">
        <v>961</v>
      </c>
      <c r="F67" s="106" t="s">
        <v>1250</v>
      </c>
      <c r="G67" s="106" t="s">
        <v>1412</v>
      </c>
      <c r="H67" s="61" t="s">
        <v>1744</v>
      </c>
      <c r="I67" s="21" t="s">
        <v>1763</v>
      </c>
      <c r="J67" s="67" t="s">
        <v>991</v>
      </c>
      <c r="K67" s="222">
        <v>41901</v>
      </c>
      <c r="L67" s="154" t="s">
        <v>1809</v>
      </c>
      <c r="M67" s="22">
        <v>40</v>
      </c>
      <c r="N67" s="22" t="s">
        <v>731</v>
      </c>
      <c r="O67" s="21" t="s">
        <v>50</v>
      </c>
      <c r="P67" s="178" t="s">
        <v>1882</v>
      </c>
      <c r="Q67" s="21" t="s">
        <v>744</v>
      </c>
      <c r="R67" s="22">
        <v>1</v>
      </c>
      <c r="S67" s="79">
        <f>13124+300+400</f>
        <v>13824</v>
      </c>
      <c r="T67" s="79"/>
      <c r="U67" s="79"/>
      <c r="V67" s="79">
        <f t="shared" si="39"/>
        <v>13824</v>
      </c>
      <c r="W67" s="79">
        <f>70.1*4</f>
        <v>280.39999999999998</v>
      </c>
      <c r="X67" s="79">
        <f t="shared" si="40"/>
        <v>2548.666666666667</v>
      </c>
      <c r="Y67" s="79">
        <f t="shared" si="41"/>
        <v>25486.666666666668</v>
      </c>
      <c r="Z67" s="79">
        <f t="shared" si="42"/>
        <v>2073.6</v>
      </c>
      <c r="AA67" s="79">
        <f t="shared" si="43"/>
        <v>414.71999999999997</v>
      </c>
      <c r="AB67" s="79">
        <f t="shared" si="44"/>
        <v>691.2</v>
      </c>
      <c r="AC67" s="79">
        <f t="shared" si="45"/>
        <v>276.48</v>
      </c>
      <c r="AD67" s="79">
        <v>869</v>
      </c>
      <c r="AE67" s="79">
        <v>599</v>
      </c>
      <c r="AF67" s="81">
        <f t="shared" si="46"/>
        <v>7646</v>
      </c>
      <c r="AG67" s="81">
        <f t="shared" si="47"/>
        <v>22001.844444444447</v>
      </c>
      <c r="AH67" s="81">
        <f t="shared" si="48"/>
        <v>264022.13333333336</v>
      </c>
      <c r="AI67" s="81"/>
      <c r="AJ67" s="81"/>
      <c r="AK67" s="81"/>
      <c r="AL67" s="81"/>
      <c r="AM67" s="81"/>
      <c r="AN67" s="81"/>
      <c r="AO67" s="81"/>
      <c r="AP67" s="81"/>
      <c r="AQ67" s="81"/>
      <c r="IM67" s="24"/>
      <c r="IN67" s="24"/>
      <c r="IO67" s="24"/>
      <c r="IP67" s="24"/>
    </row>
    <row r="68" spans="1:250" s="23" customFormat="1" ht="15" customHeight="1" x14ac:dyDescent="0.2">
      <c r="A68" s="18">
        <v>3</v>
      </c>
      <c r="B68" s="106" t="s">
        <v>1248</v>
      </c>
      <c r="C68" s="106" t="s">
        <v>1249</v>
      </c>
      <c r="D68" s="20">
        <v>14</v>
      </c>
      <c r="E68" s="109" t="s">
        <v>962</v>
      </c>
      <c r="F68" s="106" t="s">
        <v>1250</v>
      </c>
      <c r="G68" s="106" t="s">
        <v>1411</v>
      </c>
      <c r="H68" s="21" t="s">
        <v>51</v>
      </c>
      <c r="I68" s="21" t="s">
        <v>565</v>
      </c>
      <c r="J68" s="22" t="s">
        <v>990</v>
      </c>
      <c r="K68" s="222">
        <v>33058</v>
      </c>
      <c r="L68" s="162" t="s">
        <v>1809</v>
      </c>
      <c r="M68" s="22">
        <v>40</v>
      </c>
      <c r="N68" s="22" t="s">
        <v>731</v>
      </c>
      <c r="O68" s="21" t="s">
        <v>50</v>
      </c>
      <c r="P68" s="178" t="s">
        <v>1882</v>
      </c>
      <c r="Q68" s="178" t="s">
        <v>744</v>
      </c>
      <c r="R68" s="22">
        <v>1</v>
      </c>
      <c r="S68" s="118">
        <f>13124+300+400</f>
        <v>13824</v>
      </c>
      <c r="T68" s="79"/>
      <c r="U68" s="79"/>
      <c r="V68" s="79">
        <f t="shared" si="39"/>
        <v>13824</v>
      </c>
      <c r="W68" s="79">
        <f>70.1*7</f>
        <v>490.69999999999993</v>
      </c>
      <c r="X68" s="79">
        <f t="shared" si="40"/>
        <v>2548.666666666667</v>
      </c>
      <c r="Y68" s="79">
        <f t="shared" si="41"/>
        <v>25486.666666666668</v>
      </c>
      <c r="Z68" s="79">
        <f t="shared" si="42"/>
        <v>2073.6</v>
      </c>
      <c r="AA68" s="79">
        <f t="shared" si="43"/>
        <v>414.71999999999997</v>
      </c>
      <c r="AB68" s="79">
        <f t="shared" si="44"/>
        <v>691.2</v>
      </c>
      <c r="AC68" s="79">
        <f t="shared" si="45"/>
        <v>276.48</v>
      </c>
      <c r="AD68" s="79">
        <v>869</v>
      </c>
      <c r="AE68" s="79">
        <v>599</v>
      </c>
      <c r="AF68" s="81">
        <f t="shared" si="46"/>
        <v>7646</v>
      </c>
      <c r="AG68" s="81">
        <f t="shared" si="47"/>
        <v>22212.144444444446</v>
      </c>
      <c r="AH68" s="81">
        <f t="shared" si="48"/>
        <v>266545.73333333334</v>
      </c>
      <c r="AI68" s="81"/>
      <c r="AJ68" s="81"/>
      <c r="AK68" s="81"/>
      <c r="AL68" s="81"/>
      <c r="AM68" s="81"/>
      <c r="AN68" s="81"/>
      <c r="AO68" s="81"/>
      <c r="AP68" s="81"/>
      <c r="AQ68" s="81"/>
      <c r="IM68" s="24"/>
      <c r="IN68" s="24"/>
      <c r="IO68" s="24"/>
      <c r="IP68" s="24"/>
    </row>
    <row r="69" spans="1:250" s="23" customFormat="1" ht="15" customHeight="1" x14ac:dyDescent="0.2">
      <c r="A69" s="18">
        <v>4</v>
      </c>
      <c r="B69" s="106" t="s">
        <v>1248</v>
      </c>
      <c r="C69" s="106" t="s">
        <v>1249</v>
      </c>
      <c r="D69" s="20">
        <v>14</v>
      </c>
      <c r="E69" s="106" t="s">
        <v>961</v>
      </c>
      <c r="F69" s="106" t="s">
        <v>1250</v>
      </c>
      <c r="G69" s="106" t="s">
        <v>1422</v>
      </c>
      <c r="H69" s="21" t="s">
        <v>102</v>
      </c>
      <c r="I69" s="21" t="s">
        <v>553</v>
      </c>
      <c r="J69" s="22" t="s">
        <v>991</v>
      </c>
      <c r="K69" s="222">
        <v>39204</v>
      </c>
      <c r="L69" s="150">
        <v>10</v>
      </c>
      <c r="M69" s="22">
        <v>40</v>
      </c>
      <c r="N69" s="22" t="s">
        <v>731</v>
      </c>
      <c r="O69" s="21" t="s">
        <v>103</v>
      </c>
      <c r="P69" s="178" t="s">
        <v>1882</v>
      </c>
      <c r="Q69" s="178" t="s">
        <v>744</v>
      </c>
      <c r="R69" s="22">
        <v>1</v>
      </c>
      <c r="S69" s="79">
        <f>15856+300</f>
        <v>16156</v>
      </c>
      <c r="T69" s="79"/>
      <c r="U69" s="79"/>
      <c r="V69" s="79">
        <f t="shared" si="39"/>
        <v>16156</v>
      </c>
      <c r="W69" s="79">
        <f>70.1*4</f>
        <v>280.39999999999998</v>
      </c>
      <c r="X69" s="79">
        <f t="shared" si="40"/>
        <v>2943</v>
      </c>
      <c r="Y69" s="79">
        <f t="shared" si="41"/>
        <v>29430</v>
      </c>
      <c r="Z69" s="79">
        <f t="shared" si="42"/>
        <v>2423.4</v>
      </c>
      <c r="AA69" s="79">
        <f t="shared" si="43"/>
        <v>484.68</v>
      </c>
      <c r="AB69" s="79">
        <f t="shared" si="44"/>
        <v>807.80000000000007</v>
      </c>
      <c r="AC69" s="79">
        <f t="shared" si="45"/>
        <v>323.12</v>
      </c>
      <c r="AD69" s="79">
        <v>931</v>
      </c>
      <c r="AE69" s="79">
        <v>571</v>
      </c>
      <c r="AF69" s="81">
        <f t="shared" si="46"/>
        <v>8829</v>
      </c>
      <c r="AG69" s="81">
        <f t="shared" si="47"/>
        <v>25410.9</v>
      </c>
      <c r="AH69" s="81">
        <f t="shared" si="48"/>
        <v>304930.80000000005</v>
      </c>
      <c r="AI69" s="81"/>
      <c r="AJ69" s="81"/>
      <c r="AK69" s="81"/>
      <c r="AL69" s="81"/>
      <c r="AM69" s="81"/>
      <c r="AN69" s="81"/>
      <c r="AO69" s="81"/>
      <c r="AP69" s="81"/>
      <c r="AQ69" s="81"/>
      <c r="IM69" s="24"/>
      <c r="IN69" s="24"/>
      <c r="IO69" s="24"/>
      <c r="IP69" s="24"/>
    </row>
    <row r="70" spans="1:250" s="23" customFormat="1" ht="15" customHeight="1" x14ac:dyDescent="0.2">
      <c r="A70" s="116">
        <v>5</v>
      </c>
      <c r="B70" s="106" t="s">
        <v>1248</v>
      </c>
      <c r="C70" s="106" t="s">
        <v>1249</v>
      </c>
      <c r="D70" s="20">
        <v>14</v>
      </c>
      <c r="E70" s="106" t="s">
        <v>961</v>
      </c>
      <c r="F70" s="106" t="s">
        <v>1250</v>
      </c>
      <c r="G70" s="106" t="s">
        <v>1376</v>
      </c>
      <c r="H70" s="21" t="s">
        <v>57</v>
      </c>
      <c r="I70" s="21" t="s">
        <v>58</v>
      </c>
      <c r="J70" s="22" t="s">
        <v>990</v>
      </c>
      <c r="K70" s="222">
        <v>39371</v>
      </c>
      <c r="L70" s="150">
        <v>10</v>
      </c>
      <c r="M70" s="22">
        <v>40</v>
      </c>
      <c r="N70" s="180" t="s">
        <v>755</v>
      </c>
      <c r="O70" s="21" t="s">
        <v>810</v>
      </c>
      <c r="P70" s="178" t="s">
        <v>1882</v>
      </c>
      <c r="Q70" s="21" t="s">
        <v>744</v>
      </c>
      <c r="R70" s="22">
        <v>1</v>
      </c>
      <c r="S70" s="79">
        <f>15856+300</f>
        <v>16156</v>
      </c>
      <c r="T70" s="79"/>
      <c r="U70" s="79"/>
      <c r="V70" s="79">
        <f t="shared" si="39"/>
        <v>16156</v>
      </c>
      <c r="W70" s="79"/>
      <c r="X70" s="79">
        <f t="shared" si="40"/>
        <v>2943</v>
      </c>
      <c r="Y70" s="79">
        <f t="shared" si="41"/>
        <v>29430</v>
      </c>
      <c r="Z70" s="79">
        <f t="shared" si="42"/>
        <v>2423.4</v>
      </c>
      <c r="AA70" s="79">
        <f t="shared" si="43"/>
        <v>484.68</v>
      </c>
      <c r="AB70" s="79">
        <f t="shared" si="44"/>
        <v>807.80000000000007</v>
      </c>
      <c r="AC70" s="79">
        <f t="shared" si="45"/>
        <v>323.12</v>
      </c>
      <c r="AD70" s="79">
        <v>931</v>
      </c>
      <c r="AE70" s="79">
        <v>571</v>
      </c>
      <c r="AF70" s="81">
        <f t="shared" si="46"/>
        <v>8829</v>
      </c>
      <c r="AG70" s="81">
        <f t="shared" si="47"/>
        <v>25130.5</v>
      </c>
      <c r="AH70" s="81">
        <f t="shared" si="48"/>
        <v>301566</v>
      </c>
      <c r="AI70" s="81"/>
      <c r="AJ70" s="81"/>
      <c r="AK70" s="81"/>
      <c r="AL70" s="81"/>
      <c r="AM70" s="81"/>
      <c r="AN70" s="81"/>
      <c r="AO70" s="81"/>
      <c r="AP70" s="81"/>
      <c r="AQ70" s="81"/>
      <c r="IM70" s="24"/>
      <c r="IN70" s="24"/>
      <c r="IO70" s="24"/>
      <c r="IP70" s="24"/>
    </row>
    <row r="71" spans="1:250" ht="12.75" x14ac:dyDescent="0.2">
      <c r="A71" s="18">
        <v>6</v>
      </c>
      <c r="B71" s="106" t="s">
        <v>1248</v>
      </c>
      <c r="C71" s="106" t="s">
        <v>1249</v>
      </c>
      <c r="D71" s="20">
        <v>14</v>
      </c>
      <c r="E71" s="106" t="s">
        <v>965</v>
      </c>
      <c r="F71" s="106" t="s">
        <v>1250</v>
      </c>
      <c r="G71" s="106" t="s">
        <v>1768</v>
      </c>
      <c r="H71" s="61" t="s">
        <v>1769</v>
      </c>
      <c r="I71" s="21" t="s">
        <v>1770</v>
      </c>
      <c r="J71" s="67" t="s">
        <v>991</v>
      </c>
      <c r="K71" s="222">
        <v>41912</v>
      </c>
      <c r="L71" s="150">
        <v>11</v>
      </c>
      <c r="M71" s="22">
        <v>40</v>
      </c>
      <c r="N71" s="22" t="s">
        <v>731</v>
      </c>
      <c r="O71" s="21" t="s">
        <v>105</v>
      </c>
      <c r="P71" s="178" t="s">
        <v>1882</v>
      </c>
      <c r="Q71" s="21" t="s">
        <v>744</v>
      </c>
      <c r="R71" s="22">
        <v>1</v>
      </c>
      <c r="S71" s="79">
        <v>17669.61</v>
      </c>
      <c r="T71" s="79"/>
      <c r="U71" s="79"/>
      <c r="V71" s="79">
        <f t="shared" si="39"/>
        <v>17669.61</v>
      </c>
      <c r="W71" s="79">
        <f>70.1*5</f>
        <v>350.5</v>
      </c>
      <c r="X71" s="79">
        <f t="shared" si="40"/>
        <v>3281.1016666666665</v>
      </c>
      <c r="Y71" s="79">
        <f t="shared" si="41"/>
        <v>32811.016666666663</v>
      </c>
      <c r="Z71" s="79">
        <f t="shared" si="42"/>
        <v>2650.4414999999999</v>
      </c>
      <c r="AA71" s="79">
        <f t="shared" si="43"/>
        <v>530.0883</v>
      </c>
      <c r="AB71" s="79">
        <f t="shared" si="44"/>
        <v>883.48050000000012</v>
      </c>
      <c r="AC71" s="79">
        <f t="shared" si="45"/>
        <v>353.3922</v>
      </c>
      <c r="AD71" s="79">
        <v>1261</v>
      </c>
      <c r="AE71" s="79">
        <v>756</v>
      </c>
      <c r="AF71" s="81">
        <f t="shared" si="46"/>
        <v>9843.3050000000003</v>
      </c>
      <c r="AG71" s="81">
        <f t="shared" si="47"/>
        <v>28282.464444444446</v>
      </c>
      <c r="AH71" s="81">
        <f t="shared" si="48"/>
        <v>339389.57333333336</v>
      </c>
      <c r="AI71" s="81"/>
      <c r="AJ71" s="81"/>
      <c r="AK71" s="81"/>
      <c r="AL71" s="81"/>
      <c r="AM71" s="81"/>
      <c r="AN71" s="81"/>
      <c r="AO71" s="81"/>
      <c r="AP71" s="81"/>
      <c r="AQ71" s="81"/>
    </row>
    <row r="72" spans="1:250" s="23" customFormat="1" ht="15" customHeight="1" x14ac:dyDescent="0.2">
      <c r="A72" s="18">
        <v>7</v>
      </c>
      <c r="B72" s="106" t="s">
        <v>1248</v>
      </c>
      <c r="C72" s="106" t="s">
        <v>1249</v>
      </c>
      <c r="D72" s="20">
        <v>14</v>
      </c>
      <c r="E72" s="106" t="s">
        <v>965</v>
      </c>
      <c r="F72" s="106" t="s">
        <v>1250</v>
      </c>
      <c r="G72" s="106" t="s">
        <v>1479</v>
      </c>
      <c r="H72" s="25" t="s">
        <v>1088</v>
      </c>
      <c r="I72" s="21" t="s">
        <v>1109</v>
      </c>
      <c r="J72" s="22" t="s">
        <v>991</v>
      </c>
      <c r="K72" s="222">
        <v>41353</v>
      </c>
      <c r="L72" s="151">
        <v>11</v>
      </c>
      <c r="M72" s="22">
        <v>40</v>
      </c>
      <c r="N72" s="22" t="s">
        <v>731</v>
      </c>
      <c r="O72" s="21" t="s">
        <v>582</v>
      </c>
      <c r="P72" s="178" t="s">
        <v>1882</v>
      </c>
      <c r="Q72" s="21" t="s">
        <v>744</v>
      </c>
      <c r="R72" s="22">
        <v>1</v>
      </c>
      <c r="S72" s="118">
        <v>17669.61</v>
      </c>
      <c r="T72" s="79"/>
      <c r="U72" s="79"/>
      <c r="V72" s="79">
        <f t="shared" si="39"/>
        <v>17669.61</v>
      </c>
      <c r="W72" s="79">
        <f>70.1*4</f>
        <v>280.39999999999998</v>
      </c>
      <c r="X72" s="79">
        <f t="shared" si="40"/>
        <v>3281.1016666666665</v>
      </c>
      <c r="Y72" s="79">
        <f t="shared" si="41"/>
        <v>32811.016666666663</v>
      </c>
      <c r="Z72" s="79">
        <f t="shared" si="42"/>
        <v>2650.4414999999999</v>
      </c>
      <c r="AA72" s="79">
        <f t="shared" si="43"/>
        <v>530.0883</v>
      </c>
      <c r="AB72" s="79">
        <f t="shared" si="44"/>
        <v>883.48050000000012</v>
      </c>
      <c r="AC72" s="79">
        <f t="shared" si="45"/>
        <v>353.3922</v>
      </c>
      <c r="AD72" s="79">
        <v>1261</v>
      </c>
      <c r="AE72" s="79">
        <v>756</v>
      </c>
      <c r="AF72" s="81">
        <f t="shared" si="46"/>
        <v>9843.3050000000003</v>
      </c>
      <c r="AG72" s="81">
        <f t="shared" si="47"/>
        <v>28212.364444444447</v>
      </c>
      <c r="AH72" s="81">
        <f t="shared" si="48"/>
        <v>338548.37333333335</v>
      </c>
      <c r="AI72" s="81"/>
      <c r="AJ72" s="81"/>
      <c r="AK72" s="81"/>
      <c r="AL72" s="81"/>
      <c r="AM72" s="81"/>
      <c r="AN72" s="81"/>
      <c r="AO72" s="81"/>
      <c r="AP72" s="81"/>
      <c r="AQ72" s="81"/>
      <c r="IM72" s="24"/>
      <c r="IN72" s="24"/>
      <c r="IO72" s="24"/>
      <c r="IP72" s="24"/>
    </row>
    <row r="73" spans="1:250" s="23" customFormat="1" ht="15" customHeight="1" x14ac:dyDescent="0.2">
      <c r="A73" s="116">
        <v>8</v>
      </c>
      <c r="B73" s="106" t="s">
        <v>1248</v>
      </c>
      <c r="C73" s="106" t="s">
        <v>1249</v>
      </c>
      <c r="D73" s="20">
        <v>14</v>
      </c>
      <c r="E73" s="106" t="s">
        <v>965</v>
      </c>
      <c r="F73" s="106" t="s">
        <v>1250</v>
      </c>
      <c r="G73" s="106" t="s">
        <v>1438</v>
      </c>
      <c r="H73" s="61" t="s">
        <v>1745</v>
      </c>
      <c r="I73" s="21" t="s">
        <v>1764</v>
      </c>
      <c r="J73" s="67" t="s">
        <v>991</v>
      </c>
      <c r="K73" s="222">
        <v>41885</v>
      </c>
      <c r="L73" s="150">
        <v>12</v>
      </c>
      <c r="M73" s="22">
        <v>40</v>
      </c>
      <c r="N73" s="22" t="s">
        <v>731</v>
      </c>
      <c r="O73" s="21" t="s">
        <v>827</v>
      </c>
      <c r="P73" s="178" t="s">
        <v>1882</v>
      </c>
      <c r="Q73" s="21" t="s">
        <v>744</v>
      </c>
      <c r="R73" s="22">
        <v>1</v>
      </c>
      <c r="S73" s="79">
        <v>21910.5</v>
      </c>
      <c r="T73" s="79"/>
      <c r="U73" s="79"/>
      <c r="V73" s="79">
        <f t="shared" si="39"/>
        <v>21910.5</v>
      </c>
      <c r="W73" s="79">
        <f>70.1*4</f>
        <v>280.39999999999998</v>
      </c>
      <c r="X73" s="79">
        <f t="shared" si="40"/>
        <v>4045.5833333333335</v>
      </c>
      <c r="Y73" s="79">
        <f t="shared" si="41"/>
        <v>40455.833333333336</v>
      </c>
      <c r="Z73" s="79">
        <f t="shared" si="42"/>
        <v>3286.5749999999998</v>
      </c>
      <c r="AA73" s="79">
        <f t="shared" si="43"/>
        <v>657.31499999999994</v>
      </c>
      <c r="AB73" s="79">
        <f t="shared" si="44"/>
        <v>1095.5250000000001</v>
      </c>
      <c r="AC73" s="79">
        <f t="shared" si="45"/>
        <v>438.21000000000004</v>
      </c>
      <c r="AD73" s="79">
        <v>1455</v>
      </c>
      <c r="AE73" s="79">
        <v>908</v>
      </c>
      <c r="AF73" s="81">
        <f t="shared" si="46"/>
        <v>12136.75</v>
      </c>
      <c r="AG73" s="81">
        <f t="shared" si="47"/>
        <v>34751.372222222228</v>
      </c>
      <c r="AH73" s="81">
        <f t="shared" si="48"/>
        <v>417016.46666666673</v>
      </c>
      <c r="AI73" s="81"/>
      <c r="AJ73" s="81"/>
      <c r="AK73" s="81"/>
      <c r="AL73" s="81"/>
      <c r="AM73" s="81"/>
      <c r="AN73" s="81"/>
      <c r="AO73" s="81"/>
      <c r="AP73" s="81"/>
      <c r="AQ73" s="81"/>
      <c r="IM73" s="24"/>
      <c r="IN73" s="24"/>
      <c r="IO73" s="24"/>
      <c r="IP73" s="24"/>
    </row>
    <row r="74" spans="1:250" s="24" customFormat="1" ht="15" customHeight="1" x14ac:dyDescent="0.2">
      <c r="A74" s="18">
        <v>9</v>
      </c>
      <c r="B74" s="106" t="s">
        <v>1248</v>
      </c>
      <c r="C74" s="106" t="s">
        <v>1249</v>
      </c>
      <c r="D74" s="20">
        <v>14</v>
      </c>
      <c r="E74" s="106" t="s">
        <v>962</v>
      </c>
      <c r="F74" s="106" t="s">
        <v>1250</v>
      </c>
      <c r="G74" s="106" t="s">
        <v>1726</v>
      </c>
      <c r="H74" s="366" t="s">
        <v>1877</v>
      </c>
      <c r="I74" s="367"/>
      <c r="J74" s="368"/>
      <c r="K74" s="222">
        <v>41410</v>
      </c>
      <c r="L74" s="150">
        <v>13</v>
      </c>
      <c r="M74" s="22">
        <v>40</v>
      </c>
      <c r="N74" s="22" t="s">
        <v>731</v>
      </c>
      <c r="O74" s="21" t="s">
        <v>878</v>
      </c>
      <c r="P74" s="21" t="s">
        <v>1009</v>
      </c>
      <c r="Q74" s="21" t="s">
        <v>1034</v>
      </c>
      <c r="R74" s="22">
        <v>1</v>
      </c>
      <c r="S74" s="79">
        <v>27203.31</v>
      </c>
      <c r="T74" s="79"/>
      <c r="U74" s="79"/>
      <c r="V74" s="79">
        <f>S74+T74+'JUNIO 2016'!U535</f>
        <v>27203.31</v>
      </c>
      <c r="W74" s="79">
        <f>70.1*4</f>
        <v>280.39999999999998</v>
      </c>
      <c r="X74" s="79">
        <f t="shared" si="40"/>
        <v>4978.7183333333342</v>
      </c>
      <c r="Y74" s="79">
        <f t="shared" si="41"/>
        <v>49787.183333333334</v>
      </c>
      <c r="Z74" s="79">
        <f t="shared" si="42"/>
        <v>4080.4965000000002</v>
      </c>
      <c r="AA74" s="79">
        <f t="shared" si="43"/>
        <v>816.09929999999997</v>
      </c>
      <c r="AB74" s="79">
        <f t="shared" si="44"/>
        <v>1360.1655000000001</v>
      </c>
      <c r="AC74" s="79">
        <f t="shared" si="45"/>
        <v>544.06619999999998</v>
      </c>
      <c r="AD74" s="79">
        <v>1595</v>
      </c>
      <c r="AE74" s="79">
        <v>1074</v>
      </c>
      <c r="AF74" s="81">
        <f t="shared" si="46"/>
        <v>14936.155000000001</v>
      </c>
      <c r="AG74" s="81">
        <f t="shared" si="47"/>
        <v>42762.042222222226</v>
      </c>
      <c r="AH74" s="282">
        <f t="shared" si="48"/>
        <v>513144.50666666671</v>
      </c>
      <c r="AI74" s="269"/>
      <c r="AJ74" s="269"/>
      <c r="AK74" s="269"/>
      <c r="AL74" s="269"/>
      <c r="AM74" s="269"/>
      <c r="AN74" s="269"/>
      <c r="AO74" s="269"/>
      <c r="AP74" s="269"/>
      <c r="AQ74" s="269"/>
    </row>
    <row r="75" spans="1:250" s="23" customFormat="1" ht="15" customHeight="1" x14ac:dyDescent="0.2">
      <c r="A75" s="18">
        <v>10</v>
      </c>
      <c r="B75" s="106" t="s">
        <v>1248</v>
      </c>
      <c r="C75" s="106" t="s">
        <v>1249</v>
      </c>
      <c r="D75" s="20">
        <v>14</v>
      </c>
      <c r="E75" s="106" t="s">
        <v>965</v>
      </c>
      <c r="F75" s="106" t="s">
        <v>1250</v>
      </c>
      <c r="G75" s="106" t="s">
        <v>1514</v>
      </c>
      <c r="H75" s="21" t="s">
        <v>1087</v>
      </c>
      <c r="I75" s="21" t="s">
        <v>1110</v>
      </c>
      <c r="J75" s="22" t="s">
        <v>991</v>
      </c>
      <c r="K75" s="222">
        <v>41353</v>
      </c>
      <c r="L75" s="154" t="s">
        <v>738</v>
      </c>
      <c r="M75" s="22">
        <v>40</v>
      </c>
      <c r="N75" s="22" t="s">
        <v>731</v>
      </c>
      <c r="O75" s="21" t="s">
        <v>857</v>
      </c>
      <c r="P75" s="178" t="s">
        <v>1882</v>
      </c>
      <c r="Q75" s="21" t="s">
        <v>744</v>
      </c>
      <c r="R75" s="22">
        <v>1</v>
      </c>
      <c r="S75" s="79">
        <v>29322</v>
      </c>
      <c r="T75" s="79"/>
      <c r="U75" s="79"/>
      <c r="V75" s="79">
        <f>S75+T75+U75</f>
        <v>29322</v>
      </c>
      <c r="W75" s="79">
        <v>184</v>
      </c>
      <c r="X75" s="79">
        <f t="shared" si="40"/>
        <v>5331.833333333333</v>
      </c>
      <c r="Y75" s="79">
        <f t="shared" si="41"/>
        <v>53318.333333333328</v>
      </c>
      <c r="Z75" s="79">
        <f t="shared" si="42"/>
        <v>4398.3</v>
      </c>
      <c r="AA75" s="79">
        <f t="shared" si="43"/>
        <v>879.66</v>
      </c>
      <c r="AB75" s="79">
        <f t="shared" si="44"/>
        <v>1466.1000000000001</v>
      </c>
      <c r="AC75" s="79">
        <f t="shared" si="45"/>
        <v>586.44000000000005</v>
      </c>
      <c r="AD75" s="79">
        <v>1595</v>
      </c>
      <c r="AE75" s="79">
        <v>1074</v>
      </c>
      <c r="AF75" s="81">
        <f t="shared" si="46"/>
        <v>15995.5</v>
      </c>
      <c r="AG75" s="81">
        <f t="shared" si="47"/>
        <v>45725.972222222226</v>
      </c>
      <c r="AH75" s="81">
        <f t="shared" si="48"/>
        <v>548711.66666666674</v>
      </c>
      <c r="AI75" s="81"/>
      <c r="AJ75" s="81"/>
      <c r="AK75" s="81"/>
      <c r="AL75" s="81"/>
      <c r="AM75" s="81"/>
      <c r="AN75" s="81"/>
      <c r="AO75" s="81"/>
      <c r="AP75" s="81"/>
      <c r="AQ75" s="81"/>
      <c r="IM75" s="24"/>
      <c r="IN75" s="24"/>
      <c r="IO75" s="24"/>
      <c r="IP75" s="24"/>
    </row>
    <row r="76" spans="1:250" s="23" customFormat="1" ht="15" customHeight="1" x14ac:dyDescent="0.2">
      <c r="A76" s="116">
        <v>11</v>
      </c>
      <c r="B76" s="112" t="s">
        <v>1248</v>
      </c>
      <c r="C76" s="112" t="s">
        <v>1249</v>
      </c>
      <c r="D76" s="20">
        <v>14</v>
      </c>
      <c r="E76" s="106" t="s">
        <v>961</v>
      </c>
      <c r="F76" s="106" t="s">
        <v>1250</v>
      </c>
      <c r="G76" s="112" t="s">
        <v>1526</v>
      </c>
      <c r="H76" s="64" t="s">
        <v>1086</v>
      </c>
      <c r="I76" s="64" t="s">
        <v>1113</v>
      </c>
      <c r="J76" s="65" t="s">
        <v>991</v>
      </c>
      <c r="K76" s="225">
        <v>41353</v>
      </c>
      <c r="L76" s="152">
        <v>15</v>
      </c>
      <c r="M76" s="65">
        <v>40</v>
      </c>
      <c r="N76" s="65" t="s">
        <v>731</v>
      </c>
      <c r="O76" s="64" t="s">
        <v>824</v>
      </c>
      <c r="P76" s="275" t="s">
        <v>1882</v>
      </c>
      <c r="Q76" s="64" t="s">
        <v>744</v>
      </c>
      <c r="R76" s="65">
        <v>1</v>
      </c>
      <c r="S76" s="80">
        <v>44066</v>
      </c>
      <c r="T76" s="80"/>
      <c r="U76" s="80"/>
      <c r="V76" s="80">
        <f>S76+T76+U76</f>
        <v>44066</v>
      </c>
      <c r="W76" s="80"/>
      <c r="X76" s="80">
        <f t="shared" si="40"/>
        <v>7912</v>
      </c>
      <c r="Y76" s="80">
        <f t="shared" si="41"/>
        <v>79120</v>
      </c>
      <c r="Z76" s="80">
        <f t="shared" si="42"/>
        <v>6609.9</v>
      </c>
      <c r="AA76" s="80">
        <f t="shared" si="43"/>
        <v>1321.98</v>
      </c>
      <c r="AB76" s="80">
        <f t="shared" si="44"/>
        <v>2203.3000000000002</v>
      </c>
      <c r="AC76" s="80">
        <f t="shared" si="45"/>
        <v>881.32</v>
      </c>
      <c r="AD76" s="80">
        <v>1989</v>
      </c>
      <c r="AE76" s="80">
        <v>1417</v>
      </c>
      <c r="AF76" s="82"/>
      <c r="AG76" s="81">
        <f t="shared" si="47"/>
        <v>65741.166666666672</v>
      </c>
      <c r="AH76" s="82">
        <f t="shared" si="48"/>
        <v>788894</v>
      </c>
      <c r="AI76" s="82"/>
      <c r="AJ76" s="82"/>
      <c r="AK76" s="82"/>
      <c r="AL76" s="82"/>
      <c r="AM76" s="82"/>
      <c r="AN76" s="82"/>
      <c r="AO76" s="82"/>
      <c r="AP76" s="82"/>
      <c r="AQ76" s="82"/>
      <c r="IM76" s="24"/>
      <c r="IN76" s="24"/>
      <c r="IO76" s="24"/>
      <c r="IP76" s="24"/>
    </row>
    <row r="77" spans="1:250" s="23" customFormat="1" ht="15" customHeight="1" x14ac:dyDescent="0.2">
      <c r="A77" s="18">
        <v>12</v>
      </c>
      <c r="B77" s="112" t="s">
        <v>1248</v>
      </c>
      <c r="C77" s="112" t="s">
        <v>1249</v>
      </c>
      <c r="D77" s="113">
        <v>14</v>
      </c>
      <c r="E77" s="109" t="s">
        <v>961</v>
      </c>
      <c r="F77" s="112" t="s">
        <v>1250</v>
      </c>
      <c r="G77" s="106"/>
      <c r="H77" s="178" t="s">
        <v>1875</v>
      </c>
      <c r="I77" s="21"/>
      <c r="J77" s="180" t="s">
        <v>991</v>
      </c>
      <c r="K77" s="222">
        <v>41365</v>
      </c>
      <c r="L77" s="152">
        <v>18</v>
      </c>
      <c r="M77" s="65">
        <v>40</v>
      </c>
      <c r="N77" s="65" t="s">
        <v>731</v>
      </c>
      <c r="O77" s="275" t="s">
        <v>1876</v>
      </c>
      <c r="P77" s="178" t="s">
        <v>1882</v>
      </c>
      <c r="Q77" s="21" t="s">
        <v>744</v>
      </c>
      <c r="R77" s="65">
        <v>1</v>
      </c>
      <c r="S77" s="80">
        <v>69251</v>
      </c>
      <c r="T77" s="80"/>
      <c r="U77" s="80"/>
      <c r="V77" s="79">
        <f>S77+T77+U77</f>
        <v>69251</v>
      </c>
      <c r="W77" s="80">
        <f>70.1*5</f>
        <v>350.5</v>
      </c>
      <c r="X77" s="80">
        <f t="shared" si="40"/>
        <v>12403.833333333334</v>
      </c>
      <c r="Y77" s="80">
        <f t="shared" si="41"/>
        <v>124038.33333333334</v>
      </c>
      <c r="Z77" s="80">
        <f t="shared" si="42"/>
        <v>10387.65</v>
      </c>
      <c r="AA77" s="80">
        <f t="shared" si="43"/>
        <v>2077.5299999999997</v>
      </c>
      <c r="AB77" s="80">
        <f t="shared" si="44"/>
        <v>3462.55</v>
      </c>
      <c r="AC77" s="80">
        <f t="shared" si="45"/>
        <v>1385.02</v>
      </c>
      <c r="AD77" s="80">
        <v>3037</v>
      </c>
      <c r="AE77" s="80">
        <v>2135</v>
      </c>
      <c r="AF77" s="82"/>
      <c r="AG77" s="81">
        <f t="shared" si="47"/>
        <v>103456.43055555556</v>
      </c>
      <c r="AH77" s="82">
        <f t="shared" si="48"/>
        <v>1241477.1666666667</v>
      </c>
      <c r="AI77" s="82"/>
      <c r="AJ77" s="82"/>
      <c r="AK77" s="82"/>
      <c r="AL77" s="82"/>
      <c r="AM77" s="82"/>
      <c r="AN77" s="82"/>
      <c r="AO77" s="82"/>
      <c r="AP77" s="82"/>
      <c r="AQ77" s="82"/>
      <c r="IM77" s="24"/>
      <c r="IN77" s="24"/>
      <c r="IO77" s="24"/>
      <c r="IP77" s="24"/>
    </row>
    <row r="78" spans="1:250" s="68" customFormat="1" ht="13.5" customHeight="1" x14ac:dyDescent="0.2">
      <c r="A78" s="18"/>
      <c r="B78" s="106"/>
      <c r="C78" s="106"/>
      <c r="D78" s="20"/>
      <c r="E78" s="19"/>
      <c r="F78" s="106"/>
      <c r="J78" s="22"/>
      <c r="L78" s="150"/>
      <c r="M78" s="22"/>
      <c r="N78" s="22"/>
      <c r="O78" s="21"/>
      <c r="P78" s="178"/>
      <c r="Q78" s="108" t="s">
        <v>885</v>
      </c>
      <c r="R78" s="107"/>
      <c r="S78" s="88">
        <f t="shared" ref="S78:AF78" si="49">SUM(S66:S77)</f>
        <v>300876.03000000003</v>
      </c>
      <c r="T78" s="88">
        <f t="shared" si="49"/>
        <v>0</v>
      </c>
      <c r="U78" s="88">
        <f t="shared" si="49"/>
        <v>0</v>
      </c>
      <c r="V78" s="88">
        <f t="shared" si="49"/>
        <v>300876.03000000003</v>
      </c>
      <c r="W78" s="88">
        <f t="shared" si="49"/>
        <v>3058.1000000000004</v>
      </c>
      <c r="X78" s="88">
        <f t="shared" si="49"/>
        <v>54766.171666666669</v>
      </c>
      <c r="Y78" s="88">
        <f t="shared" si="49"/>
        <v>547661.71666666667</v>
      </c>
      <c r="Z78" s="88">
        <f t="shared" si="49"/>
        <v>45131.404500000004</v>
      </c>
      <c r="AA78" s="88">
        <f t="shared" si="49"/>
        <v>9026.2808999999979</v>
      </c>
      <c r="AB78" s="88">
        <f t="shared" si="49"/>
        <v>15043.801499999998</v>
      </c>
      <c r="AC78" s="88">
        <f t="shared" si="49"/>
        <v>6017.5205999999998</v>
      </c>
      <c r="AD78" s="88">
        <f t="shared" si="49"/>
        <v>16662</v>
      </c>
      <c r="AE78" s="88">
        <f t="shared" si="49"/>
        <v>11059</v>
      </c>
      <c r="AF78" s="88">
        <f t="shared" si="49"/>
        <v>103351.015</v>
      </c>
      <c r="AG78" s="280">
        <f t="shared" si="47"/>
        <v>465689.04611111112</v>
      </c>
      <c r="AH78" s="88">
        <f>SUM(AH66:AH77)</f>
        <v>5588268.5533333337</v>
      </c>
      <c r="AI78" s="88"/>
      <c r="AJ78" s="88"/>
      <c r="AK78" s="88">
        <v>796866.69</v>
      </c>
      <c r="AL78" s="88"/>
      <c r="AM78" s="88"/>
      <c r="AN78" s="88">
        <v>50000</v>
      </c>
      <c r="AO78" s="88"/>
      <c r="AP78" s="88"/>
      <c r="AQ78" s="88">
        <v>10000</v>
      </c>
    </row>
    <row r="79" spans="1:250" s="23" customFormat="1" ht="17.25" customHeight="1" x14ac:dyDescent="0.2">
      <c r="A79" s="129" t="s">
        <v>1253</v>
      </c>
      <c r="B79" s="137"/>
      <c r="C79" s="109"/>
      <c r="D79" s="114"/>
      <c r="E79" s="137"/>
      <c r="F79" s="109"/>
      <c r="G79" s="137"/>
      <c r="H79" s="138"/>
      <c r="I79" s="138"/>
      <c r="J79" s="139"/>
      <c r="K79" s="229"/>
      <c r="L79" s="156"/>
      <c r="M79" s="139"/>
      <c r="N79" s="139"/>
      <c r="O79" s="135"/>
      <c r="P79" s="135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271"/>
      <c r="AI79" s="164"/>
      <c r="AJ79" s="164"/>
      <c r="AK79" s="164"/>
      <c r="AL79" s="164"/>
      <c r="AM79" s="164"/>
      <c r="AN79" s="164"/>
      <c r="AO79" s="164"/>
      <c r="AP79" s="164"/>
      <c r="AQ79" s="164"/>
      <c r="AR79" s="77"/>
      <c r="AS79" s="78"/>
      <c r="IM79" s="24"/>
      <c r="IN79" s="24"/>
      <c r="IO79" s="24"/>
      <c r="IP79" s="24"/>
    </row>
    <row r="80" spans="1:250" s="68" customFormat="1" ht="15" customHeight="1" x14ac:dyDescent="0.2">
      <c r="A80" s="18">
        <v>1</v>
      </c>
      <c r="B80" s="106" t="s">
        <v>1248</v>
      </c>
      <c r="C80" s="106" t="s">
        <v>1249</v>
      </c>
      <c r="D80" s="20">
        <v>14</v>
      </c>
      <c r="E80" s="106" t="s">
        <v>963</v>
      </c>
      <c r="F80" s="106" t="s">
        <v>1250</v>
      </c>
      <c r="G80" s="106" t="s">
        <v>1298</v>
      </c>
      <c r="H80" s="21" t="s">
        <v>891</v>
      </c>
      <c r="I80" s="21" t="s">
        <v>482</v>
      </c>
      <c r="J80" s="22" t="s">
        <v>991</v>
      </c>
      <c r="K80" s="222">
        <v>38145</v>
      </c>
      <c r="L80" s="154" t="s">
        <v>892</v>
      </c>
      <c r="M80" s="22">
        <v>40</v>
      </c>
      <c r="N80" s="22" t="s">
        <v>755</v>
      </c>
      <c r="O80" s="21" t="s">
        <v>893</v>
      </c>
      <c r="P80" s="21" t="s">
        <v>1002</v>
      </c>
      <c r="Q80" s="21" t="s">
        <v>847</v>
      </c>
      <c r="R80" s="22">
        <v>1</v>
      </c>
      <c r="S80" s="146">
        <f>8622+500+400</f>
        <v>9522</v>
      </c>
      <c r="T80" s="79"/>
      <c r="U80" s="79"/>
      <c r="V80" s="79">
        <f t="shared" ref="V80:V114" si="50">S80+T80+U80</f>
        <v>9522</v>
      </c>
      <c r="W80" s="79">
        <f>70.1*4</f>
        <v>280.39999999999998</v>
      </c>
      <c r="X80" s="79">
        <f t="shared" ref="X80:X114" si="51">(V80+AD80+AE80)/30*5</f>
        <v>1805.5</v>
      </c>
      <c r="Y80" s="79">
        <f t="shared" ref="Y80:Y114" si="52">(V80+AD80+AE80)/30*50</f>
        <v>18055</v>
      </c>
      <c r="Z80" s="79">
        <f t="shared" ref="Z80:Z114" si="53">V80*15%</f>
        <v>1428.3</v>
      </c>
      <c r="AA80" s="79">
        <f t="shared" ref="AA80:AA114" si="54">V80*3%</f>
        <v>285.65999999999997</v>
      </c>
      <c r="AB80" s="79">
        <f t="shared" ref="AB80:AB114" si="55">V80*5%</f>
        <v>476.1</v>
      </c>
      <c r="AC80" s="79">
        <f t="shared" ref="AC80:AC114" si="56">V80*2%</f>
        <v>190.44</v>
      </c>
      <c r="AD80" s="79">
        <f>745+70</f>
        <v>815</v>
      </c>
      <c r="AE80" s="79">
        <f>466+30</f>
        <v>496</v>
      </c>
      <c r="AF80" s="81">
        <f t="shared" ref="AF80:AF112" si="57">(V80+AD80+AE80)/2</f>
        <v>5416.5</v>
      </c>
      <c r="AG80" s="81">
        <f t="shared" ref="AG80:AG115" si="58">V80+W80+Z80+AA80+AB80+AC80+AD80+AE80+(X80/12+Y80/12+AF80/12)</f>
        <v>15600.316666666666</v>
      </c>
      <c r="AH80" s="81">
        <f t="shared" ref="AH80:AH114" si="59">+AG80*12</f>
        <v>187203.8</v>
      </c>
      <c r="AI80" s="81"/>
      <c r="AJ80" s="81"/>
      <c r="AK80" s="81"/>
      <c r="AL80" s="81"/>
      <c r="AM80" s="81"/>
      <c r="AN80" s="81"/>
      <c r="AO80" s="81"/>
      <c r="AP80" s="81"/>
      <c r="AQ80" s="81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4"/>
      <c r="IN80" s="24"/>
      <c r="IO80" s="24"/>
      <c r="IP80" s="24"/>
    </row>
    <row r="81" spans="1:250" s="68" customFormat="1" ht="15" customHeight="1" x14ac:dyDescent="0.2">
      <c r="A81" s="18">
        <v>2</v>
      </c>
      <c r="B81" s="106" t="s">
        <v>1248</v>
      </c>
      <c r="C81" s="106" t="s">
        <v>1249</v>
      </c>
      <c r="D81" s="20">
        <v>14</v>
      </c>
      <c r="E81" s="106" t="s">
        <v>963</v>
      </c>
      <c r="F81" s="106" t="s">
        <v>1250</v>
      </c>
      <c r="G81" s="106" t="s">
        <v>1299</v>
      </c>
      <c r="H81" s="21" t="s">
        <v>919</v>
      </c>
      <c r="I81" s="21" t="s">
        <v>0</v>
      </c>
      <c r="J81" s="22" t="s">
        <v>991</v>
      </c>
      <c r="K81" s="222">
        <v>39371</v>
      </c>
      <c r="L81" s="154" t="s">
        <v>892</v>
      </c>
      <c r="M81" s="22">
        <v>40</v>
      </c>
      <c r="N81" s="22" t="s">
        <v>755</v>
      </c>
      <c r="O81" s="21" t="s">
        <v>1</v>
      </c>
      <c r="P81" s="21" t="s">
        <v>1002</v>
      </c>
      <c r="Q81" s="21" t="s">
        <v>847</v>
      </c>
      <c r="R81" s="22">
        <v>1</v>
      </c>
      <c r="S81" s="146">
        <f t="shared" ref="S81:S83" si="60">8622+500+400</f>
        <v>9522</v>
      </c>
      <c r="T81" s="79"/>
      <c r="U81" s="79"/>
      <c r="V81" s="79">
        <f t="shared" si="50"/>
        <v>9522</v>
      </c>
      <c r="W81" s="79">
        <f>70.1*4</f>
        <v>280.39999999999998</v>
      </c>
      <c r="X81" s="79">
        <f t="shared" si="51"/>
        <v>1805.5</v>
      </c>
      <c r="Y81" s="79">
        <f t="shared" si="52"/>
        <v>18055</v>
      </c>
      <c r="Z81" s="79">
        <f t="shared" si="53"/>
        <v>1428.3</v>
      </c>
      <c r="AA81" s="79">
        <f t="shared" si="54"/>
        <v>285.65999999999997</v>
      </c>
      <c r="AB81" s="79">
        <f t="shared" si="55"/>
        <v>476.1</v>
      </c>
      <c r="AC81" s="79">
        <f t="shared" si="56"/>
        <v>190.44</v>
      </c>
      <c r="AD81" s="79">
        <f t="shared" ref="AD81:AD83" si="61">745+70</f>
        <v>815</v>
      </c>
      <c r="AE81" s="79">
        <f t="shared" ref="AE81:AE83" si="62">466+30</f>
        <v>496</v>
      </c>
      <c r="AF81" s="81">
        <f t="shared" si="57"/>
        <v>5416.5</v>
      </c>
      <c r="AG81" s="81">
        <f t="shared" si="58"/>
        <v>15600.316666666666</v>
      </c>
      <c r="AH81" s="81">
        <f t="shared" si="59"/>
        <v>187203.8</v>
      </c>
      <c r="AI81" s="81"/>
      <c r="AJ81" s="81"/>
      <c r="AK81" s="81"/>
      <c r="AL81" s="81"/>
      <c r="AM81" s="81"/>
      <c r="AN81" s="81"/>
      <c r="AO81" s="81"/>
      <c r="AP81" s="81"/>
      <c r="AQ81" s="81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4"/>
      <c r="IN81" s="24"/>
      <c r="IO81" s="24"/>
      <c r="IP81" s="24"/>
    </row>
    <row r="82" spans="1:250" s="68" customFormat="1" ht="15" customHeight="1" x14ac:dyDescent="0.2">
      <c r="A82" s="18">
        <v>3</v>
      </c>
      <c r="B82" s="106" t="s">
        <v>1248</v>
      </c>
      <c r="C82" s="106" t="s">
        <v>1249</v>
      </c>
      <c r="D82" s="20">
        <v>14</v>
      </c>
      <c r="E82" s="106" t="s">
        <v>963</v>
      </c>
      <c r="F82" s="106" t="s">
        <v>1250</v>
      </c>
      <c r="G82" s="106" t="s">
        <v>1300</v>
      </c>
      <c r="H82" s="21" t="s">
        <v>3</v>
      </c>
      <c r="I82" s="21" t="s">
        <v>4</v>
      </c>
      <c r="J82" s="22" t="s">
        <v>991</v>
      </c>
      <c r="K82" s="222">
        <v>39539</v>
      </c>
      <c r="L82" s="154" t="s">
        <v>892</v>
      </c>
      <c r="M82" s="22">
        <v>40</v>
      </c>
      <c r="N82" s="22" t="s">
        <v>755</v>
      </c>
      <c r="O82" s="21" t="s">
        <v>1</v>
      </c>
      <c r="P82" s="21" t="s">
        <v>1002</v>
      </c>
      <c r="Q82" s="21" t="s">
        <v>847</v>
      </c>
      <c r="R82" s="22">
        <v>1</v>
      </c>
      <c r="S82" s="146">
        <f t="shared" si="60"/>
        <v>9522</v>
      </c>
      <c r="T82" s="79"/>
      <c r="U82" s="79"/>
      <c r="V82" s="79">
        <f t="shared" si="50"/>
        <v>9522</v>
      </c>
      <c r="W82" s="79">
        <f>70.1*4</f>
        <v>280.39999999999998</v>
      </c>
      <c r="X82" s="79">
        <f t="shared" si="51"/>
        <v>1805.5</v>
      </c>
      <c r="Y82" s="79">
        <f t="shared" si="52"/>
        <v>18055</v>
      </c>
      <c r="Z82" s="79">
        <f t="shared" si="53"/>
        <v>1428.3</v>
      </c>
      <c r="AA82" s="79">
        <f t="shared" si="54"/>
        <v>285.65999999999997</v>
      </c>
      <c r="AB82" s="79">
        <f t="shared" si="55"/>
        <v>476.1</v>
      </c>
      <c r="AC82" s="79">
        <f t="shared" si="56"/>
        <v>190.44</v>
      </c>
      <c r="AD82" s="79">
        <f t="shared" si="61"/>
        <v>815</v>
      </c>
      <c r="AE82" s="79">
        <f t="shared" si="62"/>
        <v>496</v>
      </c>
      <c r="AF82" s="81">
        <f t="shared" si="57"/>
        <v>5416.5</v>
      </c>
      <c r="AG82" s="81">
        <f t="shared" si="58"/>
        <v>15600.316666666666</v>
      </c>
      <c r="AH82" s="81">
        <f t="shared" si="59"/>
        <v>187203.8</v>
      </c>
      <c r="AI82" s="81"/>
      <c r="AJ82" s="81"/>
      <c r="AK82" s="81"/>
      <c r="AL82" s="81"/>
      <c r="AM82" s="81"/>
      <c r="AN82" s="81"/>
      <c r="AO82" s="81"/>
      <c r="AP82" s="81"/>
      <c r="AQ82" s="81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4"/>
      <c r="IN82" s="24"/>
      <c r="IO82" s="24"/>
      <c r="IP82" s="24"/>
    </row>
    <row r="83" spans="1:250" s="68" customFormat="1" ht="15" customHeight="1" x14ac:dyDescent="0.2">
      <c r="A83" s="18">
        <v>4</v>
      </c>
      <c r="B83" s="106" t="s">
        <v>1248</v>
      </c>
      <c r="C83" s="106" t="s">
        <v>1249</v>
      </c>
      <c r="D83" s="20">
        <v>14</v>
      </c>
      <c r="E83" s="106" t="s">
        <v>963</v>
      </c>
      <c r="F83" s="106" t="s">
        <v>1250</v>
      </c>
      <c r="G83" s="106" t="s">
        <v>1301</v>
      </c>
      <c r="H83" s="21" t="s">
        <v>20</v>
      </c>
      <c r="I83" s="21" t="s">
        <v>21</v>
      </c>
      <c r="J83" s="22" t="s">
        <v>991</v>
      </c>
      <c r="K83" s="222">
        <v>40010</v>
      </c>
      <c r="L83" s="154" t="s">
        <v>892</v>
      </c>
      <c r="M83" s="22">
        <v>40</v>
      </c>
      <c r="N83" s="22" t="s">
        <v>755</v>
      </c>
      <c r="O83" s="21" t="s">
        <v>1</v>
      </c>
      <c r="P83" s="21" t="s">
        <v>1002</v>
      </c>
      <c r="Q83" s="21" t="s">
        <v>847</v>
      </c>
      <c r="R83" s="22">
        <v>1</v>
      </c>
      <c r="S83" s="146">
        <f t="shared" si="60"/>
        <v>9522</v>
      </c>
      <c r="T83" s="79"/>
      <c r="U83" s="79"/>
      <c r="V83" s="79">
        <f t="shared" si="50"/>
        <v>9522</v>
      </c>
      <c r="W83" s="79"/>
      <c r="X83" s="79">
        <f t="shared" si="51"/>
        <v>1805.5</v>
      </c>
      <c r="Y83" s="79">
        <f t="shared" si="52"/>
        <v>18055</v>
      </c>
      <c r="Z83" s="79">
        <f t="shared" si="53"/>
        <v>1428.3</v>
      </c>
      <c r="AA83" s="79">
        <f t="shared" si="54"/>
        <v>285.65999999999997</v>
      </c>
      <c r="AB83" s="79">
        <f t="shared" si="55"/>
        <v>476.1</v>
      </c>
      <c r="AC83" s="79">
        <f t="shared" si="56"/>
        <v>190.44</v>
      </c>
      <c r="AD83" s="79">
        <f t="shared" si="61"/>
        <v>815</v>
      </c>
      <c r="AE83" s="79">
        <f t="shared" si="62"/>
        <v>496</v>
      </c>
      <c r="AF83" s="81">
        <f t="shared" si="57"/>
        <v>5416.5</v>
      </c>
      <c r="AG83" s="81">
        <f t="shared" si="58"/>
        <v>15319.916666666666</v>
      </c>
      <c r="AH83" s="81">
        <f t="shared" si="59"/>
        <v>183839</v>
      </c>
      <c r="AI83" s="81"/>
      <c r="AJ83" s="81"/>
      <c r="AK83" s="81"/>
      <c r="AL83" s="81"/>
      <c r="AM83" s="81"/>
      <c r="AN83" s="81"/>
      <c r="AO83" s="81"/>
      <c r="AP83" s="81"/>
      <c r="AQ83" s="81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4"/>
      <c r="IN83" s="24"/>
      <c r="IO83" s="24"/>
      <c r="IP83" s="24"/>
    </row>
    <row r="84" spans="1:250" s="68" customFormat="1" ht="15" customHeight="1" x14ac:dyDescent="0.2">
      <c r="A84" s="18">
        <v>5</v>
      </c>
      <c r="B84" s="106" t="s">
        <v>1248</v>
      </c>
      <c r="C84" s="106" t="s">
        <v>1249</v>
      </c>
      <c r="D84" s="20">
        <v>14</v>
      </c>
      <c r="E84" s="106" t="s">
        <v>963</v>
      </c>
      <c r="F84" s="106" t="s">
        <v>1250</v>
      </c>
      <c r="G84" s="106" t="s">
        <v>1302</v>
      </c>
      <c r="H84" s="21" t="s">
        <v>917</v>
      </c>
      <c r="I84" s="21" t="s">
        <v>490</v>
      </c>
      <c r="J84" s="22" t="s">
        <v>991</v>
      </c>
      <c r="K84" s="222">
        <v>38733</v>
      </c>
      <c r="L84" s="154" t="s">
        <v>906</v>
      </c>
      <c r="M84" s="22">
        <v>40</v>
      </c>
      <c r="N84" s="22" t="s">
        <v>755</v>
      </c>
      <c r="O84" s="21" t="s">
        <v>907</v>
      </c>
      <c r="P84" s="21" t="s">
        <v>1002</v>
      </c>
      <c r="Q84" s="21" t="s">
        <v>847</v>
      </c>
      <c r="R84" s="22">
        <v>1</v>
      </c>
      <c r="S84" s="79">
        <f>9681+500+400</f>
        <v>10581</v>
      </c>
      <c r="T84" s="79"/>
      <c r="U84" s="79"/>
      <c r="V84" s="79">
        <f t="shared" si="50"/>
        <v>10581</v>
      </c>
      <c r="W84" s="79">
        <f>70.1*4</f>
        <v>280.39999999999998</v>
      </c>
      <c r="X84" s="79">
        <f t="shared" si="51"/>
        <v>2022.8333333333333</v>
      </c>
      <c r="Y84" s="79">
        <f t="shared" si="52"/>
        <v>20228.333333333332</v>
      </c>
      <c r="Z84" s="79">
        <f t="shared" si="53"/>
        <v>1587.1499999999999</v>
      </c>
      <c r="AA84" s="79">
        <f t="shared" si="54"/>
        <v>317.43</v>
      </c>
      <c r="AB84" s="79">
        <f t="shared" si="55"/>
        <v>529.05000000000007</v>
      </c>
      <c r="AC84" s="79">
        <f t="shared" si="56"/>
        <v>211.62</v>
      </c>
      <c r="AD84" s="79">
        <f>856+70</f>
        <v>926</v>
      </c>
      <c r="AE84" s="79">
        <f>600+30</f>
        <v>630</v>
      </c>
      <c r="AF84" s="81">
        <f t="shared" si="57"/>
        <v>6068.5</v>
      </c>
      <c r="AG84" s="81">
        <f t="shared" si="58"/>
        <v>17422.62222222222</v>
      </c>
      <c r="AH84" s="81">
        <f t="shared" si="59"/>
        <v>209071.46666666665</v>
      </c>
      <c r="AI84" s="81"/>
      <c r="AJ84" s="81"/>
      <c r="AK84" s="81"/>
      <c r="AL84" s="81"/>
      <c r="AM84" s="81"/>
      <c r="AN84" s="81"/>
      <c r="AO84" s="81"/>
      <c r="AP84" s="81"/>
      <c r="AQ84" s="81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4"/>
      <c r="IN84" s="24"/>
      <c r="IO84" s="24"/>
      <c r="IP84" s="24"/>
    </row>
    <row r="85" spans="1:250" s="68" customFormat="1" ht="15" customHeight="1" x14ac:dyDescent="0.2">
      <c r="A85" s="18">
        <v>6</v>
      </c>
      <c r="B85" s="106" t="s">
        <v>1248</v>
      </c>
      <c r="C85" s="106" t="s">
        <v>1249</v>
      </c>
      <c r="D85" s="20">
        <v>14</v>
      </c>
      <c r="E85" s="106" t="s">
        <v>963</v>
      </c>
      <c r="F85" s="106" t="s">
        <v>1250</v>
      </c>
      <c r="G85" s="106" t="s">
        <v>1303</v>
      </c>
      <c r="H85" s="25" t="s">
        <v>1246</v>
      </c>
      <c r="I85" s="21" t="s">
        <v>1245</v>
      </c>
      <c r="J85" s="22" t="s">
        <v>991</v>
      </c>
      <c r="K85" s="222">
        <v>41534</v>
      </c>
      <c r="L85" s="154" t="s">
        <v>906</v>
      </c>
      <c r="M85" s="22">
        <v>40</v>
      </c>
      <c r="N85" s="22" t="s">
        <v>755</v>
      </c>
      <c r="O85" s="21" t="s">
        <v>907</v>
      </c>
      <c r="P85" s="21" t="s">
        <v>1002</v>
      </c>
      <c r="Q85" s="21" t="s">
        <v>847</v>
      </c>
      <c r="R85" s="22">
        <v>1</v>
      </c>
      <c r="S85" s="79">
        <f>9681+500+400</f>
        <v>10581</v>
      </c>
      <c r="T85" s="79"/>
      <c r="U85" s="79"/>
      <c r="V85" s="79">
        <f t="shared" si="50"/>
        <v>10581</v>
      </c>
      <c r="W85" s="79">
        <f>70.1*4</f>
        <v>280.39999999999998</v>
      </c>
      <c r="X85" s="79">
        <f t="shared" si="51"/>
        <v>2022.8333333333333</v>
      </c>
      <c r="Y85" s="79">
        <f t="shared" si="52"/>
        <v>20228.333333333332</v>
      </c>
      <c r="Z85" s="79">
        <f t="shared" si="53"/>
        <v>1587.1499999999999</v>
      </c>
      <c r="AA85" s="79">
        <f t="shared" si="54"/>
        <v>317.43</v>
      </c>
      <c r="AB85" s="79">
        <f t="shared" si="55"/>
        <v>529.05000000000007</v>
      </c>
      <c r="AC85" s="79">
        <f t="shared" si="56"/>
        <v>211.62</v>
      </c>
      <c r="AD85" s="79">
        <f>856+70</f>
        <v>926</v>
      </c>
      <c r="AE85" s="79">
        <f>600+30</f>
        <v>630</v>
      </c>
      <c r="AF85" s="81">
        <f t="shared" si="57"/>
        <v>6068.5</v>
      </c>
      <c r="AG85" s="81">
        <f t="shared" si="58"/>
        <v>17422.62222222222</v>
      </c>
      <c r="AH85" s="81">
        <f t="shared" si="59"/>
        <v>209071.46666666665</v>
      </c>
      <c r="AI85" s="81"/>
      <c r="AJ85" s="81"/>
      <c r="AK85" s="81"/>
      <c r="AL85" s="81"/>
      <c r="AM85" s="81"/>
      <c r="AN85" s="81"/>
      <c r="AO85" s="81"/>
      <c r="AP85" s="81"/>
      <c r="AQ85" s="81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4"/>
      <c r="IN85" s="24"/>
      <c r="IO85" s="24"/>
      <c r="IP85" s="24"/>
    </row>
    <row r="86" spans="1:250" s="68" customFormat="1" ht="15.75" customHeight="1" x14ac:dyDescent="0.2">
      <c r="A86" s="18">
        <v>7</v>
      </c>
      <c r="B86" s="106" t="s">
        <v>1248</v>
      </c>
      <c r="C86" s="106" t="s">
        <v>1249</v>
      </c>
      <c r="D86" s="20">
        <v>14</v>
      </c>
      <c r="E86" s="106" t="s">
        <v>963</v>
      </c>
      <c r="F86" s="106" t="s">
        <v>1250</v>
      </c>
      <c r="G86" s="106" t="s">
        <v>1304</v>
      </c>
      <c r="H86" s="25" t="s">
        <v>29</v>
      </c>
      <c r="I86" s="21" t="s">
        <v>30</v>
      </c>
      <c r="J86" s="22" t="s">
        <v>991</v>
      </c>
      <c r="K86" s="222">
        <v>40028</v>
      </c>
      <c r="L86" s="154" t="s">
        <v>45</v>
      </c>
      <c r="M86" s="22">
        <v>40</v>
      </c>
      <c r="N86" s="22" t="s">
        <v>755</v>
      </c>
      <c r="O86" s="21" t="s">
        <v>1025</v>
      </c>
      <c r="P86" s="21" t="s">
        <v>1002</v>
      </c>
      <c r="Q86" s="21" t="s">
        <v>847</v>
      </c>
      <c r="R86" s="22">
        <v>1</v>
      </c>
      <c r="S86" s="79">
        <f>12233+500+400</f>
        <v>13133</v>
      </c>
      <c r="T86" s="79"/>
      <c r="U86" s="79"/>
      <c r="V86" s="79">
        <f t="shared" si="50"/>
        <v>13133</v>
      </c>
      <c r="W86" s="79"/>
      <c r="X86" s="79">
        <f t="shared" si="51"/>
        <v>2484.1666666666665</v>
      </c>
      <c r="Y86" s="79">
        <f t="shared" si="52"/>
        <v>24841.666666666664</v>
      </c>
      <c r="Z86" s="79">
        <f t="shared" si="53"/>
        <v>1969.9499999999998</v>
      </c>
      <c r="AA86" s="79">
        <f t="shared" si="54"/>
        <v>393.99</v>
      </c>
      <c r="AB86" s="79">
        <f t="shared" si="55"/>
        <v>656.65000000000009</v>
      </c>
      <c r="AC86" s="79">
        <f t="shared" si="56"/>
        <v>262.66000000000003</v>
      </c>
      <c r="AD86" s="79">
        <f>1068+25</f>
        <v>1093</v>
      </c>
      <c r="AE86" s="79">
        <v>679</v>
      </c>
      <c r="AF86" s="81">
        <f t="shared" si="57"/>
        <v>7452.5</v>
      </c>
      <c r="AG86" s="81">
        <f t="shared" si="58"/>
        <v>21086.444444444445</v>
      </c>
      <c r="AH86" s="81">
        <f t="shared" si="59"/>
        <v>253037.33333333334</v>
      </c>
      <c r="AI86" s="81"/>
      <c r="AJ86" s="81"/>
      <c r="AK86" s="81"/>
      <c r="AL86" s="81"/>
      <c r="AM86" s="81"/>
      <c r="AN86" s="81"/>
      <c r="AO86" s="81"/>
      <c r="AP86" s="81"/>
      <c r="AQ86" s="81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4"/>
      <c r="IN86" s="24"/>
      <c r="IO86" s="24"/>
      <c r="IP86" s="24"/>
    </row>
    <row r="87" spans="1:250" s="68" customFormat="1" ht="15" customHeight="1" x14ac:dyDescent="0.2">
      <c r="A87" s="18">
        <v>8</v>
      </c>
      <c r="B87" s="106" t="s">
        <v>1248</v>
      </c>
      <c r="C87" s="106" t="s">
        <v>1249</v>
      </c>
      <c r="D87" s="20">
        <v>14</v>
      </c>
      <c r="E87" s="106" t="s">
        <v>963</v>
      </c>
      <c r="F87" s="106" t="s">
        <v>1250</v>
      </c>
      <c r="G87" s="106" t="s">
        <v>1305</v>
      </c>
      <c r="H87" s="68" t="s">
        <v>5</v>
      </c>
      <c r="I87" s="21" t="s">
        <v>44</v>
      </c>
      <c r="J87" s="22" t="s">
        <v>991</v>
      </c>
      <c r="K87" s="222">
        <v>38733</v>
      </c>
      <c r="L87" s="154" t="s">
        <v>45</v>
      </c>
      <c r="M87" s="22">
        <v>40</v>
      </c>
      <c r="N87" s="22" t="s">
        <v>755</v>
      </c>
      <c r="O87" s="21" t="s">
        <v>46</v>
      </c>
      <c r="P87" s="21" t="s">
        <v>1002</v>
      </c>
      <c r="Q87" s="21" t="s">
        <v>847</v>
      </c>
      <c r="R87" s="22">
        <v>1</v>
      </c>
      <c r="S87" s="79">
        <f>12233+500+400</f>
        <v>13133</v>
      </c>
      <c r="T87" s="79"/>
      <c r="U87" s="79"/>
      <c r="V87" s="79">
        <f t="shared" si="50"/>
        <v>13133</v>
      </c>
      <c r="W87" s="79">
        <f>70.1*4</f>
        <v>280.39999999999998</v>
      </c>
      <c r="X87" s="79">
        <f t="shared" si="51"/>
        <v>2484.1666666666665</v>
      </c>
      <c r="Y87" s="79">
        <f t="shared" si="52"/>
        <v>24841.666666666664</v>
      </c>
      <c r="Z87" s="79">
        <f t="shared" si="53"/>
        <v>1969.9499999999998</v>
      </c>
      <c r="AA87" s="79">
        <f t="shared" si="54"/>
        <v>393.99</v>
      </c>
      <c r="AB87" s="79">
        <f t="shared" si="55"/>
        <v>656.65000000000009</v>
      </c>
      <c r="AC87" s="79">
        <f t="shared" si="56"/>
        <v>262.66000000000003</v>
      </c>
      <c r="AD87" s="79">
        <f>1068+25</f>
        <v>1093</v>
      </c>
      <c r="AE87" s="79">
        <v>679</v>
      </c>
      <c r="AF87" s="81">
        <f t="shared" si="57"/>
        <v>7452.5</v>
      </c>
      <c r="AG87" s="81">
        <f t="shared" si="58"/>
        <v>21366.844444444443</v>
      </c>
      <c r="AH87" s="81">
        <f t="shared" si="59"/>
        <v>256402.1333333333</v>
      </c>
      <c r="AI87" s="81"/>
      <c r="AJ87" s="81"/>
      <c r="AK87" s="81"/>
      <c r="AL87" s="81"/>
      <c r="AM87" s="81"/>
      <c r="AN87" s="81"/>
      <c r="AO87" s="81"/>
      <c r="AP87" s="81"/>
      <c r="AQ87" s="81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4"/>
      <c r="IN87" s="24"/>
      <c r="IO87" s="24"/>
      <c r="IP87" s="24"/>
    </row>
    <row r="88" spans="1:250" s="68" customFormat="1" ht="15" customHeight="1" x14ac:dyDescent="0.2">
      <c r="A88" s="18">
        <v>9</v>
      </c>
      <c r="B88" s="106" t="s">
        <v>1248</v>
      </c>
      <c r="C88" s="106" t="s">
        <v>1249</v>
      </c>
      <c r="D88" s="20">
        <v>14</v>
      </c>
      <c r="E88" s="106" t="s">
        <v>963</v>
      </c>
      <c r="F88" s="106" t="s">
        <v>1250</v>
      </c>
      <c r="G88" s="106" t="s">
        <v>1306</v>
      </c>
      <c r="H88" s="25" t="s">
        <v>467</v>
      </c>
      <c r="I88" s="21" t="s">
        <v>15</v>
      </c>
      <c r="J88" s="22" t="s">
        <v>990</v>
      </c>
      <c r="K88" s="222">
        <v>39539</v>
      </c>
      <c r="L88" s="154" t="s">
        <v>741</v>
      </c>
      <c r="M88" s="22">
        <v>40</v>
      </c>
      <c r="N88" s="22" t="s">
        <v>755</v>
      </c>
      <c r="O88" s="21" t="s">
        <v>16</v>
      </c>
      <c r="P88" s="21" t="s">
        <v>1006</v>
      </c>
      <c r="Q88" s="21" t="s">
        <v>847</v>
      </c>
      <c r="R88" s="22">
        <v>1</v>
      </c>
      <c r="S88" s="79">
        <f t="shared" ref="S88:S97" si="63">12912+500+400</f>
        <v>13812</v>
      </c>
      <c r="T88" s="79"/>
      <c r="U88" s="79"/>
      <c r="V88" s="79">
        <f t="shared" si="50"/>
        <v>13812</v>
      </c>
      <c r="W88" s="79">
        <f>70.1*4</f>
        <v>280.39999999999998</v>
      </c>
      <c r="X88" s="79">
        <f t="shared" si="51"/>
        <v>2600.833333333333</v>
      </c>
      <c r="Y88" s="79">
        <f t="shared" si="52"/>
        <v>26008.333333333332</v>
      </c>
      <c r="Z88" s="79">
        <f t="shared" si="53"/>
        <v>2071.7999999999997</v>
      </c>
      <c r="AA88" s="79">
        <f t="shared" si="54"/>
        <v>414.35999999999996</v>
      </c>
      <c r="AB88" s="79">
        <f t="shared" si="55"/>
        <v>690.6</v>
      </c>
      <c r="AC88" s="79">
        <f t="shared" si="56"/>
        <v>276.24</v>
      </c>
      <c r="AD88" s="79">
        <v>1114</v>
      </c>
      <c r="AE88" s="79">
        <v>679</v>
      </c>
      <c r="AF88" s="81">
        <f t="shared" si="57"/>
        <v>7802.5</v>
      </c>
      <c r="AG88" s="81">
        <f t="shared" si="58"/>
        <v>22372.705555555553</v>
      </c>
      <c r="AH88" s="81">
        <f t="shared" si="59"/>
        <v>268472.46666666662</v>
      </c>
      <c r="AI88" s="81"/>
      <c r="AJ88" s="81"/>
      <c r="AK88" s="81"/>
      <c r="AL88" s="81"/>
      <c r="AM88" s="81"/>
      <c r="AN88" s="81"/>
      <c r="AO88" s="81"/>
      <c r="AP88" s="81"/>
      <c r="AQ88" s="81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4"/>
      <c r="IN88" s="24"/>
      <c r="IO88" s="24"/>
      <c r="IP88" s="24"/>
    </row>
    <row r="89" spans="1:250" s="68" customFormat="1" ht="15" customHeight="1" x14ac:dyDescent="0.2">
      <c r="A89" s="18">
        <v>10</v>
      </c>
      <c r="B89" s="106" t="s">
        <v>1248</v>
      </c>
      <c r="C89" s="106" t="s">
        <v>1249</v>
      </c>
      <c r="D89" s="20">
        <v>14</v>
      </c>
      <c r="E89" s="106" t="s">
        <v>963</v>
      </c>
      <c r="F89" s="106" t="s">
        <v>1250</v>
      </c>
      <c r="G89" s="106" t="s">
        <v>1307</v>
      </c>
      <c r="H89" s="21" t="s">
        <v>17</v>
      </c>
      <c r="I89" s="21" t="s">
        <v>506</v>
      </c>
      <c r="J89" s="22" t="s">
        <v>990</v>
      </c>
      <c r="K89" s="222">
        <v>37473</v>
      </c>
      <c r="L89" s="154" t="s">
        <v>741</v>
      </c>
      <c r="M89" s="22">
        <v>40</v>
      </c>
      <c r="N89" s="22" t="s">
        <v>755</v>
      </c>
      <c r="O89" s="21" t="s">
        <v>16</v>
      </c>
      <c r="P89" s="21" t="s">
        <v>1006</v>
      </c>
      <c r="Q89" s="21" t="s">
        <v>847</v>
      </c>
      <c r="R89" s="22">
        <v>1</v>
      </c>
      <c r="S89" s="79">
        <f t="shared" si="63"/>
        <v>13812</v>
      </c>
      <c r="T89" s="79"/>
      <c r="U89" s="79"/>
      <c r="V89" s="79">
        <f t="shared" si="50"/>
        <v>13812</v>
      </c>
      <c r="W89" s="79">
        <f>70.1*5</f>
        <v>350.5</v>
      </c>
      <c r="X89" s="79">
        <f t="shared" si="51"/>
        <v>2600.833333333333</v>
      </c>
      <c r="Y89" s="79">
        <f t="shared" si="52"/>
        <v>26008.333333333332</v>
      </c>
      <c r="Z89" s="79">
        <f t="shared" si="53"/>
        <v>2071.7999999999997</v>
      </c>
      <c r="AA89" s="79">
        <f t="shared" si="54"/>
        <v>414.35999999999996</v>
      </c>
      <c r="AB89" s="79">
        <f t="shared" si="55"/>
        <v>690.6</v>
      </c>
      <c r="AC89" s="79">
        <f t="shared" si="56"/>
        <v>276.24</v>
      </c>
      <c r="AD89" s="79">
        <v>1114</v>
      </c>
      <c r="AE89" s="79">
        <v>679</v>
      </c>
      <c r="AF89" s="81">
        <f t="shared" si="57"/>
        <v>7802.5</v>
      </c>
      <c r="AG89" s="81">
        <f t="shared" si="58"/>
        <v>22442.805555555555</v>
      </c>
      <c r="AH89" s="81">
        <f t="shared" si="59"/>
        <v>269313.66666666663</v>
      </c>
      <c r="AI89" s="81"/>
      <c r="AJ89" s="81"/>
      <c r="AK89" s="81"/>
      <c r="AL89" s="81"/>
      <c r="AM89" s="81"/>
      <c r="AN89" s="81"/>
      <c r="AO89" s="81"/>
      <c r="AP89" s="81"/>
      <c r="AQ89" s="81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4"/>
      <c r="IN89" s="24"/>
      <c r="IO89" s="24"/>
      <c r="IP89" s="24"/>
    </row>
    <row r="90" spans="1:250" s="68" customFormat="1" ht="15" customHeight="1" x14ac:dyDescent="0.2">
      <c r="A90" s="18">
        <v>11</v>
      </c>
      <c r="B90" s="106" t="s">
        <v>1248</v>
      </c>
      <c r="C90" s="106" t="s">
        <v>1249</v>
      </c>
      <c r="D90" s="20">
        <v>14</v>
      </c>
      <c r="E90" s="106" t="s">
        <v>963</v>
      </c>
      <c r="F90" s="106" t="s">
        <v>1250</v>
      </c>
      <c r="G90" s="106" t="s">
        <v>1314</v>
      </c>
      <c r="H90" s="301" t="s">
        <v>1266</v>
      </c>
      <c r="I90" s="301"/>
      <c r="J90" s="301"/>
      <c r="K90" s="222">
        <v>41456</v>
      </c>
      <c r="L90" s="162" t="s">
        <v>1809</v>
      </c>
      <c r="M90" s="22">
        <v>40</v>
      </c>
      <c r="N90" s="22" t="s">
        <v>731</v>
      </c>
      <c r="O90" s="21" t="s">
        <v>887</v>
      </c>
      <c r="P90" s="21" t="s">
        <v>1005</v>
      </c>
      <c r="Q90" s="21" t="s">
        <v>847</v>
      </c>
      <c r="R90" s="22">
        <v>1</v>
      </c>
      <c r="S90" s="118">
        <f>13124+300+400</f>
        <v>13824</v>
      </c>
      <c r="T90" s="79"/>
      <c r="U90" s="79"/>
      <c r="V90" s="79">
        <f t="shared" si="50"/>
        <v>13824</v>
      </c>
      <c r="W90" s="79"/>
      <c r="X90" s="79">
        <f t="shared" si="51"/>
        <v>2548.666666666667</v>
      </c>
      <c r="Y90" s="79">
        <f t="shared" si="52"/>
        <v>25486.666666666668</v>
      </c>
      <c r="Z90" s="79">
        <f t="shared" si="53"/>
        <v>2073.6</v>
      </c>
      <c r="AA90" s="79">
        <f t="shared" si="54"/>
        <v>414.71999999999997</v>
      </c>
      <c r="AB90" s="79">
        <f t="shared" si="55"/>
        <v>691.2</v>
      </c>
      <c r="AC90" s="79">
        <f t="shared" si="56"/>
        <v>276.48</v>
      </c>
      <c r="AD90" s="79">
        <v>869</v>
      </c>
      <c r="AE90" s="79">
        <v>599</v>
      </c>
      <c r="AF90" s="81">
        <f t="shared" si="57"/>
        <v>7646</v>
      </c>
      <c r="AG90" s="81">
        <f t="shared" si="58"/>
        <v>21721.444444444445</v>
      </c>
      <c r="AH90" s="81">
        <f t="shared" si="59"/>
        <v>260657.33333333334</v>
      </c>
      <c r="AI90" s="81"/>
      <c r="AJ90" s="81"/>
      <c r="AK90" s="81"/>
      <c r="AL90" s="81"/>
      <c r="AM90" s="81"/>
      <c r="AN90" s="81"/>
      <c r="AO90" s="81"/>
      <c r="AP90" s="81"/>
      <c r="AQ90" s="81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4"/>
      <c r="IN90" s="24"/>
      <c r="IO90" s="24"/>
      <c r="IP90" s="24"/>
    </row>
    <row r="91" spans="1:250" s="68" customFormat="1" ht="15" customHeight="1" x14ac:dyDescent="0.2">
      <c r="A91" s="18">
        <v>12</v>
      </c>
      <c r="B91" s="106" t="s">
        <v>1248</v>
      </c>
      <c r="C91" s="106" t="s">
        <v>1249</v>
      </c>
      <c r="D91" s="20">
        <v>14</v>
      </c>
      <c r="E91" s="106" t="s">
        <v>963</v>
      </c>
      <c r="F91" s="106" t="s">
        <v>1250</v>
      </c>
      <c r="G91" s="106" t="s">
        <v>1328</v>
      </c>
      <c r="H91" s="200" t="s">
        <v>14</v>
      </c>
      <c r="I91" s="200"/>
      <c r="J91" s="200"/>
      <c r="K91" s="222">
        <v>35992</v>
      </c>
      <c r="L91" s="150">
        <v>12</v>
      </c>
      <c r="M91" s="22">
        <v>40</v>
      </c>
      <c r="N91" s="22" t="s">
        <v>731</v>
      </c>
      <c r="O91" s="21" t="s">
        <v>818</v>
      </c>
      <c r="P91" s="21" t="s">
        <v>1005</v>
      </c>
      <c r="Q91" s="21" t="s">
        <v>847</v>
      </c>
      <c r="R91" s="22">
        <v>1</v>
      </c>
      <c r="S91" s="79">
        <v>21910.5</v>
      </c>
      <c r="T91" s="79"/>
      <c r="U91" s="79"/>
      <c r="V91" s="79">
        <f t="shared" si="50"/>
        <v>21910.5</v>
      </c>
      <c r="W91" s="79">
        <f>70.1*6</f>
        <v>420.59999999999997</v>
      </c>
      <c r="X91" s="79">
        <f t="shared" si="51"/>
        <v>4045.5833333333335</v>
      </c>
      <c r="Y91" s="79">
        <f t="shared" si="52"/>
        <v>40455.833333333336</v>
      </c>
      <c r="Z91" s="79">
        <f t="shared" si="53"/>
        <v>3286.5749999999998</v>
      </c>
      <c r="AA91" s="79">
        <f t="shared" si="54"/>
        <v>657.31499999999994</v>
      </c>
      <c r="AB91" s="79">
        <f t="shared" si="55"/>
        <v>1095.5250000000001</v>
      </c>
      <c r="AC91" s="79">
        <f t="shared" si="56"/>
        <v>438.21000000000004</v>
      </c>
      <c r="AD91" s="79">
        <v>1455</v>
      </c>
      <c r="AE91" s="79">
        <v>908</v>
      </c>
      <c r="AF91" s="81">
        <f t="shared" si="57"/>
        <v>12136.75</v>
      </c>
      <c r="AG91" s="81">
        <f t="shared" si="58"/>
        <v>34891.572222222225</v>
      </c>
      <c r="AH91" s="81">
        <f t="shared" si="59"/>
        <v>418698.8666666667</v>
      </c>
      <c r="AI91" s="81"/>
      <c r="AJ91" s="81"/>
      <c r="AK91" s="81"/>
      <c r="AL91" s="81"/>
      <c r="AM91" s="81"/>
      <c r="AN91" s="81"/>
      <c r="AO91" s="81"/>
      <c r="AP91" s="81"/>
      <c r="AQ91" s="81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4"/>
      <c r="IN91" s="24"/>
      <c r="IO91" s="24"/>
      <c r="IP91" s="24"/>
    </row>
    <row r="92" spans="1:250" s="68" customFormat="1" ht="20.25" customHeight="1" x14ac:dyDescent="0.2">
      <c r="A92" s="18">
        <v>13</v>
      </c>
      <c r="B92" s="106" t="s">
        <v>1248</v>
      </c>
      <c r="C92" s="106" t="s">
        <v>1249</v>
      </c>
      <c r="D92" s="20">
        <v>14</v>
      </c>
      <c r="E92" s="106" t="s">
        <v>963</v>
      </c>
      <c r="F92" s="106" t="s">
        <v>1250</v>
      </c>
      <c r="G92" s="106" t="s">
        <v>1316</v>
      </c>
      <c r="H92" s="302" t="s">
        <v>31</v>
      </c>
      <c r="I92" s="302"/>
      <c r="J92" s="302"/>
      <c r="K92" s="222">
        <v>40042</v>
      </c>
      <c r="L92" s="162" t="s">
        <v>1809</v>
      </c>
      <c r="M92" s="22">
        <v>40</v>
      </c>
      <c r="N92" s="22" t="s">
        <v>731</v>
      </c>
      <c r="O92" s="21" t="s">
        <v>918</v>
      </c>
      <c r="P92" s="21" t="s">
        <v>1005</v>
      </c>
      <c r="Q92" s="21" t="s">
        <v>847</v>
      </c>
      <c r="R92" s="22">
        <v>1</v>
      </c>
      <c r="S92" s="118">
        <f>13124+300+400</f>
        <v>13824</v>
      </c>
      <c r="T92" s="79"/>
      <c r="U92" s="79"/>
      <c r="V92" s="79">
        <f t="shared" si="50"/>
        <v>13824</v>
      </c>
      <c r="W92" s="79"/>
      <c r="X92" s="79">
        <f t="shared" si="51"/>
        <v>2548.666666666667</v>
      </c>
      <c r="Y92" s="79">
        <f t="shared" si="52"/>
        <v>25486.666666666668</v>
      </c>
      <c r="Z92" s="79">
        <f t="shared" si="53"/>
        <v>2073.6</v>
      </c>
      <c r="AA92" s="79">
        <f t="shared" si="54"/>
        <v>414.71999999999997</v>
      </c>
      <c r="AB92" s="79">
        <f t="shared" si="55"/>
        <v>691.2</v>
      </c>
      <c r="AC92" s="79">
        <f t="shared" si="56"/>
        <v>276.48</v>
      </c>
      <c r="AD92" s="79">
        <v>869</v>
      </c>
      <c r="AE92" s="79">
        <v>599</v>
      </c>
      <c r="AF92" s="81">
        <f t="shared" si="57"/>
        <v>7646</v>
      </c>
      <c r="AG92" s="81">
        <f t="shared" si="58"/>
        <v>21721.444444444445</v>
      </c>
      <c r="AH92" s="81">
        <f t="shared" si="59"/>
        <v>260657.33333333334</v>
      </c>
      <c r="AI92" s="81"/>
      <c r="AJ92" s="81"/>
      <c r="AK92" s="81"/>
      <c r="AL92" s="81"/>
      <c r="AM92" s="81"/>
      <c r="AN92" s="81"/>
      <c r="AO92" s="81"/>
      <c r="AP92" s="81"/>
      <c r="AQ92" s="81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4"/>
      <c r="IN92" s="24"/>
      <c r="IO92" s="24"/>
      <c r="IP92" s="24"/>
    </row>
    <row r="93" spans="1:250" s="68" customFormat="1" ht="15" customHeight="1" x14ac:dyDescent="0.2">
      <c r="A93" s="18">
        <v>14</v>
      </c>
      <c r="B93" s="106" t="s">
        <v>1248</v>
      </c>
      <c r="C93" s="106" t="s">
        <v>1249</v>
      </c>
      <c r="D93" s="20">
        <v>14</v>
      </c>
      <c r="E93" s="106" t="s">
        <v>963</v>
      </c>
      <c r="F93" s="106" t="s">
        <v>1250</v>
      </c>
      <c r="G93" s="106" t="s">
        <v>1308</v>
      </c>
      <c r="H93" s="21" t="s">
        <v>36</v>
      </c>
      <c r="I93" s="21" t="s">
        <v>476</v>
      </c>
      <c r="J93" s="22" t="s">
        <v>990</v>
      </c>
      <c r="K93" s="222">
        <v>37288</v>
      </c>
      <c r="L93" s="154" t="s">
        <v>741</v>
      </c>
      <c r="M93" s="22">
        <v>40</v>
      </c>
      <c r="N93" s="22" t="s">
        <v>731</v>
      </c>
      <c r="O93" s="21" t="s">
        <v>742</v>
      </c>
      <c r="P93" s="21" t="s">
        <v>847</v>
      </c>
      <c r="Q93" s="21" t="s">
        <v>847</v>
      </c>
      <c r="R93" s="22">
        <v>1</v>
      </c>
      <c r="S93" s="79">
        <f t="shared" si="63"/>
        <v>13812</v>
      </c>
      <c r="T93" s="79"/>
      <c r="U93" s="79"/>
      <c r="V93" s="79">
        <f t="shared" si="50"/>
        <v>13812</v>
      </c>
      <c r="W93" s="79">
        <f>70.1*5</f>
        <v>350.5</v>
      </c>
      <c r="X93" s="79">
        <f t="shared" si="51"/>
        <v>2600.833333333333</v>
      </c>
      <c r="Y93" s="79">
        <f t="shared" si="52"/>
        <v>26008.333333333332</v>
      </c>
      <c r="Z93" s="79">
        <f t="shared" si="53"/>
        <v>2071.7999999999997</v>
      </c>
      <c r="AA93" s="79">
        <f t="shared" si="54"/>
        <v>414.35999999999996</v>
      </c>
      <c r="AB93" s="79">
        <f t="shared" si="55"/>
        <v>690.6</v>
      </c>
      <c r="AC93" s="79">
        <f t="shared" si="56"/>
        <v>276.24</v>
      </c>
      <c r="AD93" s="79">
        <v>1114</v>
      </c>
      <c r="AE93" s="79">
        <v>679</v>
      </c>
      <c r="AF93" s="81">
        <f t="shared" si="57"/>
        <v>7802.5</v>
      </c>
      <c r="AG93" s="81">
        <f t="shared" si="58"/>
        <v>22442.805555555555</v>
      </c>
      <c r="AH93" s="81">
        <f t="shared" si="59"/>
        <v>269313.66666666663</v>
      </c>
      <c r="AI93" s="81"/>
      <c r="AJ93" s="81"/>
      <c r="AK93" s="81"/>
      <c r="AL93" s="81"/>
      <c r="AM93" s="81"/>
      <c r="AN93" s="81"/>
      <c r="AO93" s="81"/>
      <c r="AP93" s="81"/>
      <c r="AQ93" s="81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4"/>
      <c r="IN93" s="24"/>
      <c r="IO93" s="24"/>
      <c r="IP93" s="24"/>
    </row>
    <row r="94" spans="1:250" s="68" customFormat="1" ht="15" customHeight="1" x14ac:dyDescent="0.2">
      <c r="A94" s="18">
        <v>15</v>
      </c>
      <c r="B94" s="106" t="s">
        <v>1248</v>
      </c>
      <c r="C94" s="106" t="s">
        <v>1249</v>
      </c>
      <c r="D94" s="20">
        <v>14</v>
      </c>
      <c r="E94" s="106" t="s">
        <v>963</v>
      </c>
      <c r="F94" s="106" t="s">
        <v>1250</v>
      </c>
      <c r="G94" s="106" t="s">
        <v>1309</v>
      </c>
      <c r="H94" s="68" t="s">
        <v>18</v>
      </c>
      <c r="I94" s="68" t="s">
        <v>19</v>
      </c>
      <c r="J94" s="22" t="s">
        <v>990</v>
      </c>
      <c r="K94" s="222">
        <v>39574</v>
      </c>
      <c r="L94" s="154" t="s">
        <v>741</v>
      </c>
      <c r="M94" s="22">
        <v>40</v>
      </c>
      <c r="N94" s="22" t="s">
        <v>755</v>
      </c>
      <c r="O94" s="21" t="s">
        <v>16</v>
      </c>
      <c r="P94" s="21" t="s">
        <v>1006</v>
      </c>
      <c r="Q94" s="21" t="s">
        <v>847</v>
      </c>
      <c r="R94" s="22">
        <v>1</v>
      </c>
      <c r="S94" s="79">
        <f t="shared" si="63"/>
        <v>13812</v>
      </c>
      <c r="T94" s="79"/>
      <c r="U94" s="79"/>
      <c r="V94" s="79">
        <f t="shared" si="50"/>
        <v>13812</v>
      </c>
      <c r="W94" s="79">
        <f>70.1*4</f>
        <v>280.39999999999998</v>
      </c>
      <c r="X94" s="79">
        <f t="shared" si="51"/>
        <v>2600.833333333333</v>
      </c>
      <c r="Y94" s="79">
        <f t="shared" si="52"/>
        <v>26008.333333333332</v>
      </c>
      <c r="Z94" s="79">
        <f t="shared" si="53"/>
        <v>2071.7999999999997</v>
      </c>
      <c r="AA94" s="79">
        <f t="shared" si="54"/>
        <v>414.35999999999996</v>
      </c>
      <c r="AB94" s="79">
        <f t="shared" si="55"/>
        <v>690.6</v>
      </c>
      <c r="AC94" s="79">
        <f t="shared" si="56"/>
        <v>276.24</v>
      </c>
      <c r="AD94" s="79">
        <v>1114</v>
      </c>
      <c r="AE94" s="79">
        <v>679</v>
      </c>
      <c r="AF94" s="81">
        <f t="shared" si="57"/>
        <v>7802.5</v>
      </c>
      <c r="AG94" s="81">
        <f t="shared" si="58"/>
        <v>22372.705555555553</v>
      </c>
      <c r="AH94" s="81">
        <f t="shared" si="59"/>
        <v>268472.46666666662</v>
      </c>
      <c r="AI94" s="81"/>
      <c r="AJ94" s="81"/>
      <c r="AK94" s="81"/>
      <c r="AL94" s="81"/>
      <c r="AM94" s="81"/>
      <c r="AN94" s="81"/>
      <c r="AO94" s="81"/>
      <c r="AP94" s="81"/>
      <c r="AQ94" s="81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4"/>
      <c r="IN94" s="24"/>
      <c r="IO94" s="24"/>
      <c r="IP94" s="24"/>
    </row>
    <row r="95" spans="1:250" s="68" customFormat="1" ht="15" customHeight="1" x14ac:dyDescent="0.2">
      <c r="A95" s="18">
        <v>16</v>
      </c>
      <c r="B95" s="106" t="s">
        <v>1248</v>
      </c>
      <c r="C95" s="106" t="s">
        <v>1249</v>
      </c>
      <c r="D95" s="20">
        <v>14</v>
      </c>
      <c r="E95" s="106" t="s">
        <v>963</v>
      </c>
      <c r="F95" s="106" t="s">
        <v>1250</v>
      </c>
      <c r="G95" s="106" t="s">
        <v>1310</v>
      </c>
      <c r="H95" s="21" t="s">
        <v>1123</v>
      </c>
      <c r="I95" s="21" t="s">
        <v>1164</v>
      </c>
      <c r="J95" s="22" t="s">
        <v>991</v>
      </c>
      <c r="K95" s="222">
        <v>41410</v>
      </c>
      <c r="L95" s="154" t="s">
        <v>741</v>
      </c>
      <c r="M95" s="22">
        <v>40</v>
      </c>
      <c r="N95" s="180" t="s">
        <v>755</v>
      </c>
      <c r="O95" s="21" t="s">
        <v>898</v>
      </c>
      <c r="P95" s="21" t="s">
        <v>1002</v>
      </c>
      <c r="Q95" s="21" t="s">
        <v>847</v>
      </c>
      <c r="R95" s="22">
        <v>1</v>
      </c>
      <c r="S95" s="79">
        <f t="shared" si="63"/>
        <v>13812</v>
      </c>
      <c r="T95" s="79"/>
      <c r="U95" s="79"/>
      <c r="V95" s="79">
        <f t="shared" si="50"/>
        <v>13812</v>
      </c>
      <c r="W95" s="79"/>
      <c r="X95" s="79">
        <f t="shared" si="51"/>
        <v>2600.833333333333</v>
      </c>
      <c r="Y95" s="79">
        <f t="shared" si="52"/>
        <v>26008.333333333332</v>
      </c>
      <c r="Z95" s="79">
        <f t="shared" si="53"/>
        <v>2071.7999999999997</v>
      </c>
      <c r="AA95" s="79">
        <f t="shared" si="54"/>
        <v>414.35999999999996</v>
      </c>
      <c r="AB95" s="79">
        <f t="shared" si="55"/>
        <v>690.6</v>
      </c>
      <c r="AC95" s="79">
        <f t="shared" si="56"/>
        <v>276.24</v>
      </c>
      <c r="AD95" s="79">
        <v>1114</v>
      </c>
      <c r="AE95" s="79">
        <v>679</v>
      </c>
      <c r="AF95" s="81">
        <f t="shared" si="57"/>
        <v>7802.5</v>
      </c>
      <c r="AG95" s="81">
        <f t="shared" si="58"/>
        <v>22092.305555555555</v>
      </c>
      <c r="AH95" s="81">
        <f t="shared" si="59"/>
        <v>265107.66666666663</v>
      </c>
      <c r="AI95" s="81"/>
      <c r="AJ95" s="81"/>
      <c r="AK95" s="81"/>
      <c r="AL95" s="81"/>
      <c r="AM95" s="81"/>
      <c r="AN95" s="81"/>
      <c r="AO95" s="81"/>
      <c r="AP95" s="81"/>
      <c r="AQ95" s="81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4"/>
      <c r="IN95" s="24"/>
      <c r="IO95" s="24"/>
      <c r="IP95" s="24"/>
    </row>
    <row r="96" spans="1:250" s="68" customFormat="1" ht="15" customHeight="1" x14ac:dyDescent="0.2">
      <c r="A96" s="18">
        <v>17</v>
      </c>
      <c r="B96" s="106" t="s">
        <v>1248</v>
      </c>
      <c r="C96" s="106" t="s">
        <v>1249</v>
      </c>
      <c r="D96" s="20">
        <v>14</v>
      </c>
      <c r="E96" s="106" t="s">
        <v>963</v>
      </c>
      <c r="F96" s="106" t="s">
        <v>1250</v>
      </c>
      <c r="G96" s="106" t="s">
        <v>1311</v>
      </c>
      <c r="H96" s="21" t="s">
        <v>521</v>
      </c>
      <c r="I96" s="21" t="s">
        <v>520</v>
      </c>
      <c r="J96" s="22" t="s">
        <v>990</v>
      </c>
      <c r="K96" s="222">
        <v>38783</v>
      </c>
      <c r="L96" s="154" t="s">
        <v>741</v>
      </c>
      <c r="M96" s="22">
        <v>40</v>
      </c>
      <c r="N96" s="22" t="s">
        <v>755</v>
      </c>
      <c r="O96" s="21" t="s">
        <v>16</v>
      </c>
      <c r="P96" s="21" t="s">
        <v>1006</v>
      </c>
      <c r="Q96" s="21" t="s">
        <v>847</v>
      </c>
      <c r="R96" s="22">
        <v>1</v>
      </c>
      <c r="S96" s="79">
        <f t="shared" si="63"/>
        <v>13812</v>
      </c>
      <c r="T96" s="79"/>
      <c r="U96" s="79"/>
      <c r="V96" s="79">
        <f t="shared" si="50"/>
        <v>13812</v>
      </c>
      <c r="W96" s="79">
        <f>70.1*4</f>
        <v>280.39999999999998</v>
      </c>
      <c r="X96" s="79">
        <f t="shared" si="51"/>
        <v>2600.833333333333</v>
      </c>
      <c r="Y96" s="79">
        <f t="shared" si="52"/>
        <v>26008.333333333332</v>
      </c>
      <c r="Z96" s="79">
        <f t="shared" si="53"/>
        <v>2071.7999999999997</v>
      </c>
      <c r="AA96" s="79">
        <f t="shared" si="54"/>
        <v>414.35999999999996</v>
      </c>
      <c r="AB96" s="79">
        <f t="shared" si="55"/>
        <v>690.6</v>
      </c>
      <c r="AC96" s="79">
        <f t="shared" si="56"/>
        <v>276.24</v>
      </c>
      <c r="AD96" s="79">
        <v>1114</v>
      </c>
      <c r="AE96" s="79">
        <v>679</v>
      </c>
      <c r="AF96" s="81">
        <f t="shared" si="57"/>
        <v>7802.5</v>
      </c>
      <c r="AG96" s="81">
        <f t="shared" si="58"/>
        <v>22372.705555555553</v>
      </c>
      <c r="AH96" s="81">
        <f t="shared" si="59"/>
        <v>268472.46666666662</v>
      </c>
      <c r="AI96" s="81"/>
      <c r="AJ96" s="81"/>
      <c r="AK96" s="81"/>
      <c r="AL96" s="81"/>
      <c r="AM96" s="81"/>
      <c r="AN96" s="81"/>
      <c r="AO96" s="81"/>
      <c r="AP96" s="81"/>
      <c r="AQ96" s="81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4"/>
      <c r="IN96" s="24"/>
      <c r="IO96" s="24"/>
      <c r="IP96" s="24"/>
    </row>
    <row r="97" spans="1:250" s="68" customFormat="1" ht="15" customHeight="1" x14ac:dyDescent="0.2">
      <c r="A97" s="18">
        <v>18</v>
      </c>
      <c r="B97" s="106" t="s">
        <v>1248</v>
      </c>
      <c r="C97" s="106" t="s">
        <v>1249</v>
      </c>
      <c r="D97" s="20">
        <v>14</v>
      </c>
      <c r="E97" s="106" t="s">
        <v>963</v>
      </c>
      <c r="F97" s="106" t="s">
        <v>1250</v>
      </c>
      <c r="G97" s="106" t="s">
        <v>1312</v>
      </c>
      <c r="H97" s="21" t="s">
        <v>32</v>
      </c>
      <c r="I97" s="21" t="s">
        <v>550</v>
      </c>
      <c r="J97" s="22" t="s">
        <v>991</v>
      </c>
      <c r="K97" s="222">
        <v>39022</v>
      </c>
      <c r="L97" s="154" t="s">
        <v>741</v>
      </c>
      <c r="M97" s="22">
        <v>40</v>
      </c>
      <c r="N97" s="22" t="s">
        <v>755</v>
      </c>
      <c r="O97" s="21" t="s">
        <v>16</v>
      </c>
      <c r="P97" s="21" t="s">
        <v>1006</v>
      </c>
      <c r="Q97" s="21" t="s">
        <v>847</v>
      </c>
      <c r="R97" s="22">
        <v>1</v>
      </c>
      <c r="S97" s="79">
        <f t="shared" si="63"/>
        <v>13812</v>
      </c>
      <c r="T97" s="79"/>
      <c r="U97" s="79"/>
      <c r="V97" s="79">
        <f t="shared" si="50"/>
        <v>13812</v>
      </c>
      <c r="W97" s="79">
        <f>70.1*4</f>
        <v>280.39999999999998</v>
      </c>
      <c r="X97" s="79">
        <f t="shared" si="51"/>
        <v>2600.833333333333</v>
      </c>
      <c r="Y97" s="79">
        <f t="shared" si="52"/>
        <v>26008.333333333332</v>
      </c>
      <c r="Z97" s="79">
        <f t="shared" si="53"/>
        <v>2071.7999999999997</v>
      </c>
      <c r="AA97" s="79">
        <f t="shared" si="54"/>
        <v>414.35999999999996</v>
      </c>
      <c r="AB97" s="79">
        <f t="shared" si="55"/>
        <v>690.6</v>
      </c>
      <c r="AC97" s="79">
        <f t="shared" si="56"/>
        <v>276.24</v>
      </c>
      <c r="AD97" s="79">
        <v>1114</v>
      </c>
      <c r="AE97" s="79">
        <v>679</v>
      </c>
      <c r="AF97" s="81">
        <f t="shared" si="57"/>
        <v>7802.5</v>
      </c>
      <c r="AG97" s="81">
        <f t="shared" si="58"/>
        <v>22372.705555555553</v>
      </c>
      <c r="AH97" s="81">
        <f t="shared" si="59"/>
        <v>268472.46666666662</v>
      </c>
      <c r="AI97" s="81"/>
      <c r="AJ97" s="81"/>
      <c r="AK97" s="81"/>
      <c r="AL97" s="81"/>
      <c r="AM97" s="81"/>
      <c r="AN97" s="81"/>
      <c r="AO97" s="81"/>
      <c r="AP97" s="81"/>
      <c r="AQ97" s="81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4"/>
      <c r="IN97" s="24"/>
      <c r="IO97" s="24"/>
      <c r="IP97" s="24"/>
    </row>
    <row r="98" spans="1:250" s="68" customFormat="1" ht="15" customHeight="1" x14ac:dyDescent="0.2">
      <c r="A98" s="18">
        <v>19</v>
      </c>
      <c r="B98" s="106" t="s">
        <v>1248</v>
      </c>
      <c r="C98" s="106" t="s">
        <v>1249</v>
      </c>
      <c r="D98" s="20">
        <v>14</v>
      </c>
      <c r="E98" s="106" t="s">
        <v>963</v>
      </c>
      <c r="F98" s="106" t="s">
        <v>1250</v>
      </c>
      <c r="G98" s="106" t="s">
        <v>1313</v>
      </c>
      <c r="H98" s="62" t="s">
        <v>1200</v>
      </c>
      <c r="I98" s="21" t="s">
        <v>1209</v>
      </c>
      <c r="J98" s="22" t="s">
        <v>990</v>
      </c>
      <c r="K98" s="222">
        <v>41471</v>
      </c>
      <c r="L98" s="162" t="s">
        <v>1809</v>
      </c>
      <c r="M98" s="22">
        <v>40</v>
      </c>
      <c r="N98" s="22" t="s">
        <v>731</v>
      </c>
      <c r="O98" s="21" t="s">
        <v>886</v>
      </c>
      <c r="P98" s="21" t="s">
        <v>1005</v>
      </c>
      <c r="Q98" s="21" t="s">
        <v>847</v>
      </c>
      <c r="R98" s="22">
        <v>1</v>
      </c>
      <c r="S98" s="118">
        <f>13124+300+400</f>
        <v>13824</v>
      </c>
      <c r="T98" s="79"/>
      <c r="U98" s="79"/>
      <c r="V98" s="79">
        <f t="shared" si="50"/>
        <v>13824</v>
      </c>
      <c r="W98" s="79"/>
      <c r="X98" s="79">
        <f t="shared" si="51"/>
        <v>2548.666666666667</v>
      </c>
      <c r="Y98" s="79">
        <f t="shared" si="52"/>
        <v>25486.666666666668</v>
      </c>
      <c r="Z98" s="79">
        <f t="shared" si="53"/>
        <v>2073.6</v>
      </c>
      <c r="AA98" s="79">
        <f t="shared" si="54"/>
        <v>414.71999999999997</v>
      </c>
      <c r="AB98" s="79">
        <f t="shared" si="55"/>
        <v>691.2</v>
      </c>
      <c r="AC98" s="79">
        <f t="shared" si="56"/>
        <v>276.48</v>
      </c>
      <c r="AD98" s="79">
        <v>869</v>
      </c>
      <c r="AE98" s="79">
        <v>599</v>
      </c>
      <c r="AF98" s="81">
        <f t="shared" si="57"/>
        <v>7646</v>
      </c>
      <c r="AG98" s="81">
        <f t="shared" si="58"/>
        <v>21721.444444444445</v>
      </c>
      <c r="AH98" s="81">
        <f t="shared" si="59"/>
        <v>260657.33333333334</v>
      </c>
      <c r="AI98" s="81"/>
      <c r="AJ98" s="81"/>
      <c r="AK98" s="81"/>
      <c r="AL98" s="81"/>
      <c r="AM98" s="81"/>
      <c r="AN98" s="81"/>
      <c r="AO98" s="81"/>
      <c r="AP98" s="81"/>
      <c r="AQ98" s="81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4"/>
      <c r="IN98" s="24"/>
      <c r="IO98" s="24"/>
      <c r="IP98" s="24"/>
    </row>
    <row r="99" spans="1:250" s="68" customFormat="1" ht="15" customHeight="1" x14ac:dyDescent="0.2">
      <c r="A99" s="18">
        <v>20</v>
      </c>
      <c r="B99" s="106" t="s">
        <v>1248</v>
      </c>
      <c r="C99" s="106" t="s">
        <v>1249</v>
      </c>
      <c r="D99" s="20">
        <v>14</v>
      </c>
      <c r="E99" s="106" t="s">
        <v>963</v>
      </c>
      <c r="F99" s="106" t="s">
        <v>1250</v>
      </c>
      <c r="G99" s="106" t="s">
        <v>1315</v>
      </c>
      <c r="H99" s="25" t="s">
        <v>797</v>
      </c>
      <c r="I99" s="21" t="s">
        <v>798</v>
      </c>
      <c r="J99" s="22" t="s">
        <v>991</v>
      </c>
      <c r="K99" s="222">
        <v>40367</v>
      </c>
      <c r="L99" s="162" t="s">
        <v>1809</v>
      </c>
      <c r="M99" s="22">
        <v>40</v>
      </c>
      <c r="N99" s="22" t="s">
        <v>731</v>
      </c>
      <c r="O99" s="21" t="s">
        <v>918</v>
      </c>
      <c r="P99" s="21" t="s">
        <v>1005</v>
      </c>
      <c r="Q99" s="21" t="s">
        <v>847</v>
      </c>
      <c r="R99" s="22">
        <v>1</v>
      </c>
      <c r="S99" s="118">
        <f>13124+300+400</f>
        <v>13824</v>
      </c>
      <c r="T99" s="79"/>
      <c r="U99" s="79"/>
      <c r="V99" s="79">
        <f t="shared" si="50"/>
        <v>13824</v>
      </c>
      <c r="W99" s="79"/>
      <c r="X99" s="79">
        <f t="shared" si="51"/>
        <v>2548.666666666667</v>
      </c>
      <c r="Y99" s="79">
        <f t="shared" si="52"/>
        <v>25486.666666666668</v>
      </c>
      <c r="Z99" s="79">
        <f t="shared" si="53"/>
        <v>2073.6</v>
      </c>
      <c r="AA99" s="79">
        <f t="shared" si="54"/>
        <v>414.71999999999997</v>
      </c>
      <c r="AB99" s="79">
        <f t="shared" si="55"/>
        <v>691.2</v>
      </c>
      <c r="AC99" s="79">
        <f t="shared" si="56"/>
        <v>276.48</v>
      </c>
      <c r="AD99" s="79">
        <v>869</v>
      </c>
      <c r="AE99" s="79">
        <v>599</v>
      </c>
      <c r="AF99" s="81">
        <f t="shared" si="57"/>
        <v>7646</v>
      </c>
      <c r="AG99" s="81">
        <f t="shared" si="58"/>
        <v>21721.444444444445</v>
      </c>
      <c r="AH99" s="81">
        <f t="shared" si="59"/>
        <v>260657.33333333334</v>
      </c>
      <c r="AI99" s="81"/>
      <c r="AJ99" s="81"/>
      <c r="AK99" s="81"/>
      <c r="AL99" s="81"/>
      <c r="AM99" s="81"/>
      <c r="AN99" s="81"/>
      <c r="AO99" s="81"/>
      <c r="AP99" s="81"/>
      <c r="AQ99" s="81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4"/>
      <c r="IN99" s="24"/>
      <c r="IO99" s="24"/>
      <c r="IP99" s="24"/>
    </row>
    <row r="100" spans="1:250" s="68" customFormat="1" ht="15" customHeight="1" x14ac:dyDescent="0.2">
      <c r="A100" s="18">
        <v>21</v>
      </c>
      <c r="B100" s="106" t="s">
        <v>1248</v>
      </c>
      <c r="C100" s="106" t="s">
        <v>1249</v>
      </c>
      <c r="D100" s="20">
        <v>14</v>
      </c>
      <c r="E100" s="106" t="s">
        <v>963</v>
      </c>
      <c r="F100" s="106" t="s">
        <v>1250</v>
      </c>
      <c r="G100" s="106" t="s">
        <v>1319</v>
      </c>
      <c r="H100" s="68" t="s">
        <v>714</v>
      </c>
      <c r="I100" s="68" t="s">
        <v>713</v>
      </c>
      <c r="J100" s="22" t="s">
        <v>991</v>
      </c>
      <c r="K100" s="222">
        <v>39965</v>
      </c>
      <c r="L100" s="150">
        <v>10</v>
      </c>
      <c r="M100" s="22">
        <v>40</v>
      </c>
      <c r="N100" s="22" t="s">
        <v>731</v>
      </c>
      <c r="O100" s="21" t="s">
        <v>849</v>
      </c>
      <c r="P100" s="21" t="s">
        <v>1003</v>
      </c>
      <c r="Q100" s="21" t="s">
        <v>847</v>
      </c>
      <c r="R100" s="22">
        <v>1</v>
      </c>
      <c r="S100" s="79">
        <f t="shared" ref="S100" si="64">15856+300</f>
        <v>16156</v>
      </c>
      <c r="T100" s="79"/>
      <c r="U100" s="79"/>
      <c r="V100" s="79">
        <f t="shared" si="50"/>
        <v>16156</v>
      </c>
      <c r="W100" s="79"/>
      <c r="X100" s="79">
        <f t="shared" si="51"/>
        <v>2943</v>
      </c>
      <c r="Y100" s="79">
        <f t="shared" si="52"/>
        <v>29430</v>
      </c>
      <c r="Z100" s="79">
        <f t="shared" si="53"/>
        <v>2423.4</v>
      </c>
      <c r="AA100" s="79">
        <f t="shared" si="54"/>
        <v>484.68</v>
      </c>
      <c r="AB100" s="79">
        <f t="shared" si="55"/>
        <v>807.80000000000007</v>
      </c>
      <c r="AC100" s="79">
        <f t="shared" si="56"/>
        <v>323.12</v>
      </c>
      <c r="AD100" s="79">
        <v>931</v>
      </c>
      <c r="AE100" s="79">
        <v>571</v>
      </c>
      <c r="AF100" s="81">
        <f t="shared" si="57"/>
        <v>8829</v>
      </c>
      <c r="AG100" s="81">
        <f t="shared" si="58"/>
        <v>25130.5</v>
      </c>
      <c r="AH100" s="81">
        <f t="shared" si="59"/>
        <v>301566</v>
      </c>
      <c r="AI100" s="81"/>
      <c r="AJ100" s="81"/>
      <c r="AK100" s="81"/>
      <c r="AL100" s="81"/>
      <c r="AM100" s="81"/>
      <c r="AN100" s="81"/>
      <c r="AO100" s="81"/>
      <c r="AP100" s="81"/>
      <c r="AQ100" s="81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4"/>
      <c r="IN100" s="24"/>
      <c r="IO100" s="24"/>
      <c r="IP100" s="24"/>
    </row>
    <row r="101" spans="1:250" s="68" customFormat="1" ht="15" customHeight="1" x14ac:dyDescent="0.2">
      <c r="A101" s="18">
        <v>22</v>
      </c>
      <c r="B101" s="106" t="s">
        <v>1248</v>
      </c>
      <c r="C101" s="106" t="s">
        <v>1249</v>
      </c>
      <c r="D101" s="20">
        <v>14</v>
      </c>
      <c r="E101" s="106" t="s">
        <v>963</v>
      </c>
      <c r="F101" s="106" t="s">
        <v>1250</v>
      </c>
      <c r="G101" s="106" t="s">
        <v>1320</v>
      </c>
      <c r="H101" s="61" t="s">
        <v>1244</v>
      </c>
      <c r="I101" s="21" t="s">
        <v>1178</v>
      </c>
      <c r="J101" s="22" t="s">
        <v>991</v>
      </c>
      <c r="K101" s="222">
        <v>41442</v>
      </c>
      <c r="L101" s="150">
        <v>11</v>
      </c>
      <c r="M101" s="22">
        <v>40</v>
      </c>
      <c r="N101" s="22" t="s">
        <v>731</v>
      </c>
      <c r="O101" s="21" t="s">
        <v>34</v>
      </c>
      <c r="P101" s="21" t="s">
        <v>1002</v>
      </c>
      <c r="Q101" s="21" t="s">
        <v>847</v>
      </c>
      <c r="R101" s="22">
        <v>1</v>
      </c>
      <c r="S101" s="79">
        <v>17669.61</v>
      </c>
      <c r="T101" s="79"/>
      <c r="U101" s="79"/>
      <c r="V101" s="79">
        <f t="shared" si="50"/>
        <v>17669.61</v>
      </c>
      <c r="W101" s="79"/>
      <c r="X101" s="79">
        <f t="shared" si="51"/>
        <v>3281.1016666666665</v>
      </c>
      <c r="Y101" s="79">
        <f t="shared" si="52"/>
        <v>32811.016666666663</v>
      </c>
      <c r="Z101" s="79">
        <f t="shared" si="53"/>
        <v>2650.4414999999999</v>
      </c>
      <c r="AA101" s="79">
        <f t="shared" si="54"/>
        <v>530.0883</v>
      </c>
      <c r="AB101" s="79">
        <f t="shared" si="55"/>
        <v>883.48050000000012</v>
      </c>
      <c r="AC101" s="79">
        <f t="shared" si="56"/>
        <v>353.3922</v>
      </c>
      <c r="AD101" s="79">
        <v>1261</v>
      </c>
      <c r="AE101" s="79">
        <v>756</v>
      </c>
      <c r="AF101" s="81">
        <f t="shared" si="57"/>
        <v>9843.3050000000003</v>
      </c>
      <c r="AG101" s="81">
        <f t="shared" si="58"/>
        <v>27931.964444444446</v>
      </c>
      <c r="AH101" s="81">
        <f t="shared" si="59"/>
        <v>335183.57333333336</v>
      </c>
      <c r="AI101" s="81"/>
      <c r="AJ101" s="81"/>
      <c r="AK101" s="81"/>
      <c r="AL101" s="81"/>
      <c r="AM101" s="81"/>
      <c r="AN101" s="81"/>
      <c r="AO101" s="81"/>
      <c r="AP101" s="81"/>
      <c r="AQ101" s="81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4"/>
      <c r="IN101" s="24"/>
      <c r="IO101" s="24"/>
      <c r="IP101" s="24"/>
    </row>
    <row r="102" spans="1:250" s="68" customFormat="1" ht="15" customHeight="1" x14ac:dyDescent="0.2">
      <c r="A102" s="18">
        <v>23</v>
      </c>
      <c r="B102" s="106" t="s">
        <v>1248</v>
      </c>
      <c r="C102" s="106" t="s">
        <v>1249</v>
      </c>
      <c r="D102" s="20">
        <v>14</v>
      </c>
      <c r="E102" s="106" t="s">
        <v>963</v>
      </c>
      <c r="F102" s="106" t="s">
        <v>1250</v>
      </c>
      <c r="G102" s="106" t="s">
        <v>1321</v>
      </c>
      <c r="H102" s="21" t="s">
        <v>890</v>
      </c>
      <c r="I102" s="21" t="s">
        <v>528</v>
      </c>
      <c r="J102" s="22" t="s">
        <v>991</v>
      </c>
      <c r="K102" s="222">
        <v>36318</v>
      </c>
      <c r="L102" s="150">
        <v>11</v>
      </c>
      <c r="M102" s="22">
        <v>40</v>
      </c>
      <c r="N102" s="22" t="s">
        <v>731</v>
      </c>
      <c r="O102" s="21" t="s">
        <v>853</v>
      </c>
      <c r="P102" s="21" t="s">
        <v>1002</v>
      </c>
      <c r="Q102" s="21" t="s">
        <v>847</v>
      </c>
      <c r="R102" s="22">
        <v>1</v>
      </c>
      <c r="S102" s="79">
        <v>17669.61</v>
      </c>
      <c r="T102" s="79"/>
      <c r="U102" s="79"/>
      <c r="V102" s="79">
        <f t="shared" si="50"/>
        <v>17669.61</v>
      </c>
      <c r="W102" s="79">
        <f>70.1*5</f>
        <v>350.5</v>
      </c>
      <c r="X102" s="79">
        <f t="shared" si="51"/>
        <v>3281.1016666666665</v>
      </c>
      <c r="Y102" s="79">
        <f t="shared" si="52"/>
        <v>32811.016666666663</v>
      </c>
      <c r="Z102" s="79">
        <f t="shared" si="53"/>
        <v>2650.4414999999999</v>
      </c>
      <c r="AA102" s="79">
        <f t="shared" si="54"/>
        <v>530.0883</v>
      </c>
      <c r="AB102" s="79">
        <f t="shared" si="55"/>
        <v>883.48050000000012</v>
      </c>
      <c r="AC102" s="79">
        <f t="shared" si="56"/>
        <v>353.3922</v>
      </c>
      <c r="AD102" s="79">
        <v>1261</v>
      </c>
      <c r="AE102" s="79">
        <v>756</v>
      </c>
      <c r="AF102" s="81">
        <f t="shared" si="57"/>
        <v>9843.3050000000003</v>
      </c>
      <c r="AG102" s="81">
        <f t="shared" si="58"/>
        <v>28282.464444444446</v>
      </c>
      <c r="AH102" s="81">
        <f t="shared" si="59"/>
        <v>339389.57333333336</v>
      </c>
      <c r="AI102" s="81"/>
      <c r="AJ102" s="81"/>
      <c r="AK102" s="81"/>
      <c r="AL102" s="81"/>
      <c r="AM102" s="81"/>
      <c r="AN102" s="81"/>
      <c r="AO102" s="81"/>
      <c r="AP102" s="81"/>
      <c r="AQ102" s="81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4"/>
      <c r="IN102" s="24"/>
      <c r="IO102" s="24"/>
      <c r="IP102" s="24"/>
    </row>
    <row r="103" spans="1:250" s="68" customFormat="1" ht="15" customHeight="1" x14ac:dyDescent="0.2">
      <c r="A103" s="18">
        <v>24</v>
      </c>
      <c r="B103" s="106" t="s">
        <v>1248</v>
      </c>
      <c r="C103" s="106" t="s">
        <v>1249</v>
      </c>
      <c r="D103" s="20">
        <v>14</v>
      </c>
      <c r="E103" s="106" t="s">
        <v>963</v>
      </c>
      <c r="F103" s="106" t="s">
        <v>1250</v>
      </c>
      <c r="G103" s="106" t="s">
        <v>1322</v>
      </c>
      <c r="H103" s="61" t="s">
        <v>1213</v>
      </c>
      <c r="I103" s="21" t="s">
        <v>22</v>
      </c>
      <c r="J103" s="22" t="s">
        <v>990</v>
      </c>
      <c r="K103" s="222">
        <v>40010</v>
      </c>
      <c r="L103" s="150">
        <v>11</v>
      </c>
      <c r="M103" s="22">
        <v>40</v>
      </c>
      <c r="N103" s="22" t="s">
        <v>731</v>
      </c>
      <c r="O103" s="21" t="s">
        <v>33</v>
      </c>
      <c r="P103" s="21" t="s">
        <v>1002</v>
      </c>
      <c r="Q103" s="21" t="s">
        <v>847</v>
      </c>
      <c r="R103" s="22">
        <v>1</v>
      </c>
      <c r="S103" s="79">
        <v>17669.61</v>
      </c>
      <c r="T103" s="79"/>
      <c r="U103" s="79"/>
      <c r="V103" s="79">
        <f t="shared" si="50"/>
        <v>17669.61</v>
      </c>
      <c r="W103" s="79"/>
      <c r="X103" s="79">
        <f t="shared" si="51"/>
        <v>3281.1016666666665</v>
      </c>
      <c r="Y103" s="79">
        <f t="shared" si="52"/>
        <v>32811.016666666663</v>
      </c>
      <c r="Z103" s="79">
        <f t="shared" si="53"/>
        <v>2650.4414999999999</v>
      </c>
      <c r="AA103" s="79">
        <f t="shared" si="54"/>
        <v>530.0883</v>
      </c>
      <c r="AB103" s="79">
        <f t="shared" si="55"/>
        <v>883.48050000000012</v>
      </c>
      <c r="AC103" s="79">
        <f t="shared" si="56"/>
        <v>353.3922</v>
      </c>
      <c r="AD103" s="79">
        <v>1261</v>
      </c>
      <c r="AE103" s="79">
        <v>756</v>
      </c>
      <c r="AF103" s="81">
        <f t="shared" si="57"/>
        <v>9843.3050000000003</v>
      </c>
      <c r="AG103" s="81">
        <f t="shared" si="58"/>
        <v>27931.964444444446</v>
      </c>
      <c r="AH103" s="81">
        <f t="shared" si="59"/>
        <v>335183.57333333336</v>
      </c>
      <c r="AI103" s="81"/>
      <c r="AJ103" s="81"/>
      <c r="AK103" s="81"/>
      <c r="AL103" s="81"/>
      <c r="AM103" s="81"/>
      <c r="AN103" s="81"/>
      <c r="AO103" s="81"/>
      <c r="AP103" s="81"/>
      <c r="AQ103" s="81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4"/>
      <c r="IN103" s="24"/>
      <c r="IO103" s="24"/>
      <c r="IP103" s="24"/>
    </row>
    <row r="104" spans="1:250" s="68" customFormat="1" ht="15" customHeight="1" x14ac:dyDescent="0.2">
      <c r="A104" s="18">
        <v>25</v>
      </c>
      <c r="B104" s="106" t="s">
        <v>1248</v>
      </c>
      <c r="C104" s="106" t="s">
        <v>1249</v>
      </c>
      <c r="D104" s="20">
        <v>14</v>
      </c>
      <c r="E104" s="106" t="s">
        <v>963</v>
      </c>
      <c r="F104" s="106" t="s">
        <v>1250</v>
      </c>
      <c r="G104" s="106" t="s">
        <v>1323</v>
      </c>
      <c r="H104" s="25" t="s">
        <v>1128</v>
      </c>
      <c r="I104" s="21" t="s">
        <v>1177</v>
      </c>
      <c r="J104" s="22" t="s">
        <v>991</v>
      </c>
      <c r="K104" s="222">
        <v>41410</v>
      </c>
      <c r="L104" s="150">
        <v>11</v>
      </c>
      <c r="M104" s="22">
        <v>40</v>
      </c>
      <c r="N104" s="22" t="s">
        <v>731</v>
      </c>
      <c r="O104" s="21" t="s">
        <v>851</v>
      </c>
      <c r="P104" s="21" t="s">
        <v>1006</v>
      </c>
      <c r="Q104" s="21" t="s">
        <v>847</v>
      </c>
      <c r="R104" s="22">
        <v>1</v>
      </c>
      <c r="S104" s="79">
        <v>17669.61</v>
      </c>
      <c r="T104" s="79"/>
      <c r="U104" s="79"/>
      <c r="V104" s="79">
        <f t="shared" si="50"/>
        <v>17669.61</v>
      </c>
      <c r="W104" s="79"/>
      <c r="X104" s="79">
        <f t="shared" si="51"/>
        <v>3281.1016666666665</v>
      </c>
      <c r="Y104" s="79">
        <f t="shared" si="52"/>
        <v>32811.016666666663</v>
      </c>
      <c r="Z104" s="79">
        <f t="shared" si="53"/>
        <v>2650.4414999999999</v>
      </c>
      <c r="AA104" s="79">
        <f t="shared" si="54"/>
        <v>530.0883</v>
      </c>
      <c r="AB104" s="79">
        <f t="shared" si="55"/>
        <v>883.48050000000012</v>
      </c>
      <c r="AC104" s="79">
        <f t="shared" si="56"/>
        <v>353.3922</v>
      </c>
      <c r="AD104" s="79">
        <v>1261</v>
      </c>
      <c r="AE104" s="79">
        <v>756</v>
      </c>
      <c r="AF104" s="81">
        <f t="shared" si="57"/>
        <v>9843.3050000000003</v>
      </c>
      <c r="AG104" s="81">
        <f t="shared" si="58"/>
        <v>27931.964444444446</v>
      </c>
      <c r="AH104" s="81">
        <f t="shared" si="59"/>
        <v>335183.57333333336</v>
      </c>
      <c r="AI104" s="81"/>
      <c r="AJ104" s="81"/>
      <c r="AK104" s="81"/>
      <c r="AL104" s="81"/>
      <c r="AM104" s="81"/>
      <c r="AN104" s="81"/>
      <c r="AO104" s="81"/>
      <c r="AP104" s="81"/>
      <c r="AQ104" s="81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4"/>
      <c r="IN104" s="24"/>
      <c r="IO104" s="24"/>
      <c r="IP104" s="24"/>
    </row>
    <row r="105" spans="1:250" s="68" customFormat="1" ht="15" customHeight="1" x14ac:dyDescent="0.2">
      <c r="A105" s="18">
        <v>26</v>
      </c>
      <c r="B105" s="106" t="s">
        <v>1248</v>
      </c>
      <c r="C105" s="106" t="s">
        <v>1249</v>
      </c>
      <c r="D105" s="20">
        <v>14</v>
      </c>
      <c r="E105" s="106" t="s">
        <v>963</v>
      </c>
      <c r="F105" s="106" t="s">
        <v>1250</v>
      </c>
      <c r="G105" s="106" t="s">
        <v>1324</v>
      </c>
      <c r="H105" s="21" t="s">
        <v>1131</v>
      </c>
      <c r="I105" s="21" t="s">
        <v>1181</v>
      </c>
      <c r="J105" s="22" t="s">
        <v>990</v>
      </c>
      <c r="K105" s="222">
        <v>41396</v>
      </c>
      <c r="L105" s="150">
        <v>12</v>
      </c>
      <c r="M105" s="22">
        <v>40</v>
      </c>
      <c r="N105" s="22" t="s">
        <v>731</v>
      </c>
      <c r="O105" s="21" t="s">
        <v>852</v>
      </c>
      <c r="P105" s="21" t="s">
        <v>1006</v>
      </c>
      <c r="Q105" s="21" t="s">
        <v>847</v>
      </c>
      <c r="R105" s="22">
        <v>1</v>
      </c>
      <c r="S105" s="79">
        <v>21910.5</v>
      </c>
      <c r="T105" s="79"/>
      <c r="U105" s="79"/>
      <c r="V105" s="79">
        <f t="shared" si="50"/>
        <v>21910.5</v>
      </c>
      <c r="W105" s="79"/>
      <c r="X105" s="79">
        <f t="shared" si="51"/>
        <v>4045.5833333333335</v>
      </c>
      <c r="Y105" s="79">
        <f t="shared" si="52"/>
        <v>40455.833333333336</v>
      </c>
      <c r="Z105" s="79">
        <f t="shared" si="53"/>
        <v>3286.5749999999998</v>
      </c>
      <c r="AA105" s="79">
        <f t="shared" si="54"/>
        <v>657.31499999999994</v>
      </c>
      <c r="AB105" s="79">
        <f t="shared" si="55"/>
        <v>1095.5250000000001</v>
      </c>
      <c r="AC105" s="79">
        <f t="shared" si="56"/>
        <v>438.21000000000004</v>
      </c>
      <c r="AD105" s="79">
        <v>1455</v>
      </c>
      <c r="AE105" s="79">
        <v>908</v>
      </c>
      <c r="AF105" s="81">
        <f t="shared" si="57"/>
        <v>12136.75</v>
      </c>
      <c r="AG105" s="81">
        <f t="shared" si="58"/>
        <v>34470.972222222219</v>
      </c>
      <c r="AH105" s="81">
        <f t="shared" si="59"/>
        <v>413651.66666666663</v>
      </c>
      <c r="AI105" s="81"/>
      <c r="AJ105" s="81"/>
      <c r="AK105" s="81"/>
      <c r="AL105" s="81"/>
      <c r="AM105" s="81"/>
      <c r="AN105" s="81"/>
      <c r="AO105" s="81"/>
      <c r="AP105" s="81"/>
      <c r="AQ105" s="81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4"/>
      <c r="IN105" s="24"/>
      <c r="IO105" s="24"/>
      <c r="IP105" s="24"/>
    </row>
    <row r="106" spans="1:250" s="68" customFormat="1" ht="15" customHeight="1" x14ac:dyDescent="0.2">
      <c r="A106" s="18">
        <v>27</v>
      </c>
      <c r="B106" s="106" t="s">
        <v>1248</v>
      </c>
      <c r="C106" s="106" t="s">
        <v>1249</v>
      </c>
      <c r="D106" s="20">
        <v>14</v>
      </c>
      <c r="E106" s="106" t="s">
        <v>963</v>
      </c>
      <c r="F106" s="106" t="s">
        <v>1250</v>
      </c>
      <c r="G106" s="106" t="s">
        <v>1326</v>
      </c>
      <c r="H106" s="25" t="s">
        <v>1129</v>
      </c>
      <c r="I106" s="21" t="s">
        <v>1179</v>
      </c>
      <c r="J106" s="22" t="s">
        <v>991</v>
      </c>
      <c r="K106" s="222">
        <v>41428</v>
      </c>
      <c r="L106" s="150">
        <v>12</v>
      </c>
      <c r="M106" s="22">
        <v>40</v>
      </c>
      <c r="N106" s="22" t="s">
        <v>731</v>
      </c>
      <c r="O106" s="21" t="s">
        <v>850</v>
      </c>
      <c r="P106" s="21" t="s">
        <v>1003</v>
      </c>
      <c r="Q106" s="21" t="s">
        <v>847</v>
      </c>
      <c r="R106" s="22">
        <v>1</v>
      </c>
      <c r="S106" s="79">
        <v>21910.5</v>
      </c>
      <c r="T106" s="79"/>
      <c r="U106" s="79"/>
      <c r="V106" s="79">
        <f t="shared" si="50"/>
        <v>21910.5</v>
      </c>
      <c r="W106" s="79"/>
      <c r="X106" s="79">
        <f t="shared" si="51"/>
        <v>4045.5833333333335</v>
      </c>
      <c r="Y106" s="79">
        <f t="shared" si="52"/>
        <v>40455.833333333336</v>
      </c>
      <c r="Z106" s="79">
        <f t="shared" si="53"/>
        <v>3286.5749999999998</v>
      </c>
      <c r="AA106" s="79">
        <f t="shared" si="54"/>
        <v>657.31499999999994</v>
      </c>
      <c r="AB106" s="79">
        <f t="shared" si="55"/>
        <v>1095.5250000000001</v>
      </c>
      <c r="AC106" s="79">
        <f t="shared" si="56"/>
        <v>438.21000000000004</v>
      </c>
      <c r="AD106" s="79">
        <v>1455</v>
      </c>
      <c r="AE106" s="79">
        <v>908</v>
      </c>
      <c r="AF106" s="81">
        <f t="shared" si="57"/>
        <v>12136.75</v>
      </c>
      <c r="AG106" s="81">
        <f t="shared" si="58"/>
        <v>34470.972222222219</v>
      </c>
      <c r="AH106" s="81">
        <f t="shared" si="59"/>
        <v>413651.66666666663</v>
      </c>
      <c r="AI106" s="81"/>
      <c r="AJ106" s="81"/>
      <c r="AK106" s="81"/>
      <c r="AL106" s="81"/>
      <c r="AM106" s="81"/>
      <c r="AN106" s="81"/>
      <c r="AO106" s="81"/>
      <c r="AP106" s="81"/>
      <c r="AQ106" s="81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4"/>
      <c r="IN106" s="24"/>
      <c r="IO106" s="24"/>
      <c r="IP106" s="24"/>
    </row>
    <row r="107" spans="1:250" s="68" customFormat="1" ht="15" customHeight="1" x14ac:dyDescent="0.2">
      <c r="A107" s="18">
        <v>28</v>
      </c>
      <c r="B107" s="106" t="s">
        <v>1248</v>
      </c>
      <c r="C107" s="106" t="s">
        <v>1249</v>
      </c>
      <c r="D107" s="20">
        <v>14</v>
      </c>
      <c r="E107" s="106" t="s">
        <v>963</v>
      </c>
      <c r="F107" s="106" t="s">
        <v>1250</v>
      </c>
      <c r="G107" s="106" t="s">
        <v>1327</v>
      </c>
      <c r="H107" s="62" t="s">
        <v>1741</v>
      </c>
      <c r="I107" s="61" t="s">
        <v>1754</v>
      </c>
      <c r="J107" s="67" t="s">
        <v>990</v>
      </c>
      <c r="K107" s="222">
        <v>41563</v>
      </c>
      <c r="L107" s="150">
        <v>12</v>
      </c>
      <c r="M107" s="22">
        <v>40</v>
      </c>
      <c r="N107" s="22" t="s">
        <v>731</v>
      </c>
      <c r="O107" s="21" t="s">
        <v>899</v>
      </c>
      <c r="P107" s="21" t="s">
        <v>1005</v>
      </c>
      <c r="Q107" s="21" t="s">
        <v>847</v>
      </c>
      <c r="R107" s="22">
        <v>1</v>
      </c>
      <c r="S107" s="79">
        <v>21910.5</v>
      </c>
      <c r="T107" s="79"/>
      <c r="U107" s="79"/>
      <c r="V107" s="79">
        <f t="shared" si="50"/>
        <v>21910.5</v>
      </c>
      <c r="W107" s="79">
        <f>70.1*4</f>
        <v>280.39999999999998</v>
      </c>
      <c r="X107" s="79">
        <f t="shared" si="51"/>
        <v>4045.5833333333335</v>
      </c>
      <c r="Y107" s="79">
        <f t="shared" si="52"/>
        <v>40455.833333333336</v>
      </c>
      <c r="Z107" s="79">
        <f t="shared" si="53"/>
        <v>3286.5749999999998</v>
      </c>
      <c r="AA107" s="79">
        <f t="shared" si="54"/>
        <v>657.31499999999994</v>
      </c>
      <c r="AB107" s="79">
        <f t="shared" si="55"/>
        <v>1095.5250000000001</v>
      </c>
      <c r="AC107" s="79">
        <f t="shared" si="56"/>
        <v>438.21000000000004</v>
      </c>
      <c r="AD107" s="79">
        <v>1455</v>
      </c>
      <c r="AE107" s="79">
        <v>908</v>
      </c>
      <c r="AF107" s="81">
        <f t="shared" si="57"/>
        <v>12136.75</v>
      </c>
      <c r="AG107" s="81">
        <f t="shared" si="58"/>
        <v>34751.372222222228</v>
      </c>
      <c r="AH107" s="81">
        <f t="shared" si="59"/>
        <v>417016.46666666673</v>
      </c>
      <c r="AI107" s="81"/>
      <c r="AJ107" s="81"/>
      <c r="AK107" s="81"/>
      <c r="AL107" s="81"/>
      <c r="AM107" s="81"/>
      <c r="AN107" s="81"/>
      <c r="AO107" s="81"/>
      <c r="AP107" s="81"/>
      <c r="AQ107" s="81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4"/>
      <c r="IN107" s="24"/>
      <c r="IO107" s="24"/>
      <c r="IP107" s="24"/>
    </row>
    <row r="108" spans="1:250" s="169" customFormat="1" ht="15" customHeight="1" x14ac:dyDescent="0.2">
      <c r="A108" s="18">
        <v>29</v>
      </c>
      <c r="B108" s="167" t="s">
        <v>1248</v>
      </c>
      <c r="C108" s="167" t="s">
        <v>1249</v>
      </c>
      <c r="D108" s="168">
        <v>14</v>
      </c>
      <c r="E108" s="167" t="s">
        <v>963</v>
      </c>
      <c r="F108" s="167" t="s">
        <v>1250</v>
      </c>
      <c r="G108" s="106" t="s">
        <v>1806</v>
      </c>
      <c r="H108" s="69" t="s">
        <v>1778</v>
      </c>
      <c r="I108" s="68" t="s">
        <v>1805</v>
      </c>
      <c r="J108" s="67" t="s">
        <v>991</v>
      </c>
      <c r="K108" s="222">
        <v>42065</v>
      </c>
      <c r="L108" s="171">
        <v>12</v>
      </c>
      <c r="M108" s="170">
        <v>40</v>
      </c>
      <c r="N108" s="170" t="s">
        <v>731</v>
      </c>
      <c r="O108" s="172" t="s">
        <v>819</v>
      </c>
      <c r="P108" s="172" t="s">
        <v>1004</v>
      </c>
      <c r="Q108" s="172" t="s">
        <v>847</v>
      </c>
      <c r="R108" s="170">
        <v>1</v>
      </c>
      <c r="S108" s="173">
        <v>21910.5</v>
      </c>
      <c r="T108" s="173"/>
      <c r="U108" s="173"/>
      <c r="V108" s="173">
        <f t="shared" si="50"/>
        <v>21910.5</v>
      </c>
      <c r="W108" s="173">
        <v>0</v>
      </c>
      <c r="X108" s="173">
        <f t="shared" si="51"/>
        <v>3987.916666666667</v>
      </c>
      <c r="Y108" s="173">
        <f t="shared" si="52"/>
        <v>39879.166666666672</v>
      </c>
      <c r="Z108" s="173">
        <f t="shared" si="53"/>
        <v>3286.5749999999998</v>
      </c>
      <c r="AA108" s="173">
        <f t="shared" si="54"/>
        <v>657.31499999999994</v>
      </c>
      <c r="AB108" s="173">
        <f t="shared" si="55"/>
        <v>1095.5250000000001</v>
      </c>
      <c r="AC108" s="173">
        <f t="shared" si="56"/>
        <v>438.21000000000004</v>
      </c>
      <c r="AD108" s="173">
        <v>1261</v>
      </c>
      <c r="AE108" s="173">
        <v>756</v>
      </c>
      <c r="AF108" s="174">
        <f t="shared" si="57"/>
        <v>11963.75</v>
      </c>
      <c r="AG108" s="81">
        <f t="shared" si="58"/>
        <v>34057.694444444445</v>
      </c>
      <c r="AH108" s="174">
        <f t="shared" si="59"/>
        <v>408692.33333333337</v>
      </c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175"/>
      <c r="DJ108" s="175"/>
      <c r="DK108" s="175"/>
      <c r="DL108" s="175"/>
      <c r="DM108" s="175"/>
      <c r="DN108" s="175"/>
      <c r="DO108" s="175"/>
      <c r="DP108" s="175"/>
      <c r="DQ108" s="175"/>
      <c r="DR108" s="175"/>
      <c r="DS108" s="175"/>
      <c r="DT108" s="175"/>
      <c r="DU108" s="175"/>
      <c r="DV108" s="175"/>
      <c r="DW108" s="175"/>
      <c r="DX108" s="175"/>
      <c r="DY108" s="175"/>
      <c r="DZ108" s="175"/>
      <c r="EA108" s="175"/>
      <c r="EB108" s="175"/>
      <c r="EC108" s="175"/>
      <c r="ED108" s="175"/>
      <c r="EE108" s="175"/>
      <c r="EF108" s="175"/>
      <c r="EG108" s="175"/>
      <c r="EH108" s="175"/>
      <c r="EI108" s="175"/>
      <c r="EJ108" s="175"/>
      <c r="EK108" s="175"/>
      <c r="EL108" s="175"/>
      <c r="EM108" s="175"/>
      <c r="EN108" s="175"/>
      <c r="EO108" s="175"/>
      <c r="EP108" s="175"/>
      <c r="EQ108" s="175"/>
      <c r="ER108" s="175"/>
      <c r="ES108" s="175"/>
      <c r="ET108" s="175"/>
      <c r="EU108" s="175"/>
      <c r="EV108" s="175"/>
      <c r="EW108" s="175"/>
      <c r="EX108" s="175"/>
      <c r="EY108" s="175"/>
      <c r="EZ108" s="175"/>
      <c r="FA108" s="175"/>
      <c r="FB108" s="175"/>
      <c r="FC108" s="175"/>
      <c r="FD108" s="175"/>
      <c r="FE108" s="175"/>
      <c r="FF108" s="175"/>
      <c r="FG108" s="175"/>
      <c r="FH108" s="175"/>
      <c r="FI108" s="175"/>
      <c r="FJ108" s="175"/>
      <c r="FK108" s="175"/>
      <c r="FL108" s="175"/>
      <c r="FM108" s="175"/>
      <c r="FN108" s="175"/>
      <c r="FO108" s="175"/>
      <c r="FP108" s="175"/>
      <c r="FQ108" s="175"/>
      <c r="FR108" s="175"/>
      <c r="FS108" s="175"/>
      <c r="FT108" s="175"/>
      <c r="FU108" s="175"/>
      <c r="FV108" s="175"/>
      <c r="FW108" s="175"/>
      <c r="FX108" s="175"/>
      <c r="FY108" s="175"/>
      <c r="FZ108" s="175"/>
      <c r="GA108" s="175"/>
      <c r="GB108" s="175"/>
      <c r="GC108" s="175"/>
      <c r="GD108" s="175"/>
      <c r="GE108" s="175"/>
      <c r="GF108" s="175"/>
      <c r="GG108" s="175"/>
      <c r="GH108" s="175"/>
      <c r="GI108" s="175"/>
      <c r="GJ108" s="175"/>
      <c r="GK108" s="175"/>
      <c r="GL108" s="175"/>
      <c r="GM108" s="175"/>
      <c r="GN108" s="175"/>
      <c r="GO108" s="175"/>
      <c r="GP108" s="175"/>
      <c r="GQ108" s="175"/>
      <c r="GR108" s="175"/>
      <c r="GS108" s="175"/>
      <c r="GT108" s="175"/>
      <c r="GU108" s="175"/>
      <c r="GV108" s="175"/>
      <c r="GW108" s="175"/>
      <c r="GX108" s="175"/>
      <c r="GY108" s="175"/>
      <c r="GZ108" s="175"/>
      <c r="HA108" s="175"/>
      <c r="HB108" s="175"/>
      <c r="HC108" s="175"/>
      <c r="HD108" s="175"/>
      <c r="HE108" s="175"/>
      <c r="HF108" s="175"/>
      <c r="HG108" s="175"/>
      <c r="HH108" s="175"/>
      <c r="HI108" s="175"/>
      <c r="HJ108" s="175"/>
      <c r="HK108" s="175"/>
      <c r="HL108" s="175"/>
      <c r="HM108" s="175"/>
      <c r="HN108" s="175"/>
      <c r="HO108" s="175"/>
      <c r="HP108" s="175"/>
      <c r="HQ108" s="175"/>
      <c r="HR108" s="175"/>
      <c r="HS108" s="175"/>
      <c r="HT108" s="175"/>
      <c r="HU108" s="175"/>
      <c r="HV108" s="175"/>
      <c r="HW108" s="175"/>
      <c r="HX108" s="175"/>
      <c r="HY108" s="175"/>
      <c r="HZ108" s="175"/>
      <c r="IA108" s="175"/>
      <c r="IB108" s="175"/>
      <c r="IC108" s="175"/>
      <c r="ID108" s="175"/>
      <c r="IE108" s="175"/>
      <c r="IF108" s="175"/>
      <c r="IG108" s="175"/>
      <c r="IH108" s="175"/>
      <c r="II108" s="175"/>
      <c r="IJ108" s="175"/>
      <c r="IK108" s="175"/>
      <c r="IL108" s="175"/>
      <c r="IM108" s="176"/>
      <c r="IN108" s="176"/>
      <c r="IO108" s="176"/>
      <c r="IP108" s="176"/>
    </row>
    <row r="109" spans="1:250" s="68" customFormat="1" ht="15" customHeight="1" x14ac:dyDescent="0.2">
      <c r="A109" s="18">
        <v>30</v>
      </c>
      <c r="B109" s="106" t="s">
        <v>1248</v>
      </c>
      <c r="C109" s="106" t="s">
        <v>1249</v>
      </c>
      <c r="D109" s="20">
        <v>14</v>
      </c>
      <c r="E109" s="106" t="s">
        <v>963</v>
      </c>
      <c r="F109" s="106" t="s">
        <v>1250</v>
      </c>
      <c r="G109" s="106" t="s">
        <v>1330</v>
      </c>
      <c r="H109" s="21" t="s">
        <v>6</v>
      </c>
      <c r="I109" s="21" t="s">
        <v>480</v>
      </c>
      <c r="J109" s="22" t="s">
        <v>991</v>
      </c>
      <c r="K109" s="222">
        <v>37561</v>
      </c>
      <c r="L109" s="150">
        <v>14</v>
      </c>
      <c r="M109" s="22">
        <v>40</v>
      </c>
      <c r="N109" s="22" t="s">
        <v>731</v>
      </c>
      <c r="O109" s="21" t="s">
        <v>7</v>
      </c>
      <c r="P109" s="21" t="s">
        <v>1004</v>
      </c>
      <c r="Q109" s="21" t="s">
        <v>847</v>
      </c>
      <c r="R109" s="22">
        <v>1</v>
      </c>
      <c r="S109" s="79">
        <v>34278</v>
      </c>
      <c r="T109" s="79"/>
      <c r="U109" s="79"/>
      <c r="V109" s="79">
        <f t="shared" si="50"/>
        <v>34278</v>
      </c>
      <c r="W109" s="79">
        <f>70.1*5</f>
        <v>350.5</v>
      </c>
      <c r="X109" s="79">
        <f t="shared" si="51"/>
        <v>6239.5</v>
      </c>
      <c r="Y109" s="79">
        <f t="shared" si="52"/>
        <v>62395.000000000007</v>
      </c>
      <c r="Z109" s="79">
        <f t="shared" si="53"/>
        <v>5141.7</v>
      </c>
      <c r="AA109" s="79">
        <f t="shared" si="54"/>
        <v>1028.3399999999999</v>
      </c>
      <c r="AB109" s="79">
        <f t="shared" si="55"/>
        <v>1713.9</v>
      </c>
      <c r="AC109" s="79">
        <f t="shared" si="56"/>
        <v>685.56000000000006</v>
      </c>
      <c r="AD109" s="79">
        <v>1837</v>
      </c>
      <c r="AE109" s="79">
        <v>1322</v>
      </c>
      <c r="AF109" s="81">
        <f t="shared" si="57"/>
        <v>18718.5</v>
      </c>
      <c r="AG109" s="81">
        <f t="shared" si="58"/>
        <v>53636.416666666657</v>
      </c>
      <c r="AH109" s="81">
        <f t="shared" si="59"/>
        <v>643636.99999999988</v>
      </c>
      <c r="AI109" s="81"/>
      <c r="AJ109" s="81"/>
      <c r="AK109" s="81"/>
      <c r="AL109" s="81"/>
      <c r="AM109" s="81"/>
      <c r="AN109" s="81"/>
      <c r="AO109" s="81"/>
      <c r="AP109" s="81"/>
      <c r="AQ109" s="81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4"/>
      <c r="IN109" s="24"/>
      <c r="IO109" s="24"/>
      <c r="IP109" s="24"/>
    </row>
    <row r="110" spans="1:250" s="68" customFormat="1" ht="15" customHeight="1" x14ac:dyDescent="0.2">
      <c r="A110" s="18">
        <v>31</v>
      </c>
      <c r="B110" s="106" t="s">
        <v>1248</v>
      </c>
      <c r="C110" s="106" t="s">
        <v>1249</v>
      </c>
      <c r="D110" s="20">
        <v>14</v>
      </c>
      <c r="E110" s="106" t="s">
        <v>963</v>
      </c>
      <c r="F110" s="106" t="s">
        <v>1250</v>
      </c>
      <c r="G110" s="106" t="s">
        <v>1332</v>
      </c>
      <c r="H110" s="21" t="s">
        <v>10</v>
      </c>
      <c r="I110" s="21" t="s">
        <v>481</v>
      </c>
      <c r="J110" s="22" t="s">
        <v>991</v>
      </c>
      <c r="K110" s="222">
        <v>38169</v>
      </c>
      <c r="L110" s="150">
        <v>14</v>
      </c>
      <c r="M110" s="22">
        <v>40</v>
      </c>
      <c r="N110" s="22" t="s">
        <v>731</v>
      </c>
      <c r="O110" s="21" t="s">
        <v>11</v>
      </c>
      <c r="P110" s="21" t="s">
        <v>1004</v>
      </c>
      <c r="Q110" s="21" t="s">
        <v>847</v>
      </c>
      <c r="R110" s="22">
        <v>1</v>
      </c>
      <c r="S110" s="79">
        <v>34278</v>
      </c>
      <c r="T110" s="79"/>
      <c r="U110" s="79"/>
      <c r="V110" s="79">
        <f t="shared" si="50"/>
        <v>34278</v>
      </c>
      <c r="W110" s="79">
        <f>70.1*4</f>
        <v>280.39999999999998</v>
      </c>
      <c r="X110" s="79">
        <f t="shared" si="51"/>
        <v>6239.5</v>
      </c>
      <c r="Y110" s="79">
        <f t="shared" si="52"/>
        <v>62395.000000000007</v>
      </c>
      <c r="Z110" s="79">
        <f t="shared" si="53"/>
        <v>5141.7</v>
      </c>
      <c r="AA110" s="79">
        <f t="shared" si="54"/>
        <v>1028.3399999999999</v>
      </c>
      <c r="AB110" s="79">
        <f t="shared" si="55"/>
        <v>1713.9</v>
      </c>
      <c r="AC110" s="79">
        <f t="shared" si="56"/>
        <v>685.56000000000006</v>
      </c>
      <c r="AD110" s="79">
        <v>1837</v>
      </c>
      <c r="AE110" s="79">
        <v>1322</v>
      </c>
      <c r="AF110" s="81">
        <f t="shared" si="57"/>
        <v>18718.5</v>
      </c>
      <c r="AG110" s="81">
        <f t="shared" si="58"/>
        <v>53566.316666666658</v>
      </c>
      <c r="AH110" s="81">
        <f t="shared" si="59"/>
        <v>642795.79999999993</v>
      </c>
      <c r="AI110" s="81"/>
      <c r="AJ110" s="81"/>
      <c r="AK110" s="81"/>
      <c r="AL110" s="81"/>
      <c r="AM110" s="81"/>
      <c r="AN110" s="81"/>
      <c r="AO110" s="81"/>
      <c r="AP110" s="81"/>
      <c r="AQ110" s="81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4"/>
      <c r="IN110" s="24"/>
      <c r="IO110" s="24"/>
      <c r="IP110" s="24"/>
    </row>
    <row r="111" spans="1:250" s="68" customFormat="1" ht="15" customHeight="1" x14ac:dyDescent="0.2">
      <c r="A111" s="18">
        <v>32</v>
      </c>
      <c r="B111" s="106" t="s">
        <v>1248</v>
      </c>
      <c r="C111" s="106" t="s">
        <v>1249</v>
      </c>
      <c r="D111" s="20">
        <v>14</v>
      </c>
      <c r="E111" s="106" t="s">
        <v>963</v>
      </c>
      <c r="F111" s="106" t="s">
        <v>1250</v>
      </c>
      <c r="G111" s="106" t="s">
        <v>1333</v>
      </c>
      <c r="H111" s="25" t="s">
        <v>1134</v>
      </c>
      <c r="I111" s="21" t="s">
        <v>1182</v>
      </c>
      <c r="J111" s="22" t="s">
        <v>991</v>
      </c>
      <c r="K111" s="222">
        <v>41404</v>
      </c>
      <c r="L111" s="150">
        <v>14</v>
      </c>
      <c r="M111" s="22">
        <v>40</v>
      </c>
      <c r="N111" s="22" t="s">
        <v>731</v>
      </c>
      <c r="O111" s="21" t="s">
        <v>821</v>
      </c>
      <c r="P111" s="21" t="s">
        <v>1006</v>
      </c>
      <c r="Q111" s="21" t="s">
        <v>847</v>
      </c>
      <c r="R111" s="22">
        <v>1</v>
      </c>
      <c r="S111" s="79">
        <v>34278</v>
      </c>
      <c r="T111" s="79"/>
      <c r="U111" s="79"/>
      <c r="V111" s="79">
        <f t="shared" si="50"/>
        <v>34278</v>
      </c>
      <c r="W111" s="79"/>
      <c r="X111" s="79">
        <f t="shared" si="51"/>
        <v>6239.5</v>
      </c>
      <c r="Y111" s="79">
        <f t="shared" si="52"/>
        <v>62395.000000000007</v>
      </c>
      <c r="Z111" s="79">
        <f t="shared" si="53"/>
        <v>5141.7</v>
      </c>
      <c r="AA111" s="79">
        <f t="shared" si="54"/>
        <v>1028.3399999999999</v>
      </c>
      <c r="AB111" s="79">
        <f t="shared" si="55"/>
        <v>1713.9</v>
      </c>
      <c r="AC111" s="79">
        <f t="shared" si="56"/>
        <v>685.56000000000006</v>
      </c>
      <c r="AD111" s="79">
        <v>1837</v>
      </c>
      <c r="AE111" s="79">
        <v>1322</v>
      </c>
      <c r="AF111" s="81">
        <f t="shared" si="57"/>
        <v>18718.5</v>
      </c>
      <c r="AG111" s="81">
        <f t="shared" si="58"/>
        <v>53285.916666666657</v>
      </c>
      <c r="AH111" s="81">
        <f t="shared" si="59"/>
        <v>639430.99999999988</v>
      </c>
      <c r="AI111" s="81"/>
      <c r="AJ111" s="81"/>
      <c r="AK111" s="81"/>
      <c r="AL111" s="81"/>
      <c r="AM111" s="81"/>
      <c r="AN111" s="81"/>
      <c r="AO111" s="81"/>
      <c r="AP111" s="81"/>
      <c r="AQ111" s="81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4"/>
      <c r="IN111" s="24"/>
      <c r="IO111" s="24"/>
      <c r="IP111" s="24"/>
    </row>
    <row r="112" spans="1:250" s="68" customFormat="1" ht="15" customHeight="1" x14ac:dyDescent="0.2">
      <c r="A112" s="18">
        <v>33</v>
      </c>
      <c r="B112" s="106" t="s">
        <v>1248</v>
      </c>
      <c r="C112" s="106" t="s">
        <v>1249</v>
      </c>
      <c r="D112" s="20">
        <v>14</v>
      </c>
      <c r="E112" s="106" t="s">
        <v>963</v>
      </c>
      <c r="F112" s="106" t="s">
        <v>1250</v>
      </c>
      <c r="G112" s="106" t="s">
        <v>1334</v>
      </c>
      <c r="H112" s="21" t="s">
        <v>8</v>
      </c>
      <c r="I112" s="21" t="s">
        <v>477</v>
      </c>
      <c r="J112" s="22" t="s">
        <v>991</v>
      </c>
      <c r="K112" s="222">
        <v>37316</v>
      </c>
      <c r="L112" s="150">
        <v>14</v>
      </c>
      <c r="M112" s="22">
        <v>40</v>
      </c>
      <c r="N112" s="22" t="s">
        <v>731</v>
      </c>
      <c r="O112" s="21" t="s">
        <v>9</v>
      </c>
      <c r="P112" s="21" t="s">
        <v>1004</v>
      </c>
      <c r="Q112" s="21" t="s">
        <v>847</v>
      </c>
      <c r="R112" s="22">
        <v>1</v>
      </c>
      <c r="S112" s="79">
        <v>34278</v>
      </c>
      <c r="T112" s="79"/>
      <c r="U112" s="79"/>
      <c r="V112" s="79">
        <f t="shared" si="50"/>
        <v>34278</v>
      </c>
      <c r="W112" s="79">
        <f>70.1*5</f>
        <v>350.5</v>
      </c>
      <c r="X112" s="79">
        <f t="shared" si="51"/>
        <v>6239.5</v>
      </c>
      <c r="Y112" s="79">
        <f t="shared" si="52"/>
        <v>62395.000000000007</v>
      </c>
      <c r="Z112" s="79">
        <f t="shared" si="53"/>
        <v>5141.7</v>
      </c>
      <c r="AA112" s="79">
        <f t="shared" si="54"/>
        <v>1028.3399999999999</v>
      </c>
      <c r="AB112" s="79">
        <f t="shared" si="55"/>
        <v>1713.9</v>
      </c>
      <c r="AC112" s="79">
        <f t="shared" si="56"/>
        <v>685.56000000000006</v>
      </c>
      <c r="AD112" s="79">
        <v>1837</v>
      </c>
      <c r="AE112" s="79">
        <v>1322</v>
      </c>
      <c r="AF112" s="81">
        <f t="shared" si="57"/>
        <v>18718.5</v>
      </c>
      <c r="AG112" s="81">
        <f t="shared" si="58"/>
        <v>53636.416666666657</v>
      </c>
      <c r="AH112" s="81">
        <f t="shared" si="59"/>
        <v>643636.99999999988</v>
      </c>
      <c r="AI112" s="81"/>
      <c r="AJ112" s="81"/>
      <c r="AK112" s="81"/>
      <c r="AL112" s="81"/>
      <c r="AM112" s="81"/>
      <c r="AN112" s="81"/>
      <c r="AO112" s="81"/>
      <c r="AP112" s="81"/>
      <c r="AQ112" s="81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4"/>
      <c r="IN112" s="24"/>
      <c r="IO112" s="24"/>
      <c r="IP112" s="24"/>
    </row>
    <row r="113" spans="1:250" s="68" customFormat="1" ht="15" customHeight="1" x14ac:dyDescent="0.2">
      <c r="A113" s="18">
        <v>34</v>
      </c>
      <c r="B113" s="106" t="s">
        <v>1248</v>
      </c>
      <c r="C113" s="106" t="s">
        <v>1249</v>
      </c>
      <c r="D113" s="20">
        <v>14</v>
      </c>
      <c r="E113" s="106" t="s">
        <v>963</v>
      </c>
      <c r="F113" s="106" t="s">
        <v>1250</v>
      </c>
      <c r="G113" s="106" t="s">
        <v>1335</v>
      </c>
      <c r="H113" s="21" t="s">
        <v>1135</v>
      </c>
      <c r="I113" s="21" t="s">
        <v>1166</v>
      </c>
      <c r="J113" s="22" t="s">
        <v>990</v>
      </c>
      <c r="K113" s="222">
        <v>39384</v>
      </c>
      <c r="L113" s="150">
        <v>15</v>
      </c>
      <c r="M113" s="22">
        <v>40</v>
      </c>
      <c r="N113" s="22" t="s">
        <v>731</v>
      </c>
      <c r="O113" s="21" t="s">
        <v>903</v>
      </c>
      <c r="P113" s="21" t="s">
        <v>1002</v>
      </c>
      <c r="Q113" s="21" t="s">
        <v>847</v>
      </c>
      <c r="R113" s="22">
        <v>1</v>
      </c>
      <c r="S113" s="79">
        <v>34278</v>
      </c>
      <c r="T113" s="79"/>
      <c r="U113" s="79"/>
      <c r="V113" s="79">
        <f t="shared" si="50"/>
        <v>34278</v>
      </c>
      <c r="W113" s="79">
        <f>70.1*4</f>
        <v>280.39999999999998</v>
      </c>
      <c r="X113" s="79">
        <f t="shared" si="51"/>
        <v>6280.666666666667</v>
      </c>
      <c r="Y113" s="79">
        <f t="shared" si="52"/>
        <v>62806.666666666672</v>
      </c>
      <c r="Z113" s="79">
        <f t="shared" si="53"/>
        <v>5141.7</v>
      </c>
      <c r="AA113" s="79">
        <f t="shared" si="54"/>
        <v>1028.3399999999999</v>
      </c>
      <c r="AB113" s="79">
        <f t="shared" si="55"/>
        <v>1713.9</v>
      </c>
      <c r="AC113" s="79">
        <f t="shared" si="56"/>
        <v>685.56000000000006</v>
      </c>
      <c r="AD113" s="79">
        <v>1989</v>
      </c>
      <c r="AE113" s="79">
        <v>1417</v>
      </c>
      <c r="AF113" s="81"/>
      <c r="AG113" s="81">
        <f t="shared" si="58"/>
        <v>52291.177777777775</v>
      </c>
      <c r="AH113" s="81">
        <f t="shared" si="59"/>
        <v>627494.1333333333</v>
      </c>
      <c r="AI113" s="81"/>
      <c r="AJ113" s="81"/>
      <c r="AK113" s="81"/>
      <c r="AL113" s="81"/>
      <c r="AM113" s="81"/>
      <c r="AN113" s="81"/>
      <c r="AO113" s="81"/>
      <c r="AP113" s="81"/>
      <c r="AQ113" s="81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4"/>
      <c r="IN113" s="24"/>
      <c r="IO113" s="24"/>
      <c r="IP113" s="24"/>
    </row>
    <row r="114" spans="1:250" s="68" customFormat="1" ht="15" customHeight="1" x14ac:dyDescent="0.2">
      <c r="A114" s="18">
        <v>35</v>
      </c>
      <c r="B114" s="106" t="s">
        <v>1248</v>
      </c>
      <c r="C114" s="106" t="s">
        <v>1249</v>
      </c>
      <c r="D114" s="20">
        <v>14</v>
      </c>
      <c r="E114" s="106" t="s">
        <v>963</v>
      </c>
      <c r="F114" s="106" t="s">
        <v>1250</v>
      </c>
      <c r="G114" s="106" t="s">
        <v>1338</v>
      </c>
      <c r="H114" s="21" t="s">
        <v>905</v>
      </c>
      <c r="I114" s="21" t="s">
        <v>1102</v>
      </c>
      <c r="J114" s="22" t="s">
        <v>991</v>
      </c>
      <c r="K114" s="222">
        <v>37063</v>
      </c>
      <c r="L114" s="150">
        <v>19</v>
      </c>
      <c r="M114" s="22">
        <v>40</v>
      </c>
      <c r="N114" s="22" t="s">
        <v>731</v>
      </c>
      <c r="O114" s="21" t="s">
        <v>822</v>
      </c>
      <c r="P114" s="21" t="s">
        <v>847</v>
      </c>
      <c r="Q114" s="21" t="s">
        <v>744</v>
      </c>
      <c r="R114" s="22">
        <v>1</v>
      </c>
      <c r="S114" s="79">
        <v>74696</v>
      </c>
      <c r="T114" s="79"/>
      <c r="U114" s="79"/>
      <c r="V114" s="79">
        <f t="shared" si="50"/>
        <v>74696</v>
      </c>
      <c r="W114" s="79">
        <v>184.14</v>
      </c>
      <c r="X114" s="79">
        <f t="shared" si="51"/>
        <v>13311.333333333334</v>
      </c>
      <c r="Y114" s="79">
        <f t="shared" si="52"/>
        <v>133113.33333333334</v>
      </c>
      <c r="Z114" s="79">
        <f t="shared" si="53"/>
        <v>11204.4</v>
      </c>
      <c r="AA114" s="79">
        <f t="shared" si="54"/>
        <v>2240.88</v>
      </c>
      <c r="AB114" s="79">
        <f t="shared" si="55"/>
        <v>3734.8</v>
      </c>
      <c r="AC114" s="79">
        <f t="shared" si="56"/>
        <v>1493.92</v>
      </c>
      <c r="AD114" s="79">
        <v>3037</v>
      </c>
      <c r="AE114" s="79">
        <v>2135</v>
      </c>
      <c r="AF114" s="81"/>
      <c r="AG114" s="81">
        <f t="shared" si="58"/>
        <v>110928.19555555556</v>
      </c>
      <c r="AH114" s="81">
        <f t="shared" si="59"/>
        <v>1331138.3466666667</v>
      </c>
      <c r="AI114" s="81"/>
      <c r="AJ114" s="81"/>
      <c r="AK114" s="81"/>
      <c r="AL114" s="81"/>
      <c r="AM114" s="81"/>
      <c r="AN114" s="81"/>
      <c r="AO114" s="81"/>
      <c r="AP114" s="81"/>
      <c r="AQ114" s="81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4"/>
      <c r="IN114" s="24"/>
      <c r="IO114" s="24"/>
      <c r="IP114" s="24"/>
    </row>
    <row r="115" spans="1:250" s="68" customFormat="1" ht="15" customHeight="1" x14ac:dyDescent="0.2">
      <c r="A115" s="183"/>
      <c r="B115" s="184"/>
      <c r="C115" s="106"/>
      <c r="D115" s="20"/>
      <c r="E115" s="184"/>
      <c r="F115" s="106"/>
      <c r="G115" s="184"/>
      <c r="H115" s="185"/>
      <c r="I115" s="185"/>
      <c r="J115" s="107"/>
      <c r="K115" s="226"/>
      <c r="L115" s="186"/>
      <c r="M115" s="107"/>
      <c r="N115" s="107"/>
      <c r="O115" s="21"/>
      <c r="P115" s="21"/>
      <c r="Q115" s="108" t="s">
        <v>885</v>
      </c>
      <c r="R115" s="107"/>
      <c r="S115" s="88">
        <f t="shared" ref="S115:AF115" si="65">SUM(S80:S114)</f>
        <v>679968.94</v>
      </c>
      <c r="T115" s="88">
        <f t="shared" si="65"/>
        <v>0</v>
      </c>
      <c r="U115" s="88">
        <f t="shared" si="65"/>
        <v>0</v>
      </c>
      <c r="V115" s="88">
        <f t="shared" si="65"/>
        <v>679968.94</v>
      </c>
      <c r="W115" s="88">
        <f t="shared" si="65"/>
        <v>6002.44</v>
      </c>
      <c r="X115" s="88">
        <f t="shared" si="65"/>
        <v>125424.15666666668</v>
      </c>
      <c r="Y115" s="88">
        <f t="shared" si="65"/>
        <v>1254241.5666666664</v>
      </c>
      <c r="Z115" s="88">
        <f t="shared" si="65"/>
        <v>101995.34099999997</v>
      </c>
      <c r="AA115" s="88">
        <f t="shared" si="65"/>
        <v>20399.068199999998</v>
      </c>
      <c r="AB115" s="88">
        <f t="shared" si="65"/>
        <v>33998.447000000022</v>
      </c>
      <c r="AC115" s="88">
        <f t="shared" si="65"/>
        <v>13599.378799999999</v>
      </c>
      <c r="AD115" s="88">
        <f t="shared" si="65"/>
        <v>44002</v>
      </c>
      <c r="AE115" s="88">
        <f t="shared" si="65"/>
        <v>28574</v>
      </c>
      <c r="AF115" s="88">
        <f t="shared" si="65"/>
        <v>317496.46999999997</v>
      </c>
      <c r="AG115" s="280">
        <f t="shared" si="58"/>
        <v>1069969.7977777775</v>
      </c>
      <c r="AH115" s="88">
        <f>SUM(AH80:AH114)</f>
        <v>12839637.573333334</v>
      </c>
      <c r="AI115" s="88"/>
      <c r="AJ115" s="88"/>
      <c r="AK115" s="88">
        <v>50000</v>
      </c>
      <c r="AL115" s="88">
        <v>30000</v>
      </c>
      <c r="AM115" s="88"/>
      <c r="AN115" s="88">
        <v>100000</v>
      </c>
      <c r="AO115" s="88"/>
      <c r="AP115" s="88"/>
      <c r="AQ115" s="88">
        <v>40000</v>
      </c>
      <c r="AR115" s="187"/>
      <c r="AS115" s="187"/>
    </row>
    <row r="116" spans="1:250" s="189" customFormat="1" ht="17.25" customHeight="1" x14ac:dyDescent="0.2">
      <c r="A116" s="183"/>
      <c r="B116" s="184"/>
      <c r="C116" s="106"/>
      <c r="D116" s="20"/>
      <c r="E116" s="184"/>
      <c r="F116" s="106"/>
      <c r="G116" s="184"/>
      <c r="H116" s="185"/>
      <c r="I116" s="185"/>
      <c r="J116" s="107"/>
      <c r="K116" s="226"/>
      <c r="L116" s="186"/>
      <c r="M116" s="107"/>
      <c r="N116" s="107"/>
      <c r="O116" s="21"/>
      <c r="P116" s="21"/>
      <c r="Q116" s="108" t="s">
        <v>745</v>
      </c>
      <c r="R116" s="107"/>
      <c r="S116" s="88">
        <f>+S78+S115+S57+S64</f>
        <v>1390496.4</v>
      </c>
      <c r="T116" s="88">
        <f>+T78+T115</f>
        <v>0</v>
      </c>
      <c r="U116" s="88">
        <f>+U78+U115</f>
        <v>0</v>
      </c>
      <c r="V116" s="88">
        <f>V115+V78+V57+V64</f>
        <v>1390496.4</v>
      </c>
      <c r="W116" s="88">
        <f t="shared" ref="W116:AF116" si="66">+W78+W115+W57+W64</f>
        <v>11163.54</v>
      </c>
      <c r="X116" s="88">
        <f t="shared" si="66"/>
        <v>254717.4</v>
      </c>
      <c r="Y116" s="88">
        <f t="shared" si="66"/>
        <v>2547174</v>
      </c>
      <c r="Z116" s="88">
        <f t="shared" si="66"/>
        <v>208574.45999999996</v>
      </c>
      <c r="AA116" s="88">
        <f t="shared" si="66"/>
        <v>41714.891999999993</v>
      </c>
      <c r="AB116" s="88">
        <f t="shared" si="66"/>
        <v>69524.820000000022</v>
      </c>
      <c r="AC116" s="88">
        <f t="shared" si="66"/>
        <v>27809.928</v>
      </c>
      <c r="AD116" s="88">
        <f t="shared" si="66"/>
        <v>83427</v>
      </c>
      <c r="AE116" s="88">
        <f t="shared" si="66"/>
        <v>54381</v>
      </c>
      <c r="AF116" s="88">
        <f t="shared" si="66"/>
        <v>572294.19999999995</v>
      </c>
      <c r="AG116" s="88">
        <f>AG78+AG115+AG57+AG64</f>
        <v>2168274.1733333333</v>
      </c>
      <c r="AH116" s="88">
        <f>AH78+AH115+AH57+AH64</f>
        <v>26019290.080000006</v>
      </c>
      <c r="AI116" s="88">
        <f t="shared" ref="AI116:AQ116" si="67">+AI78+AI115</f>
        <v>0</v>
      </c>
      <c r="AJ116" s="88">
        <f t="shared" si="67"/>
        <v>0</v>
      </c>
      <c r="AK116" s="88">
        <f t="shared" si="67"/>
        <v>846866.69</v>
      </c>
      <c r="AL116" s="88">
        <f t="shared" si="67"/>
        <v>30000</v>
      </c>
      <c r="AM116" s="88">
        <f t="shared" si="67"/>
        <v>0</v>
      </c>
      <c r="AN116" s="88">
        <f t="shared" si="67"/>
        <v>150000</v>
      </c>
      <c r="AO116" s="88">
        <f t="shared" si="67"/>
        <v>0</v>
      </c>
      <c r="AP116" s="88">
        <f t="shared" si="67"/>
        <v>0</v>
      </c>
      <c r="AQ116" s="88">
        <f t="shared" si="67"/>
        <v>50000</v>
      </c>
      <c r="AR116" s="187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68"/>
      <c r="FI116" s="68"/>
      <c r="FJ116" s="68"/>
      <c r="FK116" s="68"/>
      <c r="FL116" s="68"/>
      <c r="FM116" s="68"/>
      <c r="FN116" s="68"/>
      <c r="FO116" s="68"/>
      <c r="FP116" s="68"/>
      <c r="FQ116" s="68"/>
      <c r="FR116" s="68"/>
      <c r="FS116" s="68"/>
      <c r="FT116" s="68"/>
      <c r="FU116" s="68"/>
      <c r="FV116" s="68"/>
      <c r="FW116" s="68"/>
      <c r="FX116" s="68"/>
      <c r="FY116" s="68"/>
      <c r="FZ116" s="68"/>
      <c r="GA116" s="68"/>
      <c r="GB116" s="68"/>
      <c r="GC116" s="68"/>
      <c r="GD116" s="68"/>
      <c r="GE116" s="68"/>
      <c r="GF116" s="68"/>
      <c r="GG116" s="68"/>
      <c r="GH116" s="68"/>
      <c r="GI116" s="68"/>
      <c r="GJ116" s="68"/>
      <c r="GK116" s="68"/>
      <c r="GL116" s="68"/>
      <c r="GM116" s="68"/>
      <c r="GN116" s="68"/>
      <c r="GO116" s="68"/>
      <c r="GP116" s="68"/>
      <c r="GQ116" s="68"/>
      <c r="GR116" s="68"/>
      <c r="GS116" s="68"/>
      <c r="GT116" s="68"/>
      <c r="GU116" s="68"/>
      <c r="GV116" s="68"/>
      <c r="GW116" s="68"/>
      <c r="GX116" s="68"/>
      <c r="GY116" s="68"/>
      <c r="GZ116" s="68"/>
      <c r="HA116" s="68"/>
      <c r="HB116" s="68"/>
      <c r="HC116" s="68"/>
      <c r="HD116" s="68"/>
      <c r="HE116" s="68"/>
      <c r="HF116" s="68"/>
      <c r="HG116" s="68"/>
      <c r="HH116" s="68"/>
      <c r="HI116" s="68"/>
      <c r="HJ116" s="68"/>
      <c r="HK116" s="68"/>
      <c r="HL116" s="68"/>
      <c r="HM116" s="68"/>
      <c r="HN116" s="68"/>
      <c r="HO116" s="68"/>
      <c r="HP116" s="68"/>
      <c r="HQ116" s="68"/>
      <c r="HR116" s="68"/>
      <c r="HS116" s="68"/>
      <c r="HT116" s="68"/>
      <c r="HU116" s="68"/>
      <c r="HV116" s="68"/>
      <c r="HW116" s="68"/>
      <c r="HX116" s="68"/>
      <c r="HY116" s="68"/>
      <c r="HZ116" s="68"/>
      <c r="IA116" s="68"/>
      <c r="IB116" s="68"/>
      <c r="IC116" s="68"/>
      <c r="ID116" s="68"/>
      <c r="IE116" s="68"/>
      <c r="IF116" s="68"/>
      <c r="IG116" s="68"/>
      <c r="IH116" s="68"/>
      <c r="II116" s="68"/>
      <c r="IJ116" s="68"/>
      <c r="IK116" s="68"/>
      <c r="IL116" s="68"/>
    </row>
    <row r="117" spans="1:250" ht="15" x14ac:dyDescent="0.25">
      <c r="A117" s="34"/>
      <c r="C117" s="110"/>
      <c r="D117" s="115"/>
      <c r="E117" s="31"/>
      <c r="F117" s="110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271"/>
      <c r="AI117" s="144"/>
      <c r="AJ117" s="144"/>
      <c r="AK117" s="144"/>
      <c r="AL117" s="144"/>
      <c r="AM117" s="144"/>
      <c r="AN117" s="144"/>
      <c r="AO117" s="144"/>
      <c r="AP117" s="144"/>
      <c r="AQ117" s="144"/>
    </row>
    <row r="118" spans="1:250" ht="20.100000000000001" customHeight="1" x14ac:dyDescent="0.25">
      <c r="A118" s="129" t="s">
        <v>854</v>
      </c>
      <c r="B118" s="35"/>
      <c r="C118" s="110"/>
      <c r="D118" s="115"/>
      <c r="E118" s="35"/>
      <c r="F118" s="110"/>
      <c r="G118" s="35"/>
      <c r="H118" s="36"/>
      <c r="I118" s="36"/>
      <c r="J118" s="37"/>
      <c r="K118" s="227"/>
      <c r="L118" s="155"/>
      <c r="M118" s="38"/>
      <c r="N118" s="38"/>
      <c r="O118" s="39"/>
      <c r="P118" s="39"/>
      <c r="Q118" s="32"/>
      <c r="R118" s="38"/>
      <c r="S118" s="84"/>
      <c r="T118" s="84"/>
      <c r="U118" s="84"/>
      <c r="V118" s="85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5"/>
      <c r="AH118" s="84"/>
      <c r="AI118" s="84"/>
      <c r="AJ118" s="85"/>
      <c r="AK118" s="85"/>
      <c r="AL118" s="85"/>
      <c r="AM118" s="85"/>
      <c r="AN118" s="85"/>
      <c r="AO118" s="85"/>
      <c r="AP118" s="85"/>
      <c r="AQ118" s="85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</row>
    <row r="119" spans="1:250" s="68" customFormat="1" ht="15" customHeight="1" x14ac:dyDescent="0.2">
      <c r="A119" s="18">
        <v>1</v>
      </c>
      <c r="B119" s="106" t="s">
        <v>1248</v>
      </c>
      <c r="C119" s="106" t="s">
        <v>1249</v>
      </c>
      <c r="D119" s="20">
        <v>14</v>
      </c>
      <c r="E119" s="106" t="s">
        <v>962</v>
      </c>
      <c r="F119" s="106" t="s">
        <v>1250</v>
      </c>
      <c r="G119" s="106" t="s">
        <v>1339</v>
      </c>
      <c r="H119" s="25" t="s">
        <v>1152</v>
      </c>
      <c r="I119" s="21" t="s">
        <v>1149</v>
      </c>
      <c r="J119" s="22" t="s">
        <v>991</v>
      </c>
      <c r="K119" s="222">
        <v>41442</v>
      </c>
      <c r="L119" s="150" t="s">
        <v>86</v>
      </c>
      <c r="M119" s="22">
        <v>40</v>
      </c>
      <c r="N119" s="22" t="s">
        <v>755</v>
      </c>
      <c r="O119" s="21" t="s">
        <v>87</v>
      </c>
      <c r="P119" s="21" t="s">
        <v>1016</v>
      </c>
      <c r="Q119" s="21" t="s">
        <v>854</v>
      </c>
      <c r="R119" s="22">
        <v>1</v>
      </c>
      <c r="S119" s="146">
        <f>7107+500+500</f>
        <v>8107</v>
      </c>
      <c r="T119" s="79"/>
      <c r="U119" s="79">
        <f t="shared" ref="U119:U138" si="68">+S119*0.15</f>
        <v>1216.05</v>
      </c>
      <c r="V119" s="79">
        <f t="shared" ref="V119:V152" si="69">S119+T119+U119</f>
        <v>9323.0499999999993</v>
      </c>
      <c r="W119" s="79"/>
      <c r="X119" s="79">
        <f t="shared" ref="X119:X152" si="70">(V119+AD119+AE119)/30*5</f>
        <v>1747.8416666666667</v>
      </c>
      <c r="Y119" s="79">
        <f t="shared" ref="Y119:Y152" si="71">(V119+AD119+AE119)/30*50</f>
        <v>17478.416666666668</v>
      </c>
      <c r="Z119" s="79">
        <f t="shared" ref="Z119:Z152" si="72">V119*15%</f>
        <v>1398.4574999999998</v>
      </c>
      <c r="AA119" s="79">
        <f t="shared" ref="AA119:AA152" si="73">V119*3%</f>
        <v>279.69149999999996</v>
      </c>
      <c r="AB119" s="79">
        <f t="shared" ref="AB119:AB152" si="74">V119*5%</f>
        <v>466.15249999999997</v>
      </c>
      <c r="AC119" s="79">
        <f t="shared" ref="AC119:AC152" si="75">V119*2%</f>
        <v>186.46099999999998</v>
      </c>
      <c r="AD119" s="79">
        <f>647+70</f>
        <v>717</v>
      </c>
      <c r="AE119" s="79">
        <f>417+30</f>
        <v>447</v>
      </c>
      <c r="AF119" s="81">
        <f t="shared" ref="AF119:AF152" si="76">(V119+AD119+AE119)/2</f>
        <v>5243.5249999999996</v>
      </c>
      <c r="AG119" s="81">
        <f t="shared" ref="AG119:AG152" si="77">V119+W119+Z119+AA119+AB119+AC119+AD119+AE119+(X119/12+Y119/12+AF119/12)</f>
        <v>14856.961111111112</v>
      </c>
      <c r="AH119" s="81">
        <f t="shared" ref="AH119:AH152" si="78">+AG119*12</f>
        <v>178283.53333333333</v>
      </c>
      <c r="AI119" s="81"/>
      <c r="AJ119" s="81"/>
      <c r="AK119" s="81"/>
      <c r="AL119" s="81"/>
      <c r="AM119" s="81"/>
      <c r="AN119" s="81"/>
      <c r="AO119" s="81"/>
      <c r="AP119" s="81"/>
      <c r="AQ119" s="81"/>
    </row>
    <row r="120" spans="1:250" s="23" customFormat="1" ht="15" customHeight="1" x14ac:dyDescent="0.2">
      <c r="A120" s="116">
        <v>2</v>
      </c>
      <c r="B120" s="109" t="s">
        <v>1248</v>
      </c>
      <c r="C120" s="109" t="s">
        <v>1249</v>
      </c>
      <c r="D120" s="114">
        <v>14</v>
      </c>
      <c r="E120" s="109" t="s">
        <v>962</v>
      </c>
      <c r="F120" s="109" t="s">
        <v>1250</v>
      </c>
      <c r="G120" s="109" t="s">
        <v>1340</v>
      </c>
      <c r="H120" s="66" t="s">
        <v>88</v>
      </c>
      <c r="I120" s="66" t="s">
        <v>595</v>
      </c>
      <c r="J120" s="117" t="s">
        <v>991</v>
      </c>
      <c r="K120" s="223">
        <v>36679</v>
      </c>
      <c r="L120" s="151" t="s">
        <v>86</v>
      </c>
      <c r="M120" s="117">
        <v>40</v>
      </c>
      <c r="N120" s="117" t="s">
        <v>755</v>
      </c>
      <c r="O120" s="66" t="s">
        <v>87</v>
      </c>
      <c r="P120" s="66" t="s">
        <v>1016</v>
      </c>
      <c r="Q120" s="66" t="s">
        <v>854</v>
      </c>
      <c r="R120" s="117">
        <v>1</v>
      </c>
      <c r="S120" s="146">
        <f t="shared" ref="S120:S126" si="79">7107+500+500</f>
        <v>8107</v>
      </c>
      <c r="T120" s="118"/>
      <c r="U120" s="118">
        <f t="shared" si="68"/>
        <v>1216.05</v>
      </c>
      <c r="V120" s="118">
        <f t="shared" si="69"/>
        <v>9323.0499999999993</v>
      </c>
      <c r="W120" s="118">
        <f>70.1*5</f>
        <v>350.5</v>
      </c>
      <c r="X120" s="118">
        <f t="shared" si="70"/>
        <v>1747.8416666666667</v>
      </c>
      <c r="Y120" s="118">
        <f t="shared" si="71"/>
        <v>17478.416666666668</v>
      </c>
      <c r="Z120" s="118">
        <f t="shared" si="72"/>
        <v>1398.4574999999998</v>
      </c>
      <c r="AA120" s="118">
        <f t="shared" si="73"/>
        <v>279.69149999999996</v>
      </c>
      <c r="AB120" s="118">
        <f t="shared" si="74"/>
        <v>466.15249999999997</v>
      </c>
      <c r="AC120" s="118">
        <f t="shared" si="75"/>
        <v>186.46099999999998</v>
      </c>
      <c r="AD120" s="79">
        <f t="shared" ref="AD120:AD126" si="80">647+70</f>
        <v>717</v>
      </c>
      <c r="AE120" s="79">
        <f t="shared" ref="AE120:AE126" si="81">417+30</f>
        <v>447</v>
      </c>
      <c r="AF120" s="119">
        <f t="shared" si="76"/>
        <v>5243.5249999999996</v>
      </c>
      <c r="AG120" s="81">
        <f t="shared" si="77"/>
        <v>15207.461111111112</v>
      </c>
      <c r="AH120" s="119">
        <f t="shared" si="78"/>
        <v>182489.53333333333</v>
      </c>
      <c r="AI120" s="119"/>
      <c r="AJ120" s="119"/>
      <c r="AK120" s="119"/>
      <c r="AL120" s="119"/>
      <c r="AM120" s="119"/>
      <c r="AN120" s="119"/>
      <c r="AO120" s="119"/>
      <c r="AP120" s="119"/>
      <c r="AQ120" s="119"/>
      <c r="IM120" s="24"/>
      <c r="IN120" s="24"/>
      <c r="IO120" s="24"/>
      <c r="IP120" s="24"/>
    </row>
    <row r="121" spans="1:250" s="23" customFormat="1" ht="15" customHeight="1" x14ac:dyDescent="0.2">
      <c r="A121" s="18">
        <v>3</v>
      </c>
      <c r="B121" s="106" t="s">
        <v>1248</v>
      </c>
      <c r="C121" s="106" t="s">
        <v>1249</v>
      </c>
      <c r="D121" s="20">
        <v>14</v>
      </c>
      <c r="E121" s="106" t="s">
        <v>962</v>
      </c>
      <c r="F121" s="106" t="s">
        <v>1250</v>
      </c>
      <c r="G121" s="106" t="s">
        <v>1341</v>
      </c>
      <c r="H121" s="21" t="s">
        <v>90</v>
      </c>
      <c r="I121" s="21" t="s">
        <v>91</v>
      </c>
      <c r="J121" s="22" t="s">
        <v>991</v>
      </c>
      <c r="K121" s="222">
        <v>36416</v>
      </c>
      <c r="L121" s="150" t="s">
        <v>86</v>
      </c>
      <c r="M121" s="22">
        <v>40</v>
      </c>
      <c r="N121" s="22" t="s">
        <v>755</v>
      </c>
      <c r="O121" s="21" t="s">
        <v>87</v>
      </c>
      <c r="P121" s="21" t="s">
        <v>1016</v>
      </c>
      <c r="Q121" s="21" t="s">
        <v>854</v>
      </c>
      <c r="R121" s="22">
        <v>1</v>
      </c>
      <c r="S121" s="146">
        <f t="shared" si="79"/>
        <v>8107</v>
      </c>
      <c r="T121" s="79"/>
      <c r="U121" s="79">
        <f t="shared" si="68"/>
        <v>1216.05</v>
      </c>
      <c r="V121" s="79">
        <f t="shared" si="69"/>
        <v>9323.0499999999993</v>
      </c>
      <c r="W121" s="79">
        <f>70.1*5</f>
        <v>350.5</v>
      </c>
      <c r="X121" s="79">
        <f t="shared" si="70"/>
        <v>1747.8416666666667</v>
      </c>
      <c r="Y121" s="79">
        <f t="shared" si="71"/>
        <v>17478.416666666668</v>
      </c>
      <c r="Z121" s="79">
        <f t="shared" si="72"/>
        <v>1398.4574999999998</v>
      </c>
      <c r="AA121" s="79">
        <f t="shared" si="73"/>
        <v>279.69149999999996</v>
      </c>
      <c r="AB121" s="79">
        <f t="shared" si="74"/>
        <v>466.15249999999997</v>
      </c>
      <c r="AC121" s="79">
        <f t="shared" si="75"/>
        <v>186.46099999999998</v>
      </c>
      <c r="AD121" s="79">
        <f t="shared" si="80"/>
        <v>717</v>
      </c>
      <c r="AE121" s="79">
        <f t="shared" si="81"/>
        <v>447</v>
      </c>
      <c r="AF121" s="81">
        <f t="shared" si="76"/>
        <v>5243.5249999999996</v>
      </c>
      <c r="AG121" s="81">
        <f t="shared" si="77"/>
        <v>15207.461111111112</v>
      </c>
      <c r="AH121" s="81">
        <f t="shared" si="78"/>
        <v>182489.53333333333</v>
      </c>
      <c r="AI121" s="81"/>
      <c r="AJ121" s="81"/>
      <c r="AK121" s="81"/>
      <c r="AL121" s="81"/>
      <c r="AM121" s="81"/>
      <c r="AN121" s="81"/>
      <c r="AO121" s="81"/>
      <c r="AP121" s="81"/>
      <c r="AQ121" s="81"/>
      <c r="IM121" s="24"/>
      <c r="IN121" s="24"/>
      <c r="IO121" s="24"/>
      <c r="IP121" s="24"/>
    </row>
    <row r="122" spans="1:250" s="23" customFormat="1" ht="15" customHeight="1" x14ac:dyDescent="0.2">
      <c r="A122" s="18">
        <v>4</v>
      </c>
      <c r="B122" s="106" t="s">
        <v>1248</v>
      </c>
      <c r="C122" s="106" t="s">
        <v>1249</v>
      </c>
      <c r="D122" s="20">
        <v>14</v>
      </c>
      <c r="E122" s="106" t="s">
        <v>962</v>
      </c>
      <c r="F122" s="106" t="s">
        <v>1250</v>
      </c>
      <c r="G122" s="106" t="s">
        <v>1342</v>
      </c>
      <c r="H122" s="190" t="s">
        <v>1096</v>
      </c>
      <c r="I122" s="191" t="s">
        <v>1097</v>
      </c>
      <c r="J122" s="22" t="s">
        <v>991</v>
      </c>
      <c r="K122" s="230">
        <v>41330</v>
      </c>
      <c r="L122" s="150" t="s">
        <v>86</v>
      </c>
      <c r="M122" s="22">
        <v>40</v>
      </c>
      <c r="N122" s="22" t="s">
        <v>755</v>
      </c>
      <c r="O122" s="21" t="s">
        <v>87</v>
      </c>
      <c r="P122" s="21" t="s">
        <v>1016</v>
      </c>
      <c r="Q122" s="21" t="s">
        <v>854</v>
      </c>
      <c r="R122" s="22">
        <v>1</v>
      </c>
      <c r="S122" s="146">
        <f t="shared" si="79"/>
        <v>8107</v>
      </c>
      <c r="T122" s="79"/>
      <c r="U122" s="79">
        <f t="shared" si="68"/>
        <v>1216.05</v>
      </c>
      <c r="V122" s="79">
        <f t="shared" si="69"/>
        <v>9323.0499999999993</v>
      </c>
      <c r="W122" s="79"/>
      <c r="X122" s="79">
        <f t="shared" si="70"/>
        <v>1747.8416666666667</v>
      </c>
      <c r="Y122" s="79">
        <f t="shared" si="71"/>
        <v>17478.416666666668</v>
      </c>
      <c r="Z122" s="79">
        <f t="shared" si="72"/>
        <v>1398.4574999999998</v>
      </c>
      <c r="AA122" s="79">
        <f t="shared" si="73"/>
        <v>279.69149999999996</v>
      </c>
      <c r="AB122" s="79">
        <f t="shared" si="74"/>
        <v>466.15249999999997</v>
      </c>
      <c r="AC122" s="79">
        <f t="shared" si="75"/>
        <v>186.46099999999998</v>
      </c>
      <c r="AD122" s="79">
        <f t="shared" si="80"/>
        <v>717</v>
      </c>
      <c r="AE122" s="79">
        <f t="shared" si="81"/>
        <v>447</v>
      </c>
      <c r="AF122" s="81">
        <f t="shared" si="76"/>
        <v>5243.5249999999996</v>
      </c>
      <c r="AG122" s="81">
        <f t="shared" si="77"/>
        <v>14856.961111111112</v>
      </c>
      <c r="AH122" s="81">
        <f t="shared" si="78"/>
        <v>178283.53333333333</v>
      </c>
      <c r="AI122" s="81"/>
      <c r="AJ122" s="81"/>
      <c r="AK122" s="81"/>
      <c r="AL122" s="81"/>
      <c r="AM122" s="81"/>
      <c r="AN122" s="81"/>
      <c r="AO122" s="81"/>
      <c r="AP122" s="81"/>
      <c r="AQ122" s="81"/>
      <c r="IM122" s="24"/>
      <c r="IN122" s="24"/>
      <c r="IO122" s="24"/>
      <c r="IP122" s="24"/>
    </row>
    <row r="123" spans="1:250" s="23" customFormat="1" ht="15" customHeight="1" x14ac:dyDescent="0.2">
      <c r="A123" s="18">
        <v>5</v>
      </c>
      <c r="B123" s="106" t="s">
        <v>1248</v>
      </c>
      <c r="C123" s="106" t="s">
        <v>1249</v>
      </c>
      <c r="D123" s="20">
        <v>14</v>
      </c>
      <c r="E123" s="106" t="s">
        <v>962</v>
      </c>
      <c r="F123" s="106" t="s">
        <v>1250</v>
      </c>
      <c r="G123" s="106" t="s">
        <v>1343</v>
      </c>
      <c r="H123" s="21" t="s">
        <v>92</v>
      </c>
      <c r="I123" s="21" t="s">
        <v>599</v>
      </c>
      <c r="J123" s="22" t="s">
        <v>991</v>
      </c>
      <c r="K123" s="222">
        <v>36619</v>
      </c>
      <c r="L123" s="150" t="s">
        <v>86</v>
      </c>
      <c r="M123" s="22">
        <v>40</v>
      </c>
      <c r="N123" s="22" t="s">
        <v>755</v>
      </c>
      <c r="O123" s="21" t="s">
        <v>87</v>
      </c>
      <c r="P123" s="21" t="s">
        <v>1016</v>
      </c>
      <c r="Q123" s="21" t="s">
        <v>854</v>
      </c>
      <c r="R123" s="22">
        <v>1</v>
      </c>
      <c r="S123" s="146">
        <f t="shared" si="79"/>
        <v>8107</v>
      </c>
      <c r="T123" s="79"/>
      <c r="U123" s="79">
        <f t="shared" si="68"/>
        <v>1216.05</v>
      </c>
      <c r="V123" s="79">
        <f t="shared" si="69"/>
        <v>9323.0499999999993</v>
      </c>
      <c r="W123" s="79">
        <f>70.1*5</f>
        <v>350.5</v>
      </c>
      <c r="X123" s="79">
        <f t="shared" si="70"/>
        <v>1747.8416666666667</v>
      </c>
      <c r="Y123" s="79">
        <f t="shared" si="71"/>
        <v>17478.416666666668</v>
      </c>
      <c r="Z123" s="79">
        <f t="shared" si="72"/>
        <v>1398.4574999999998</v>
      </c>
      <c r="AA123" s="79">
        <f t="shared" si="73"/>
        <v>279.69149999999996</v>
      </c>
      <c r="AB123" s="79">
        <f t="shared" si="74"/>
        <v>466.15249999999997</v>
      </c>
      <c r="AC123" s="79">
        <f t="shared" si="75"/>
        <v>186.46099999999998</v>
      </c>
      <c r="AD123" s="79">
        <f t="shared" si="80"/>
        <v>717</v>
      </c>
      <c r="AE123" s="79">
        <f t="shared" si="81"/>
        <v>447</v>
      </c>
      <c r="AF123" s="81">
        <f t="shared" si="76"/>
        <v>5243.5249999999996</v>
      </c>
      <c r="AG123" s="81">
        <f t="shared" si="77"/>
        <v>15207.461111111112</v>
      </c>
      <c r="AH123" s="81">
        <f t="shared" si="78"/>
        <v>182489.53333333333</v>
      </c>
      <c r="AI123" s="81"/>
      <c r="AJ123" s="81"/>
      <c r="AK123" s="81"/>
      <c r="AL123" s="81"/>
      <c r="AM123" s="81"/>
      <c r="AN123" s="81"/>
      <c r="AO123" s="81"/>
      <c r="AP123" s="81"/>
      <c r="AQ123" s="81"/>
      <c r="IM123" s="24"/>
      <c r="IN123" s="24"/>
      <c r="IO123" s="24"/>
      <c r="IP123" s="24"/>
    </row>
    <row r="124" spans="1:250" s="23" customFormat="1" ht="15" customHeight="1" x14ac:dyDescent="0.2">
      <c r="A124" s="116">
        <v>6</v>
      </c>
      <c r="B124" s="106" t="s">
        <v>1248</v>
      </c>
      <c r="C124" s="106" t="s">
        <v>1249</v>
      </c>
      <c r="D124" s="20">
        <v>14</v>
      </c>
      <c r="E124" s="109" t="s">
        <v>962</v>
      </c>
      <c r="F124" s="106" t="s">
        <v>1250</v>
      </c>
      <c r="G124" s="106" t="s">
        <v>1344</v>
      </c>
      <c r="H124" s="25" t="s">
        <v>469</v>
      </c>
      <c r="I124" s="21" t="s">
        <v>94</v>
      </c>
      <c r="J124" s="22" t="s">
        <v>991</v>
      </c>
      <c r="K124" s="222">
        <v>39601</v>
      </c>
      <c r="L124" s="150" t="s">
        <v>86</v>
      </c>
      <c r="M124" s="22">
        <v>40</v>
      </c>
      <c r="N124" s="22" t="s">
        <v>755</v>
      </c>
      <c r="O124" s="21" t="s">
        <v>87</v>
      </c>
      <c r="P124" s="21" t="s">
        <v>1016</v>
      </c>
      <c r="Q124" s="21" t="s">
        <v>854</v>
      </c>
      <c r="R124" s="22">
        <v>1</v>
      </c>
      <c r="S124" s="146">
        <f t="shared" si="79"/>
        <v>8107</v>
      </c>
      <c r="T124" s="79"/>
      <c r="U124" s="79">
        <f t="shared" si="68"/>
        <v>1216.05</v>
      </c>
      <c r="V124" s="79">
        <f t="shared" si="69"/>
        <v>9323.0499999999993</v>
      </c>
      <c r="W124" s="79">
        <f>70.1*4</f>
        <v>280.39999999999998</v>
      </c>
      <c r="X124" s="79">
        <f t="shared" si="70"/>
        <v>1747.8416666666667</v>
      </c>
      <c r="Y124" s="79">
        <f t="shared" si="71"/>
        <v>17478.416666666668</v>
      </c>
      <c r="Z124" s="79">
        <f t="shared" si="72"/>
        <v>1398.4574999999998</v>
      </c>
      <c r="AA124" s="79">
        <f t="shared" si="73"/>
        <v>279.69149999999996</v>
      </c>
      <c r="AB124" s="79">
        <f t="shared" si="74"/>
        <v>466.15249999999997</v>
      </c>
      <c r="AC124" s="79">
        <f t="shared" si="75"/>
        <v>186.46099999999998</v>
      </c>
      <c r="AD124" s="79">
        <f t="shared" si="80"/>
        <v>717</v>
      </c>
      <c r="AE124" s="79">
        <f t="shared" si="81"/>
        <v>447</v>
      </c>
      <c r="AF124" s="81">
        <f t="shared" si="76"/>
        <v>5243.5249999999996</v>
      </c>
      <c r="AG124" s="81">
        <f t="shared" si="77"/>
        <v>15137.361111111111</v>
      </c>
      <c r="AH124" s="81">
        <f t="shared" si="78"/>
        <v>181648.33333333334</v>
      </c>
      <c r="AI124" s="81"/>
      <c r="AJ124" s="81"/>
      <c r="AK124" s="81"/>
      <c r="AL124" s="81"/>
      <c r="AM124" s="81"/>
      <c r="AN124" s="81"/>
      <c r="AO124" s="81"/>
      <c r="AP124" s="81"/>
      <c r="AQ124" s="81"/>
      <c r="IM124" s="24"/>
      <c r="IN124" s="24"/>
      <c r="IO124" s="24"/>
      <c r="IP124" s="24"/>
    </row>
    <row r="125" spans="1:250" s="23" customFormat="1" ht="15" customHeight="1" x14ac:dyDescent="0.2">
      <c r="A125" s="18">
        <v>7</v>
      </c>
      <c r="B125" s="106" t="s">
        <v>1248</v>
      </c>
      <c r="C125" s="106" t="s">
        <v>1249</v>
      </c>
      <c r="D125" s="20">
        <v>14</v>
      </c>
      <c r="E125" s="106" t="s">
        <v>962</v>
      </c>
      <c r="F125" s="106" t="s">
        <v>1250</v>
      </c>
      <c r="G125" s="106" t="s">
        <v>1345</v>
      </c>
      <c r="H125" s="21" t="s">
        <v>470</v>
      </c>
      <c r="I125" s="21" t="s">
        <v>95</v>
      </c>
      <c r="J125" s="22" t="s">
        <v>991</v>
      </c>
      <c r="K125" s="222">
        <v>38278</v>
      </c>
      <c r="L125" s="150" t="s">
        <v>86</v>
      </c>
      <c r="M125" s="22">
        <v>40</v>
      </c>
      <c r="N125" s="22" t="s">
        <v>755</v>
      </c>
      <c r="O125" s="21" t="s">
        <v>87</v>
      </c>
      <c r="P125" s="21" t="s">
        <v>1016</v>
      </c>
      <c r="Q125" s="21" t="s">
        <v>854</v>
      </c>
      <c r="R125" s="22">
        <v>1</v>
      </c>
      <c r="S125" s="146">
        <f t="shared" si="79"/>
        <v>8107</v>
      </c>
      <c r="T125" s="79"/>
      <c r="U125" s="79">
        <f t="shared" si="68"/>
        <v>1216.05</v>
      </c>
      <c r="V125" s="79">
        <f t="shared" si="69"/>
        <v>9323.0499999999993</v>
      </c>
      <c r="W125" s="79">
        <f>70.1*4</f>
        <v>280.39999999999998</v>
      </c>
      <c r="X125" s="79">
        <f t="shared" si="70"/>
        <v>1747.8416666666667</v>
      </c>
      <c r="Y125" s="79">
        <f t="shared" si="71"/>
        <v>17478.416666666668</v>
      </c>
      <c r="Z125" s="79">
        <f t="shared" si="72"/>
        <v>1398.4574999999998</v>
      </c>
      <c r="AA125" s="79">
        <f t="shared" si="73"/>
        <v>279.69149999999996</v>
      </c>
      <c r="AB125" s="79">
        <f t="shared" si="74"/>
        <v>466.15249999999997</v>
      </c>
      <c r="AC125" s="79">
        <f t="shared" si="75"/>
        <v>186.46099999999998</v>
      </c>
      <c r="AD125" s="79">
        <f t="shared" si="80"/>
        <v>717</v>
      </c>
      <c r="AE125" s="79">
        <f t="shared" si="81"/>
        <v>447</v>
      </c>
      <c r="AF125" s="81">
        <f t="shared" si="76"/>
        <v>5243.5249999999996</v>
      </c>
      <c r="AG125" s="81">
        <f t="shared" si="77"/>
        <v>15137.361111111111</v>
      </c>
      <c r="AH125" s="81">
        <f t="shared" si="78"/>
        <v>181648.33333333334</v>
      </c>
      <c r="AI125" s="81"/>
      <c r="AJ125" s="81"/>
      <c r="AK125" s="81"/>
      <c r="AL125" s="81"/>
      <c r="AM125" s="81"/>
      <c r="AN125" s="81"/>
      <c r="AO125" s="81"/>
      <c r="AP125" s="81"/>
      <c r="AQ125" s="81"/>
      <c r="IM125" s="24"/>
      <c r="IN125" s="24"/>
      <c r="IO125" s="24"/>
      <c r="IP125" s="24"/>
    </row>
    <row r="126" spans="1:250" s="23" customFormat="1" ht="15" customHeight="1" x14ac:dyDescent="0.2">
      <c r="A126" s="18">
        <v>8</v>
      </c>
      <c r="B126" s="106" t="s">
        <v>1248</v>
      </c>
      <c r="C126" s="106" t="s">
        <v>1249</v>
      </c>
      <c r="D126" s="20">
        <v>14</v>
      </c>
      <c r="E126" s="106" t="s">
        <v>962</v>
      </c>
      <c r="F126" s="106" t="s">
        <v>1250</v>
      </c>
      <c r="G126" s="106" t="s">
        <v>1346</v>
      </c>
      <c r="H126" s="21" t="s">
        <v>97</v>
      </c>
      <c r="I126" s="21" t="s">
        <v>603</v>
      </c>
      <c r="J126" s="22" t="s">
        <v>991</v>
      </c>
      <c r="K126" s="222">
        <v>38278</v>
      </c>
      <c r="L126" s="150" t="s">
        <v>86</v>
      </c>
      <c r="M126" s="22">
        <v>40</v>
      </c>
      <c r="N126" s="22" t="s">
        <v>755</v>
      </c>
      <c r="O126" s="21" t="s">
        <v>87</v>
      </c>
      <c r="P126" s="21" t="s">
        <v>1016</v>
      </c>
      <c r="Q126" s="21" t="s">
        <v>854</v>
      </c>
      <c r="R126" s="22">
        <v>1</v>
      </c>
      <c r="S126" s="146">
        <f t="shared" si="79"/>
        <v>8107</v>
      </c>
      <c r="T126" s="79"/>
      <c r="U126" s="79">
        <f t="shared" si="68"/>
        <v>1216.05</v>
      </c>
      <c r="V126" s="79">
        <f t="shared" si="69"/>
        <v>9323.0499999999993</v>
      </c>
      <c r="W126" s="79">
        <f>70.1*4</f>
        <v>280.39999999999998</v>
      </c>
      <c r="X126" s="79">
        <f t="shared" si="70"/>
        <v>1747.8416666666667</v>
      </c>
      <c r="Y126" s="79">
        <f t="shared" si="71"/>
        <v>17478.416666666668</v>
      </c>
      <c r="Z126" s="79">
        <f t="shared" si="72"/>
        <v>1398.4574999999998</v>
      </c>
      <c r="AA126" s="79">
        <f t="shared" si="73"/>
        <v>279.69149999999996</v>
      </c>
      <c r="AB126" s="79">
        <f t="shared" si="74"/>
        <v>466.15249999999997</v>
      </c>
      <c r="AC126" s="79">
        <f t="shared" si="75"/>
        <v>186.46099999999998</v>
      </c>
      <c r="AD126" s="79">
        <f t="shared" si="80"/>
        <v>717</v>
      </c>
      <c r="AE126" s="79">
        <f t="shared" si="81"/>
        <v>447</v>
      </c>
      <c r="AF126" s="81">
        <f t="shared" si="76"/>
        <v>5243.5249999999996</v>
      </c>
      <c r="AG126" s="81">
        <f t="shared" si="77"/>
        <v>15137.361111111111</v>
      </c>
      <c r="AH126" s="81">
        <f t="shared" si="78"/>
        <v>181648.33333333334</v>
      </c>
      <c r="AI126" s="81"/>
      <c r="AJ126" s="81"/>
      <c r="AK126" s="81"/>
      <c r="AL126" s="81"/>
      <c r="AM126" s="81"/>
      <c r="AN126" s="81"/>
      <c r="AO126" s="81"/>
      <c r="AP126" s="81"/>
      <c r="AQ126" s="81"/>
      <c r="IM126" s="24"/>
      <c r="IN126" s="24"/>
      <c r="IO126" s="24"/>
      <c r="IP126" s="24"/>
    </row>
    <row r="127" spans="1:250" s="23" customFormat="1" ht="15" customHeight="1" x14ac:dyDescent="0.2">
      <c r="A127" s="18">
        <v>9</v>
      </c>
      <c r="B127" s="106" t="s">
        <v>1248</v>
      </c>
      <c r="C127" s="106" t="s">
        <v>1249</v>
      </c>
      <c r="D127" s="20">
        <v>14</v>
      </c>
      <c r="E127" s="106" t="s">
        <v>962</v>
      </c>
      <c r="F127" s="106" t="s">
        <v>1250</v>
      </c>
      <c r="G127" s="106" t="s">
        <v>1347</v>
      </c>
      <c r="H127" s="21" t="s">
        <v>144</v>
      </c>
      <c r="I127" s="21" t="s">
        <v>145</v>
      </c>
      <c r="J127" s="22" t="s">
        <v>991</v>
      </c>
      <c r="K127" s="222">
        <v>35796</v>
      </c>
      <c r="L127" s="150" t="s">
        <v>146</v>
      </c>
      <c r="M127" s="22">
        <v>40</v>
      </c>
      <c r="N127" s="22" t="s">
        <v>755</v>
      </c>
      <c r="O127" s="21" t="s">
        <v>147</v>
      </c>
      <c r="P127" s="21" t="s">
        <v>1016</v>
      </c>
      <c r="Q127" s="21" t="s">
        <v>854</v>
      </c>
      <c r="R127" s="22">
        <v>1</v>
      </c>
      <c r="S127" s="79">
        <f>7869+500+500</f>
        <v>8869</v>
      </c>
      <c r="T127" s="79"/>
      <c r="U127" s="79">
        <f t="shared" si="68"/>
        <v>1330.35</v>
      </c>
      <c r="V127" s="79">
        <f t="shared" si="69"/>
        <v>10199.35</v>
      </c>
      <c r="W127" s="79">
        <f>70.1*6</f>
        <v>420.59999999999997</v>
      </c>
      <c r="X127" s="79">
        <f t="shared" si="70"/>
        <v>1909.2250000000001</v>
      </c>
      <c r="Y127" s="79">
        <f t="shared" si="71"/>
        <v>19092.25</v>
      </c>
      <c r="Z127" s="79">
        <f t="shared" si="72"/>
        <v>1529.9024999999999</v>
      </c>
      <c r="AA127" s="79">
        <f t="shared" si="73"/>
        <v>305.98050000000001</v>
      </c>
      <c r="AB127" s="79">
        <f t="shared" si="74"/>
        <v>509.96750000000003</v>
      </c>
      <c r="AC127" s="79">
        <f t="shared" si="75"/>
        <v>203.98700000000002</v>
      </c>
      <c r="AD127" s="79">
        <f>718+70</f>
        <v>788</v>
      </c>
      <c r="AE127" s="79">
        <f>438+30</f>
        <v>468</v>
      </c>
      <c r="AF127" s="81">
        <f t="shared" si="76"/>
        <v>5727.6750000000002</v>
      </c>
      <c r="AG127" s="81">
        <f t="shared" si="77"/>
        <v>16653.216666666667</v>
      </c>
      <c r="AH127" s="81">
        <f t="shared" si="78"/>
        <v>199838.6</v>
      </c>
      <c r="AI127" s="81"/>
      <c r="AJ127" s="81"/>
      <c r="AK127" s="81"/>
      <c r="AL127" s="81"/>
      <c r="AM127" s="81"/>
      <c r="AN127" s="81"/>
      <c r="AO127" s="81"/>
      <c r="AP127" s="81"/>
      <c r="AQ127" s="81"/>
      <c r="IM127" s="24"/>
      <c r="IN127" s="24"/>
      <c r="IO127" s="24"/>
      <c r="IP127" s="24"/>
    </row>
    <row r="128" spans="1:250" s="23" customFormat="1" ht="15" customHeight="1" x14ac:dyDescent="0.2">
      <c r="A128" s="116">
        <v>10</v>
      </c>
      <c r="B128" s="106" t="s">
        <v>1248</v>
      </c>
      <c r="C128" s="106" t="s">
        <v>1249</v>
      </c>
      <c r="D128" s="20">
        <v>14</v>
      </c>
      <c r="E128" s="109" t="s">
        <v>962</v>
      </c>
      <c r="F128" s="106" t="s">
        <v>1250</v>
      </c>
      <c r="G128" s="106" t="s">
        <v>1348</v>
      </c>
      <c r="H128" s="21" t="s">
        <v>148</v>
      </c>
      <c r="I128" s="21" t="s">
        <v>149</v>
      </c>
      <c r="J128" s="22" t="s">
        <v>991</v>
      </c>
      <c r="K128" s="222">
        <v>36402</v>
      </c>
      <c r="L128" s="150" t="s">
        <v>146</v>
      </c>
      <c r="M128" s="22">
        <v>40</v>
      </c>
      <c r="N128" s="22" t="s">
        <v>755</v>
      </c>
      <c r="O128" s="21" t="s">
        <v>147</v>
      </c>
      <c r="P128" s="21" t="s">
        <v>1016</v>
      </c>
      <c r="Q128" s="21" t="s">
        <v>854</v>
      </c>
      <c r="R128" s="22">
        <v>1</v>
      </c>
      <c r="S128" s="79">
        <f t="shared" ref="S128:S133" si="82">7869+500+500</f>
        <v>8869</v>
      </c>
      <c r="T128" s="79"/>
      <c r="U128" s="79">
        <f t="shared" si="68"/>
        <v>1330.35</v>
      </c>
      <c r="V128" s="79">
        <f t="shared" si="69"/>
        <v>10199.35</v>
      </c>
      <c r="W128" s="79">
        <f>70.1*5</f>
        <v>350.5</v>
      </c>
      <c r="X128" s="79">
        <f t="shared" si="70"/>
        <v>1909.2250000000001</v>
      </c>
      <c r="Y128" s="79">
        <f t="shared" si="71"/>
        <v>19092.25</v>
      </c>
      <c r="Z128" s="79">
        <f t="shared" si="72"/>
        <v>1529.9024999999999</v>
      </c>
      <c r="AA128" s="79">
        <f t="shared" si="73"/>
        <v>305.98050000000001</v>
      </c>
      <c r="AB128" s="79">
        <f t="shared" si="74"/>
        <v>509.96750000000003</v>
      </c>
      <c r="AC128" s="79">
        <f t="shared" si="75"/>
        <v>203.98700000000002</v>
      </c>
      <c r="AD128" s="79">
        <f t="shared" ref="AD128:AD133" si="83">718+70</f>
        <v>788</v>
      </c>
      <c r="AE128" s="79">
        <f t="shared" ref="AE128:AE133" si="84">438+30</f>
        <v>468</v>
      </c>
      <c r="AF128" s="81">
        <f t="shared" si="76"/>
        <v>5727.6750000000002</v>
      </c>
      <c r="AG128" s="81">
        <f t="shared" si="77"/>
        <v>16583.116666666669</v>
      </c>
      <c r="AH128" s="81">
        <f t="shared" si="78"/>
        <v>198997.40000000002</v>
      </c>
      <c r="AI128" s="81"/>
      <c r="AJ128" s="81"/>
      <c r="AK128" s="81"/>
      <c r="AL128" s="81"/>
      <c r="AM128" s="81"/>
      <c r="AN128" s="81"/>
      <c r="AO128" s="81"/>
      <c r="AP128" s="81"/>
      <c r="AQ128" s="81"/>
      <c r="IM128" s="24"/>
      <c r="IN128" s="24"/>
      <c r="IO128" s="24"/>
      <c r="IP128" s="24"/>
    </row>
    <row r="129" spans="1:250" s="23" customFormat="1" ht="15" customHeight="1" x14ac:dyDescent="0.2">
      <c r="A129" s="18">
        <v>11</v>
      </c>
      <c r="B129" s="106" t="s">
        <v>1248</v>
      </c>
      <c r="C129" s="106" t="s">
        <v>1249</v>
      </c>
      <c r="D129" s="20">
        <v>14</v>
      </c>
      <c r="E129" s="106" t="s">
        <v>962</v>
      </c>
      <c r="F129" s="106" t="s">
        <v>1250</v>
      </c>
      <c r="G129" s="106" t="s">
        <v>1349</v>
      </c>
      <c r="H129" s="21" t="s">
        <v>150</v>
      </c>
      <c r="I129" s="21" t="s">
        <v>594</v>
      </c>
      <c r="J129" s="22" t="s">
        <v>991</v>
      </c>
      <c r="K129" s="222">
        <v>36416</v>
      </c>
      <c r="L129" s="150" t="s">
        <v>146</v>
      </c>
      <c r="M129" s="22">
        <v>40</v>
      </c>
      <c r="N129" s="22" t="s">
        <v>755</v>
      </c>
      <c r="O129" s="21" t="s">
        <v>147</v>
      </c>
      <c r="P129" s="21" t="s">
        <v>1016</v>
      </c>
      <c r="Q129" s="21" t="s">
        <v>854</v>
      </c>
      <c r="R129" s="22">
        <v>1</v>
      </c>
      <c r="S129" s="79">
        <f t="shared" si="82"/>
        <v>8869</v>
      </c>
      <c r="T129" s="79"/>
      <c r="U129" s="79">
        <f t="shared" si="68"/>
        <v>1330.35</v>
      </c>
      <c r="V129" s="79">
        <f t="shared" si="69"/>
        <v>10199.35</v>
      </c>
      <c r="W129" s="79">
        <f>70.1*5</f>
        <v>350.5</v>
      </c>
      <c r="X129" s="79">
        <f t="shared" si="70"/>
        <v>1909.2250000000001</v>
      </c>
      <c r="Y129" s="79">
        <f t="shared" si="71"/>
        <v>19092.25</v>
      </c>
      <c r="Z129" s="79">
        <f t="shared" si="72"/>
        <v>1529.9024999999999</v>
      </c>
      <c r="AA129" s="79">
        <f t="shared" si="73"/>
        <v>305.98050000000001</v>
      </c>
      <c r="AB129" s="79">
        <f t="shared" si="74"/>
        <v>509.96750000000003</v>
      </c>
      <c r="AC129" s="79">
        <f t="shared" si="75"/>
        <v>203.98700000000002</v>
      </c>
      <c r="AD129" s="79">
        <f t="shared" si="83"/>
        <v>788</v>
      </c>
      <c r="AE129" s="79">
        <f t="shared" si="84"/>
        <v>468</v>
      </c>
      <c r="AF129" s="81">
        <f t="shared" si="76"/>
        <v>5727.6750000000002</v>
      </c>
      <c r="AG129" s="81">
        <f t="shared" si="77"/>
        <v>16583.116666666669</v>
      </c>
      <c r="AH129" s="81">
        <f t="shared" si="78"/>
        <v>198997.40000000002</v>
      </c>
      <c r="AI129" s="81"/>
      <c r="AJ129" s="81"/>
      <c r="AK129" s="81"/>
      <c r="AL129" s="81"/>
      <c r="AM129" s="81"/>
      <c r="AN129" s="81"/>
      <c r="AO129" s="81"/>
      <c r="AP129" s="81"/>
      <c r="AQ129" s="81"/>
      <c r="IM129" s="24"/>
      <c r="IN129" s="24"/>
      <c r="IO129" s="24"/>
      <c r="IP129" s="24"/>
    </row>
    <row r="130" spans="1:250" s="23" customFormat="1" ht="15" customHeight="1" x14ac:dyDescent="0.2">
      <c r="A130" s="116">
        <v>12</v>
      </c>
      <c r="B130" s="106" t="s">
        <v>1248</v>
      </c>
      <c r="C130" s="106" t="s">
        <v>1249</v>
      </c>
      <c r="D130" s="20">
        <v>14</v>
      </c>
      <c r="E130" s="106" t="s">
        <v>962</v>
      </c>
      <c r="F130" s="106" t="s">
        <v>1250</v>
      </c>
      <c r="G130" s="106" t="s">
        <v>1350</v>
      </c>
      <c r="H130" s="21" t="s">
        <v>151</v>
      </c>
      <c r="I130" s="21" t="s">
        <v>605</v>
      </c>
      <c r="J130" s="22" t="s">
        <v>991</v>
      </c>
      <c r="K130" s="222">
        <v>36167</v>
      </c>
      <c r="L130" s="150" t="s">
        <v>146</v>
      </c>
      <c r="M130" s="22">
        <v>40</v>
      </c>
      <c r="N130" s="22" t="s">
        <v>755</v>
      </c>
      <c r="O130" s="21" t="s">
        <v>147</v>
      </c>
      <c r="P130" s="21" t="s">
        <v>1016</v>
      </c>
      <c r="Q130" s="21" t="s">
        <v>854</v>
      </c>
      <c r="R130" s="22">
        <v>1</v>
      </c>
      <c r="S130" s="79">
        <f t="shared" si="82"/>
        <v>8869</v>
      </c>
      <c r="T130" s="79"/>
      <c r="U130" s="79">
        <f t="shared" si="68"/>
        <v>1330.35</v>
      </c>
      <c r="V130" s="79">
        <f t="shared" si="69"/>
        <v>10199.35</v>
      </c>
      <c r="W130" s="79">
        <f>70.1*5</f>
        <v>350.5</v>
      </c>
      <c r="X130" s="79">
        <f t="shared" si="70"/>
        <v>1909.2250000000001</v>
      </c>
      <c r="Y130" s="79">
        <f t="shared" si="71"/>
        <v>19092.25</v>
      </c>
      <c r="Z130" s="79">
        <f t="shared" si="72"/>
        <v>1529.9024999999999</v>
      </c>
      <c r="AA130" s="79">
        <f t="shared" si="73"/>
        <v>305.98050000000001</v>
      </c>
      <c r="AB130" s="79">
        <f t="shared" si="74"/>
        <v>509.96750000000003</v>
      </c>
      <c r="AC130" s="79">
        <f t="shared" si="75"/>
        <v>203.98700000000002</v>
      </c>
      <c r="AD130" s="79">
        <f t="shared" si="83"/>
        <v>788</v>
      </c>
      <c r="AE130" s="79">
        <f t="shared" si="84"/>
        <v>468</v>
      </c>
      <c r="AF130" s="81">
        <f t="shared" si="76"/>
        <v>5727.6750000000002</v>
      </c>
      <c r="AG130" s="81">
        <f t="shared" si="77"/>
        <v>16583.116666666669</v>
      </c>
      <c r="AH130" s="81">
        <f t="shared" si="78"/>
        <v>198997.40000000002</v>
      </c>
      <c r="AI130" s="81"/>
      <c r="AJ130" s="81"/>
      <c r="AK130" s="81"/>
      <c r="AL130" s="81"/>
      <c r="AM130" s="81"/>
      <c r="AN130" s="81"/>
      <c r="AO130" s="81"/>
      <c r="AP130" s="81"/>
      <c r="AQ130" s="81"/>
      <c r="IM130" s="24"/>
      <c r="IN130" s="24"/>
      <c r="IO130" s="24"/>
      <c r="IP130" s="24"/>
    </row>
    <row r="131" spans="1:250" s="23" customFormat="1" ht="15" customHeight="1" x14ac:dyDescent="0.2">
      <c r="A131" s="18">
        <v>13</v>
      </c>
      <c r="B131" s="106" t="s">
        <v>1248</v>
      </c>
      <c r="C131" s="106" t="s">
        <v>1249</v>
      </c>
      <c r="D131" s="20">
        <v>14</v>
      </c>
      <c r="E131" s="106" t="s">
        <v>962</v>
      </c>
      <c r="F131" s="106" t="s">
        <v>1250</v>
      </c>
      <c r="G131" s="106" t="s">
        <v>1351</v>
      </c>
      <c r="H131" s="21" t="s">
        <v>152</v>
      </c>
      <c r="I131" s="21" t="s">
        <v>597</v>
      </c>
      <c r="J131" s="22" t="s">
        <v>991</v>
      </c>
      <c r="K131" s="222">
        <v>36115</v>
      </c>
      <c r="L131" s="150" t="s">
        <v>146</v>
      </c>
      <c r="M131" s="22">
        <v>40</v>
      </c>
      <c r="N131" s="22" t="s">
        <v>755</v>
      </c>
      <c r="O131" s="21" t="s">
        <v>147</v>
      </c>
      <c r="P131" s="21" t="s">
        <v>1016</v>
      </c>
      <c r="Q131" s="21" t="s">
        <v>854</v>
      </c>
      <c r="R131" s="22">
        <v>1</v>
      </c>
      <c r="S131" s="79">
        <f t="shared" si="82"/>
        <v>8869</v>
      </c>
      <c r="T131" s="79"/>
      <c r="U131" s="79">
        <f t="shared" si="68"/>
        <v>1330.35</v>
      </c>
      <c r="V131" s="79">
        <f t="shared" si="69"/>
        <v>10199.35</v>
      </c>
      <c r="W131" s="79">
        <f>70.1*6</f>
        <v>420.59999999999997</v>
      </c>
      <c r="X131" s="79">
        <f t="shared" si="70"/>
        <v>1909.2250000000001</v>
      </c>
      <c r="Y131" s="79">
        <f t="shared" si="71"/>
        <v>19092.25</v>
      </c>
      <c r="Z131" s="79">
        <f t="shared" si="72"/>
        <v>1529.9024999999999</v>
      </c>
      <c r="AA131" s="79">
        <f t="shared" si="73"/>
        <v>305.98050000000001</v>
      </c>
      <c r="AB131" s="79">
        <f t="shared" si="74"/>
        <v>509.96750000000003</v>
      </c>
      <c r="AC131" s="79">
        <f t="shared" si="75"/>
        <v>203.98700000000002</v>
      </c>
      <c r="AD131" s="79">
        <f t="shared" si="83"/>
        <v>788</v>
      </c>
      <c r="AE131" s="79">
        <f t="shared" si="84"/>
        <v>468</v>
      </c>
      <c r="AF131" s="81">
        <f t="shared" si="76"/>
        <v>5727.6750000000002</v>
      </c>
      <c r="AG131" s="81">
        <f t="shared" si="77"/>
        <v>16653.216666666667</v>
      </c>
      <c r="AH131" s="81">
        <f t="shared" si="78"/>
        <v>199838.6</v>
      </c>
      <c r="AI131" s="81"/>
      <c r="AJ131" s="81"/>
      <c r="AK131" s="81"/>
      <c r="AL131" s="81"/>
      <c r="AM131" s="81"/>
      <c r="AN131" s="81"/>
      <c r="AO131" s="81"/>
      <c r="AP131" s="81"/>
      <c r="AQ131" s="81"/>
      <c r="IM131" s="24"/>
      <c r="IN131" s="24"/>
      <c r="IO131" s="24"/>
      <c r="IP131" s="24"/>
    </row>
    <row r="132" spans="1:250" s="23" customFormat="1" ht="15" customHeight="1" x14ac:dyDescent="0.2">
      <c r="A132" s="18">
        <v>14</v>
      </c>
      <c r="B132" s="106" t="s">
        <v>1248</v>
      </c>
      <c r="C132" s="106" t="s">
        <v>1249</v>
      </c>
      <c r="D132" s="20">
        <v>14</v>
      </c>
      <c r="E132" s="109" t="s">
        <v>962</v>
      </c>
      <c r="F132" s="106" t="s">
        <v>1250</v>
      </c>
      <c r="G132" s="106" t="s">
        <v>1352</v>
      </c>
      <c r="H132" s="21" t="s">
        <v>93</v>
      </c>
      <c r="I132" s="21" t="s">
        <v>596</v>
      </c>
      <c r="J132" s="22" t="s">
        <v>991</v>
      </c>
      <c r="K132" s="222">
        <v>37382</v>
      </c>
      <c r="L132" s="150" t="s">
        <v>146</v>
      </c>
      <c r="M132" s="22">
        <v>40</v>
      </c>
      <c r="N132" s="22" t="s">
        <v>755</v>
      </c>
      <c r="O132" s="21" t="s">
        <v>147</v>
      </c>
      <c r="P132" s="21" t="s">
        <v>1016</v>
      </c>
      <c r="Q132" s="21" t="s">
        <v>854</v>
      </c>
      <c r="R132" s="22">
        <v>1</v>
      </c>
      <c r="S132" s="79">
        <f t="shared" si="82"/>
        <v>8869</v>
      </c>
      <c r="T132" s="79"/>
      <c r="U132" s="79">
        <f t="shared" si="68"/>
        <v>1330.35</v>
      </c>
      <c r="V132" s="79">
        <f t="shared" si="69"/>
        <v>10199.35</v>
      </c>
      <c r="W132" s="79">
        <f>70.1*5</f>
        <v>350.5</v>
      </c>
      <c r="X132" s="79">
        <f t="shared" si="70"/>
        <v>1909.2250000000001</v>
      </c>
      <c r="Y132" s="79">
        <f t="shared" si="71"/>
        <v>19092.25</v>
      </c>
      <c r="Z132" s="79">
        <f t="shared" si="72"/>
        <v>1529.9024999999999</v>
      </c>
      <c r="AA132" s="79">
        <f t="shared" si="73"/>
        <v>305.98050000000001</v>
      </c>
      <c r="AB132" s="79">
        <f t="shared" si="74"/>
        <v>509.96750000000003</v>
      </c>
      <c r="AC132" s="79">
        <f t="shared" si="75"/>
        <v>203.98700000000002</v>
      </c>
      <c r="AD132" s="79">
        <f t="shared" si="83"/>
        <v>788</v>
      </c>
      <c r="AE132" s="79">
        <f t="shared" si="84"/>
        <v>468</v>
      </c>
      <c r="AF132" s="81">
        <f t="shared" si="76"/>
        <v>5727.6750000000002</v>
      </c>
      <c r="AG132" s="81">
        <f t="shared" si="77"/>
        <v>16583.116666666669</v>
      </c>
      <c r="AH132" s="81">
        <f t="shared" si="78"/>
        <v>198997.40000000002</v>
      </c>
      <c r="AI132" s="81"/>
      <c r="AJ132" s="81"/>
      <c r="AK132" s="81"/>
      <c r="AL132" s="81"/>
      <c r="AM132" s="81"/>
      <c r="AN132" s="81"/>
      <c r="AO132" s="81"/>
      <c r="AP132" s="81"/>
      <c r="AQ132" s="81"/>
      <c r="IM132" s="24"/>
      <c r="IN132" s="24"/>
      <c r="IO132" s="24"/>
      <c r="IP132" s="24"/>
    </row>
    <row r="133" spans="1:250" s="23" customFormat="1" ht="15" customHeight="1" x14ac:dyDescent="0.2">
      <c r="A133" s="18">
        <v>15</v>
      </c>
      <c r="B133" s="106" t="s">
        <v>1248</v>
      </c>
      <c r="C133" s="106" t="s">
        <v>1249</v>
      </c>
      <c r="D133" s="20">
        <v>14</v>
      </c>
      <c r="E133" s="106" t="s">
        <v>962</v>
      </c>
      <c r="F133" s="106" t="s">
        <v>1250</v>
      </c>
      <c r="G133" s="106" t="s">
        <v>1353</v>
      </c>
      <c r="H133" s="21" t="s">
        <v>96</v>
      </c>
      <c r="I133" s="21" t="s">
        <v>600</v>
      </c>
      <c r="J133" s="22" t="s">
        <v>991</v>
      </c>
      <c r="K133" s="222">
        <v>37403</v>
      </c>
      <c r="L133" s="150" t="s">
        <v>146</v>
      </c>
      <c r="M133" s="22">
        <v>40</v>
      </c>
      <c r="N133" s="22" t="s">
        <v>755</v>
      </c>
      <c r="O133" s="21" t="s">
        <v>147</v>
      </c>
      <c r="P133" s="21" t="s">
        <v>1016</v>
      </c>
      <c r="Q133" s="21" t="s">
        <v>854</v>
      </c>
      <c r="R133" s="22">
        <v>1</v>
      </c>
      <c r="S133" s="79">
        <f t="shared" si="82"/>
        <v>8869</v>
      </c>
      <c r="T133" s="79"/>
      <c r="U133" s="79">
        <f t="shared" si="68"/>
        <v>1330.35</v>
      </c>
      <c r="V133" s="79">
        <f t="shared" si="69"/>
        <v>10199.35</v>
      </c>
      <c r="W133" s="79">
        <f>70.1*5</f>
        <v>350.5</v>
      </c>
      <c r="X133" s="79">
        <f t="shared" si="70"/>
        <v>1909.2250000000001</v>
      </c>
      <c r="Y133" s="79">
        <f t="shared" si="71"/>
        <v>19092.25</v>
      </c>
      <c r="Z133" s="79">
        <f t="shared" si="72"/>
        <v>1529.9024999999999</v>
      </c>
      <c r="AA133" s="79">
        <f t="shared" si="73"/>
        <v>305.98050000000001</v>
      </c>
      <c r="AB133" s="79">
        <f t="shared" si="74"/>
        <v>509.96750000000003</v>
      </c>
      <c r="AC133" s="79">
        <f t="shared" si="75"/>
        <v>203.98700000000002</v>
      </c>
      <c r="AD133" s="79">
        <f t="shared" si="83"/>
        <v>788</v>
      </c>
      <c r="AE133" s="79">
        <f t="shared" si="84"/>
        <v>468</v>
      </c>
      <c r="AF133" s="81">
        <f t="shared" si="76"/>
        <v>5727.6750000000002</v>
      </c>
      <c r="AG133" s="81">
        <f t="shared" si="77"/>
        <v>16583.116666666669</v>
      </c>
      <c r="AH133" s="81">
        <f t="shared" si="78"/>
        <v>198997.40000000002</v>
      </c>
      <c r="AI133" s="81"/>
      <c r="AJ133" s="81"/>
      <c r="AK133" s="81"/>
      <c r="AL133" s="81"/>
      <c r="AM133" s="81"/>
      <c r="AN133" s="81"/>
      <c r="AO133" s="81"/>
      <c r="AP133" s="81"/>
      <c r="AQ133" s="81"/>
      <c r="IM133" s="24"/>
      <c r="IN133" s="24"/>
      <c r="IO133" s="24"/>
      <c r="IP133" s="24"/>
    </row>
    <row r="134" spans="1:250" s="23" customFormat="1" ht="15" customHeight="1" x14ac:dyDescent="0.2">
      <c r="A134" s="116">
        <v>16</v>
      </c>
      <c r="B134" s="106" t="s">
        <v>1248</v>
      </c>
      <c r="C134" s="106" t="s">
        <v>1249</v>
      </c>
      <c r="D134" s="20">
        <v>14</v>
      </c>
      <c r="E134" s="106" t="s">
        <v>962</v>
      </c>
      <c r="F134" s="106" t="s">
        <v>1250</v>
      </c>
      <c r="G134" s="106" t="s">
        <v>1354</v>
      </c>
      <c r="H134" s="21" t="s">
        <v>79</v>
      </c>
      <c r="I134" s="21" t="s">
        <v>478</v>
      </c>
      <c r="J134" s="22" t="s">
        <v>991</v>
      </c>
      <c r="K134" s="222">
        <v>38672</v>
      </c>
      <c r="L134" s="150" t="s">
        <v>77</v>
      </c>
      <c r="M134" s="22">
        <v>40</v>
      </c>
      <c r="N134" s="22" t="s">
        <v>755</v>
      </c>
      <c r="O134" s="21" t="s">
        <v>78</v>
      </c>
      <c r="P134" s="21" t="s">
        <v>1016</v>
      </c>
      <c r="Q134" s="21" t="s">
        <v>854</v>
      </c>
      <c r="R134" s="22">
        <v>1</v>
      </c>
      <c r="S134" s="79">
        <f>8238+500+500</f>
        <v>9238</v>
      </c>
      <c r="T134" s="79"/>
      <c r="U134" s="79">
        <f t="shared" si="68"/>
        <v>1385.7</v>
      </c>
      <c r="V134" s="79">
        <f t="shared" si="69"/>
        <v>10623.7</v>
      </c>
      <c r="W134" s="79">
        <f>70.1*4</f>
        <v>280.39999999999998</v>
      </c>
      <c r="X134" s="79">
        <f t="shared" si="70"/>
        <v>1984.6166666666668</v>
      </c>
      <c r="Y134" s="79">
        <f t="shared" si="71"/>
        <v>19846.166666666668</v>
      </c>
      <c r="Z134" s="79">
        <f t="shared" si="72"/>
        <v>1593.5550000000001</v>
      </c>
      <c r="AA134" s="79">
        <f t="shared" si="73"/>
        <v>318.71100000000001</v>
      </c>
      <c r="AB134" s="79">
        <f t="shared" si="74"/>
        <v>531.18500000000006</v>
      </c>
      <c r="AC134" s="79">
        <f t="shared" si="75"/>
        <v>212.47400000000002</v>
      </c>
      <c r="AD134" s="79">
        <f>732+70</f>
        <v>802</v>
      </c>
      <c r="AE134" s="79">
        <f>452+30</f>
        <v>482</v>
      </c>
      <c r="AF134" s="81">
        <f t="shared" si="76"/>
        <v>5953.85</v>
      </c>
      <c r="AG134" s="81">
        <f t="shared" si="77"/>
        <v>17159.411111111112</v>
      </c>
      <c r="AH134" s="81">
        <f t="shared" si="78"/>
        <v>205912.93333333335</v>
      </c>
      <c r="AI134" s="81"/>
      <c r="AJ134" s="81"/>
      <c r="AK134" s="81"/>
      <c r="AL134" s="81"/>
      <c r="AM134" s="81"/>
      <c r="AN134" s="81"/>
      <c r="AO134" s="81"/>
      <c r="AP134" s="81"/>
      <c r="AQ134" s="81"/>
      <c r="IM134" s="24"/>
      <c r="IN134" s="24"/>
      <c r="IO134" s="24"/>
      <c r="IP134" s="24"/>
    </row>
    <row r="135" spans="1:250" s="23" customFormat="1" ht="15" customHeight="1" x14ac:dyDescent="0.2">
      <c r="A135" s="18">
        <v>17</v>
      </c>
      <c r="B135" s="106" t="s">
        <v>1248</v>
      </c>
      <c r="C135" s="106" t="s">
        <v>1249</v>
      </c>
      <c r="D135" s="20">
        <v>14</v>
      </c>
      <c r="E135" s="106" t="s">
        <v>962</v>
      </c>
      <c r="F135" s="106" t="s">
        <v>1250</v>
      </c>
      <c r="G135" s="106" t="s">
        <v>1355</v>
      </c>
      <c r="H135" s="21" t="s">
        <v>1136</v>
      </c>
      <c r="I135" s="21" t="s">
        <v>1183</v>
      </c>
      <c r="J135" s="22" t="s">
        <v>991</v>
      </c>
      <c r="K135" s="222">
        <v>41396</v>
      </c>
      <c r="L135" s="150" t="s">
        <v>77</v>
      </c>
      <c r="M135" s="22">
        <v>40</v>
      </c>
      <c r="N135" s="22" t="s">
        <v>755</v>
      </c>
      <c r="O135" s="21" t="s">
        <v>78</v>
      </c>
      <c r="P135" s="21" t="s">
        <v>1016</v>
      </c>
      <c r="Q135" s="21" t="s">
        <v>854</v>
      </c>
      <c r="R135" s="22">
        <v>1</v>
      </c>
      <c r="S135" s="79">
        <f t="shared" ref="S135:S137" si="85">8238+500+500</f>
        <v>9238</v>
      </c>
      <c r="T135" s="79"/>
      <c r="U135" s="79">
        <f t="shared" si="68"/>
        <v>1385.7</v>
      </c>
      <c r="V135" s="79">
        <f t="shared" si="69"/>
        <v>10623.7</v>
      </c>
      <c r="W135" s="79"/>
      <c r="X135" s="79">
        <f t="shared" si="70"/>
        <v>1984.6166666666668</v>
      </c>
      <c r="Y135" s="79">
        <f t="shared" si="71"/>
        <v>19846.166666666668</v>
      </c>
      <c r="Z135" s="79">
        <f t="shared" si="72"/>
        <v>1593.5550000000001</v>
      </c>
      <c r="AA135" s="79">
        <f t="shared" si="73"/>
        <v>318.71100000000001</v>
      </c>
      <c r="AB135" s="79">
        <f t="shared" si="74"/>
        <v>531.18500000000006</v>
      </c>
      <c r="AC135" s="79">
        <f t="shared" si="75"/>
        <v>212.47400000000002</v>
      </c>
      <c r="AD135" s="79">
        <f t="shared" ref="AD135:AD137" si="86">732+70</f>
        <v>802</v>
      </c>
      <c r="AE135" s="79">
        <f t="shared" ref="AE135:AE137" si="87">452+30</f>
        <v>482</v>
      </c>
      <c r="AF135" s="81">
        <f t="shared" si="76"/>
        <v>5953.85</v>
      </c>
      <c r="AG135" s="81">
        <f t="shared" si="77"/>
        <v>16879.011111111111</v>
      </c>
      <c r="AH135" s="81">
        <f t="shared" si="78"/>
        <v>202548.13333333333</v>
      </c>
      <c r="AI135" s="81"/>
      <c r="AJ135" s="81"/>
      <c r="AK135" s="81"/>
      <c r="AL135" s="81"/>
      <c r="AM135" s="81"/>
      <c r="AN135" s="81"/>
      <c r="AO135" s="81"/>
      <c r="AP135" s="81"/>
      <c r="AQ135" s="81"/>
      <c r="IM135" s="24"/>
      <c r="IN135" s="24"/>
      <c r="IO135" s="24"/>
      <c r="IP135" s="24"/>
    </row>
    <row r="136" spans="1:250" s="23" customFormat="1" ht="15" customHeight="1" x14ac:dyDescent="0.2">
      <c r="A136" s="18">
        <v>18</v>
      </c>
      <c r="B136" s="106" t="s">
        <v>1248</v>
      </c>
      <c r="C136" s="106" t="s">
        <v>1249</v>
      </c>
      <c r="D136" s="20">
        <v>14</v>
      </c>
      <c r="E136" s="109" t="s">
        <v>962</v>
      </c>
      <c r="F136" s="106" t="s">
        <v>1250</v>
      </c>
      <c r="G136" s="106" t="s">
        <v>1356</v>
      </c>
      <c r="H136" s="21" t="s">
        <v>82</v>
      </c>
      <c r="I136" s="21" t="s">
        <v>83</v>
      </c>
      <c r="J136" s="22" t="s">
        <v>991</v>
      </c>
      <c r="K136" s="222">
        <v>33498</v>
      </c>
      <c r="L136" s="150" t="s">
        <v>77</v>
      </c>
      <c r="M136" s="22">
        <v>40</v>
      </c>
      <c r="N136" s="22" t="s">
        <v>755</v>
      </c>
      <c r="O136" s="21" t="s">
        <v>78</v>
      </c>
      <c r="P136" s="21" t="s">
        <v>1016</v>
      </c>
      <c r="Q136" s="21" t="s">
        <v>854</v>
      </c>
      <c r="R136" s="22">
        <v>1</v>
      </c>
      <c r="S136" s="79">
        <f t="shared" si="85"/>
        <v>9238</v>
      </c>
      <c r="T136" s="79"/>
      <c r="U136" s="79">
        <f t="shared" si="68"/>
        <v>1385.7</v>
      </c>
      <c r="V136" s="79">
        <f t="shared" si="69"/>
        <v>10623.7</v>
      </c>
      <c r="W136" s="79">
        <f>70.1*7</f>
        <v>490.69999999999993</v>
      </c>
      <c r="X136" s="79">
        <f t="shared" si="70"/>
        <v>1984.6166666666668</v>
      </c>
      <c r="Y136" s="79">
        <f t="shared" si="71"/>
        <v>19846.166666666668</v>
      </c>
      <c r="Z136" s="79">
        <f t="shared" si="72"/>
        <v>1593.5550000000001</v>
      </c>
      <c r="AA136" s="79">
        <f t="shared" si="73"/>
        <v>318.71100000000001</v>
      </c>
      <c r="AB136" s="79">
        <f t="shared" si="74"/>
        <v>531.18500000000006</v>
      </c>
      <c r="AC136" s="79">
        <f t="shared" si="75"/>
        <v>212.47400000000002</v>
      </c>
      <c r="AD136" s="79">
        <f t="shared" si="86"/>
        <v>802</v>
      </c>
      <c r="AE136" s="79">
        <f t="shared" si="87"/>
        <v>482</v>
      </c>
      <c r="AF136" s="81">
        <f t="shared" si="76"/>
        <v>5953.85</v>
      </c>
      <c r="AG136" s="81">
        <f t="shared" si="77"/>
        <v>17369.711111111112</v>
      </c>
      <c r="AH136" s="81">
        <f t="shared" si="78"/>
        <v>208436.53333333333</v>
      </c>
      <c r="AI136" s="81"/>
      <c r="AJ136" s="81"/>
      <c r="AK136" s="81"/>
      <c r="AL136" s="81"/>
      <c r="AM136" s="81"/>
      <c r="AN136" s="81"/>
      <c r="AO136" s="81"/>
      <c r="AP136" s="81"/>
      <c r="AQ136" s="81"/>
      <c r="IM136" s="24"/>
      <c r="IN136" s="24"/>
      <c r="IO136" s="24"/>
      <c r="IP136" s="24"/>
    </row>
    <row r="137" spans="1:250" s="23" customFormat="1" ht="15" customHeight="1" x14ac:dyDescent="0.2">
      <c r="A137" s="18">
        <v>19</v>
      </c>
      <c r="B137" s="106" t="s">
        <v>1248</v>
      </c>
      <c r="C137" s="106" t="s">
        <v>1249</v>
      </c>
      <c r="D137" s="20">
        <v>14</v>
      </c>
      <c r="E137" s="106" t="s">
        <v>962</v>
      </c>
      <c r="F137" s="106" t="s">
        <v>1250</v>
      </c>
      <c r="G137" s="106" t="s">
        <v>1357</v>
      </c>
      <c r="H137" s="21" t="s">
        <v>84</v>
      </c>
      <c r="I137" s="21" t="s">
        <v>85</v>
      </c>
      <c r="J137" s="22" t="s">
        <v>991</v>
      </c>
      <c r="K137" s="222">
        <v>36537</v>
      </c>
      <c r="L137" s="150" t="s">
        <v>77</v>
      </c>
      <c r="M137" s="22">
        <v>40</v>
      </c>
      <c r="N137" s="22" t="s">
        <v>755</v>
      </c>
      <c r="O137" s="21" t="s">
        <v>78</v>
      </c>
      <c r="P137" s="21" t="s">
        <v>1016</v>
      </c>
      <c r="Q137" s="21" t="s">
        <v>854</v>
      </c>
      <c r="R137" s="22">
        <v>1</v>
      </c>
      <c r="S137" s="79">
        <f t="shared" si="85"/>
        <v>9238</v>
      </c>
      <c r="T137" s="79"/>
      <c r="U137" s="79">
        <f t="shared" si="68"/>
        <v>1385.7</v>
      </c>
      <c r="V137" s="79">
        <f t="shared" si="69"/>
        <v>10623.7</v>
      </c>
      <c r="W137" s="79">
        <f>70.1*5</f>
        <v>350.5</v>
      </c>
      <c r="X137" s="79">
        <f t="shared" si="70"/>
        <v>1984.6166666666668</v>
      </c>
      <c r="Y137" s="79">
        <f t="shared" si="71"/>
        <v>19846.166666666668</v>
      </c>
      <c r="Z137" s="79">
        <f t="shared" si="72"/>
        <v>1593.5550000000001</v>
      </c>
      <c r="AA137" s="79">
        <f t="shared" si="73"/>
        <v>318.71100000000001</v>
      </c>
      <c r="AB137" s="79">
        <f t="shared" si="74"/>
        <v>531.18500000000006</v>
      </c>
      <c r="AC137" s="79">
        <f t="shared" si="75"/>
        <v>212.47400000000002</v>
      </c>
      <c r="AD137" s="79">
        <f t="shared" si="86"/>
        <v>802</v>
      </c>
      <c r="AE137" s="79">
        <f t="shared" si="87"/>
        <v>482</v>
      </c>
      <c r="AF137" s="81">
        <f t="shared" si="76"/>
        <v>5953.85</v>
      </c>
      <c r="AG137" s="81">
        <f t="shared" si="77"/>
        <v>17229.511111111111</v>
      </c>
      <c r="AH137" s="81">
        <f t="shared" si="78"/>
        <v>206754.13333333333</v>
      </c>
      <c r="AI137" s="81"/>
      <c r="AJ137" s="81"/>
      <c r="AK137" s="81"/>
      <c r="AL137" s="81"/>
      <c r="AM137" s="81"/>
      <c r="AN137" s="81"/>
      <c r="AO137" s="81"/>
      <c r="AP137" s="81"/>
      <c r="AQ137" s="81"/>
      <c r="IM137" s="24"/>
      <c r="IN137" s="24"/>
      <c r="IO137" s="24"/>
      <c r="IP137" s="24"/>
    </row>
    <row r="138" spans="1:250" s="23" customFormat="1" ht="15" customHeight="1" x14ac:dyDescent="0.2">
      <c r="A138" s="116">
        <v>20</v>
      </c>
      <c r="B138" s="106" t="s">
        <v>1248</v>
      </c>
      <c r="C138" s="106" t="s">
        <v>1249</v>
      </c>
      <c r="D138" s="20">
        <v>14</v>
      </c>
      <c r="E138" s="106" t="s">
        <v>962</v>
      </c>
      <c r="F138" s="106" t="s">
        <v>1250</v>
      </c>
      <c r="G138" s="106" t="s">
        <v>1358</v>
      </c>
      <c r="H138" s="21" t="s">
        <v>99</v>
      </c>
      <c r="I138" s="21" t="s">
        <v>100</v>
      </c>
      <c r="J138" s="22" t="s">
        <v>991</v>
      </c>
      <c r="K138" s="222">
        <v>38026</v>
      </c>
      <c r="L138" s="150" t="s">
        <v>892</v>
      </c>
      <c r="M138" s="22">
        <v>40</v>
      </c>
      <c r="N138" s="22" t="s">
        <v>755</v>
      </c>
      <c r="O138" s="21" t="s">
        <v>98</v>
      </c>
      <c r="P138" s="21" t="s">
        <v>1016</v>
      </c>
      <c r="Q138" s="21" t="s">
        <v>854</v>
      </c>
      <c r="R138" s="22">
        <v>1</v>
      </c>
      <c r="S138" s="146">
        <f t="shared" ref="S138:S139" si="88">8622+500+400</f>
        <v>9522</v>
      </c>
      <c r="T138" s="79"/>
      <c r="U138" s="79">
        <f t="shared" si="68"/>
        <v>1428.3</v>
      </c>
      <c r="V138" s="79">
        <f t="shared" si="69"/>
        <v>10950.3</v>
      </c>
      <c r="W138" s="79">
        <f>70.1*4</f>
        <v>280.39999999999998</v>
      </c>
      <c r="X138" s="79">
        <f t="shared" si="70"/>
        <v>2043.55</v>
      </c>
      <c r="Y138" s="79">
        <f t="shared" si="71"/>
        <v>20435.5</v>
      </c>
      <c r="Z138" s="79">
        <f t="shared" si="72"/>
        <v>1642.5449999999998</v>
      </c>
      <c r="AA138" s="79">
        <f t="shared" si="73"/>
        <v>328.50899999999996</v>
      </c>
      <c r="AB138" s="79">
        <f t="shared" si="74"/>
        <v>547.51499999999999</v>
      </c>
      <c r="AC138" s="79">
        <f t="shared" si="75"/>
        <v>219.006</v>
      </c>
      <c r="AD138" s="79">
        <f t="shared" ref="AD138:AD139" si="89">745+70</f>
        <v>815</v>
      </c>
      <c r="AE138" s="79">
        <f t="shared" ref="AE138:AE139" si="90">466+30</f>
        <v>496</v>
      </c>
      <c r="AF138" s="81">
        <f t="shared" si="76"/>
        <v>6130.65</v>
      </c>
      <c r="AG138" s="81">
        <f t="shared" si="77"/>
        <v>17663.416666666664</v>
      </c>
      <c r="AH138" s="81">
        <f t="shared" si="78"/>
        <v>211960.99999999997</v>
      </c>
      <c r="AI138" s="81"/>
      <c r="AJ138" s="81"/>
      <c r="AK138" s="81"/>
      <c r="AL138" s="81"/>
      <c r="AM138" s="81"/>
      <c r="AN138" s="81"/>
      <c r="AO138" s="81"/>
      <c r="AP138" s="81"/>
      <c r="AQ138" s="81"/>
      <c r="IM138" s="24"/>
      <c r="IN138" s="24"/>
      <c r="IO138" s="24"/>
      <c r="IP138" s="24"/>
    </row>
    <row r="139" spans="1:250" s="23" customFormat="1" ht="15" customHeight="1" x14ac:dyDescent="0.2">
      <c r="A139" s="18">
        <v>21</v>
      </c>
      <c r="B139" s="106" t="s">
        <v>1248</v>
      </c>
      <c r="C139" s="106" t="s">
        <v>1249</v>
      </c>
      <c r="D139" s="20">
        <v>14</v>
      </c>
      <c r="E139" s="106" t="s">
        <v>962</v>
      </c>
      <c r="F139" s="106" t="s">
        <v>1250</v>
      </c>
      <c r="G139" s="106" t="s">
        <v>1359</v>
      </c>
      <c r="H139" s="21" t="s">
        <v>101</v>
      </c>
      <c r="I139" s="21" t="s">
        <v>555</v>
      </c>
      <c r="J139" s="22" t="s">
        <v>991</v>
      </c>
      <c r="K139" s="222">
        <v>39219</v>
      </c>
      <c r="L139" s="150" t="s">
        <v>892</v>
      </c>
      <c r="M139" s="22">
        <v>40</v>
      </c>
      <c r="N139" s="22" t="s">
        <v>755</v>
      </c>
      <c r="O139" s="21" t="s">
        <v>825</v>
      </c>
      <c r="P139" s="21" t="s">
        <v>1016</v>
      </c>
      <c r="Q139" s="21" t="s">
        <v>854</v>
      </c>
      <c r="R139" s="22">
        <v>1</v>
      </c>
      <c r="S139" s="146">
        <f t="shared" si="88"/>
        <v>9522</v>
      </c>
      <c r="T139" s="79">
        <f>+S139*20%</f>
        <v>1904.4</v>
      </c>
      <c r="U139" s="79"/>
      <c r="V139" s="79">
        <f t="shared" si="69"/>
        <v>11426.4</v>
      </c>
      <c r="W139" s="79">
        <f>70.1*4</f>
        <v>280.39999999999998</v>
      </c>
      <c r="X139" s="79">
        <f t="shared" si="70"/>
        <v>2122.9</v>
      </c>
      <c r="Y139" s="79">
        <f t="shared" si="71"/>
        <v>21229</v>
      </c>
      <c r="Z139" s="79">
        <f t="shared" si="72"/>
        <v>1713.9599999999998</v>
      </c>
      <c r="AA139" s="79">
        <f t="shared" si="73"/>
        <v>342.79199999999997</v>
      </c>
      <c r="AB139" s="79">
        <f t="shared" si="74"/>
        <v>571.32000000000005</v>
      </c>
      <c r="AC139" s="79">
        <f t="shared" si="75"/>
        <v>228.52799999999999</v>
      </c>
      <c r="AD139" s="79">
        <f t="shared" si="89"/>
        <v>815</v>
      </c>
      <c r="AE139" s="79">
        <f t="shared" si="90"/>
        <v>496</v>
      </c>
      <c r="AF139" s="81">
        <f t="shared" si="76"/>
        <v>6368.7</v>
      </c>
      <c r="AG139" s="81">
        <f t="shared" si="77"/>
        <v>18351.116666666665</v>
      </c>
      <c r="AH139" s="81">
        <f t="shared" si="78"/>
        <v>220213.39999999997</v>
      </c>
      <c r="AI139" s="81"/>
      <c r="AJ139" s="81"/>
      <c r="AK139" s="81"/>
      <c r="AL139" s="81"/>
      <c r="AM139" s="81"/>
      <c r="AN139" s="81"/>
      <c r="AO139" s="81"/>
      <c r="AP139" s="81"/>
      <c r="AQ139" s="81"/>
      <c r="IM139" s="24"/>
      <c r="IN139" s="24"/>
      <c r="IO139" s="24"/>
      <c r="IP139" s="24"/>
    </row>
    <row r="140" spans="1:250" s="23" customFormat="1" ht="15" customHeight="1" x14ac:dyDescent="0.2">
      <c r="A140" s="116">
        <v>22</v>
      </c>
      <c r="B140" s="106" t="s">
        <v>1248</v>
      </c>
      <c r="C140" s="106" t="s">
        <v>1249</v>
      </c>
      <c r="D140" s="20">
        <v>14</v>
      </c>
      <c r="E140" s="106" t="s">
        <v>962</v>
      </c>
      <c r="F140" s="106" t="s">
        <v>1250</v>
      </c>
      <c r="G140" s="106" t="s">
        <v>1362</v>
      </c>
      <c r="H140" s="21" t="s">
        <v>142</v>
      </c>
      <c r="I140" s="21" t="s">
        <v>143</v>
      </c>
      <c r="J140" s="22" t="s">
        <v>991</v>
      </c>
      <c r="K140" s="222">
        <v>36558</v>
      </c>
      <c r="L140" s="150">
        <v>6</v>
      </c>
      <c r="M140" s="22">
        <v>40</v>
      </c>
      <c r="N140" s="22" t="s">
        <v>755</v>
      </c>
      <c r="O140" s="21" t="s">
        <v>141</v>
      </c>
      <c r="P140" s="21" t="s">
        <v>1016</v>
      </c>
      <c r="Q140" s="21" t="s">
        <v>854</v>
      </c>
      <c r="R140" s="22">
        <v>1</v>
      </c>
      <c r="S140" s="79">
        <f t="shared" ref="S140" si="91">9183+500+400</f>
        <v>10083</v>
      </c>
      <c r="T140" s="79"/>
      <c r="U140" s="79">
        <f>+S140*0.15</f>
        <v>1512.45</v>
      </c>
      <c r="V140" s="79">
        <f t="shared" si="69"/>
        <v>11595.45</v>
      </c>
      <c r="W140" s="79">
        <f>70.1*5</f>
        <v>350.5</v>
      </c>
      <c r="X140" s="79">
        <f t="shared" si="70"/>
        <v>2187.7416666666668</v>
      </c>
      <c r="Y140" s="79">
        <f t="shared" si="71"/>
        <v>21877.416666666668</v>
      </c>
      <c r="Z140" s="79">
        <f t="shared" si="72"/>
        <v>1739.3175000000001</v>
      </c>
      <c r="AA140" s="79">
        <f t="shared" si="73"/>
        <v>347.86349999999999</v>
      </c>
      <c r="AB140" s="79">
        <f t="shared" si="74"/>
        <v>579.77250000000004</v>
      </c>
      <c r="AC140" s="79">
        <f t="shared" si="75"/>
        <v>231.90900000000002</v>
      </c>
      <c r="AD140" s="79">
        <f t="shared" ref="AD140" si="92">845+70</f>
        <v>915</v>
      </c>
      <c r="AE140" s="79">
        <f t="shared" ref="AE140" si="93">586+30</f>
        <v>616</v>
      </c>
      <c r="AF140" s="81">
        <f t="shared" si="76"/>
        <v>6563.2250000000004</v>
      </c>
      <c r="AG140" s="81">
        <f t="shared" si="77"/>
        <v>18928.177777777779</v>
      </c>
      <c r="AH140" s="81">
        <f t="shared" si="78"/>
        <v>227138.13333333336</v>
      </c>
      <c r="AI140" s="81"/>
      <c r="AJ140" s="81"/>
      <c r="AK140" s="81"/>
      <c r="AL140" s="81"/>
      <c r="AM140" s="81"/>
      <c r="AN140" s="81"/>
      <c r="AO140" s="81"/>
      <c r="AP140" s="81"/>
      <c r="AQ140" s="81"/>
      <c r="IM140" s="24"/>
      <c r="IN140" s="24"/>
      <c r="IO140" s="24"/>
      <c r="IP140" s="24"/>
    </row>
    <row r="141" spans="1:250" s="23" customFormat="1" ht="15" customHeight="1" x14ac:dyDescent="0.2">
      <c r="A141" s="18">
        <v>23</v>
      </c>
      <c r="B141" s="106" t="s">
        <v>1248</v>
      </c>
      <c r="C141" s="106" t="s">
        <v>1249</v>
      </c>
      <c r="D141" s="20">
        <v>14</v>
      </c>
      <c r="E141" s="106" t="s">
        <v>962</v>
      </c>
      <c r="F141" s="106" t="s">
        <v>1250</v>
      </c>
      <c r="G141" s="106" t="s">
        <v>1363</v>
      </c>
      <c r="H141" s="21" t="s">
        <v>119</v>
      </c>
      <c r="I141" s="21" t="s">
        <v>589</v>
      </c>
      <c r="J141" s="22" t="s">
        <v>991</v>
      </c>
      <c r="K141" s="222">
        <v>38005</v>
      </c>
      <c r="L141" s="150" t="s">
        <v>906</v>
      </c>
      <c r="M141" s="22">
        <v>40</v>
      </c>
      <c r="N141" s="22" t="s">
        <v>755</v>
      </c>
      <c r="O141" s="21" t="s">
        <v>826</v>
      </c>
      <c r="P141" s="21" t="s">
        <v>1016</v>
      </c>
      <c r="Q141" s="21" t="s">
        <v>854</v>
      </c>
      <c r="R141" s="22">
        <v>1</v>
      </c>
      <c r="S141" s="79">
        <f t="shared" ref="S141:S150" si="94">9681+500+400</f>
        <v>10581</v>
      </c>
      <c r="T141" s="79">
        <f>+S141*20%</f>
        <v>2116.2000000000003</v>
      </c>
      <c r="U141" s="79"/>
      <c r="V141" s="79">
        <f t="shared" si="69"/>
        <v>12697.2</v>
      </c>
      <c r="W141" s="79">
        <f>70.1*4</f>
        <v>280.39999999999998</v>
      </c>
      <c r="X141" s="79">
        <f t="shared" si="70"/>
        <v>2375.5333333333333</v>
      </c>
      <c r="Y141" s="79">
        <f t="shared" si="71"/>
        <v>23755.333333333336</v>
      </c>
      <c r="Z141" s="79">
        <f t="shared" si="72"/>
        <v>1904.58</v>
      </c>
      <c r="AA141" s="79">
        <f t="shared" si="73"/>
        <v>380.916</v>
      </c>
      <c r="AB141" s="79">
        <f t="shared" si="74"/>
        <v>634.86000000000013</v>
      </c>
      <c r="AC141" s="79">
        <f t="shared" si="75"/>
        <v>253.94400000000002</v>
      </c>
      <c r="AD141" s="79">
        <f t="shared" ref="AD141:AD150" si="95">856+70</f>
        <v>926</v>
      </c>
      <c r="AE141" s="79">
        <f t="shared" ref="AE141:AE150" si="96">600+30</f>
        <v>630</v>
      </c>
      <c r="AF141" s="81">
        <f t="shared" si="76"/>
        <v>7126.6</v>
      </c>
      <c r="AG141" s="81">
        <f t="shared" si="77"/>
        <v>20479.355555555558</v>
      </c>
      <c r="AH141" s="81">
        <f t="shared" si="78"/>
        <v>245752.26666666669</v>
      </c>
      <c r="AI141" s="81"/>
      <c r="AJ141" s="81"/>
      <c r="AK141" s="81"/>
      <c r="AL141" s="81"/>
      <c r="AM141" s="81"/>
      <c r="AN141" s="81"/>
      <c r="AO141" s="81"/>
      <c r="AP141" s="81"/>
      <c r="AQ141" s="81"/>
      <c r="IM141" s="24"/>
      <c r="IN141" s="24"/>
      <c r="IO141" s="24"/>
      <c r="IP141" s="24"/>
    </row>
    <row r="142" spans="1:250" s="23" customFormat="1" ht="15" customHeight="1" x14ac:dyDescent="0.2">
      <c r="A142" s="18">
        <v>24</v>
      </c>
      <c r="B142" s="106" t="s">
        <v>1248</v>
      </c>
      <c r="C142" s="106" t="s">
        <v>1249</v>
      </c>
      <c r="D142" s="20">
        <v>14</v>
      </c>
      <c r="E142" s="109" t="s">
        <v>962</v>
      </c>
      <c r="F142" s="106" t="s">
        <v>1250</v>
      </c>
      <c r="G142" s="106" t="s">
        <v>1364</v>
      </c>
      <c r="H142" s="21" t="s">
        <v>120</v>
      </c>
      <c r="I142" s="21" t="s">
        <v>121</v>
      </c>
      <c r="J142" s="22" t="s">
        <v>991</v>
      </c>
      <c r="K142" s="222">
        <v>36488</v>
      </c>
      <c r="L142" s="150" t="s">
        <v>906</v>
      </c>
      <c r="M142" s="22">
        <v>40</v>
      </c>
      <c r="N142" s="22" t="s">
        <v>755</v>
      </c>
      <c r="O142" s="21" t="s">
        <v>826</v>
      </c>
      <c r="P142" s="21" t="s">
        <v>1016</v>
      </c>
      <c r="Q142" s="21" t="s">
        <v>854</v>
      </c>
      <c r="R142" s="22">
        <v>1</v>
      </c>
      <c r="S142" s="79">
        <f t="shared" si="94"/>
        <v>10581</v>
      </c>
      <c r="T142" s="79">
        <f>+S142*20%</f>
        <v>2116.2000000000003</v>
      </c>
      <c r="U142" s="79"/>
      <c r="V142" s="79">
        <f t="shared" si="69"/>
        <v>12697.2</v>
      </c>
      <c r="W142" s="79">
        <f>70.1*5</f>
        <v>350.5</v>
      </c>
      <c r="X142" s="79">
        <f t="shared" si="70"/>
        <v>2375.5333333333333</v>
      </c>
      <c r="Y142" s="79">
        <f t="shared" si="71"/>
        <v>23755.333333333336</v>
      </c>
      <c r="Z142" s="79">
        <f t="shared" si="72"/>
        <v>1904.58</v>
      </c>
      <c r="AA142" s="79">
        <f t="shared" si="73"/>
        <v>380.916</v>
      </c>
      <c r="AB142" s="79">
        <f t="shared" si="74"/>
        <v>634.86000000000013</v>
      </c>
      <c r="AC142" s="79">
        <f t="shared" si="75"/>
        <v>253.94400000000002</v>
      </c>
      <c r="AD142" s="79">
        <f t="shared" si="95"/>
        <v>926</v>
      </c>
      <c r="AE142" s="79">
        <f t="shared" si="96"/>
        <v>630</v>
      </c>
      <c r="AF142" s="81">
        <f t="shared" si="76"/>
        <v>7126.6</v>
      </c>
      <c r="AG142" s="81">
        <f t="shared" si="77"/>
        <v>20549.455555555556</v>
      </c>
      <c r="AH142" s="81">
        <f t="shared" si="78"/>
        <v>246593.46666666667</v>
      </c>
      <c r="AI142" s="81"/>
      <c r="AJ142" s="81"/>
      <c r="AK142" s="81"/>
      <c r="AL142" s="81"/>
      <c r="AM142" s="81"/>
      <c r="AN142" s="81"/>
      <c r="AO142" s="81"/>
      <c r="AP142" s="81"/>
      <c r="AQ142" s="81"/>
      <c r="IM142" s="24"/>
      <c r="IN142" s="24"/>
      <c r="IO142" s="24"/>
      <c r="IP142" s="24"/>
    </row>
    <row r="143" spans="1:250" s="23" customFormat="1" ht="15" customHeight="1" x14ac:dyDescent="0.2">
      <c r="A143" s="18">
        <v>25</v>
      </c>
      <c r="B143" s="106" t="s">
        <v>1248</v>
      </c>
      <c r="C143" s="106" t="s">
        <v>1249</v>
      </c>
      <c r="D143" s="20">
        <v>14</v>
      </c>
      <c r="E143" s="106" t="s">
        <v>962</v>
      </c>
      <c r="F143" s="106" t="s">
        <v>1250</v>
      </c>
      <c r="G143" s="106" t="s">
        <v>1365</v>
      </c>
      <c r="H143" s="21" t="s">
        <v>122</v>
      </c>
      <c r="I143" s="21" t="s">
        <v>554</v>
      </c>
      <c r="J143" s="22" t="s">
        <v>991</v>
      </c>
      <c r="K143" s="222">
        <v>39218</v>
      </c>
      <c r="L143" s="150" t="s">
        <v>906</v>
      </c>
      <c r="M143" s="22">
        <v>40</v>
      </c>
      <c r="N143" s="22" t="s">
        <v>755</v>
      </c>
      <c r="O143" s="21" t="s">
        <v>826</v>
      </c>
      <c r="P143" s="21" t="s">
        <v>1016</v>
      </c>
      <c r="Q143" s="21" t="s">
        <v>854</v>
      </c>
      <c r="R143" s="22">
        <v>1</v>
      </c>
      <c r="S143" s="79">
        <f t="shared" si="94"/>
        <v>10581</v>
      </c>
      <c r="T143" s="79">
        <f>+S143*20%</f>
        <v>2116.2000000000003</v>
      </c>
      <c r="U143" s="79"/>
      <c r="V143" s="79">
        <f t="shared" si="69"/>
        <v>12697.2</v>
      </c>
      <c r="W143" s="79">
        <f>70.1*4</f>
        <v>280.39999999999998</v>
      </c>
      <c r="X143" s="79">
        <f t="shared" si="70"/>
        <v>2375.5333333333333</v>
      </c>
      <c r="Y143" s="79">
        <f t="shared" si="71"/>
        <v>23755.333333333336</v>
      </c>
      <c r="Z143" s="79">
        <f t="shared" si="72"/>
        <v>1904.58</v>
      </c>
      <c r="AA143" s="79">
        <f t="shared" si="73"/>
        <v>380.916</v>
      </c>
      <c r="AB143" s="79">
        <f t="shared" si="74"/>
        <v>634.86000000000013</v>
      </c>
      <c r="AC143" s="79">
        <f t="shared" si="75"/>
        <v>253.94400000000002</v>
      </c>
      <c r="AD143" s="79">
        <f t="shared" si="95"/>
        <v>926</v>
      </c>
      <c r="AE143" s="79">
        <f t="shared" si="96"/>
        <v>630</v>
      </c>
      <c r="AF143" s="81">
        <f t="shared" si="76"/>
        <v>7126.6</v>
      </c>
      <c r="AG143" s="81">
        <f t="shared" si="77"/>
        <v>20479.355555555558</v>
      </c>
      <c r="AH143" s="81">
        <f t="shared" si="78"/>
        <v>245752.26666666669</v>
      </c>
      <c r="AI143" s="81"/>
      <c r="AJ143" s="81"/>
      <c r="AK143" s="81"/>
      <c r="AL143" s="81"/>
      <c r="AM143" s="81"/>
      <c r="AN143" s="81"/>
      <c r="AO143" s="81"/>
      <c r="AP143" s="81"/>
      <c r="AQ143" s="81"/>
      <c r="IM143" s="24"/>
      <c r="IN143" s="24"/>
      <c r="IO143" s="24"/>
      <c r="IP143" s="24"/>
    </row>
    <row r="144" spans="1:250" s="23" customFormat="1" ht="15" customHeight="1" x14ac:dyDescent="0.2">
      <c r="A144" s="116">
        <v>26</v>
      </c>
      <c r="B144" s="106" t="s">
        <v>1248</v>
      </c>
      <c r="C144" s="106" t="s">
        <v>1249</v>
      </c>
      <c r="D144" s="20">
        <v>14</v>
      </c>
      <c r="E144" s="106" t="s">
        <v>962</v>
      </c>
      <c r="F144" s="106" t="s">
        <v>1250</v>
      </c>
      <c r="G144" s="106" t="s">
        <v>1366</v>
      </c>
      <c r="H144" s="21" t="s">
        <v>123</v>
      </c>
      <c r="I144" s="21" t="s">
        <v>124</v>
      </c>
      <c r="J144" s="22" t="s">
        <v>991</v>
      </c>
      <c r="K144" s="222">
        <v>36970</v>
      </c>
      <c r="L144" s="150" t="s">
        <v>906</v>
      </c>
      <c r="M144" s="22">
        <v>40</v>
      </c>
      <c r="N144" s="22" t="s">
        <v>755</v>
      </c>
      <c r="O144" s="21" t="s">
        <v>826</v>
      </c>
      <c r="P144" s="21" t="s">
        <v>1016</v>
      </c>
      <c r="Q144" s="21" t="s">
        <v>854</v>
      </c>
      <c r="R144" s="22">
        <v>1</v>
      </c>
      <c r="S144" s="79">
        <f t="shared" si="94"/>
        <v>10581</v>
      </c>
      <c r="T144" s="79">
        <f>+S144*20%</f>
        <v>2116.2000000000003</v>
      </c>
      <c r="U144" s="79"/>
      <c r="V144" s="79">
        <f t="shared" si="69"/>
        <v>12697.2</v>
      </c>
      <c r="W144" s="79">
        <f>70.1*5</f>
        <v>350.5</v>
      </c>
      <c r="X144" s="79">
        <f t="shared" si="70"/>
        <v>2375.5333333333333</v>
      </c>
      <c r="Y144" s="79">
        <f t="shared" si="71"/>
        <v>23755.333333333336</v>
      </c>
      <c r="Z144" s="79">
        <f t="shared" si="72"/>
        <v>1904.58</v>
      </c>
      <c r="AA144" s="79">
        <f t="shared" si="73"/>
        <v>380.916</v>
      </c>
      <c r="AB144" s="79">
        <f t="shared" si="74"/>
        <v>634.86000000000013</v>
      </c>
      <c r="AC144" s="79">
        <f t="shared" si="75"/>
        <v>253.94400000000002</v>
      </c>
      <c r="AD144" s="79">
        <f t="shared" si="95"/>
        <v>926</v>
      </c>
      <c r="AE144" s="79">
        <f t="shared" si="96"/>
        <v>630</v>
      </c>
      <c r="AF144" s="81">
        <f t="shared" si="76"/>
        <v>7126.6</v>
      </c>
      <c r="AG144" s="81">
        <f t="shared" si="77"/>
        <v>20549.455555555556</v>
      </c>
      <c r="AH144" s="81">
        <f t="shared" si="78"/>
        <v>246593.46666666667</v>
      </c>
      <c r="AI144" s="81"/>
      <c r="AJ144" s="81"/>
      <c r="AK144" s="81"/>
      <c r="AL144" s="81"/>
      <c r="AM144" s="81"/>
      <c r="AN144" s="81"/>
      <c r="AO144" s="81"/>
      <c r="AP144" s="81"/>
      <c r="AQ144" s="81"/>
      <c r="IM144" s="24"/>
      <c r="IN144" s="24"/>
      <c r="IO144" s="24"/>
      <c r="IP144" s="24"/>
    </row>
    <row r="145" spans="1:250" s="23" customFormat="1" ht="15" customHeight="1" x14ac:dyDescent="0.2">
      <c r="A145" s="18">
        <v>27</v>
      </c>
      <c r="B145" s="106" t="s">
        <v>1248</v>
      </c>
      <c r="C145" s="106" t="s">
        <v>1249</v>
      </c>
      <c r="D145" s="20">
        <v>14</v>
      </c>
      <c r="E145" s="106" t="s">
        <v>962</v>
      </c>
      <c r="F145" s="106" t="s">
        <v>1250</v>
      </c>
      <c r="G145" s="106" t="s">
        <v>1367</v>
      </c>
      <c r="H145" s="21" t="s">
        <v>125</v>
      </c>
      <c r="I145" s="21" t="s">
        <v>499</v>
      </c>
      <c r="J145" s="22" t="s">
        <v>991</v>
      </c>
      <c r="K145" s="222">
        <v>37655</v>
      </c>
      <c r="L145" s="150" t="s">
        <v>906</v>
      </c>
      <c r="M145" s="22">
        <v>40</v>
      </c>
      <c r="N145" s="22" t="s">
        <v>755</v>
      </c>
      <c r="O145" s="21" t="s">
        <v>126</v>
      </c>
      <c r="P145" s="21" t="s">
        <v>1016</v>
      </c>
      <c r="Q145" s="21" t="s">
        <v>854</v>
      </c>
      <c r="R145" s="22">
        <v>1</v>
      </c>
      <c r="S145" s="79">
        <f t="shared" si="94"/>
        <v>10581</v>
      </c>
      <c r="T145" s="79"/>
      <c r="U145" s="79">
        <f>+S145*0.15</f>
        <v>1587.1499999999999</v>
      </c>
      <c r="V145" s="79">
        <f t="shared" si="69"/>
        <v>12168.15</v>
      </c>
      <c r="W145" s="79">
        <f>70.1*5</f>
        <v>350.5</v>
      </c>
      <c r="X145" s="79">
        <f t="shared" si="70"/>
        <v>2287.3583333333331</v>
      </c>
      <c r="Y145" s="79">
        <f t="shared" si="71"/>
        <v>22873.583333333332</v>
      </c>
      <c r="Z145" s="79">
        <f t="shared" si="72"/>
        <v>1825.2224999999999</v>
      </c>
      <c r="AA145" s="79">
        <f t="shared" si="73"/>
        <v>365.04449999999997</v>
      </c>
      <c r="AB145" s="79">
        <f t="shared" si="74"/>
        <v>608.40750000000003</v>
      </c>
      <c r="AC145" s="79">
        <f t="shared" si="75"/>
        <v>243.363</v>
      </c>
      <c r="AD145" s="79">
        <f t="shared" si="95"/>
        <v>926</v>
      </c>
      <c r="AE145" s="79">
        <f t="shared" si="96"/>
        <v>630</v>
      </c>
      <c r="AF145" s="81">
        <f t="shared" si="76"/>
        <v>6862.0749999999998</v>
      </c>
      <c r="AG145" s="81">
        <f t="shared" si="77"/>
        <v>19785.272222222222</v>
      </c>
      <c r="AH145" s="81">
        <f t="shared" si="78"/>
        <v>237423.26666666666</v>
      </c>
      <c r="AI145" s="81"/>
      <c r="AJ145" s="81"/>
      <c r="AK145" s="81"/>
      <c r="AL145" s="81"/>
      <c r="AM145" s="81"/>
      <c r="AN145" s="81"/>
      <c r="AO145" s="81"/>
      <c r="AP145" s="81"/>
      <c r="AQ145" s="81"/>
      <c r="IM145" s="24"/>
      <c r="IN145" s="24"/>
      <c r="IO145" s="24"/>
      <c r="IP145" s="24"/>
    </row>
    <row r="146" spans="1:250" s="23" customFormat="1" ht="15" customHeight="1" x14ac:dyDescent="0.2">
      <c r="A146" s="18">
        <v>28</v>
      </c>
      <c r="B146" s="106" t="s">
        <v>1248</v>
      </c>
      <c r="C146" s="106" t="s">
        <v>1249</v>
      </c>
      <c r="D146" s="20">
        <v>14</v>
      </c>
      <c r="E146" s="109" t="s">
        <v>962</v>
      </c>
      <c r="F146" s="106" t="s">
        <v>1250</v>
      </c>
      <c r="G146" s="106" t="s">
        <v>1368</v>
      </c>
      <c r="H146" s="21" t="s">
        <v>127</v>
      </c>
      <c r="I146" s="21" t="s">
        <v>128</v>
      </c>
      <c r="J146" s="22" t="s">
        <v>991</v>
      </c>
      <c r="K146" s="222">
        <v>36780</v>
      </c>
      <c r="L146" s="150" t="s">
        <v>906</v>
      </c>
      <c r="M146" s="22">
        <v>40</v>
      </c>
      <c r="N146" s="22" t="s">
        <v>755</v>
      </c>
      <c r="O146" s="21" t="s">
        <v>126</v>
      </c>
      <c r="P146" s="21" t="s">
        <v>1016</v>
      </c>
      <c r="Q146" s="21" t="s">
        <v>854</v>
      </c>
      <c r="R146" s="22">
        <v>1</v>
      </c>
      <c r="S146" s="79">
        <f t="shared" si="94"/>
        <v>10581</v>
      </c>
      <c r="T146" s="79"/>
      <c r="U146" s="79">
        <f>+S146*0.15</f>
        <v>1587.1499999999999</v>
      </c>
      <c r="V146" s="79">
        <f t="shared" si="69"/>
        <v>12168.15</v>
      </c>
      <c r="W146" s="79">
        <f>70.1*5</f>
        <v>350.5</v>
      </c>
      <c r="X146" s="79">
        <f t="shared" si="70"/>
        <v>2287.3583333333331</v>
      </c>
      <c r="Y146" s="79">
        <f t="shared" si="71"/>
        <v>22873.583333333332</v>
      </c>
      <c r="Z146" s="79">
        <f t="shared" si="72"/>
        <v>1825.2224999999999</v>
      </c>
      <c r="AA146" s="79">
        <f t="shared" si="73"/>
        <v>365.04449999999997</v>
      </c>
      <c r="AB146" s="79">
        <f t="shared" si="74"/>
        <v>608.40750000000003</v>
      </c>
      <c r="AC146" s="79">
        <f t="shared" si="75"/>
        <v>243.363</v>
      </c>
      <c r="AD146" s="79">
        <f t="shared" si="95"/>
        <v>926</v>
      </c>
      <c r="AE146" s="79">
        <f t="shared" si="96"/>
        <v>630</v>
      </c>
      <c r="AF146" s="81">
        <f t="shared" si="76"/>
        <v>6862.0749999999998</v>
      </c>
      <c r="AG146" s="81">
        <f t="shared" si="77"/>
        <v>19785.272222222222</v>
      </c>
      <c r="AH146" s="81">
        <f t="shared" si="78"/>
        <v>237423.26666666666</v>
      </c>
      <c r="AI146" s="81"/>
      <c r="AJ146" s="81"/>
      <c r="AK146" s="81"/>
      <c r="AL146" s="81"/>
      <c r="AM146" s="81"/>
      <c r="AN146" s="81"/>
      <c r="AO146" s="81"/>
      <c r="AP146" s="81"/>
      <c r="AQ146" s="81"/>
      <c r="IM146" s="24"/>
      <c r="IN146" s="24"/>
      <c r="IO146" s="24"/>
      <c r="IP146" s="24"/>
    </row>
    <row r="147" spans="1:250" s="23" customFormat="1" ht="15" customHeight="1" x14ac:dyDescent="0.2">
      <c r="A147" s="18">
        <v>29</v>
      </c>
      <c r="B147" s="106" t="s">
        <v>1248</v>
      </c>
      <c r="C147" s="106" t="s">
        <v>1249</v>
      </c>
      <c r="D147" s="20">
        <v>14</v>
      </c>
      <c r="E147" s="106" t="s">
        <v>962</v>
      </c>
      <c r="F147" s="106" t="s">
        <v>1250</v>
      </c>
      <c r="G147" s="106" t="s">
        <v>1369</v>
      </c>
      <c r="H147" s="21" t="s">
        <v>80</v>
      </c>
      <c r="I147" s="21" t="s">
        <v>81</v>
      </c>
      <c r="J147" s="22" t="s">
        <v>991</v>
      </c>
      <c r="K147" s="222">
        <v>33740</v>
      </c>
      <c r="L147" s="150" t="s">
        <v>906</v>
      </c>
      <c r="M147" s="22">
        <v>40</v>
      </c>
      <c r="N147" s="22" t="s">
        <v>755</v>
      </c>
      <c r="O147" s="21" t="s">
        <v>126</v>
      </c>
      <c r="P147" s="21" t="s">
        <v>1016</v>
      </c>
      <c r="Q147" s="21" t="s">
        <v>854</v>
      </c>
      <c r="R147" s="22">
        <v>1</v>
      </c>
      <c r="S147" s="79">
        <f t="shared" si="94"/>
        <v>10581</v>
      </c>
      <c r="T147" s="79"/>
      <c r="U147" s="79">
        <f>+S147*0.15</f>
        <v>1587.1499999999999</v>
      </c>
      <c r="V147" s="79">
        <f t="shared" si="69"/>
        <v>12168.15</v>
      </c>
      <c r="W147" s="79">
        <f>70.1*7</f>
        <v>490.69999999999993</v>
      </c>
      <c r="X147" s="79">
        <f t="shared" si="70"/>
        <v>2287.3583333333331</v>
      </c>
      <c r="Y147" s="79">
        <f t="shared" si="71"/>
        <v>22873.583333333332</v>
      </c>
      <c r="Z147" s="79">
        <f t="shared" si="72"/>
        <v>1825.2224999999999</v>
      </c>
      <c r="AA147" s="79">
        <f t="shared" si="73"/>
        <v>365.04449999999997</v>
      </c>
      <c r="AB147" s="79">
        <f t="shared" si="74"/>
        <v>608.40750000000003</v>
      </c>
      <c r="AC147" s="79">
        <f t="shared" si="75"/>
        <v>243.363</v>
      </c>
      <c r="AD147" s="79">
        <f t="shared" si="95"/>
        <v>926</v>
      </c>
      <c r="AE147" s="79">
        <f t="shared" si="96"/>
        <v>630</v>
      </c>
      <c r="AF147" s="81">
        <f t="shared" si="76"/>
        <v>6862.0749999999998</v>
      </c>
      <c r="AG147" s="81">
        <f t="shared" si="77"/>
        <v>19925.472222222219</v>
      </c>
      <c r="AH147" s="81">
        <f t="shared" si="78"/>
        <v>239105.66666666663</v>
      </c>
      <c r="AI147" s="81"/>
      <c r="AJ147" s="81"/>
      <c r="AK147" s="81"/>
      <c r="AL147" s="81"/>
      <c r="AM147" s="81"/>
      <c r="AN147" s="81"/>
      <c r="AO147" s="81"/>
      <c r="AP147" s="81"/>
      <c r="AQ147" s="81"/>
      <c r="IM147" s="24"/>
      <c r="IN147" s="24"/>
      <c r="IO147" s="24"/>
      <c r="IP147" s="24"/>
    </row>
    <row r="148" spans="1:250" s="163" customFormat="1" ht="15" customHeight="1" x14ac:dyDescent="0.2">
      <c r="A148" s="116">
        <v>30</v>
      </c>
      <c r="B148" s="73" t="s">
        <v>1248</v>
      </c>
      <c r="C148" s="73" t="s">
        <v>1249</v>
      </c>
      <c r="D148" s="145">
        <v>14</v>
      </c>
      <c r="E148" s="73" t="s">
        <v>962</v>
      </c>
      <c r="F148" s="73" t="s">
        <v>1250</v>
      </c>
      <c r="G148" s="106" t="s">
        <v>1421</v>
      </c>
      <c r="H148" s="355" t="s">
        <v>585</v>
      </c>
      <c r="I148" s="356"/>
      <c r="J148" s="357"/>
      <c r="K148" s="222">
        <v>40140</v>
      </c>
      <c r="L148" s="158">
        <v>12</v>
      </c>
      <c r="M148" s="75">
        <v>40</v>
      </c>
      <c r="N148" s="75" t="s">
        <v>731</v>
      </c>
      <c r="O148" s="72" t="s">
        <v>112</v>
      </c>
      <c r="P148" s="72" t="s">
        <v>1015</v>
      </c>
      <c r="Q148" s="72" t="s">
        <v>854</v>
      </c>
      <c r="R148" s="75">
        <v>1</v>
      </c>
      <c r="S148" s="86">
        <v>21910.5</v>
      </c>
      <c r="T148" s="86"/>
      <c r="U148" s="86"/>
      <c r="V148" s="86">
        <f>S148+T148+U148</f>
        <v>21910.5</v>
      </c>
      <c r="W148" s="86"/>
      <c r="X148" s="86">
        <f>(V148+AD148+AE148)/30*5</f>
        <v>4045.5833333333335</v>
      </c>
      <c r="Y148" s="86">
        <f>(V148+AD148+AE148)/30*50</f>
        <v>40455.833333333336</v>
      </c>
      <c r="Z148" s="86">
        <f>V148*15%</f>
        <v>3286.5749999999998</v>
      </c>
      <c r="AA148" s="86">
        <f>V148*3%</f>
        <v>657.31499999999994</v>
      </c>
      <c r="AB148" s="86">
        <f>V148*5%</f>
        <v>1095.5250000000001</v>
      </c>
      <c r="AC148" s="86">
        <f>V148*2%</f>
        <v>438.21000000000004</v>
      </c>
      <c r="AD148" s="86">
        <v>1455</v>
      </c>
      <c r="AE148" s="86">
        <v>908</v>
      </c>
      <c r="AF148" s="87">
        <f>(V148+AD148+AE148)/2</f>
        <v>12136.75</v>
      </c>
      <c r="AG148" s="81">
        <f>V148+W148+Z148+AA148+AB148+AC148+AD148+AE148+(X148/12+Y148/12+AF148/12)</f>
        <v>34470.972222222219</v>
      </c>
      <c r="AH148" s="87">
        <f>+AG148*12</f>
        <v>413651.66666666663</v>
      </c>
      <c r="AI148" s="87"/>
      <c r="AJ148" s="87"/>
      <c r="AK148" s="87"/>
      <c r="AL148" s="87"/>
      <c r="AM148" s="87"/>
      <c r="AN148" s="87"/>
      <c r="AO148" s="87"/>
      <c r="AP148" s="87"/>
      <c r="AQ148" s="87"/>
    </row>
    <row r="149" spans="1:250" s="23" customFormat="1" ht="15" customHeight="1" x14ac:dyDescent="0.2">
      <c r="A149" s="18">
        <v>31</v>
      </c>
      <c r="B149" s="106" t="s">
        <v>1248</v>
      </c>
      <c r="C149" s="106" t="s">
        <v>1249</v>
      </c>
      <c r="D149" s="20">
        <v>14</v>
      </c>
      <c r="E149" s="109" t="s">
        <v>962</v>
      </c>
      <c r="F149" s="106" t="s">
        <v>1250</v>
      </c>
      <c r="G149" s="106" t="s">
        <v>1436</v>
      </c>
      <c r="H149" s="355" t="s">
        <v>104</v>
      </c>
      <c r="I149" s="356"/>
      <c r="J149" s="357"/>
      <c r="K149" s="222">
        <v>39204</v>
      </c>
      <c r="L149" s="150">
        <v>12</v>
      </c>
      <c r="M149" s="22">
        <v>40</v>
      </c>
      <c r="N149" s="22" t="s">
        <v>731</v>
      </c>
      <c r="O149" s="21" t="s">
        <v>115</v>
      </c>
      <c r="P149" s="21" t="s">
        <v>1012</v>
      </c>
      <c r="Q149" s="21" t="s">
        <v>854</v>
      </c>
      <c r="R149" s="22">
        <v>1</v>
      </c>
      <c r="S149" s="79">
        <v>21910.5</v>
      </c>
      <c r="T149" s="79"/>
      <c r="U149" s="79"/>
      <c r="V149" s="79">
        <f>S149+T149+U149</f>
        <v>21910.5</v>
      </c>
      <c r="W149" s="79">
        <f>70.1*4</f>
        <v>280.39999999999998</v>
      </c>
      <c r="X149" s="79">
        <f>(V149+AD149+AE149)/30*5</f>
        <v>4045.5833333333335</v>
      </c>
      <c r="Y149" s="79">
        <f>(V149+AD149+AE149)/30*50</f>
        <v>40455.833333333336</v>
      </c>
      <c r="Z149" s="79">
        <f>V149*15%</f>
        <v>3286.5749999999998</v>
      </c>
      <c r="AA149" s="79">
        <f>V149*3%</f>
        <v>657.31499999999994</v>
      </c>
      <c r="AB149" s="79">
        <f>V149*5%</f>
        <v>1095.5250000000001</v>
      </c>
      <c r="AC149" s="79">
        <f>V149*2%</f>
        <v>438.21000000000004</v>
      </c>
      <c r="AD149" s="79">
        <v>1455</v>
      </c>
      <c r="AE149" s="79">
        <v>908</v>
      </c>
      <c r="AF149" s="81">
        <f>(V149+AD149+AE149)/2</f>
        <v>12136.75</v>
      </c>
      <c r="AG149" s="81">
        <f>V149+W149+Z149+AA149+AB149+AC149+AD149+AE149+(X149/12+Y149/12+AF149/12)</f>
        <v>34751.372222222228</v>
      </c>
      <c r="AH149" s="81">
        <f>+AG149*12</f>
        <v>417016.46666666673</v>
      </c>
      <c r="AI149" s="81"/>
      <c r="AJ149" s="81"/>
      <c r="AK149" s="81"/>
      <c r="AL149" s="81"/>
      <c r="AM149" s="81"/>
      <c r="AN149" s="81"/>
      <c r="AO149" s="81"/>
      <c r="AP149" s="81"/>
      <c r="AQ149" s="81"/>
      <c r="IM149" s="24"/>
      <c r="IN149" s="24"/>
      <c r="IO149" s="24"/>
      <c r="IP149" s="24"/>
    </row>
    <row r="150" spans="1:250" s="23" customFormat="1" ht="15" customHeight="1" x14ac:dyDescent="0.2">
      <c r="A150" s="116">
        <v>32</v>
      </c>
      <c r="B150" s="106" t="s">
        <v>1248</v>
      </c>
      <c r="C150" s="106" t="s">
        <v>1249</v>
      </c>
      <c r="D150" s="20">
        <v>14</v>
      </c>
      <c r="E150" s="106" t="s">
        <v>962</v>
      </c>
      <c r="F150" s="106" t="s">
        <v>1250</v>
      </c>
      <c r="G150" s="106" t="s">
        <v>1370</v>
      </c>
      <c r="H150" s="21" t="s">
        <v>129</v>
      </c>
      <c r="I150" s="21" t="s">
        <v>130</v>
      </c>
      <c r="J150" s="22" t="s">
        <v>991</v>
      </c>
      <c r="K150" s="222">
        <v>31793</v>
      </c>
      <c r="L150" s="150" t="s">
        <v>906</v>
      </c>
      <c r="M150" s="22">
        <v>40</v>
      </c>
      <c r="N150" s="22" t="s">
        <v>755</v>
      </c>
      <c r="O150" s="21" t="s">
        <v>126</v>
      </c>
      <c r="P150" s="21" t="s">
        <v>1016</v>
      </c>
      <c r="Q150" s="21" t="s">
        <v>854</v>
      </c>
      <c r="R150" s="22">
        <v>1</v>
      </c>
      <c r="S150" s="79">
        <f t="shared" si="94"/>
        <v>10581</v>
      </c>
      <c r="T150" s="79"/>
      <c r="U150" s="79">
        <f>+S150*0.15</f>
        <v>1587.1499999999999</v>
      </c>
      <c r="V150" s="79">
        <f t="shared" si="69"/>
        <v>12168.15</v>
      </c>
      <c r="W150" s="79">
        <f>70.1*8</f>
        <v>560.79999999999995</v>
      </c>
      <c r="X150" s="79">
        <f t="shared" si="70"/>
        <v>2287.3583333333331</v>
      </c>
      <c r="Y150" s="79">
        <f t="shared" si="71"/>
        <v>22873.583333333332</v>
      </c>
      <c r="Z150" s="79">
        <f t="shared" si="72"/>
        <v>1825.2224999999999</v>
      </c>
      <c r="AA150" s="79">
        <f t="shared" si="73"/>
        <v>365.04449999999997</v>
      </c>
      <c r="AB150" s="79">
        <f t="shared" si="74"/>
        <v>608.40750000000003</v>
      </c>
      <c r="AC150" s="79">
        <f t="shared" si="75"/>
        <v>243.363</v>
      </c>
      <c r="AD150" s="79">
        <f t="shared" si="95"/>
        <v>926</v>
      </c>
      <c r="AE150" s="79">
        <f t="shared" si="96"/>
        <v>630</v>
      </c>
      <c r="AF150" s="81">
        <f t="shared" si="76"/>
        <v>6862.0749999999998</v>
      </c>
      <c r="AG150" s="81">
        <f t="shared" si="77"/>
        <v>19995.572222222218</v>
      </c>
      <c r="AH150" s="81">
        <f t="shared" si="78"/>
        <v>239946.86666666661</v>
      </c>
      <c r="AI150" s="81"/>
      <c r="AJ150" s="81"/>
      <c r="AK150" s="81"/>
      <c r="AL150" s="81"/>
      <c r="AM150" s="81"/>
      <c r="AN150" s="81"/>
      <c r="AO150" s="81"/>
      <c r="AP150" s="81"/>
      <c r="AQ150" s="81"/>
      <c r="IM150" s="24"/>
      <c r="IN150" s="24"/>
      <c r="IO150" s="24"/>
      <c r="IP150" s="24"/>
    </row>
    <row r="151" spans="1:250" s="23" customFormat="1" ht="15" customHeight="1" x14ac:dyDescent="0.2">
      <c r="A151" s="18">
        <v>33</v>
      </c>
      <c r="B151" s="106" t="s">
        <v>1248</v>
      </c>
      <c r="C151" s="106" t="s">
        <v>1249</v>
      </c>
      <c r="D151" s="20">
        <v>14</v>
      </c>
      <c r="E151" s="106" t="s">
        <v>962</v>
      </c>
      <c r="F151" s="106" t="s">
        <v>1250</v>
      </c>
      <c r="G151" s="106" t="s">
        <v>1371</v>
      </c>
      <c r="H151" s="21" t="s">
        <v>523</v>
      </c>
      <c r="I151" s="21" t="s">
        <v>522</v>
      </c>
      <c r="J151" s="22" t="s">
        <v>990</v>
      </c>
      <c r="K151" s="222">
        <v>37516</v>
      </c>
      <c r="L151" s="150" t="s">
        <v>767</v>
      </c>
      <c r="M151" s="22">
        <v>40</v>
      </c>
      <c r="N151" s="22" t="s">
        <v>755</v>
      </c>
      <c r="O151" s="21" t="s">
        <v>768</v>
      </c>
      <c r="P151" s="21" t="s">
        <v>1012</v>
      </c>
      <c r="Q151" s="21" t="s">
        <v>854</v>
      </c>
      <c r="R151" s="22">
        <v>1</v>
      </c>
      <c r="S151" s="146">
        <f t="shared" ref="S151:S155" si="97">10837+500+400</f>
        <v>11737</v>
      </c>
      <c r="T151" s="79"/>
      <c r="U151" s="79"/>
      <c r="V151" s="79">
        <f t="shared" si="69"/>
        <v>11737</v>
      </c>
      <c r="W151" s="79">
        <f>70.1*5</f>
        <v>350.5</v>
      </c>
      <c r="X151" s="79">
        <f t="shared" si="70"/>
        <v>2225.8333333333335</v>
      </c>
      <c r="Y151" s="79">
        <f t="shared" si="71"/>
        <v>22258.333333333336</v>
      </c>
      <c r="Z151" s="79">
        <f t="shared" si="72"/>
        <v>1760.55</v>
      </c>
      <c r="AA151" s="79">
        <f t="shared" si="73"/>
        <v>352.11</v>
      </c>
      <c r="AB151" s="79">
        <f t="shared" si="74"/>
        <v>586.85</v>
      </c>
      <c r="AC151" s="79">
        <f t="shared" si="75"/>
        <v>234.74</v>
      </c>
      <c r="AD151" s="79">
        <f t="shared" ref="AD151:AD155" si="98">887+70</f>
        <v>957</v>
      </c>
      <c r="AE151" s="79">
        <f t="shared" ref="AE151:AE155" si="99">631+30</f>
        <v>661</v>
      </c>
      <c r="AF151" s="81">
        <f t="shared" si="76"/>
        <v>6677.5</v>
      </c>
      <c r="AG151" s="81">
        <f t="shared" si="77"/>
        <v>19236.555555555555</v>
      </c>
      <c r="AH151" s="81">
        <f t="shared" si="78"/>
        <v>230838.66666666666</v>
      </c>
      <c r="AI151" s="81"/>
      <c r="AJ151" s="81"/>
      <c r="AK151" s="81"/>
      <c r="AL151" s="81"/>
      <c r="AM151" s="81"/>
      <c r="AN151" s="81"/>
      <c r="AO151" s="81"/>
      <c r="AP151" s="81"/>
      <c r="AQ151" s="81"/>
      <c r="IM151" s="24"/>
      <c r="IN151" s="24"/>
      <c r="IO151" s="24"/>
      <c r="IP151" s="24"/>
    </row>
    <row r="152" spans="1:250" s="23" customFormat="1" ht="15" customHeight="1" x14ac:dyDescent="0.2">
      <c r="A152" s="18">
        <v>34</v>
      </c>
      <c r="B152" s="106" t="s">
        <v>1248</v>
      </c>
      <c r="C152" s="106" t="s">
        <v>1249</v>
      </c>
      <c r="D152" s="20">
        <v>14</v>
      </c>
      <c r="E152" s="109" t="s">
        <v>962</v>
      </c>
      <c r="F152" s="106" t="s">
        <v>1250</v>
      </c>
      <c r="G152" s="106" t="s">
        <v>1372</v>
      </c>
      <c r="H152" s="61" t="s">
        <v>1216</v>
      </c>
      <c r="I152" s="21" t="s">
        <v>1217</v>
      </c>
      <c r="J152" s="22" t="s">
        <v>990</v>
      </c>
      <c r="K152" s="222">
        <v>41641</v>
      </c>
      <c r="L152" s="150" t="s">
        <v>767</v>
      </c>
      <c r="M152" s="22">
        <v>40</v>
      </c>
      <c r="N152" s="22" t="s">
        <v>755</v>
      </c>
      <c r="O152" s="21" t="s">
        <v>768</v>
      </c>
      <c r="P152" s="21" t="s">
        <v>1016</v>
      </c>
      <c r="Q152" s="21" t="s">
        <v>854</v>
      </c>
      <c r="R152" s="22">
        <v>1</v>
      </c>
      <c r="S152" s="146">
        <f t="shared" si="97"/>
        <v>11737</v>
      </c>
      <c r="T152" s="79"/>
      <c r="U152" s="79"/>
      <c r="V152" s="79">
        <f t="shared" si="69"/>
        <v>11737</v>
      </c>
      <c r="W152" s="79"/>
      <c r="X152" s="79">
        <f t="shared" si="70"/>
        <v>2225.8333333333335</v>
      </c>
      <c r="Y152" s="79">
        <f t="shared" si="71"/>
        <v>22258.333333333336</v>
      </c>
      <c r="Z152" s="79">
        <f t="shared" si="72"/>
        <v>1760.55</v>
      </c>
      <c r="AA152" s="79">
        <f t="shared" si="73"/>
        <v>352.11</v>
      </c>
      <c r="AB152" s="79">
        <f t="shared" si="74"/>
        <v>586.85</v>
      </c>
      <c r="AC152" s="79">
        <f t="shared" si="75"/>
        <v>234.74</v>
      </c>
      <c r="AD152" s="79">
        <f t="shared" si="98"/>
        <v>957</v>
      </c>
      <c r="AE152" s="79">
        <f t="shared" si="99"/>
        <v>661</v>
      </c>
      <c r="AF152" s="81">
        <f t="shared" si="76"/>
        <v>6677.5</v>
      </c>
      <c r="AG152" s="81">
        <f t="shared" si="77"/>
        <v>18886.055555555555</v>
      </c>
      <c r="AH152" s="81">
        <f t="shared" si="78"/>
        <v>226632.66666666666</v>
      </c>
      <c r="AI152" s="81"/>
      <c r="AJ152" s="81"/>
      <c r="AK152" s="81"/>
      <c r="AL152" s="81"/>
      <c r="AM152" s="81"/>
      <c r="AN152" s="81"/>
      <c r="AO152" s="81"/>
      <c r="AP152" s="81"/>
      <c r="AQ152" s="81"/>
      <c r="IM152" s="24"/>
      <c r="IN152" s="24"/>
      <c r="IO152" s="24"/>
      <c r="IP152" s="24"/>
    </row>
    <row r="153" spans="1:250" s="23" customFormat="1" ht="15" customHeight="1" x14ac:dyDescent="0.2">
      <c r="A153" s="18">
        <v>35</v>
      </c>
      <c r="B153" s="106" t="s">
        <v>1248</v>
      </c>
      <c r="C153" s="106" t="s">
        <v>1249</v>
      </c>
      <c r="D153" s="20">
        <v>14</v>
      </c>
      <c r="E153" s="112" t="s">
        <v>961</v>
      </c>
      <c r="F153" s="106" t="s">
        <v>1250</v>
      </c>
      <c r="G153" s="106" t="s">
        <v>1473</v>
      </c>
      <c r="H153" s="21" t="s">
        <v>1154</v>
      </c>
      <c r="I153" s="21" t="s">
        <v>1155</v>
      </c>
      <c r="J153" s="22" t="s">
        <v>990</v>
      </c>
      <c r="K153" s="222">
        <v>41327</v>
      </c>
      <c r="L153" s="150" t="s">
        <v>767</v>
      </c>
      <c r="M153" s="22">
        <v>40</v>
      </c>
      <c r="N153" s="22" t="s">
        <v>755</v>
      </c>
      <c r="O153" s="21" t="s">
        <v>768</v>
      </c>
      <c r="P153" s="21" t="s">
        <v>997</v>
      </c>
      <c r="Q153" s="21" t="s">
        <v>744</v>
      </c>
      <c r="R153" s="22">
        <v>1</v>
      </c>
      <c r="S153" s="146">
        <f>10837+500+400</f>
        <v>11737</v>
      </c>
      <c r="T153" s="79"/>
      <c r="U153" s="79"/>
      <c r="V153" s="79">
        <f t="shared" ref="V153:V184" si="100">S153+T153+U153</f>
        <v>11737</v>
      </c>
      <c r="W153" s="79"/>
      <c r="X153" s="79">
        <f t="shared" ref="X153:X184" si="101">(V153+AD153+AE153)/30*5</f>
        <v>2225.8333333333335</v>
      </c>
      <c r="Y153" s="79">
        <f t="shared" ref="Y153:Y184" si="102">(V153+AD153+AE153)/30*50</f>
        <v>22258.333333333336</v>
      </c>
      <c r="Z153" s="79">
        <f t="shared" ref="Z153:Z184" si="103">V153*15%</f>
        <v>1760.55</v>
      </c>
      <c r="AA153" s="79">
        <f t="shared" ref="AA153:AA184" si="104">V153*3%</f>
        <v>352.11</v>
      </c>
      <c r="AB153" s="79">
        <f t="shared" ref="AB153:AB184" si="105">V153*5%</f>
        <v>586.85</v>
      </c>
      <c r="AC153" s="79">
        <f t="shared" ref="AC153:AC184" si="106">V153*2%</f>
        <v>234.74</v>
      </c>
      <c r="AD153" s="79">
        <f>887+70</f>
        <v>957</v>
      </c>
      <c r="AE153" s="79">
        <f>631+30</f>
        <v>661</v>
      </c>
      <c r="AF153" s="81">
        <f t="shared" ref="AF153:AF184" si="107">(V153+AD153+AE153)/2</f>
        <v>6677.5</v>
      </c>
      <c r="AG153" s="81">
        <f t="shared" ref="AG153:AG184" si="108">V153+W153+Z153+AA153+AB153+AC153+AD153+AE153+(X153/12+Y153/12+AF153/12)</f>
        <v>18886.055555555555</v>
      </c>
      <c r="AH153" s="81">
        <f t="shared" ref="AH153:AH184" si="109">+AG153*12</f>
        <v>226632.66666666666</v>
      </c>
      <c r="AI153" s="81"/>
      <c r="AJ153" s="81"/>
      <c r="AK153" s="81"/>
      <c r="AL153" s="81"/>
      <c r="AM153" s="81"/>
      <c r="AN153" s="81"/>
      <c r="AO153" s="81"/>
      <c r="AP153" s="81"/>
      <c r="AQ153" s="81"/>
      <c r="IM153" s="24"/>
      <c r="IN153" s="24"/>
      <c r="IO153" s="24"/>
      <c r="IP153" s="24"/>
    </row>
    <row r="154" spans="1:250" s="23" customFormat="1" ht="15" customHeight="1" x14ac:dyDescent="0.2">
      <c r="A154" s="116">
        <v>36</v>
      </c>
      <c r="B154" s="106" t="s">
        <v>1248</v>
      </c>
      <c r="C154" s="106" t="s">
        <v>1249</v>
      </c>
      <c r="D154" s="20">
        <v>14</v>
      </c>
      <c r="E154" s="106" t="s">
        <v>962</v>
      </c>
      <c r="F154" s="106" t="s">
        <v>1250</v>
      </c>
      <c r="G154" s="106" t="s">
        <v>1373</v>
      </c>
      <c r="H154" s="21" t="s">
        <v>158</v>
      </c>
      <c r="I154" s="21" t="s">
        <v>572</v>
      </c>
      <c r="J154" s="22" t="s">
        <v>990</v>
      </c>
      <c r="K154" s="222">
        <v>37501</v>
      </c>
      <c r="L154" s="150" t="s">
        <v>767</v>
      </c>
      <c r="M154" s="22">
        <v>40</v>
      </c>
      <c r="N154" s="22" t="s">
        <v>755</v>
      </c>
      <c r="O154" s="21" t="s">
        <v>768</v>
      </c>
      <c r="P154" s="21" t="s">
        <v>1015</v>
      </c>
      <c r="Q154" s="21" t="s">
        <v>854</v>
      </c>
      <c r="R154" s="22">
        <v>1</v>
      </c>
      <c r="S154" s="146">
        <f t="shared" si="97"/>
        <v>11737</v>
      </c>
      <c r="T154" s="79"/>
      <c r="U154" s="79"/>
      <c r="V154" s="79">
        <f t="shared" si="100"/>
        <v>11737</v>
      </c>
      <c r="W154" s="79">
        <f>70.1*5</f>
        <v>350.5</v>
      </c>
      <c r="X154" s="79">
        <f t="shared" si="101"/>
        <v>2225.8333333333335</v>
      </c>
      <c r="Y154" s="79">
        <f t="shared" si="102"/>
        <v>22258.333333333336</v>
      </c>
      <c r="Z154" s="79">
        <f t="shared" si="103"/>
        <v>1760.55</v>
      </c>
      <c r="AA154" s="79">
        <f t="shared" si="104"/>
        <v>352.11</v>
      </c>
      <c r="AB154" s="79">
        <f t="shared" si="105"/>
        <v>586.85</v>
      </c>
      <c r="AC154" s="79">
        <f t="shared" si="106"/>
        <v>234.74</v>
      </c>
      <c r="AD154" s="79">
        <f t="shared" si="98"/>
        <v>957</v>
      </c>
      <c r="AE154" s="79">
        <f t="shared" si="99"/>
        <v>661</v>
      </c>
      <c r="AF154" s="81">
        <f t="shared" si="107"/>
        <v>6677.5</v>
      </c>
      <c r="AG154" s="81">
        <f t="shared" si="108"/>
        <v>19236.555555555555</v>
      </c>
      <c r="AH154" s="81">
        <f t="shared" si="109"/>
        <v>230838.66666666666</v>
      </c>
      <c r="AI154" s="81"/>
      <c r="AJ154" s="81"/>
      <c r="AK154" s="81"/>
      <c r="AL154" s="81"/>
      <c r="AM154" s="81"/>
      <c r="AN154" s="81"/>
      <c r="AO154" s="81"/>
      <c r="AP154" s="81"/>
      <c r="AQ154" s="81"/>
      <c r="IM154" s="24"/>
      <c r="IN154" s="24"/>
      <c r="IO154" s="24"/>
      <c r="IP154" s="24"/>
    </row>
    <row r="155" spans="1:250" s="23" customFormat="1" ht="15" customHeight="1" x14ac:dyDescent="0.2">
      <c r="A155" s="18">
        <v>37</v>
      </c>
      <c r="B155" s="106" t="s">
        <v>1248</v>
      </c>
      <c r="C155" s="106" t="s">
        <v>1249</v>
      </c>
      <c r="D155" s="20">
        <v>14</v>
      </c>
      <c r="E155" s="106" t="s">
        <v>962</v>
      </c>
      <c r="F155" s="106" t="s">
        <v>1250</v>
      </c>
      <c r="G155" s="106" t="s">
        <v>1374</v>
      </c>
      <c r="H155" s="21" t="s">
        <v>159</v>
      </c>
      <c r="I155" s="21" t="s">
        <v>570</v>
      </c>
      <c r="J155" s="22" t="s">
        <v>990</v>
      </c>
      <c r="K155" s="222">
        <v>32954</v>
      </c>
      <c r="L155" s="150" t="s">
        <v>767</v>
      </c>
      <c r="M155" s="22">
        <v>40</v>
      </c>
      <c r="N155" s="22" t="s">
        <v>755</v>
      </c>
      <c r="O155" s="21" t="s">
        <v>768</v>
      </c>
      <c r="P155" s="21" t="s">
        <v>1014</v>
      </c>
      <c r="Q155" s="21" t="s">
        <v>854</v>
      </c>
      <c r="R155" s="22">
        <v>1</v>
      </c>
      <c r="S155" s="146">
        <f t="shared" si="97"/>
        <v>11737</v>
      </c>
      <c r="T155" s="79"/>
      <c r="U155" s="79"/>
      <c r="V155" s="79">
        <f t="shared" si="100"/>
        <v>11737</v>
      </c>
      <c r="W155" s="79">
        <f>70.1*7</f>
        <v>490.69999999999993</v>
      </c>
      <c r="X155" s="79">
        <f t="shared" si="101"/>
        <v>2225.8333333333335</v>
      </c>
      <c r="Y155" s="79">
        <f t="shared" si="102"/>
        <v>22258.333333333336</v>
      </c>
      <c r="Z155" s="79">
        <f t="shared" si="103"/>
        <v>1760.55</v>
      </c>
      <c r="AA155" s="79">
        <f t="shared" si="104"/>
        <v>352.11</v>
      </c>
      <c r="AB155" s="79">
        <f t="shared" si="105"/>
        <v>586.85</v>
      </c>
      <c r="AC155" s="79">
        <f t="shared" si="106"/>
        <v>234.74</v>
      </c>
      <c r="AD155" s="79">
        <f t="shared" si="98"/>
        <v>957</v>
      </c>
      <c r="AE155" s="79">
        <f t="shared" si="99"/>
        <v>661</v>
      </c>
      <c r="AF155" s="81">
        <f t="shared" si="107"/>
        <v>6677.5</v>
      </c>
      <c r="AG155" s="81">
        <f t="shared" si="108"/>
        <v>19376.755555555555</v>
      </c>
      <c r="AH155" s="81">
        <f t="shared" si="109"/>
        <v>232521.06666666665</v>
      </c>
      <c r="AI155" s="81"/>
      <c r="AJ155" s="81"/>
      <c r="AK155" s="81"/>
      <c r="AL155" s="81"/>
      <c r="AM155" s="81"/>
      <c r="AN155" s="81"/>
      <c r="AO155" s="81"/>
      <c r="AP155" s="81"/>
      <c r="AQ155" s="81"/>
      <c r="IM155" s="24"/>
      <c r="IN155" s="24"/>
      <c r="IO155" s="24"/>
      <c r="IP155" s="24"/>
    </row>
    <row r="156" spans="1:250" s="23" customFormat="1" ht="15" customHeight="1" x14ac:dyDescent="0.2">
      <c r="A156" s="18">
        <v>38</v>
      </c>
      <c r="B156" s="106" t="s">
        <v>1248</v>
      </c>
      <c r="C156" s="106" t="s">
        <v>1249</v>
      </c>
      <c r="D156" s="20">
        <v>14</v>
      </c>
      <c r="E156" s="106" t="s">
        <v>962</v>
      </c>
      <c r="F156" s="106" t="s">
        <v>1250</v>
      </c>
      <c r="G156" s="106" t="s">
        <v>1375</v>
      </c>
      <c r="H156" s="21" t="s">
        <v>54</v>
      </c>
      <c r="I156" s="21" t="s">
        <v>55</v>
      </c>
      <c r="J156" s="22" t="s">
        <v>991</v>
      </c>
      <c r="K156" s="222">
        <v>39818</v>
      </c>
      <c r="L156" s="150" t="s">
        <v>754</v>
      </c>
      <c r="M156" s="22">
        <v>40</v>
      </c>
      <c r="N156" s="22" t="s">
        <v>755</v>
      </c>
      <c r="O156" s="21" t="s">
        <v>56</v>
      </c>
      <c r="P156" s="21" t="s">
        <v>1012</v>
      </c>
      <c r="Q156" s="21" t="s">
        <v>854</v>
      </c>
      <c r="R156" s="22">
        <v>1</v>
      </c>
      <c r="S156" s="79">
        <f>11455+500+400</f>
        <v>12355</v>
      </c>
      <c r="T156" s="79"/>
      <c r="U156" s="79"/>
      <c r="V156" s="79">
        <f t="shared" si="100"/>
        <v>12355</v>
      </c>
      <c r="W156" s="79"/>
      <c r="X156" s="79">
        <f t="shared" si="101"/>
        <v>2344.5</v>
      </c>
      <c r="Y156" s="79">
        <f t="shared" si="102"/>
        <v>23445</v>
      </c>
      <c r="Z156" s="79">
        <f t="shared" si="103"/>
        <v>1853.25</v>
      </c>
      <c r="AA156" s="79">
        <f t="shared" si="104"/>
        <v>370.65</v>
      </c>
      <c r="AB156" s="79">
        <f t="shared" si="105"/>
        <v>617.75</v>
      </c>
      <c r="AC156" s="79">
        <f t="shared" si="106"/>
        <v>247.1</v>
      </c>
      <c r="AD156" s="79">
        <f>1021+25</f>
        <v>1046</v>
      </c>
      <c r="AE156" s="79">
        <v>666</v>
      </c>
      <c r="AF156" s="81">
        <f t="shared" si="107"/>
        <v>7033.5</v>
      </c>
      <c r="AG156" s="81">
        <f t="shared" si="108"/>
        <v>19891</v>
      </c>
      <c r="AH156" s="81">
        <f t="shared" si="109"/>
        <v>238692</v>
      </c>
      <c r="AI156" s="81"/>
      <c r="AJ156" s="81"/>
      <c r="AK156" s="81"/>
      <c r="AL156" s="81"/>
      <c r="AM156" s="81"/>
      <c r="AN156" s="81"/>
      <c r="AO156" s="81"/>
      <c r="AP156" s="81"/>
      <c r="AQ156" s="81"/>
      <c r="IM156" s="24"/>
      <c r="IN156" s="24"/>
      <c r="IO156" s="24"/>
      <c r="IP156" s="24"/>
    </row>
    <row r="157" spans="1:250" s="23" customFormat="1" ht="15" customHeight="1" x14ac:dyDescent="0.2">
      <c r="A157" s="18">
        <v>39</v>
      </c>
      <c r="B157" s="106" t="s">
        <v>1248</v>
      </c>
      <c r="C157" s="106" t="s">
        <v>1249</v>
      </c>
      <c r="D157" s="20">
        <v>14</v>
      </c>
      <c r="E157" s="106" t="s">
        <v>962</v>
      </c>
      <c r="F157" s="106" t="s">
        <v>1250</v>
      </c>
      <c r="G157" s="106" t="s">
        <v>1377</v>
      </c>
      <c r="H157" s="21" t="s">
        <v>59</v>
      </c>
      <c r="I157" s="21" t="s">
        <v>516</v>
      </c>
      <c r="J157" s="22" t="s">
        <v>990</v>
      </c>
      <c r="K157" s="222">
        <v>37452</v>
      </c>
      <c r="L157" s="150" t="s">
        <v>754</v>
      </c>
      <c r="M157" s="22">
        <v>40</v>
      </c>
      <c r="N157" s="22" t="s">
        <v>755</v>
      </c>
      <c r="O157" s="21" t="s">
        <v>56</v>
      </c>
      <c r="P157" s="21" t="s">
        <v>1012</v>
      </c>
      <c r="Q157" s="21" t="s">
        <v>854</v>
      </c>
      <c r="R157" s="22">
        <v>1</v>
      </c>
      <c r="S157" s="79">
        <f t="shared" ref="S157:S162" si="110">11455+500+400</f>
        <v>12355</v>
      </c>
      <c r="T157" s="79"/>
      <c r="U157" s="79"/>
      <c r="V157" s="79">
        <f t="shared" si="100"/>
        <v>12355</v>
      </c>
      <c r="W157" s="79">
        <f>70.1*5</f>
        <v>350.5</v>
      </c>
      <c r="X157" s="79">
        <f t="shared" si="101"/>
        <v>2344.5</v>
      </c>
      <c r="Y157" s="79">
        <f t="shared" si="102"/>
        <v>23445</v>
      </c>
      <c r="Z157" s="79">
        <f t="shared" si="103"/>
        <v>1853.25</v>
      </c>
      <c r="AA157" s="79">
        <f t="shared" si="104"/>
        <v>370.65</v>
      </c>
      <c r="AB157" s="79">
        <f t="shared" si="105"/>
        <v>617.75</v>
      </c>
      <c r="AC157" s="79">
        <f t="shared" si="106"/>
        <v>247.1</v>
      </c>
      <c r="AD157" s="79">
        <f t="shared" ref="AD157:AD162" si="111">1021+25</f>
        <v>1046</v>
      </c>
      <c r="AE157" s="79">
        <v>666</v>
      </c>
      <c r="AF157" s="81">
        <f t="shared" si="107"/>
        <v>7033.5</v>
      </c>
      <c r="AG157" s="81">
        <f t="shared" si="108"/>
        <v>20241.5</v>
      </c>
      <c r="AH157" s="81">
        <f t="shared" si="109"/>
        <v>242898</v>
      </c>
      <c r="AI157" s="81"/>
      <c r="AJ157" s="81"/>
      <c r="AK157" s="81"/>
      <c r="AL157" s="81"/>
      <c r="AM157" s="81"/>
      <c r="AN157" s="81"/>
      <c r="AO157" s="81"/>
      <c r="AP157" s="81"/>
      <c r="AQ157" s="81"/>
      <c r="IM157" s="24"/>
      <c r="IN157" s="24"/>
      <c r="IO157" s="24"/>
      <c r="IP157" s="24"/>
    </row>
    <row r="158" spans="1:250" s="23" customFormat="1" ht="15" customHeight="1" x14ac:dyDescent="0.2">
      <c r="A158" s="116">
        <v>40</v>
      </c>
      <c r="B158" s="106" t="s">
        <v>1248</v>
      </c>
      <c r="C158" s="106" t="s">
        <v>1249</v>
      </c>
      <c r="D158" s="20">
        <v>14</v>
      </c>
      <c r="E158" s="106" t="s">
        <v>962</v>
      </c>
      <c r="F158" s="106" t="s">
        <v>1250</v>
      </c>
      <c r="G158" s="106" t="s">
        <v>1378</v>
      </c>
      <c r="H158" s="21" t="s">
        <v>71</v>
      </c>
      <c r="I158" s="21" t="s">
        <v>510</v>
      </c>
      <c r="J158" s="22" t="s">
        <v>991</v>
      </c>
      <c r="K158" s="222">
        <v>37473</v>
      </c>
      <c r="L158" s="150" t="s">
        <v>754</v>
      </c>
      <c r="M158" s="22">
        <v>40</v>
      </c>
      <c r="N158" s="22" t="s">
        <v>755</v>
      </c>
      <c r="O158" s="21" t="s">
        <v>756</v>
      </c>
      <c r="P158" s="21" t="s">
        <v>1012</v>
      </c>
      <c r="Q158" s="21" t="s">
        <v>854</v>
      </c>
      <c r="R158" s="22">
        <v>1</v>
      </c>
      <c r="S158" s="79">
        <f t="shared" si="110"/>
        <v>12355</v>
      </c>
      <c r="T158" s="79"/>
      <c r="U158" s="79"/>
      <c r="V158" s="79">
        <f t="shared" si="100"/>
        <v>12355</v>
      </c>
      <c r="W158" s="79">
        <f>70.1*5</f>
        <v>350.5</v>
      </c>
      <c r="X158" s="79">
        <f t="shared" si="101"/>
        <v>2344.5</v>
      </c>
      <c r="Y158" s="79">
        <f t="shared" si="102"/>
        <v>23445</v>
      </c>
      <c r="Z158" s="79">
        <f t="shared" si="103"/>
        <v>1853.25</v>
      </c>
      <c r="AA158" s="79">
        <f t="shared" si="104"/>
        <v>370.65</v>
      </c>
      <c r="AB158" s="79">
        <f t="shared" si="105"/>
        <v>617.75</v>
      </c>
      <c r="AC158" s="79">
        <f t="shared" si="106"/>
        <v>247.1</v>
      </c>
      <c r="AD158" s="79">
        <f t="shared" si="111"/>
        <v>1046</v>
      </c>
      <c r="AE158" s="79">
        <v>666</v>
      </c>
      <c r="AF158" s="81">
        <f t="shared" si="107"/>
        <v>7033.5</v>
      </c>
      <c r="AG158" s="81">
        <f t="shared" si="108"/>
        <v>20241.5</v>
      </c>
      <c r="AH158" s="81">
        <f t="shared" si="109"/>
        <v>242898</v>
      </c>
      <c r="AI158" s="81"/>
      <c r="AJ158" s="81"/>
      <c r="AK158" s="81"/>
      <c r="AL158" s="81"/>
      <c r="AM158" s="81"/>
      <c r="AN158" s="81"/>
      <c r="AO158" s="81"/>
      <c r="AP158" s="81"/>
      <c r="AQ158" s="81"/>
      <c r="IM158" s="24"/>
      <c r="IN158" s="24"/>
      <c r="IO158" s="24"/>
      <c r="IP158" s="24"/>
    </row>
    <row r="159" spans="1:250" s="23" customFormat="1" ht="15" customHeight="1" x14ac:dyDescent="0.2">
      <c r="A159" s="18">
        <v>41</v>
      </c>
      <c r="B159" s="106" t="s">
        <v>1248</v>
      </c>
      <c r="C159" s="106" t="s">
        <v>1249</v>
      </c>
      <c r="D159" s="20">
        <v>14</v>
      </c>
      <c r="E159" s="106" t="s">
        <v>962</v>
      </c>
      <c r="F159" s="106" t="s">
        <v>1250</v>
      </c>
      <c r="G159" s="106" t="s">
        <v>1379</v>
      </c>
      <c r="H159" s="21" t="s">
        <v>1094</v>
      </c>
      <c r="I159" s="191" t="s">
        <v>1095</v>
      </c>
      <c r="J159" s="22" t="s">
        <v>991</v>
      </c>
      <c r="K159" s="222">
        <v>41323</v>
      </c>
      <c r="L159" s="150" t="s">
        <v>754</v>
      </c>
      <c r="M159" s="22">
        <v>40</v>
      </c>
      <c r="N159" s="22" t="s">
        <v>755</v>
      </c>
      <c r="O159" s="21" t="s">
        <v>756</v>
      </c>
      <c r="P159" s="21" t="s">
        <v>1016</v>
      </c>
      <c r="Q159" s="21" t="s">
        <v>854</v>
      </c>
      <c r="R159" s="22">
        <v>1</v>
      </c>
      <c r="S159" s="79">
        <f t="shared" si="110"/>
        <v>12355</v>
      </c>
      <c r="T159" s="79"/>
      <c r="U159" s="79"/>
      <c r="V159" s="79">
        <f t="shared" si="100"/>
        <v>12355</v>
      </c>
      <c r="W159" s="79"/>
      <c r="X159" s="79">
        <f t="shared" si="101"/>
        <v>2344.5</v>
      </c>
      <c r="Y159" s="79">
        <f t="shared" si="102"/>
        <v>23445</v>
      </c>
      <c r="Z159" s="79">
        <f t="shared" si="103"/>
        <v>1853.25</v>
      </c>
      <c r="AA159" s="79">
        <f t="shared" si="104"/>
        <v>370.65</v>
      </c>
      <c r="AB159" s="79">
        <f t="shared" si="105"/>
        <v>617.75</v>
      </c>
      <c r="AC159" s="79">
        <f t="shared" si="106"/>
        <v>247.1</v>
      </c>
      <c r="AD159" s="79">
        <f t="shared" si="111"/>
        <v>1046</v>
      </c>
      <c r="AE159" s="79">
        <v>666</v>
      </c>
      <c r="AF159" s="81">
        <f t="shared" si="107"/>
        <v>7033.5</v>
      </c>
      <c r="AG159" s="81">
        <f t="shared" si="108"/>
        <v>19891</v>
      </c>
      <c r="AH159" s="81">
        <f t="shared" si="109"/>
        <v>238692</v>
      </c>
      <c r="AI159" s="81"/>
      <c r="AJ159" s="81"/>
      <c r="AK159" s="81"/>
      <c r="AL159" s="81"/>
      <c r="AM159" s="81"/>
      <c r="AN159" s="81"/>
      <c r="AO159" s="81"/>
      <c r="AP159" s="81"/>
      <c r="AQ159" s="81"/>
      <c r="IM159" s="24"/>
      <c r="IN159" s="24"/>
      <c r="IO159" s="24"/>
      <c r="IP159" s="24"/>
    </row>
    <row r="160" spans="1:250" s="23" customFormat="1" ht="15" customHeight="1" x14ac:dyDescent="0.2">
      <c r="A160" s="116">
        <v>42</v>
      </c>
      <c r="B160" s="106" t="s">
        <v>1248</v>
      </c>
      <c r="C160" s="106" t="s">
        <v>1249</v>
      </c>
      <c r="D160" s="20">
        <v>14</v>
      </c>
      <c r="E160" s="109" t="s">
        <v>962</v>
      </c>
      <c r="F160" s="106" t="s">
        <v>1250</v>
      </c>
      <c r="G160" s="68"/>
      <c r="H160" s="217" t="s">
        <v>1860</v>
      </c>
      <c r="I160" s="68"/>
      <c r="J160" s="22"/>
      <c r="K160" s="68"/>
      <c r="L160" s="150" t="s">
        <v>754</v>
      </c>
      <c r="M160" s="22">
        <v>40</v>
      </c>
      <c r="N160" s="22" t="s">
        <v>755</v>
      </c>
      <c r="O160" s="21" t="s">
        <v>756</v>
      </c>
      <c r="P160" s="21" t="s">
        <v>1014</v>
      </c>
      <c r="Q160" s="21" t="s">
        <v>854</v>
      </c>
      <c r="R160" s="22">
        <v>1</v>
      </c>
      <c r="S160" s="79">
        <f t="shared" si="110"/>
        <v>12355</v>
      </c>
      <c r="T160" s="79"/>
      <c r="U160" s="79"/>
      <c r="V160" s="79">
        <f t="shared" si="100"/>
        <v>12355</v>
      </c>
      <c r="W160" s="79">
        <f>70.1*4</f>
        <v>280.39999999999998</v>
      </c>
      <c r="X160" s="79">
        <f t="shared" si="101"/>
        <v>2344.5</v>
      </c>
      <c r="Y160" s="79">
        <f t="shared" si="102"/>
        <v>23445</v>
      </c>
      <c r="Z160" s="79">
        <f t="shared" si="103"/>
        <v>1853.25</v>
      </c>
      <c r="AA160" s="79">
        <f t="shared" si="104"/>
        <v>370.65</v>
      </c>
      <c r="AB160" s="79">
        <f t="shared" si="105"/>
        <v>617.75</v>
      </c>
      <c r="AC160" s="79">
        <f t="shared" si="106"/>
        <v>247.1</v>
      </c>
      <c r="AD160" s="79">
        <f t="shared" si="111"/>
        <v>1046</v>
      </c>
      <c r="AE160" s="79">
        <v>666</v>
      </c>
      <c r="AF160" s="81">
        <f t="shared" si="107"/>
        <v>7033.5</v>
      </c>
      <c r="AG160" s="81">
        <f t="shared" si="108"/>
        <v>20171.400000000001</v>
      </c>
      <c r="AH160" s="81">
        <f t="shared" si="109"/>
        <v>242056.80000000002</v>
      </c>
      <c r="AI160" s="81"/>
      <c r="AJ160" s="81"/>
      <c r="AK160" s="81"/>
      <c r="AL160" s="81"/>
      <c r="AM160" s="81"/>
      <c r="AN160" s="81"/>
      <c r="AO160" s="81"/>
      <c r="AP160" s="81"/>
      <c r="AQ160" s="81"/>
      <c r="IM160" s="24"/>
      <c r="IN160" s="24"/>
      <c r="IO160" s="24"/>
      <c r="IP160" s="24"/>
    </row>
    <row r="161" spans="1:250" s="175" customFormat="1" ht="15" customHeight="1" x14ac:dyDescent="0.2">
      <c r="A161" s="18">
        <v>43</v>
      </c>
      <c r="B161" s="167" t="s">
        <v>1248</v>
      </c>
      <c r="C161" s="167" t="s">
        <v>1249</v>
      </c>
      <c r="D161" s="168">
        <v>14</v>
      </c>
      <c r="E161" s="167" t="s">
        <v>962</v>
      </c>
      <c r="F161" s="167" t="s">
        <v>1250</v>
      </c>
      <c r="G161" s="106" t="s">
        <v>1381</v>
      </c>
      <c r="H161" s="21" t="s">
        <v>68</v>
      </c>
      <c r="I161" s="21" t="s">
        <v>505</v>
      </c>
      <c r="J161" s="22" t="s">
        <v>990</v>
      </c>
      <c r="K161" s="222">
        <v>35647</v>
      </c>
      <c r="L161" s="235" t="s">
        <v>1814</v>
      </c>
      <c r="M161" s="180">
        <v>40</v>
      </c>
      <c r="N161" s="180" t="s">
        <v>755</v>
      </c>
      <c r="O161" s="178" t="s">
        <v>756</v>
      </c>
      <c r="P161" s="172" t="s">
        <v>1016</v>
      </c>
      <c r="Q161" s="172" t="s">
        <v>854</v>
      </c>
      <c r="R161" s="170">
        <v>1</v>
      </c>
      <c r="S161" s="79">
        <v>14594</v>
      </c>
      <c r="T161" s="173"/>
      <c r="U161" s="173"/>
      <c r="V161" s="173">
        <f t="shared" si="100"/>
        <v>14594</v>
      </c>
      <c r="W161" s="173">
        <f>70.1*6</f>
        <v>420.59999999999997</v>
      </c>
      <c r="X161" s="173">
        <f t="shared" si="101"/>
        <v>2717.6666666666665</v>
      </c>
      <c r="Y161" s="173">
        <f t="shared" si="102"/>
        <v>27176.666666666664</v>
      </c>
      <c r="Z161" s="173">
        <f t="shared" si="103"/>
        <v>2189.1</v>
      </c>
      <c r="AA161" s="173">
        <f t="shared" si="104"/>
        <v>437.82</v>
      </c>
      <c r="AB161" s="173">
        <f t="shared" si="105"/>
        <v>729.7</v>
      </c>
      <c r="AC161" s="173">
        <f t="shared" si="106"/>
        <v>291.88</v>
      </c>
      <c r="AD161" s="79">
        <f t="shared" si="111"/>
        <v>1046</v>
      </c>
      <c r="AE161" s="173">
        <v>666</v>
      </c>
      <c r="AF161" s="174">
        <f t="shared" si="107"/>
        <v>8153</v>
      </c>
      <c r="AG161" s="81">
        <f t="shared" si="108"/>
        <v>23545.711111111112</v>
      </c>
      <c r="AH161" s="174">
        <f t="shared" si="109"/>
        <v>282548.53333333333</v>
      </c>
      <c r="AI161" s="174"/>
      <c r="AJ161" s="174"/>
      <c r="AK161" s="174"/>
      <c r="AL161" s="174"/>
      <c r="AM161" s="174"/>
      <c r="AN161" s="174"/>
      <c r="AO161" s="174"/>
      <c r="AP161" s="174"/>
      <c r="AQ161" s="174"/>
      <c r="IM161" s="176"/>
      <c r="IN161" s="176"/>
      <c r="IO161" s="176"/>
      <c r="IP161" s="176"/>
    </row>
    <row r="162" spans="1:250" s="23" customFormat="1" ht="15" customHeight="1" x14ac:dyDescent="0.2">
      <c r="A162" s="18">
        <v>44</v>
      </c>
      <c r="B162" s="106" t="s">
        <v>1248</v>
      </c>
      <c r="C162" s="106" t="s">
        <v>1249</v>
      </c>
      <c r="D162" s="20">
        <v>14</v>
      </c>
      <c r="E162" s="106" t="s">
        <v>962</v>
      </c>
      <c r="F162" s="106" t="s">
        <v>1250</v>
      </c>
      <c r="G162" s="106" t="s">
        <v>1383</v>
      </c>
      <c r="H162" s="21" t="s">
        <v>70</v>
      </c>
      <c r="I162" s="21" t="s">
        <v>588</v>
      </c>
      <c r="J162" s="22" t="s">
        <v>990</v>
      </c>
      <c r="K162" s="222">
        <v>37257</v>
      </c>
      <c r="L162" s="150" t="s">
        <v>754</v>
      </c>
      <c r="M162" s="22">
        <v>40</v>
      </c>
      <c r="N162" s="22" t="s">
        <v>755</v>
      </c>
      <c r="O162" s="21" t="s">
        <v>756</v>
      </c>
      <c r="P162" s="21" t="s">
        <v>1014</v>
      </c>
      <c r="Q162" s="21" t="s">
        <v>854</v>
      </c>
      <c r="R162" s="22">
        <v>1</v>
      </c>
      <c r="S162" s="79">
        <f t="shared" si="110"/>
        <v>12355</v>
      </c>
      <c r="T162" s="79"/>
      <c r="U162" s="79"/>
      <c r="V162" s="79">
        <f t="shared" si="100"/>
        <v>12355</v>
      </c>
      <c r="W162" s="79">
        <f>70.1*5</f>
        <v>350.5</v>
      </c>
      <c r="X162" s="79">
        <f t="shared" si="101"/>
        <v>2344.5</v>
      </c>
      <c r="Y162" s="79">
        <f t="shared" si="102"/>
        <v>23445</v>
      </c>
      <c r="Z162" s="79">
        <f t="shared" si="103"/>
        <v>1853.25</v>
      </c>
      <c r="AA162" s="79">
        <f t="shared" si="104"/>
        <v>370.65</v>
      </c>
      <c r="AB162" s="79">
        <f t="shared" si="105"/>
        <v>617.75</v>
      </c>
      <c r="AC162" s="79">
        <f t="shared" si="106"/>
        <v>247.1</v>
      </c>
      <c r="AD162" s="79">
        <f t="shared" si="111"/>
        <v>1046</v>
      </c>
      <c r="AE162" s="79">
        <v>666</v>
      </c>
      <c r="AF162" s="81">
        <f t="shared" si="107"/>
        <v>7033.5</v>
      </c>
      <c r="AG162" s="81">
        <f t="shared" si="108"/>
        <v>20241.5</v>
      </c>
      <c r="AH162" s="81">
        <f t="shared" si="109"/>
        <v>242898</v>
      </c>
      <c r="AI162" s="81"/>
      <c r="AJ162" s="81"/>
      <c r="AK162" s="81"/>
      <c r="AL162" s="81"/>
      <c r="AM162" s="81"/>
      <c r="AN162" s="81"/>
      <c r="AO162" s="81"/>
      <c r="AP162" s="81"/>
      <c r="AQ162" s="81"/>
      <c r="IM162" s="24"/>
      <c r="IN162" s="24"/>
      <c r="IO162" s="24"/>
      <c r="IP162" s="24"/>
    </row>
    <row r="163" spans="1:250" s="23" customFormat="1" ht="15" customHeight="1" x14ac:dyDescent="0.2">
      <c r="A163" s="18">
        <v>45</v>
      </c>
      <c r="B163" s="106" t="s">
        <v>1248</v>
      </c>
      <c r="C163" s="106" t="s">
        <v>1249</v>
      </c>
      <c r="D163" s="20">
        <v>14</v>
      </c>
      <c r="E163" s="109" t="s">
        <v>962</v>
      </c>
      <c r="F163" s="106" t="s">
        <v>1250</v>
      </c>
      <c r="G163" s="106" t="s">
        <v>1384</v>
      </c>
      <c r="H163" s="21" t="s">
        <v>52</v>
      </c>
      <c r="I163" s="21" t="s">
        <v>525</v>
      </c>
      <c r="J163" s="22" t="s">
        <v>990</v>
      </c>
      <c r="K163" s="222">
        <v>37257</v>
      </c>
      <c r="L163" s="150" t="s">
        <v>45</v>
      </c>
      <c r="M163" s="22">
        <v>40</v>
      </c>
      <c r="N163" s="22" t="s">
        <v>755</v>
      </c>
      <c r="O163" s="21" t="s">
        <v>53</v>
      </c>
      <c r="P163" s="21" t="s">
        <v>1014</v>
      </c>
      <c r="Q163" s="21" t="s">
        <v>854</v>
      </c>
      <c r="R163" s="22">
        <v>1</v>
      </c>
      <c r="S163" s="79">
        <f t="shared" ref="S163:S164" si="112">12233+500+400</f>
        <v>13133</v>
      </c>
      <c r="T163" s="79"/>
      <c r="U163" s="79"/>
      <c r="V163" s="79">
        <f t="shared" si="100"/>
        <v>13133</v>
      </c>
      <c r="W163" s="79">
        <f>70.1*5</f>
        <v>350.5</v>
      </c>
      <c r="X163" s="79">
        <f t="shared" si="101"/>
        <v>2484.1666666666665</v>
      </c>
      <c r="Y163" s="79">
        <f t="shared" si="102"/>
        <v>24841.666666666664</v>
      </c>
      <c r="Z163" s="79">
        <f t="shared" si="103"/>
        <v>1969.9499999999998</v>
      </c>
      <c r="AA163" s="79">
        <f t="shared" si="104"/>
        <v>393.99</v>
      </c>
      <c r="AB163" s="79">
        <f t="shared" si="105"/>
        <v>656.65000000000009</v>
      </c>
      <c r="AC163" s="79">
        <f t="shared" si="106"/>
        <v>262.66000000000003</v>
      </c>
      <c r="AD163" s="79">
        <f t="shared" ref="AD163:AD164" si="113">1068+25</f>
        <v>1093</v>
      </c>
      <c r="AE163" s="79">
        <v>679</v>
      </c>
      <c r="AF163" s="81">
        <f t="shared" si="107"/>
        <v>7452.5</v>
      </c>
      <c r="AG163" s="81">
        <f t="shared" si="108"/>
        <v>21436.944444444445</v>
      </c>
      <c r="AH163" s="81">
        <f t="shared" si="109"/>
        <v>257243.33333333334</v>
      </c>
      <c r="AI163" s="81"/>
      <c r="AJ163" s="81"/>
      <c r="AK163" s="81"/>
      <c r="AL163" s="81"/>
      <c r="AM163" s="81"/>
      <c r="AN163" s="81"/>
      <c r="AO163" s="81"/>
      <c r="AP163" s="81"/>
      <c r="AQ163" s="81"/>
      <c r="IM163" s="24"/>
      <c r="IN163" s="24"/>
      <c r="IO163" s="24"/>
      <c r="IP163" s="24"/>
    </row>
    <row r="164" spans="1:250" s="23" customFormat="1" ht="15" customHeight="1" x14ac:dyDescent="0.2">
      <c r="A164" s="116">
        <v>46</v>
      </c>
      <c r="B164" s="106" t="s">
        <v>1248</v>
      </c>
      <c r="C164" s="106" t="s">
        <v>1249</v>
      </c>
      <c r="D164" s="20">
        <v>14</v>
      </c>
      <c r="E164" s="106" t="s">
        <v>962</v>
      </c>
      <c r="F164" s="106" t="s">
        <v>1250</v>
      </c>
      <c r="G164" s="106" t="s">
        <v>1385</v>
      </c>
      <c r="H164" s="21" t="s">
        <v>1124</v>
      </c>
      <c r="I164" s="21" t="s">
        <v>1153</v>
      </c>
      <c r="J164" s="22" t="s">
        <v>991</v>
      </c>
      <c r="K164" s="222">
        <v>41400</v>
      </c>
      <c r="L164" s="150">
        <v>8</v>
      </c>
      <c r="M164" s="22">
        <v>40</v>
      </c>
      <c r="N164" s="67" t="s">
        <v>755</v>
      </c>
      <c r="O164" s="21" t="s">
        <v>109</v>
      </c>
      <c r="P164" s="21" t="s">
        <v>1016</v>
      </c>
      <c r="Q164" s="21" t="s">
        <v>854</v>
      </c>
      <c r="R164" s="22">
        <v>1</v>
      </c>
      <c r="S164" s="79">
        <f t="shared" si="112"/>
        <v>13133</v>
      </c>
      <c r="T164" s="79"/>
      <c r="U164" s="79"/>
      <c r="V164" s="79">
        <f t="shared" si="100"/>
        <v>13133</v>
      </c>
      <c r="W164" s="79"/>
      <c r="X164" s="79">
        <f t="shared" si="101"/>
        <v>2484.1666666666665</v>
      </c>
      <c r="Y164" s="79">
        <f t="shared" si="102"/>
        <v>24841.666666666664</v>
      </c>
      <c r="Z164" s="79">
        <f t="shared" si="103"/>
        <v>1969.9499999999998</v>
      </c>
      <c r="AA164" s="79">
        <f t="shared" si="104"/>
        <v>393.99</v>
      </c>
      <c r="AB164" s="79">
        <f t="shared" si="105"/>
        <v>656.65000000000009</v>
      </c>
      <c r="AC164" s="79">
        <f t="shared" si="106"/>
        <v>262.66000000000003</v>
      </c>
      <c r="AD164" s="79">
        <f t="shared" si="113"/>
        <v>1093</v>
      </c>
      <c r="AE164" s="79">
        <v>679</v>
      </c>
      <c r="AF164" s="81">
        <f t="shared" si="107"/>
        <v>7452.5</v>
      </c>
      <c r="AG164" s="81">
        <f t="shared" si="108"/>
        <v>21086.444444444445</v>
      </c>
      <c r="AH164" s="81">
        <f t="shared" si="109"/>
        <v>253037.33333333334</v>
      </c>
      <c r="AI164" s="81"/>
      <c r="AJ164" s="81"/>
      <c r="AK164" s="81"/>
      <c r="AL164" s="81"/>
      <c r="AM164" s="81"/>
      <c r="AN164" s="81"/>
      <c r="AO164" s="81"/>
      <c r="AP164" s="81"/>
      <c r="AQ164" s="81"/>
      <c r="IM164" s="24"/>
      <c r="IN164" s="24"/>
      <c r="IO164" s="24"/>
      <c r="IP164" s="24"/>
    </row>
    <row r="165" spans="1:250" s="23" customFormat="1" ht="15" customHeight="1" x14ac:dyDescent="0.2">
      <c r="A165" s="18">
        <v>47</v>
      </c>
      <c r="B165" s="106" t="s">
        <v>1248</v>
      </c>
      <c r="C165" s="106" t="s">
        <v>1249</v>
      </c>
      <c r="D165" s="20">
        <v>14</v>
      </c>
      <c r="E165" s="106" t="s">
        <v>962</v>
      </c>
      <c r="F165" s="106" t="s">
        <v>1250</v>
      </c>
      <c r="G165" s="106" t="s">
        <v>1386</v>
      </c>
      <c r="H165" s="21" t="s">
        <v>974</v>
      </c>
      <c r="I165" s="21" t="s">
        <v>975</v>
      </c>
      <c r="J165" s="22" t="s">
        <v>991</v>
      </c>
      <c r="K165" s="222">
        <v>40952</v>
      </c>
      <c r="L165" s="150" t="s">
        <v>741</v>
      </c>
      <c r="M165" s="22">
        <v>40</v>
      </c>
      <c r="N165" s="67" t="s">
        <v>755</v>
      </c>
      <c r="O165" s="21" t="s">
        <v>982</v>
      </c>
      <c r="P165" s="21" t="s">
        <v>1013</v>
      </c>
      <c r="Q165" s="21" t="s">
        <v>854</v>
      </c>
      <c r="R165" s="22">
        <v>1</v>
      </c>
      <c r="S165" s="79">
        <f t="shared" ref="S165:S176" si="114">12912+500+400</f>
        <v>13812</v>
      </c>
      <c r="T165" s="79"/>
      <c r="U165" s="79"/>
      <c r="V165" s="79">
        <f t="shared" si="100"/>
        <v>13812</v>
      </c>
      <c r="W165" s="79"/>
      <c r="X165" s="79">
        <f t="shared" si="101"/>
        <v>2600.833333333333</v>
      </c>
      <c r="Y165" s="79">
        <f t="shared" si="102"/>
        <v>26008.333333333332</v>
      </c>
      <c r="Z165" s="79">
        <f t="shared" si="103"/>
        <v>2071.7999999999997</v>
      </c>
      <c r="AA165" s="79">
        <f t="shared" si="104"/>
        <v>414.35999999999996</v>
      </c>
      <c r="AB165" s="79">
        <f t="shared" si="105"/>
        <v>690.6</v>
      </c>
      <c r="AC165" s="79">
        <f t="shared" si="106"/>
        <v>276.24</v>
      </c>
      <c r="AD165" s="79">
        <v>1114</v>
      </c>
      <c r="AE165" s="79">
        <v>679</v>
      </c>
      <c r="AF165" s="81">
        <f t="shared" si="107"/>
        <v>7802.5</v>
      </c>
      <c r="AG165" s="81">
        <f t="shared" si="108"/>
        <v>22092.305555555555</v>
      </c>
      <c r="AH165" s="81">
        <f t="shared" si="109"/>
        <v>265107.66666666663</v>
      </c>
      <c r="AI165" s="81"/>
      <c r="AJ165" s="81"/>
      <c r="AK165" s="81"/>
      <c r="AL165" s="81"/>
      <c r="AM165" s="81"/>
      <c r="AN165" s="81"/>
      <c r="AO165" s="81"/>
      <c r="AP165" s="81"/>
      <c r="AQ165" s="81"/>
      <c r="IM165" s="24"/>
      <c r="IN165" s="24"/>
      <c r="IO165" s="24"/>
      <c r="IP165" s="24"/>
    </row>
    <row r="166" spans="1:250" s="23" customFormat="1" ht="15" customHeight="1" x14ac:dyDescent="0.2">
      <c r="A166" s="18">
        <v>48</v>
      </c>
      <c r="B166" s="106" t="s">
        <v>1248</v>
      </c>
      <c r="C166" s="106" t="s">
        <v>1249</v>
      </c>
      <c r="D166" s="20">
        <v>14</v>
      </c>
      <c r="E166" s="106" t="s">
        <v>962</v>
      </c>
      <c r="F166" s="106" t="s">
        <v>1250</v>
      </c>
      <c r="G166" s="106" t="s">
        <v>1387</v>
      </c>
      <c r="H166" s="21" t="s">
        <v>60</v>
      </c>
      <c r="I166" s="21" t="s">
        <v>61</v>
      </c>
      <c r="J166" s="22" t="s">
        <v>991</v>
      </c>
      <c r="K166" s="222">
        <v>35947</v>
      </c>
      <c r="L166" s="150" t="s">
        <v>741</v>
      </c>
      <c r="M166" s="22">
        <v>40</v>
      </c>
      <c r="N166" s="22" t="s">
        <v>755</v>
      </c>
      <c r="O166" s="21" t="s">
        <v>72</v>
      </c>
      <c r="P166" s="21" t="s">
        <v>1012</v>
      </c>
      <c r="Q166" s="21" t="s">
        <v>854</v>
      </c>
      <c r="R166" s="22">
        <v>1</v>
      </c>
      <c r="S166" s="79">
        <f t="shared" si="114"/>
        <v>13812</v>
      </c>
      <c r="T166" s="79"/>
      <c r="U166" s="79"/>
      <c r="V166" s="79">
        <f t="shared" si="100"/>
        <v>13812</v>
      </c>
      <c r="W166" s="79">
        <f>70.1*6</f>
        <v>420.59999999999997</v>
      </c>
      <c r="X166" s="79">
        <f t="shared" si="101"/>
        <v>2600.833333333333</v>
      </c>
      <c r="Y166" s="79">
        <f t="shared" si="102"/>
        <v>26008.333333333332</v>
      </c>
      <c r="Z166" s="79">
        <f t="shared" si="103"/>
        <v>2071.7999999999997</v>
      </c>
      <c r="AA166" s="79">
        <f t="shared" si="104"/>
        <v>414.35999999999996</v>
      </c>
      <c r="AB166" s="79">
        <f t="shared" si="105"/>
        <v>690.6</v>
      </c>
      <c r="AC166" s="79">
        <f t="shared" si="106"/>
        <v>276.24</v>
      </c>
      <c r="AD166" s="79">
        <v>1114</v>
      </c>
      <c r="AE166" s="79">
        <v>679</v>
      </c>
      <c r="AF166" s="81">
        <f t="shared" si="107"/>
        <v>7802.5</v>
      </c>
      <c r="AG166" s="81">
        <f t="shared" si="108"/>
        <v>22512.905555555553</v>
      </c>
      <c r="AH166" s="81">
        <f t="shared" si="109"/>
        <v>270154.86666666664</v>
      </c>
      <c r="AI166" s="81"/>
      <c r="AJ166" s="81"/>
      <c r="AK166" s="81"/>
      <c r="AL166" s="81"/>
      <c r="AM166" s="81"/>
      <c r="AN166" s="81"/>
      <c r="AO166" s="81"/>
      <c r="AP166" s="81"/>
      <c r="AQ166" s="81"/>
      <c r="IM166" s="24"/>
      <c r="IN166" s="24"/>
      <c r="IO166" s="24"/>
      <c r="IP166" s="24"/>
    </row>
    <row r="167" spans="1:250" s="23" customFormat="1" ht="15" customHeight="1" x14ac:dyDescent="0.2">
      <c r="A167" s="18">
        <v>49</v>
      </c>
      <c r="B167" s="106" t="s">
        <v>1248</v>
      </c>
      <c r="C167" s="106" t="s">
        <v>1249</v>
      </c>
      <c r="D167" s="20">
        <v>14</v>
      </c>
      <c r="E167" s="106" t="s">
        <v>962</v>
      </c>
      <c r="F167" s="106" t="s">
        <v>1250</v>
      </c>
      <c r="G167" s="67" t="s">
        <v>1830</v>
      </c>
      <c r="H167" s="69" t="s">
        <v>1826</v>
      </c>
      <c r="I167" s="68" t="s">
        <v>1842</v>
      </c>
      <c r="J167" s="22"/>
      <c r="K167" s="222">
        <v>42186</v>
      </c>
      <c r="L167" s="150" t="s">
        <v>741</v>
      </c>
      <c r="M167" s="22">
        <v>40</v>
      </c>
      <c r="N167" s="22" t="s">
        <v>755</v>
      </c>
      <c r="O167" s="21" t="s">
        <v>73</v>
      </c>
      <c r="P167" s="21" t="s">
        <v>1016</v>
      </c>
      <c r="Q167" s="21" t="s">
        <v>854</v>
      </c>
      <c r="R167" s="22">
        <v>1</v>
      </c>
      <c r="S167" s="79">
        <f t="shared" si="114"/>
        <v>13812</v>
      </c>
      <c r="T167" s="79"/>
      <c r="U167" s="79">
        <f t="shared" ref="U167:U172" si="115">+S167*0.15</f>
        <v>2071.7999999999997</v>
      </c>
      <c r="V167" s="79">
        <f t="shared" si="100"/>
        <v>15883.8</v>
      </c>
      <c r="W167" s="79">
        <f>70.1*4</f>
        <v>280.39999999999998</v>
      </c>
      <c r="X167" s="79">
        <f t="shared" si="101"/>
        <v>2946.1333333333332</v>
      </c>
      <c r="Y167" s="79">
        <f t="shared" si="102"/>
        <v>29461.333333333336</v>
      </c>
      <c r="Z167" s="79">
        <f t="shared" si="103"/>
        <v>2382.5699999999997</v>
      </c>
      <c r="AA167" s="79">
        <f t="shared" si="104"/>
        <v>476.51399999999995</v>
      </c>
      <c r="AB167" s="79">
        <f t="shared" si="105"/>
        <v>794.19</v>
      </c>
      <c r="AC167" s="79">
        <f t="shared" si="106"/>
        <v>317.67599999999999</v>
      </c>
      <c r="AD167" s="79">
        <v>1114</v>
      </c>
      <c r="AE167" s="79">
        <v>679</v>
      </c>
      <c r="AF167" s="81">
        <f t="shared" si="107"/>
        <v>8838.4</v>
      </c>
      <c r="AG167" s="81">
        <f t="shared" si="108"/>
        <v>25365.305555555551</v>
      </c>
      <c r="AH167" s="81">
        <f t="shared" si="109"/>
        <v>304383.66666666663</v>
      </c>
      <c r="AI167" s="81"/>
      <c r="AJ167" s="81"/>
      <c r="AK167" s="81"/>
      <c r="AL167" s="81"/>
      <c r="AM167" s="81"/>
      <c r="AN167" s="81"/>
      <c r="AO167" s="81"/>
      <c r="AP167" s="81"/>
      <c r="AQ167" s="81"/>
      <c r="IM167" s="24"/>
      <c r="IN167" s="24"/>
      <c r="IO167" s="24"/>
      <c r="IP167" s="24"/>
    </row>
    <row r="168" spans="1:250" s="23" customFormat="1" ht="15" customHeight="1" x14ac:dyDescent="0.2">
      <c r="A168" s="116">
        <v>50</v>
      </c>
      <c r="B168" s="106" t="s">
        <v>1248</v>
      </c>
      <c r="C168" s="106" t="s">
        <v>1249</v>
      </c>
      <c r="D168" s="20">
        <v>14</v>
      </c>
      <c r="E168" s="106" t="s">
        <v>962</v>
      </c>
      <c r="F168" s="106" t="s">
        <v>1250</v>
      </c>
      <c r="G168" s="106" t="s">
        <v>1388</v>
      </c>
      <c r="H168" s="21" t="s">
        <v>74</v>
      </c>
      <c r="I168" s="21" t="s">
        <v>511</v>
      </c>
      <c r="J168" s="22" t="s">
        <v>991</v>
      </c>
      <c r="K168" s="222">
        <v>37819</v>
      </c>
      <c r="L168" s="150" t="s">
        <v>741</v>
      </c>
      <c r="M168" s="22">
        <v>40</v>
      </c>
      <c r="N168" s="22" t="s">
        <v>755</v>
      </c>
      <c r="O168" s="21" t="s">
        <v>73</v>
      </c>
      <c r="P168" s="21" t="s">
        <v>1016</v>
      </c>
      <c r="Q168" s="21" t="s">
        <v>854</v>
      </c>
      <c r="R168" s="22">
        <v>1</v>
      </c>
      <c r="S168" s="79">
        <f t="shared" si="114"/>
        <v>13812</v>
      </c>
      <c r="T168" s="79"/>
      <c r="U168" s="79">
        <f t="shared" si="115"/>
        <v>2071.7999999999997</v>
      </c>
      <c r="V168" s="79">
        <f t="shared" si="100"/>
        <v>15883.8</v>
      </c>
      <c r="W168" s="79">
        <f>70.1*5</f>
        <v>350.5</v>
      </c>
      <c r="X168" s="79">
        <f t="shared" si="101"/>
        <v>2946.1333333333332</v>
      </c>
      <c r="Y168" s="79">
        <f t="shared" si="102"/>
        <v>29461.333333333336</v>
      </c>
      <c r="Z168" s="79">
        <f t="shared" si="103"/>
        <v>2382.5699999999997</v>
      </c>
      <c r="AA168" s="79">
        <f t="shared" si="104"/>
        <v>476.51399999999995</v>
      </c>
      <c r="AB168" s="79">
        <f t="shared" si="105"/>
        <v>794.19</v>
      </c>
      <c r="AC168" s="79">
        <f t="shared" si="106"/>
        <v>317.67599999999999</v>
      </c>
      <c r="AD168" s="79">
        <v>1114</v>
      </c>
      <c r="AE168" s="79">
        <v>679</v>
      </c>
      <c r="AF168" s="81">
        <f t="shared" si="107"/>
        <v>8838.4</v>
      </c>
      <c r="AG168" s="81">
        <f t="shared" si="108"/>
        <v>25435.405555555553</v>
      </c>
      <c r="AH168" s="81">
        <f t="shared" si="109"/>
        <v>305224.86666666664</v>
      </c>
      <c r="AI168" s="81"/>
      <c r="AJ168" s="81"/>
      <c r="AK168" s="81"/>
      <c r="AL168" s="81"/>
      <c r="AM168" s="81"/>
      <c r="AN168" s="81"/>
      <c r="AO168" s="81"/>
      <c r="AP168" s="81"/>
      <c r="AQ168" s="81"/>
      <c r="IM168" s="24"/>
      <c r="IN168" s="24"/>
      <c r="IO168" s="24"/>
      <c r="IP168" s="24"/>
    </row>
    <row r="169" spans="1:250" s="23" customFormat="1" ht="15" customHeight="1" x14ac:dyDescent="0.2">
      <c r="A169" s="18">
        <v>51</v>
      </c>
      <c r="B169" s="106" t="s">
        <v>1248</v>
      </c>
      <c r="C169" s="106" t="s">
        <v>1249</v>
      </c>
      <c r="D169" s="20">
        <v>14</v>
      </c>
      <c r="E169" s="106" t="s">
        <v>962</v>
      </c>
      <c r="F169" s="106" t="s">
        <v>1250</v>
      </c>
      <c r="G169" s="106" t="s">
        <v>1390</v>
      </c>
      <c r="H169" s="21" t="s">
        <v>131</v>
      </c>
      <c r="I169" s="21" t="s">
        <v>132</v>
      </c>
      <c r="J169" s="22" t="s">
        <v>991</v>
      </c>
      <c r="K169" s="222">
        <v>36167</v>
      </c>
      <c r="L169" s="150" t="s">
        <v>741</v>
      </c>
      <c r="M169" s="22">
        <v>40</v>
      </c>
      <c r="N169" s="22" t="s">
        <v>755</v>
      </c>
      <c r="O169" s="21" t="s">
        <v>133</v>
      </c>
      <c r="P169" s="21" t="s">
        <v>1016</v>
      </c>
      <c r="Q169" s="21" t="s">
        <v>854</v>
      </c>
      <c r="R169" s="22">
        <v>1</v>
      </c>
      <c r="S169" s="79">
        <f t="shared" si="114"/>
        <v>13812</v>
      </c>
      <c r="T169" s="79"/>
      <c r="U169" s="79">
        <f t="shared" si="115"/>
        <v>2071.7999999999997</v>
      </c>
      <c r="V169" s="79">
        <f t="shared" si="100"/>
        <v>15883.8</v>
      </c>
      <c r="W169" s="79">
        <f>70.1*5</f>
        <v>350.5</v>
      </c>
      <c r="X169" s="79">
        <f t="shared" si="101"/>
        <v>2946.1333333333332</v>
      </c>
      <c r="Y169" s="79">
        <f t="shared" si="102"/>
        <v>29461.333333333336</v>
      </c>
      <c r="Z169" s="79">
        <f t="shared" si="103"/>
        <v>2382.5699999999997</v>
      </c>
      <c r="AA169" s="79">
        <f t="shared" si="104"/>
        <v>476.51399999999995</v>
      </c>
      <c r="AB169" s="79">
        <f t="shared" si="105"/>
        <v>794.19</v>
      </c>
      <c r="AC169" s="79">
        <f t="shared" si="106"/>
        <v>317.67599999999999</v>
      </c>
      <c r="AD169" s="79">
        <v>1114</v>
      </c>
      <c r="AE169" s="79">
        <v>679</v>
      </c>
      <c r="AF169" s="81">
        <f t="shared" si="107"/>
        <v>8838.4</v>
      </c>
      <c r="AG169" s="81">
        <f t="shared" si="108"/>
        <v>25435.405555555553</v>
      </c>
      <c r="AH169" s="81">
        <f t="shared" si="109"/>
        <v>305224.86666666664</v>
      </c>
      <c r="AI169" s="81"/>
      <c r="AJ169" s="81"/>
      <c r="AK169" s="81"/>
      <c r="AL169" s="81"/>
      <c r="AM169" s="81"/>
      <c r="AN169" s="81"/>
      <c r="AO169" s="81"/>
      <c r="AP169" s="81"/>
      <c r="AQ169" s="81"/>
      <c r="IM169" s="24"/>
      <c r="IN169" s="24"/>
      <c r="IO169" s="24"/>
      <c r="IP169" s="24"/>
    </row>
    <row r="170" spans="1:250" s="23" customFormat="1" ht="15" customHeight="1" x14ac:dyDescent="0.2">
      <c r="A170" s="116">
        <v>52</v>
      </c>
      <c r="B170" s="106" t="s">
        <v>1248</v>
      </c>
      <c r="C170" s="106" t="s">
        <v>1249</v>
      </c>
      <c r="D170" s="20">
        <v>14</v>
      </c>
      <c r="E170" s="109" t="s">
        <v>962</v>
      </c>
      <c r="F170" s="106" t="s">
        <v>1250</v>
      </c>
      <c r="G170" s="106" t="s">
        <v>1391</v>
      </c>
      <c r="H170" s="21" t="s">
        <v>134</v>
      </c>
      <c r="I170" s="21" t="s">
        <v>598</v>
      </c>
      <c r="J170" s="22" t="s">
        <v>991</v>
      </c>
      <c r="K170" s="222">
        <v>36115</v>
      </c>
      <c r="L170" s="150" t="s">
        <v>741</v>
      </c>
      <c r="M170" s="22">
        <v>40</v>
      </c>
      <c r="N170" s="22" t="s">
        <v>755</v>
      </c>
      <c r="O170" s="21" t="s">
        <v>133</v>
      </c>
      <c r="P170" s="21" t="s">
        <v>1016</v>
      </c>
      <c r="Q170" s="21" t="s">
        <v>854</v>
      </c>
      <c r="R170" s="22">
        <v>1</v>
      </c>
      <c r="S170" s="79">
        <f t="shared" si="114"/>
        <v>13812</v>
      </c>
      <c r="T170" s="79"/>
      <c r="U170" s="79">
        <f t="shared" si="115"/>
        <v>2071.7999999999997</v>
      </c>
      <c r="V170" s="79">
        <f t="shared" si="100"/>
        <v>15883.8</v>
      </c>
      <c r="W170" s="79">
        <f>70.1*6</f>
        <v>420.59999999999997</v>
      </c>
      <c r="X170" s="79">
        <f t="shared" si="101"/>
        <v>2946.1333333333332</v>
      </c>
      <c r="Y170" s="79">
        <f t="shared" si="102"/>
        <v>29461.333333333336</v>
      </c>
      <c r="Z170" s="79">
        <f t="shared" si="103"/>
        <v>2382.5699999999997</v>
      </c>
      <c r="AA170" s="79">
        <f t="shared" si="104"/>
        <v>476.51399999999995</v>
      </c>
      <c r="AB170" s="79">
        <f t="shared" si="105"/>
        <v>794.19</v>
      </c>
      <c r="AC170" s="79">
        <f t="shared" si="106"/>
        <v>317.67599999999999</v>
      </c>
      <c r="AD170" s="79">
        <v>1114</v>
      </c>
      <c r="AE170" s="79">
        <v>679</v>
      </c>
      <c r="AF170" s="81">
        <f t="shared" si="107"/>
        <v>8838.4</v>
      </c>
      <c r="AG170" s="81">
        <f t="shared" si="108"/>
        <v>25505.505555555555</v>
      </c>
      <c r="AH170" s="81">
        <f t="shared" si="109"/>
        <v>306066.06666666665</v>
      </c>
      <c r="AI170" s="81"/>
      <c r="AJ170" s="81"/>
      <c r="AK170" s="81"/>
      <c r="AL170" s="81"/>
      <c r="AM170" s="81"/>
      <c r="AN170" s="81"/>
      <c r="AO170" s="81"/>
      <c r="AP170" s="81"/>
      <c r="AQ170" s="81"/>
      <c r="IM170" s="24"/>
      <c r="IN170" s="24"/>
      <c r="IO170" s="24"/>
      <c r="IP170" s="24"/>
    </row>
    <row r="171" spans="1:250" s="23" customFormat="1" ht="15" customHeight="1" x14ac:dyDescent="0.2">
      <c r="A171" s="18">
        <v>53</v>
      </c>
      <c r="B171" s="106" t="s">
        <v>1248</v>
      </c>
      <c r="C171" s="106" t="s">
        <v>1249</v>
      </c>
      <c r="D171" s="20">
        <v>14</v>
      </c>
      <c r="E171" s="106" t="s">
        <v>962</v>
      </c>
      <c r="F171" s="106" t="s">
        <v>1250</v>
      </c>
      <c r="G171" s="106" t="s">
        <v>1392</v>
      </c>
      <c r="H171" s="21" t="s">
        <v>135</v>
      </c>
      <c r="I171" s="21" t="s">
        <v>593</v>
      </c>
      <c r="J171" s="22" t="s">
        <v>991</v>
      </c>
      <c r="K171" s="222">
        <v>36416</v>
      </c>
      <c r="L171" s="150" t="s">
        <v>741</v>
      </c>
      <c r="M171" s="22">
        <v>40</v>
      </c>
      <c r="N171" s="22" t="s">
        <v>755</v>
      </c>
      <c r="O171" s="21" t="s">
        <v>133</v>
      </c>
      <c r="P171" s="21" t="s">
        <v>1016</v>
      </c>
      <c r="Q171" s="21" t="s">
        <v>854</v>
      </c>
      <c r="R171" s="22">
        <v>1</v>
      </c>
      <c r="S171" s="79">
        <f t="shared" si="114"/>
        <v>13812</v>
      </c>
      <c r="T171" s="79"/>
      <c r="U171" s="79">
        <f t="shared" si="115"/>
        <v>2071.7999999999997</v>
      </c>
      <c r="V171" s="79">
        <f t="shared" si="100"/>
        <v>15883.8</v>
      </c>
      <c r="W171" s="79">
        <f>70.1*5</f>
        <v>350.5</v>
      </c>
      <c r="X171" s="79">
        <f t="shared" si="101"/>
        <v>2946.1333333333332</v>
      </c>
      <c r="Y171" s="79">
        <f t="shared" si="102"/>
        <v>29461.333333333336</v>
      </c>
      <c r="Z171" s="79">
        <f t="shared" si="103"/>
        <v>2382.5699999999997</v>
      </c>
      <c r="AA171" s="79">
        <f t="shared" si="104"/>
        <v>476.51399999999995</v>
      </c>
      <c r="AB171" s="79">
        <f t="shared" si="105"/>
        <v>794.19</v>
      </c>
      <c r="AC171" s="79">
        <f t="shared" si="106"/>
        <v>317.67599999999999</v>
      </c>
      <c r="AD171" s="79">
        <v>1114</v>
      </c>
      <c r="AE171" s="79">
        <v>679</v>
      </c>
      <c r="AF171" s="81">
        <f t="shared" si="107"/>
        <v>8838.4</v>
      </c>
      <c r="AG171" s="81">
        <f t="shared" si="108"/>
        <v>25435.405555555553</v>
      </c>
      <c r="AH171" s="81">
        <f t="shared" si="109"/>
        <v>305224.86666666664</v>
      </c>
      <c r="AI171" s="81"/>
      <c r="AJ171" s="81"/>
      <c r="AK171" s="81"/>
      <c r="AL171" s="81"/>
      <c r="AM171" s="81"/>
      <c r="AN171" s="81"/>
      <c r="AO171" s="81"/>
      <c r="AP171" s="81"/>
      <c r="AQ171" s="81"/>
      <c r="IM171" s="24"/>
      <c r="IN171" s="24"/>
      <c r="IO171" s="24"/>
      <c r="IP171" s="24"/>
    </row>
    <row r="172" spans="1:250" s="23" customFormat="1" ht="15" customHeight="1" x14ac:dyDescent="0.2">
      <c r="A172" s="18">
        <v>54</v>
      </c>
      <c r="B172" s="106" t="s">
        <v>1248</v>
      </c>
      <c r="C172" s="106" t="s">
        <v>1249</v>
      </c>
      <c r="D172" s="20">
        <v>14</v>
      </c>
      <c r="E172" s="106" t="s">
        <v>962</v>
      </c>
      <c r="F172" s="106" t="s">
        <v>1250</v>
      </c>
      <c r="G172" s="106" t="s">
        <v>1393</v>
      </c>
      <c r="H172" s="21" t="s">
        <v>136</v>
      </c>
      <c r="I172" s="21" t="s">
        <v>604</v>
      </c>
      <c r="J172" s="22" t="s">
        <v>991</v>
      </c>
      <c r="K172" s="222">
        <v>36167</v>
      </c>
      <c r="L172" s="150" t="s">
        <v>741</v>
      </c>
      <c r="M172" s="22">
        <v>40</v>
      </c>
      <c r="N172" s="22" t="s">
        <v>755</v>
      </c>
      <c r="O172" s="21" t="s">
        <v>133</v>
      </c>
      <c r="P172" s="21" t="s">
        <v>1016</v>
      </c>
      <c r="Q172" s="21" t="s">
        <v>854</v>
      </c>
      <c r="R172" s="22">
        <v>1</v>
      </c>
      <c r="S172" s="79">
        <f t="shared" si="114"/>
        <v>13812</v>
      </c>
      <c r="T172" s="79"/>
      <c r="U172" s="79">
        <f t="shared" si="115"/>
        <v>2071.7999999999997</v>
      </c>
      <c r="V172" s="79">
        <f t="shared" si="100"/>
        <v>15883.8</v>
      </c>
      <c r="W172" s="79">
        <f>70.1*5</f>
        <v>350.5</v>
      </c>
      <c r="X172" s="79">
        <f t="shared" si="101"/>
        <v>2946.1333333333332</v>
      </c>
      <c r="Y172" s="79">
        <f t="shared" si="102"/>
        <v>29461.333333333336</v>
      </c>
      <c r="Z172" s="79">
        <f t="shared" si="103"/>
        <v>2382.5699999999997</v>
      </c>
      <c r="AA172" s="79">
        <f t="shared" si="104"/>
        <v>476.51399999999995</v>
      </c>
      <c r="AB172" s="79">
        <f t="shared" si="105"/>
        <v>794.19</v>
      </c>
      <c r="AC172" s="79">
        <f t="shared" si="106"/>
        <v>317.67599999999999</v>
      </c>
      <c r="AD172" s="79">
        <v>1114</v>
      </c>
      <c r="AE172" s="79">
        <v>679</v>
      </c>
      <c r="AF172" s="81">
        <f t="shared" si="107"/>
        <v>8838.4</v>
      </c>
      <c r="AG172" s="81">
        <f t="shared" si="108"/>
        <v>25435.405555555553</v>
      </c>
      <c r="AH172" s="81">
        <f t="shared" si="109"/>
        <v>305224.86666666664</v>
      </c>
      <c r="AI172" s="81"/>
      <c r="AJ172" s="81"/>
      <c r="AK172" s="81"/>
      <c r="AL172" s="81"/>
      <c r="AM172" s="81"/>
      <c r="AN172" s="81"/>
      <c r="AO172" s="81"/>
      <c r="AP172" s="81"/>
      <c r="AQ172" s="81"/>
      <c r="IM172" s="24"/>
      <c r="IN172" s="24"/>
      <c r="IO172" s="24"/>
      <c r="IP172" s="24"/>
    </row>
    <row r="173" spans="1:250" s="23" customFormat="1" ht="15" customHeight="1" x14ac:dyDescent="0.2">
      <c r="A173" s="18">
        <v>55</v>
      </c>
      <c r="B173" s="106" t="s">
        <v>1248</v>
      </c>
      <c r="C173" s="106" t="s">
        <v>1249</v>
      </c>
      <c r="D173" s="20">
        <v>14</v>
      </c>
      <c r="E173" s="109" t="s">
        <v>962</v>
      </c>
      <c r="F173" s="106" t="s">
        <v>1250</v>
      </c>
      <c r="G173" s="106" t="s">
        <v>1395</v>
      </c>
      <c r="H173" s="21" t="s">
        <v>168</v>
      </c>
      <c r="I173" s="21" t="s">
        <v>540</v>
      </c>
      <c r="J173" s="22" t="s">
        <v>991</v>
      </c>
      <c r="K173" s="222">
        <v>32295</v>
      </c>
      <c r="L173" s="150" t="s">
        <v>741</v>
      </c>
      <c r="M173" s="22">
        <v>40</v>
      </c>
      <c r="N173" s="22" t="s">
        <v>755</v>
      </c>
      <c r="O173" s="21" t="s">
        <v>460</v>
      </c>
      <c r="P173" s="21" t="s">
        <v>1013</v>
      </c>
      <c r="Q173" s="21" t="s">
        <v>854</v>
      </c>
      <c r="R173" s="22">
        <v>1</v>
      </c>
      <c r="S173" s="79">
        <f t="shared" si="114"/>
        <v>13812</v>
      </c>
      <c r="T173" s="79"/>
      <c r="U173" s="79">
        <f>S173*0.15</f>
        <v>2071.7999999999997</v>
      </c>
      <c r="V173" s="79">
        <f t="shared" si="100"/>
        <v>15883.8</v>
      </c>
      <c r="W173" s="79">
        <f>70.1*8</f>
        <v>560.79999999999995</v>
      </c>
      <c r="X173" s="79">
        <f t="shared" si="101"/>
        <v>2946.1333333333332</v>
      </c>
      <c r="Y173" s="79">
        <f t="shared" si="102"/>
        <v>29461.333333333336</v>
      </c>
      <c r="Z173" s="79">
        <f t="shared" si="103"/>
        <v>2382.5699999999997</v>
      </c>
      <c r="AA173" s="79">
        <f t="shared" si="104"/>
        <v>476.51399999999995</v>
      </c>
      <c r="AB173" s="79">
        <f t="shared" si="105"/>
        <v>794.19</v>
      </c>
      <c r="AC173" s="79">
        <f t="shared" si="106"/>
        <v>317.67599999999999</v>
      </c>
      <c r="AD173" s="79">
        <v>1114</v>
      </c>
      <c r="AE173" s="79">
        <v>679</v>
      </c>
      <c r="AF173" s="81">
        <f t="shared" si="107"/>
        <v>8838.4</v>
      </c>
      <c r="AG173" s="81">
        <f t="shared" si="108"/>
        <v>25645.705555555553</v>
      </c>
      <c r="AH173" s="81">
        <f t="shared" si="109"/>
        <v>307748.46666666662</v>
      </c>
      <c r="AI173" s="81"/>
      <c r="AJ173" s="81"/>
      <c r="AK173" s="81"/>
      <c r="AL173" s="81"/>
      <c r="AM173" s="81"/>
      <c r="AN173" s="81"/>
      <c r="AO173" s="81"/>
      <c r="AP173" s="81"/>
      <c r="AQ173" s="81"/>
      <c r="IM173" s="24"/>
      <c r="IN173" s="24"/>
      <c r="IO173" s="24"/>
      <c r="IP173" s="24"/>
    </row>
    <row r="174" spans="1:250" s="23" customFormat="1" ht="15" customHeight="1" x14ac:dyDescent="0.2">
      <c r="A174" s="116">
        <v>56</v>
      </c>
      <c r="B174" s="19" t="s">
        <v>1248</v>
      </c>
      <c r="C174" s="19" t="s">
        <v>1249</v>
      </c>
      <c r="D174" s="20">
        <v>14</v>
      </c>
      <c r="E174" s="19" t="s">
        <v>962</v>
      </c>
      <c r="F174" s="19" t="s">
        <v>1250</v>
      </c>
      <c r="G174" s="106" t="s">
        <v>1804</v>
      </c>
      <c r="H174" s="61" t="s">
        <v>1779</v>
      </c>
      <c r="I174" s="26" t="s">
        <v>1803</v>
      </c>
      <c r="J174" s="67" t="s">
        <v>991</v>
      </c>
      <c r="K174" s="222">
        <v>42047</v>
      </c>
      <c r="L174" s="150" t="s">
        <v>741</v>
      </c>
      <c r="M174" s="22">
        <v>40</v>
      </c>
      <c r="N174" s="22" t="s">
        <v>755</v>
      </c>
      <c r="O174" s="21" t="s">
        <v>460</v>
      </c>
      <c r="P174" s="21" t="s">
        <v>1013</v>
      </c>
      <c r="Q174" s="21" t="s">
        <v>854</v>
      </c>
      <c r="R174" s="22">
        <v>1</v>
      </c>
      <c r="S174" s="79">
        <f t="shared" si="114"/>
        <v>13812</v>
      </c>
      <c r="T174" s="79"/>
      <c r="U174" s="79">
        <f>S174*0.15</f>
        <v>2071.7999999999997</v>
      </c>
      <c r="V174" s="79">
        <f t="shared" si="100"/>
        <v>15883.8</v>
      </c>
      <c r="W174" s="79">
        <f>70.1*6</f>
        <v>420.59999999999997</v>
      </c>
      <c r="X174" s="79">
        <f t="shared" si="101"/>
        <v>2946.1333333333332</v>
      </c>
      <c r="Y174" s="79">
        <f t="shared" si="102"/>
        <v>29461.333333333336</v>
      </c>
      <c r="Z174" s="79">
        <f t="shared" si="103"/>
        <v>2382.5699999999997</v>
      </c>
      <c r="AA174" s="79">
        <f t="shared" si="104"/>
        <v>476.51399999999995</v>
      </c>
      <c r="AB174" s="79">
        <f t="shared" si="105"/>
        <v>794.19</v>
      </c>
      <c r="AC174" s="79">
        <f t="shared" si="106"/>
        <v>317.67599999999999</v>
      </c>
      <c r="AD174" s="79">
        <v>1114</v>
      </c>
      <c r="AE174" s="79">
        <v>679</v>
      </c>
      <c r="AF174" s="81">
        <f t="shared" si="107"/>
        <v>8838.4</v>
      </c>
      <c r="AG174" s="81">
        <f t="shared" si="108"/>
        <v>25505.505555555555</v>
      </c>
      <c r="AH174" s="81">
        <f t="shared" si="109"/>
        <v>306066.06666666665</v>
      </c>
      <c r="AI174" s="81"/>
      <c r="AJ174" s="81"/>
      <c r="AK174" s="81"/>
      <c r="AL174" s="81"/>
      <c r="AM174" s="81"/>
      <c r="AN174" s="81"/>
      <c r="AO174" s="81"/>
      <c r="AP174" s="81"/>
      <c r="AQ174" s="81"/>
      <c r="IM174" s="24"/>
      <c r="IN174" s="24"/>
      <c r="IO174" s="24"/>
      <c r="IP174" s="24"/>
    </row>
    <row r="175" spans="1:250" s="23" customFormat="1" ht="15" customHeight="1" x14ac:dyDescent="0.2">
      <c r="A175" s="18">
        <v>57</v>
      </c>
      <c r="B175" s="106" t="s">
        <v>1248</v>
      </c>
      <c r="C175" s="106" t="s">
        <v>1249</v>
      </c>
      <c r="D175" s="20">
        <v>14</v>
      </c>
      <c r="E175" s="106" t="s">
        <v>962</v>
      </c>
      <c r="F175" s="106" t="s">
        <v>1250</v>
      </c>
      <c r="G175" s="106" t="s">
        <v>1396</v>
      </c>
      <c r="H175" s="21" t="s">
        <v>169</v>
      </c>
      <c r="I175" s="21" t="s">
        <v>563</v>
      </c>
      <c r="J175" s="22" t="s">
        <v>991</v>
      </c>
      <c r="K175" s="222">
        <v>37530</v>
      </c>
      <c r="L175" s="150" t="s">
        <v>741</v>
      </c>
      <c r="M175" s="22">
        <v>40</v>
      </c>
      <c r="N175" s="22" t="s">
        <v>755</v>
      </c>
      <c r="O175" s="21" t="s">
        <v>460</v>
      </c>
      <c r="P175" s="21" t="s">
        <v>1013</v>
      </c>
      <c r="Q175" s="21" t="s">
        <v>854</v>
      </c>
      <c r="R175" s="22">
        <v>1</v>
      </c>
      <c r="S175" s="79">
        <f t="shared" si="114"/>
        <v>13812</v>
      </c>
      <c r="T175" s="79"/>
      <c r="U175" s="79">
        <f>S175*0.15</f>
        <v>2071.7999999999997</v>
      </c>
      <c r="V175" s="79">
        <f t="shared" si="100"/>
        <v>15883.8</v>
      </c>
      <c r="W175" s="79">
        <f>70.1*5</f>
        <v>350.5</v>
      </c>
      <c r="X175" s="79">
        <f t="shared" si="101"/>
        <v>2946.1333333333332</v>
      </c>
      <c r="Y175" s="79">
        <f t="shared" si="102"/>
        <v>29461.333333333336</v>
      </c>
      <c r="Z175" s="79">
        <f t="shared" si="103"/>
        <v>2382.5699999999997</v>
      </c>
      <c r="AA175" s="79">
        <f t="shared" si="104"/>
        <v>476.51399999999995</v>
      </c>
      <c r="AB175" s="79">
        <f t="shared" si="105"/>
        <v>794.19</v>
      </c>
      <c r="AC175" s="79">
        <f t="shared" si="106"/>
        <v>317.67599999999999</v>
      </c>
      <c r="AD175" s="79">
        <v>1114</v>
      </c>
      <c r="AE175" s="79">
        <v>679</v>
      </c>
      <c r="AF175" s="81">
        <f t="shared" si="107"/>
        <v>8838.4</v>
      </c>
      <c r="AG175" s="81">
        <f t="shared" si="108"/>
        <v>25435.405555555553</v>
      </c>
      <c r="AH175" s="81">
        <f t="shared" si="109"/>
        <v>305224.86666666664</v>
      </c>
      <c r="AI175" s="81"/>
      <c r="AJ175" s="81"/>
      <c r="AK175" s="81"/>
      <c r="AL175" s="81"/>
      <c r="AM175" s="81"/>
      <c r="AN175" s="81"/>
      <c r="AO175" s="81"/>
      <c r="AP175" s="81"/>
      <c r="AQ175" s="81"/>
      <c r="IM175" s="24"/>
      <c r="IN175" s="24"/>
      <c r="IO175" s="24"/>
      <c r="IP175" s="24"/>
    </row>
    <row r="176" spans="1:250" s="23" customFormat="1" ht="15" customHeight="1" x14ac:dyDescent="0.2">
      <c r="A176" s="18">
        <v>58</v>
      </c>
      <c r="B176" s="106" t="s">
        <v>1248</v>
      </c>
      <c r="C176" s="106" t="s">
        <v>1249</v>
      </c>
      <c r="D176" s="20">
        <v>14</v>
      </c>
      <c r="E176" s="106" t="s">
        <v>962</v>
      </c>
      <c r="F176" s="106" t="s">
        <v>1250</v>
      </c>
      <c r="G176" s="106" t="s">
        <v>1397</v>
      </c>
      <c r="H176" s="21" t="s">
        <v>170</v>
      </c>
      <c r="I176" s="21" t="s">
        <v>541</v>
      </c>
      <c r="J176" s="22" t="s">
        <v>991</v>
      </c>
      <c r="K176" s="222">
        <v>33298</v>
      </c>
      <c r="L176" s="150" t="s">
        <v>741</v>
      </c>
      <c r="M176" s="22">
        <v>40</v>
      </c>
      <c r="N176" s="22" t="s">
        <v>755</v>
      </c>
      <c r="O176" s="21" t="s">
        <v>460</v>
      </c>
      <c r="P176" s="21" t="s">
        <v>1013</v>
      </c>
      <c r="Q176" s="21" t="s">
        <v>854</v>
      </c>
      <c r="R176" s="22">
        <v>1</v>
      </c>
      <c r="S176" s="79">
        <f t="shared" si="114"/>
        <v>13812</v>
      </c>
      <c r="T176" s="79"/>
      <c r="U176" s="79">
        <f>S176*0.15</f>
        <v>2071.7999999999997</v>
      </c>
      <c r="V176" s="79">
        <f t="shared" si="100"/>
        <v>15883.8</v>
      </c>
      <c r="W176" s="79">
        <f>70.1*7</f>
        <v>490.69999999999993</v>
      </c>
      <c r="X176" s="79">
        <f t="shared" si="101"/>
        <v>2946.1333333333332</v>
      </c>
      <c r="Y176" s="79">
        <f t="shared" si="102"/>
        <v>29461.333333333336</v>
      </c>
      <c r="Z176" s="79">
        <f t="shared" si="103"/>
        <v>2382.5699999999997</v>
      </c>
      <c r="AA176" s="79">
        <f t="shared" si="104"/>
        <v>476.51399999999995</v>
      </c>
      <c r="AB176" s="79">
        <f t="shared" si="105"/>
        <v>794.19</v>
      </c>
      <c r="AC176" s="79">
        <f t="shared" si="106"/>
        <v>317.67599999999999</v>
      </c>
      <c r="AD176" s="79">
        <v>1114</v>
      </c>
      <c r="AE176" s="79">
        <v>679</v>
      </c>
      <c r="AF176" s="81">
        <f t="shared" si="107"/>
        <v>8838.4</v>
      </c>
      <c r="AG176" s="81">
        <f t="shared" si="108"/>
        <v>25575.605555555554</v>
      </c>
      <c r="AH176" s="81">
        <f t="shared" si="109"/>
        <v>306907.26666666666</v>
      </c>
      <c r="AI176" s="81"/>
      <c r="AJ176" s="81"/>
      <c r="AK176" s="81"/>
      <c r="AL176" s="81"/>
      <c r="AM176" s="81"/>
      <c r="AN176" s="81"/>
      <c r="AO176" s="81"/>
      <c r="AP176" s="81"/>
      <c r="AQ176" s="81"/>
      <c r="IM176" s="24"/>
      <c r="IN176" s="24"/>
      <c r="IO176" s="24"/>
      <c r="IP176" s="24"/>
    </row>
    <row r="177" spans="1:250" s="23" customFormat="1" ht="15" customHeight="1" x14ac:dyDescent="0.2">
      <c r="A177" s="18">
        <v>59</v>
      </c>
      <c r="B177" s="106" t="s">
        <v>1248</v>
      </c>
      <c r="C177" s="106" t="s">
        <v>1249</v>
      </c>
      <c r="D177" s="20">
        <v>14</v>
      </c>
      <c r="E177" s="109" t="s">
        <v>962</v>
      </c>
      <c r="F177" s="106" t="s">
        <v>1250</v>
      </c>
      <c r="G177" s="106" t="s">
        <v>1398</v>
      </c>
      <c r="H177" s="21" t="s">
        <v>75</v>
      </c>
      <c r="I177" s="21" t="s">
        <v>76</v>
      </c>
      <c r="J177" s="22" t="s">
        <v>991</v>
      </c>
      <c r="K177" s="222">
        <v>36178</v>
      </c>
      <c r="L177" s="150" t="s">
        <v>741</v>
      </c>
      <c r="M177" s="22">
        <v>40</v>
      </c>
      <c r="N177" s="22" t="s">
        <v>755</v>
      </c>
      <c r="O177" s="21" t="s">
        <v>173</v>
      </c>
      <c r="P177" s="21" t="s">
        <v>1014</v>
      </c>
      <c r="Q177" s="21" t="s">
        <v>854</v>
      </c>
      <c r="R177" s="22">
        <v>1</v>
      </c>
      <c r="S177" s="79">
        <f>12912+850+400</f>
        <v>14162</v>
      </c>
      <c r="T177" s="79"/>
      <c r="U177" s="79">
        <f t="shared" ref="U177:U191" si="116">+S177*0.15</f>
        <v>2124.2999999999997</v>
      </c>
      <c r="V177" s="79">
        <f t="shared" si="100"/>
        <v>16286.3</v>
      </c>
      <c r="W177" s="79">
        <f>70.1*5</f>
        <v>350.5</v>
      </c>
      <c r="X177" s="79">
        <f t="shared" si="101"/>
        <v>3013.2166666666667</v>
      </c>
      <c r="Y177" s="79">
        <f t="shared" si="102"/>
        <v>30132.166666666664</v>
      </c>
      <c r="Z177" s="79">
        <f t="shared" si="103"/>
        <v>2442.9449999999997</v>
      </c>
      <c r="AA177" s="79">
        <f t="shared" si="104"/>
        <v>488.58899999999994</v>
      </c>
      <c r="AB177" s="79">
        <f t="shared" si="105"/>
        <v>814.31500000000005</v>
      </c>
      <c r="AC177" s="79">
        <f t="shared" si="106"/>
        <v>325.726</v>
      </c>
      <c r="AD177" s="79">
        <v>1114</v>
      </c>
      <c r="AE177" s="79">
        <v>679</v>
      </c>
      <c r="AF177" s="81">
        <f t="shared" si="107"/>
        <v>9039.65</v>
      </c>
      <c r="AG177" s="81">
        <f t="shared" si="108"/>
        <v>26016.79444444444</v>
      </c>
      <c r="AH177" s="81">
        <f t="shared" si="109"/>
        <v>312201.53333333327</v>
      </c>
      <c r="AI177" s="81"/>
      <c r="AJ177" s="81"/>
      <c r="AK177" s="81"/>
      <c r="AL177" s="81"/>
      <c r="AM177" s="81"/>
      <c r="AN177" s="81"/>
      <c r="AO177" s="81"/>
      <c r="AP177" s="81"/>
      <c r="AQ177" s="81"/>
      <c r="IM177" s="24"/>
      <c r="IN177" s="24"/>
      <c r="IO177" s="24"/>
      <c r="IP177" s="24"/>
    </row>
    <row r="178" spans="1:250" s="23" customFormat="1" ht="15" customHeight="1" x14ac:dyDescent="0.2">
      <c r="A178" s="116">
        <v>60</v>
      </c>
      <c r="B178" s="106" t="s">
        <v>1248</v>
      </c>
      <c r="C178" s="106" t="s">
        <v>1249</v>
      </c>
      <c r="D178" s="20">
        <v>14</v>
      </c>
      <c r="E178" s="106" t="s">
        <v>962</v>
      </c>
      <c r="F178" s="106" t="s">
        <v>1250</v>
      </c>
      <c r="G178" s="106" t="s">
        <v>1399</v>
      </c>
      <c r="H178" s="68" t="s">
        <v>175</v>
      </c>
      <c r="I178" s="68" t="s">
        <v>176</v>
      </c>
      <c r="J178" s="22" t="s">
        <v>991</v>
      </c>
      <c r="K178" s="222">
        <v>39762</v>
      </c>
      <c r="L178" s="150" t="s">
        <v>741</v>
      </c>
      <c r="M178" s="22">
        <v>40</v>
      </c>
      <c r="N178" s="22" t="s">
        <v>755</v>
      </c>
      <c r="O178" s="21" t="s">
        <v>173</v>
      </c>
      <c r="P178" s="21" t="s">
        <v>1014</v>
      </c>
      <c r="Q178" s="21" t="s">
        <v>854</v>
      </c>
      <c r="R178" s="22">
        <v>1</v>
      </c>
      <c r="S178" s="79">
        <f t="shared" ref="S178:S191" si="117">12912+850+400</f>
        <v>14162</v>
      </c>
      <c r="T178" s="79"/>
      <c r="U178" s="79">
        <f t="shared" si="116"/>
        <v>2124.2999999999997</v>
      </c>
      <c r="V178" s="79">
        <f t="shared" si="100"/>
        <v>16286.3</v>
      </c>
      <c r="W178" s="79">
        <f>70.1*4</f>
        <v>280.39999999999998</v>
      </c>
      <c r="X178" s="79">
        <f t="shared" si="101"/>
        <v>3013.2166666666667</v>
      </c>
      <c r="Y178" s="79">
        <f t="shared" si="102"/>
        <v>30132.166666666664</v>
      </c>
      <c r="Z178" s="79">
        <f t="shared" si="103"/>
        <v>2442.9449999999997</v>
      </c>
      <c r="AA178" s="79">
        <f t="shared" si="104"/>
        <v>488.58899999999994</v>
      </c>
      <c r="AB178" s="79">
        <f t="shared" si="105"/>
        <v>814.31500000000005</v>
      </c>
      <c r="AC178" s="79">
        <f t="shared" si="106"/>
        <v>325.726</v>
      </c>
      <c r="AD178" s="79">
        <v>1114</v>
      </c>
      <c r="AE178" s="79">
        <v>679</v>
      </c>
      <c r="AF178" s="81">
        <f t="shared" si="107"/>
        <v>9039.65</v>
      </c>
      <c r="AG178" s="81">
        <f t="shared" si="108"/>
        <v>25946.694444444442</v>
      </c>
      <c r="AH178" s="81">
        <f t="shared" si="109"/>
        <v>311360.33333333331</v>
      </c>
      <c r="AI178" s="81"/>
      <c r="AJ178" s="81"/>
      <c r="AK178" s="81"/>
      <c r="AL178" s="81"/>
      <c r="AM178" s="81"/>
      <c r="AN178" s="81"/>
      <c r="AO178" s="81"/>
      <c r="AP178" s="81"/>
      <c r="AQ178" s="81"/>
      <c r="IM178" s="24"/>
      <c r="IN178" s="24"/>
      <c r="IO178" s="24"/>
      <c r="IP178" s="24"/>
    </row>
    <row r="179" spans="1:250" s="23" customFormat="1" ht="15" customHeight="1" x14ac:dyDescent="0.2">
      <c r="A179" s="18">
        <v>61</v>
      </c>
      <c r="B179" s="106" t="s">
        <v>1248</v>
      </c>
      <c r="C179" s="106" t="s">
        <v>1249</v>
      </c>
      <c r="D179" s="20">
        <v>14</v>
      </c>
      <c r="E179" s="106" t="s">
        <v>962</v>
      </c>
      <c r="F179" s="106" t="s">
        <v>1250</v>
      </c>
      <c r="G179" s="106" t="s">
        <v>1400</v>
      </c>
      <c r="H179" s="25" t="s">
        <v>139</v>
      </c>
      <c r="I179" s="21" t="s">
        <v>140</v>
      </c>
      <c r="J179" s="22" t="s">
        <v>991</v>
      </c>
      <c r="K179" s="222">
        <v>39847</v>
      </c>
      <c r="L179" s="150" t="s">
        <v>741</v>
      </c>
      <c r="M179" s="22">
        <v>40</v>
      </c>
      <c r="N179" s="22" t="s">
        <v>755</v>
      </c>
      <c r="O179" s="21" t="s">
        <v>173</v>
      </c>
      <c r="P179" s="21" t="s">
        <v>1014</v>
      </c>
      <c r="Q179" s="21" t="s">
        <v>854</v>
      </c>
      <c r="R179" s="22">
        <v>1</v>
      </c>
      <c r="S179" s="79">
        <f t="shared" si="117"/>
        <v>14162</v>
      </c>
      <c r="T179" s="79"/>
      <c r="U179" s="79">
        <f t="shared" si="116"/>
        <v>2124.2999999999997</v>
      </c>
      <c r="V179" s="79">
        <f t="shared" si="100"/>
        <v>16286.3</v>
      </c>
      <c r="W179" s="79"/>
      <c r="X179" s="79">
        <f t="shared" si="101"/>
        <v>3013.2166666666667</v>
      </c>
      <c r="Y179" s="79">
        <f t="shared" si="102"/>
        <v>30132.166666666664</v>
      </c>
      <c r="Z179" s="79">
        <f t="shared" si="103"/>
        <v>2442.9449999999997</v>
      </c>
      <c r="AA179" s="79">
        <f t="shared" si="104"/>
        <v>488.58899999999994</v>
      </c>
      <c r="AB179" s="79">
        <f t="shared" si="105"/>
        <v>814.31500000000005</v>
      </c>
      <c r="AC179" s="79">
        <f t="shared" si="106"/>
        <v>325.726</v>
      </c>
      <c r="AD179" s="79">
        <v>1114</v>
      </c>
      <c r="AE179" s="79">
        <v>679</v>
      </c>
      <c r="AF179" s="81">
        <f t="shared" si="107"/>
        <v>9039.65</v>
      </c>
      <c r="AG179" s="81">
        <f t="shared" si="108"/>
        <v>25666.29444444444</v>
      </c>
      <c r="AH179" s="81">
        <f t="shared" si="109"/>
        <v>307995.53333333327</v>
      </c>
      <c r="AI179" s="81"/>
      <c r="AJ179" s="81"/>
      <c r="AK179" s="81"/>
      <c r="AL179" s="81"/>
      <c r="AM179" s="81"/>
      <c r="AN179" s="81"/>
      <c r="AO179" s="81"/>
      <c r="AP179" s="81"/>
      <c r="AQ179" s="81"/>
      <c r="IM179" s="24"/>
      <c r="IN179" s="24"/>
      <c r="IO179" s="24"/>
      <c r="IP179" s="24"/>
    </row>
    <row r="180" spans="1:250" s="23" customFormat="1" ht="15" customHeight="1" x14ac:dyDescent="0.2">
      <c r="A180" s="116">
        <v>62</v>
      </c>
      <c r="B180" s="106" t="s">
        <v>1248</v>
      </c>
      <c r="C180" s="106" t="s">
        <v>1249</v>
      </c>
      <c r="D180" s="20">
        <v>14</v>
      </c>
      <c r="E180" s="106" t="s">
        <v>962</v>
      </c>
      <c r="F180" s="106" t="s">
        <v>1250</v>
      </c>
      <c r="G180" s="106" t="s">
        <v>1401</v>
      </c>
      <c r="H180" s="21" t="s">
        <v>909</v>
      </c>
      <c r="I180" s="21" t="s">
        <v>202</v>
      </c>
      <c r="J180" s="22" t="s">
        <v>991</v>
      </c>
      <c r="K180" s="222">
        <v>40245</v>
      </c>
      <c r="L180" s="150" t="s">
        <v>741</v>
      </c>
      <c r="M180" s="22">
        <v>40</v>
      </c>
      <c r="N180" s="22" t="s">
        <v>755</v>
      </c>
      <c r="O180" s="21" t="s">
        <v>173</v>
      </c>
      <c r="P180" s="21" t="s">
        <v>1014</v>
      </c>
      <c r="Q180" s="21" t="s">
        <v>854</v>
      </c>
      <c r="R180" s="22">
        <v>1</v>
      </c>
      <c r="S180" s="79">
        <f>12912+850+400</f>
        <v>14162</v>
      </c>
      <c r="T180" s="79"/>
      <c r="U180" s="79">
        <f t="shared" si="116"/>
        <v>2124.2999999999997</v>
      </c>
      <c r="V180" s="79">
        <f t="shared" si="100"/>
        <v>16286.3</v>
      </c>
      <c r="W180" s="79"/>
      <c r="X180" s="79">
        <f t="shared" si="101"/>
        <v>3013.2166666666667</v>
      </c>
      <c r="Y180" s="79">
        <f t="shared" si="102"/>
        <v>30132.166666666664</v>
      </c>
      <c r="Z180" s="79">
        <f t="shared" si="103"/>
        <v>2442.9449999999997</v>
      </c>
      <c r="AA180" s="79">
        <f t="shared" si="104"/>
        <v>488.58899999999994</v>
      </c>
      <c r="AB180" s="79">
        <f t="shared" si="105"/>
        <v>814.31500000000005</v>
      </c>
      <c r="AC180" s="79">
        <f t="shared" si="106"/>
        <v>325.726</v>
      </c>
      <c r="AD180" s="79">
        <v>1114</v>
      </c>
      <c r="AE180" s="79">
        <v>679</v>
      </c>
      <c r="AF180" s="81">
        <f t="shared" si="107"/>
        <v>9039.65</v>
      </c>
      <c r="AG180" s="81">
        <f t="shared" si="108"/>
        <v>25666.29444444444</v>
      </c>
      <c r="AH180" s="81">
        <f t="shared" si="109"/>
        <v>307995.53333333327</v>
      </c>
      <c r="AI180" s="81"/>
      <c r="AJ180" s="81"/>
      <c r="AK180" s="81"/>
      <c r="AL180" s="81"/>
      <c r="AM180" s="81"/>
      <c r="AN180" s="81"/>
      <c r="AO180" s="81"/>
      <c r="AP180" s="81"/>
      <c r="AQ180" s="81"/>
      <c r="IM180" s="24"/>
      <c r="IN180" s="24"/>
      <c r="IO180" s="24"/>
      <c r="IP180" s="24"/>
    </row>
    <row r="181" spans="1:250" s="23" customFormat="1" ht="15" customHeight="1" x14ac:dyDescent="0.2">
      <c r="A181" s="18">
        <v>63</v>
      </c>
      <c r="B181" s="106" t="s">
        <v>1248</v>
      </c>
      <c r="C181" s="106" t="s">
        <v>1249</v>
      </c>
      <c r="D181" s="20">
        <v>14</v>
      </c>
      <c r="E181" s="109" t="s">
        <v>962</v>
      </c>
      <c r="F181" s="106" t="s">
        <v>1250</v>
      </c>
      <c r="G181" s="106"/>
      <c r="H181" s="178" t="s">
        <v>1864</v>
      </c>
      <c r="I181" s="21"/>
      <c r="J181" s="22"/>
      <c r="K181" s="222"/>
      <c r="L181" s="150" t="s">
        <v>741</v>
      </c>
      <c r="M181" s="22">
        <v>40</v>
      </c>
      <c r="N181" s="22" t="s">
        <v>755</v>
      </c>
      <c r="O181" s="21" t="s">
        <v>173</v>
      </c>
      <c r="P181" s="21" t="s">
        <v>1014</v>
      </c>
      <c r="Q181" s="21" t="s">
        <v>854</v>
      </c>
      <c r="R181" s="22">
        <v>1</v>
      </c>
      <c r="S181" s="79">
        <f t="shared" si="117"/>
        <v>14162</v>
      </c>
      <c r="T181" s="79"/>
      <c r="U181" s="79">
        <f t="shared" si="116"/>
        <v>2124.2999999999997</v>
      </c>
      <c r="V181" s="79">
        <f t="shared" si="100"/>
        <v>16286.3</v>
      </c>
      <c r="W181" s="79">
        <f>70.1*4</f>
        <v>280.39999999999998</v>
      </c>
      <c r="X181" s="79">
        <f t="shared" si="101"/>
        <v>3013.2166666666667</v>
      </c>
      <c r="Y181" s="79">
        <f t="shared" si="102"/>
        <v>30132.166666666664</v>
      </c>
      <c r="Z181" s="79">
        <f t="shared" si="103"/>
        <v>2442.9449999999997</v>
      </c>
      <c r="AA181" s="79">
        <f t="shared" si="104"/>
        <v>488.58899999999994</v>
      </c>
      <c r="AB181" s="79">
        <f t="shared" si="105"/>
        <v>814.31500000000005</v>
      </c>
      <c r="AC181" s="79">
        <f t="shared" si="106"/>
        <v>325.726</v>
      </c>
      <c r="AD181" s="79">
        <v>1114</v>
      </c>
      <c r="AE181" s="79">
        <v>679</v>
      </c>
      <c r="AF181" s="81">
        <f t="shared" si="107"/>
        <v>9039.65</v>
      </c>
      <c r="AG181" s="81">
        <f t="shared" si="108"/>
        <v>25946.694444444442</v>
      </c>
      <c r="AH181" s="81">
        <f t="shared" si="109"/>
        <v>311360.33333333331</v>
      </c>
      <c r="AI181" s="81"/>
      <c r="AJ181" s="81"/>
      <c r="AK181" s="81"/>
      <c r="AL181" s="81"/>
      <c r="AM181" s="81"/>
      <c r="AN181" s="81"/>
      <c r="AO181" s="81"/>
      <c r="AP181" s="81"/>
      <c r="AQ181" s="81"/>
      <c r="IM181" s="24"/>
      <c r="IN181" s="24"/>
      <c r="IO181" s="24"/>
      <c r="IP181" s="24"/>
    </row>
    <row r="182" spans="1:250" s="23" customFormat="1" ht="15" customHeight="1" x14ac:dyDescent="0.2">
      <c r="A182" s="18">
        <v>64</v>
      </c>
      <c r="B182" s="106" t="s">
        <v>1248</v>
      </c>
      <c r="C182" s="106" t="s">
        <v>1249</v>
      </c>
      <c r="D182" s="20">
        <v>14</v>
      </c>
      <c r="E182" s="106" t="s">
        <v>962</v>
      </c>
      <c r="F182" s="106" t="s">
        <v>1250</v>
      </c>
      <c r="G182" s="106" t="s">
        <v>1380</v>
      </c>
      <c r="H182" s="21" t="s">
        <v>66</v>
      </c>
      <c r="I182" s="21" t="s">
        <v>67</v>
      </c>
      <c r="J182" s="22" t="s">
        <v>990</v>
      </c>
      <c r="K182" s="222">
        <v>38399</v>
      </c>
      <c r="L182" s="235" t="s">
        <v>741</v>
      </c>
      <c r="M182" s="22">
        <v>40</v>
      </c>
      <c r="N182" s="22" t="s">
        <v>755</v>
      </c>
      <c r="O182" s="21" t="s">
        <v>173</v>
      </c>
      <c r="P182" s="21" t="s">
        <v>1014</v>
      </c>
      <c r="Q182" s="21" t="s">
        <v>854</v>
      </c>
      <c r="R182" s="22">
        <v>1</v>
      </c>
      <c r="S182" s="79">
        <f t="shared" si="117"/>
        <v>14162</v>
      </c>
      <c r="T182" s="79"/>
      <c r="U182" s="79">
        <f t="shared" si="116"/>
        <v>2124.2999999999997</v>
      </c>
      <c r="V182" s="79">
        <f t="shared" si="100"/>
        <v>16286.3</v>
      </c>
      <c r="W182" s="79">
        <f>70.1*4</f>
        <v>280.39999999999998</v>
      </c>
      <c r="X182" s="79">
        <f t="shared" si="101"/>
        <v>3013.2166666666667</v>
      </c>
      <c r="Y182" s="79">
        <f t="shared" si="102"/>
        <v>30132.166666666664</v>
      </c>
      <c r="Z182" s="79">
        <f t="shared" si="103"/>
        <v>2442.9449999999997</v>
      </c>
      <c r="AA182" s="79">
        <f t="shared" si="104"/>
        <v>488.58899999999994</v>
      </c>
      <c r="AB182" s="79">
        <f t="shared" si="105"/>
        <v>814.31500000000005</v>
      </c>
      <c r="AC182" s="79">
        <f t="shared" si="106"/>
        <v>325.726</v>
      </c>
      <c r="AD182" s="79">
        <v>1114</v>
      </c>
      <c r="AE182" s="79">
        <v>679</v>
      </c>
      <c r="AF182" s="81">
        <f t="shared" si="107"/>
        <v>9039.65</v>
      </c>
      <c r="AG182" s="81">
        <f t="shared" si="108"/>
        <v>25946.694444444442</v>
      </c>
      <c r="AH182" s="81">
        <f t="shared" si="109"/>
        <v>311360.33333333331</v>
      </c>
      <c r="AI182" s="81"/>
      <c r="AJ182" s="81"/>
      <c r="AK182" s="81"/>
      <c r="AL182" s="81"/>
      <c r="AM182" s="81"/>
      <c r="AN182" s="81"/>
      <c r="AO182" s="81"/>
      <c r="AP182" s="81"/>
      <c r="AQ182" s="81"/>
      <c r="IM182" s="24"/>
      <c r="IN182" s="24"/>
      <c r="IO182" s="24"/>
      <c r="IP182" s="24"/>
    </row>
    <row r="183" spans="1:250" s="23" customFormat="1" ht="15" customHeight="1" x14ac:dyDescent="0.2">
      <c r="A183" s="18">
        <v>65</v>
      </c>
      <c r="B183" s="106" t="s">
        <v>1248</v>
      </c>
      <c r="C183" s="106" t="s">
        <v>1249</v>
      </c>
      <c r="D183" s="20">
        <v>14</v>
      </c>
      <c r="E183" s="106" t="s">
        <v>962</v>
      </c>
      <c r="F183" s="106" t="s">
        <v>1250</v>
      </c>
      <c r="G183" s="106" t="s">
        <v>1845</v>
      </c>
      <c r="H183" s="178" t="s">
        <v>1843</v>
      </c>
      <c r="I183" s="21" t="s">
        <v>1844</v>
      </c>
      <c r="J183" s="22"/>
      <c r="K183" s="222">
        <v>42293</v>
      </c>
      <c r="L183" s="150" t="s">
        <v>741</v>
      </c>
      <c r="M183" s="22">
        <v>40</v>
      </c>
      <c r="N183" s="22" t="s">
        <v>755</v>
      </c>
      <c r="O183" s="21" t="s">
        <v>173</v>
      </c>
      <c r="P183" s="21" t="s">
        <v>1014</v>
      </c>
      <c r="Q183" s="21" t="s">
        <v>854</v>
      </c>
      <c r="R183" s="22">
        <v>1</v>
      </c>
      <c r="S183" s="79">
        <f t="shared" si="117"/>
        <v>14162</v>
      </c>
      <c r="T183" s="79"/>
      <c r="U183" s="79">
        <f t="shared" si="116"/>
        <v>2124.2999999999997</v>
      </c>
      <c r="V183" s="79">
        <f t="shared" si="100"/>
        <v>16286.3</v>
      </c>
      <c r="W183" s="79"/>
      <c r="X183" s="79">
        <f t="shared" si="101"/>
        <v>3013.2166666666667</v>
      </c>
      <c r="Y183" s="79">
        <f t="shared" si="102"/>
        <v>30132.166666666664</v>
      </c>
      <c r="Z183" s="79">
        <f t="shared" si="103"/>
        <v>2442.9449999999997</v>
      </c>
      <c r="AA183" s="79">
        <f t="shared" si="104"/>
        <v>488.58899999999994</v>
      </c>
      <c r="AB183" s="79">
        <f t="shared" si="105"/>
        <v>814.31500000000005</v>
      </c>
      <c r="AC183" s="79">
        <f t="shared" si="106"/>
        <v>325.726</v>
      </c>
      <c r="AD183" s="79">
        <v>1114</v>
      </c>
      <c r="AE183" s="79">
        <v>679</v>
      </c>
      <c r="AF183" s="81">
        <f t="shared" si="107"/>
        <v>9039.65</v>
      </c>
      <c r="AG183" s="81">
        <f t="shared" si="108"/>
        <v>25666.29444444444</v>
      </c>
      <c r="AH183" s="81">
        <f t="shared" si="109"/>
        <v>307995.53333333327</v>
      </c>
      <c r="AI183" s="81"/>
      <c r="AJ183" s="81"/>
      <c r="AK183" s="81"/>
      <c r="AL183" s="81"/>
      <c r="AM183" s="81"/>
      <c r="AN183" s="81"/>
      <c r="AO183" s="81"/>
      <c r="AP183" s="81"/>
      <c r="AQ183" s="81"/>
      <c r="IM183" s="24"/>
      <c r="IN183" s="24"/>
      <c r="IO183" s="24"/>
      <c r="IP183" s="24"/>
    </row>
    <row r="184" spans="1:250" s="23" customFormat="1" ht="15" customHeight="1" x14ac:dyDescent="0.2">
      <c r="A184" s="116">
        <v>66</v>
      </c>
      <c r="B184" s="106" t="s">
        <v>1248</v>
      </c>
      <c r="C184" s="106" t="s">
        <v>1249</v>
      </c>
      <c r="D184" s="20">
        <v>14</v>
      </c>
      <c r="E184" s="106" t="s">
        <v>962</v>
      </c>
      <c r="F184" s="106" t="s">
        <v>1250</v>
      </c>
      <c r="G184" s="106" t="s">
        <v>1402</v>
      </c>
      <c r="H184" s="21" t="s">
        <v>174</v>
      </c>
      <c r="I184" s="21" t="s">
        <v>519</v>
      </c>
      <c r="J184" s="22" t="s">
        <v>991</v>
      </c>
      <c r="K184" s="222">
        <v>37473</v>
      </c>
      <c r="L184" s="150" t="s">
        <v>741</v>
      </c>
      <c r="M184" s="22">
        <v>40</v>
      </c>
      <c r="N184" s="22" t="s">
        <v>755</v>
      </c>
      <c r="O184" s="21" t="s">
        <v>173</v>
      </c>
      <c r="P184" s="21" t="s">
        <v>1014</v>
      </c>
      <c r="Q184" s="21" t="s">
        <v>854</v>
      </c>
      <c r="R184" s="22">
        <v>1</v>
      </c>
      <c r="S184" s="79">
        <f t="shared" si="117"/>
        <v>14162</v>
      </c>
      <c r="T184" s="79"/>
      <c r="U184" s="79">
        <f t="shared" si="116"/>
        <v>2124.2999999999997</v>
      </c>
      <c r="V184" s="79">
        <f t="shared" si="100"/>
        <v>16286.3</v>
      </c>
      <c r="W184" s="79">
        <f>70.1*5</f>
        <v>350.5</v>
      </c>
      <c r="X184" s="79">
        <f t="shared" si="101"/>
        <v>3013.2166666666667</v>
      </c>
      <c r="Y184" s="79">
        <f t="shared" si="102"/>
        <v>30132.166666666664</v>
      </c>
      <c r="Z184" s="79">
        <f t="shared" si="103"/>
        <v>2442.9449999999997</v>
      </c>
      <c r="AA184" s="79">
        <f t="shared" si="104"/>
        <v>488.58899999999994</v>
      </c>
      <c r="AB184" s="79">
        <f t="shared" si="105"/>
        <v>814.31500000000005</v>
      </c>
      <c r="AC184" s="79">
        <f t="shared" si="106"/>
        <v>325.726</v>
      </c>
      <c r="AD184" s="79">
        <v>1114</v>
      </c>
      <c r="AE184" s="79">
        <v>679</v>
      </c>
      <c r="AF184" s="81">
        <f t="shared" si="107"/>
        <v>9039.65</v>
      </c>
      <c r="AG184" s="81">
        <f t="shared" si="108"/>
        <v>26016.79444444444</v>
      </c>
      <c r="AH184" s="81">
        <f t="shared" si="109"/>
        <v>312201.53333333327</v>
      </c>
      <c r="AI184" s="81"/>
      <c r="AJ184" s="81"/>
      <c r="AK184" s="81"/>
      <c r="AL184" s="81"/>
      <c r="AM184" s="81"/>
      <c r="AN184" s="81"/>
      <c r="AO184" s="81"/>
      <c r="AP184" s="81"/>
      <c r="AQ184" s="81"/>
      <c r="IM184" s="24"/>
      <c r="IN184" s="24"/>
      <c r="IO184" s="24"/>
      <c r="IP184" s="24"/>
    </row>
    <row r="185" spans="1:250" s="23" customFormat="1" ht="15" customHeight="1" x14ac:dyDescent="0.2">
      <c r="A185" s="18">
        <v>67</v>
      </c>
      <c r="B185" s="106" t="s">
        <v>1248</v>
      </c>
      <c r="C185" s="106" t="s">
        <v>1249</v>
      </c>
      <c r="D185" s="20">
        <v>14</v>
      </c>
      <c r="E185" s="109" t="s">
        <v>962</v>
      </c>
      <c r="F185" s="106" t="s">
        <v>1250</v>
      </c>
      <c r="G185" s="106" t="s">
        <v>1403</v>
      </c>
      <c r="H185" s="21" t="s">
        <v>200</v>
      </c>
      <c r="I185" s="21" t="s">
        <v>201</v>
      </c>
      <c r="J185" s="22" t="s">
        <v>991</v>
      </c>
      <c r="K185" s="222">
        <v>40330</v>
      </c>
      <c r="L185" s="150" t="s">
        <v>741</v>
      </c>
      <c r="M185" s="22">
        <v>40</v>
      </c>
      <c r="N185" s="22" t="s">
        <v>755</v>
      </c>
      <c r="O185" s="21" t="s">
        <v>173</v>
      </c>
      <c r="P185" s="21" t="s">
        <v>1014</v>
      </c>
      <c r="Q185" s="21" t="s">
        <v>854</v>
      </c>
      <c r="R185" s="22">
        <v>1</v>
      </c>
      <c r="S185" s="79">
        <f t="shared" si="117"/>
        <v>14162</v>
      </c>
      <c r="T185" s="79"/>
      <c r="U185" s="79">
        <f t="shared" si="116"/>
        <v>2124.2999999999997</v>
      </c>
      <c r="V185" s="79">
        <f t="shared" ref="V185:V219" si="118">S185+T185+U185</f>
        <v>16286.3</v>
      </c>
      <c r="W185" s="79"/>
      <c r="X185" s="79">
        <f t="shared" ref="X185:X219" si="119">(V185+AD185+AE185)/30*5</f>
        <v>3013.2166666666667</v>
      </c>
      <c r="Y185" s="79">
        <f t="shared" ref="Y185:Y219" si="120">(V185+AD185+AE185)/30*50</f>
        <v>30132.166666666664</v>
      </c>
      <c r="Z185" s="79">
        <f t="shared" ref="Z185:Z219" si="121">V185*15%</f>
        <v>2442.9449999999997</v>
      </c>
      <c r="AA185" s="79">
        <f t="shared" ref="AA185:AA219" si="122">V185*3%</f>
        <v>488.58899999999994</v>
      </c>
      <c r="AB185" s="79">
        <f t="shared" ref="AB185:AB219" si="123">V185*5%</f>
        <v>814.31500000000005</v>
      </c>
      <c r="AC185" s="79">
        <f t="shared" ref="AC185:AC219" si="124">V185*2%</f>
        <v>325.726</v>
      </c>
      <c r="AD185" s="79">
        <v>1114</v>
      </c>
      <c r="AE185" s="79">
        <v>679</v>
      </c>
      <c r="AF185" s="81">
        <f t="shared" ref="AF185:AF219" si="125">(V185+AD185+AE185)/2</f>
        <v>9039.65</v>
      </c>
      <c r="AG185" s="81">
        <f t="shared" ref="AG185:AG219" si="126">V185+W185+Z185+AA185+AB185+AC185+AD185+AE185+(X185/12+Y185/12+AF185/12)</f>
        <v>25666.29444444444</v>
      </c>
      <c r="AH185" s="81">
        <f t="shared" ref="AH185:AH219" si="127">+AG185*12</f>
        <v>307995.53333333327</v>
      </c>
      <c r="AI185" s="81"/>
      <c r="AJ185" s="81"/>
      <c r="AK185" s="81"/>
      <c r="AL185" s="81"/>
      <c r="AM185" s="81"/>
      <c r="AN185" s="81"/>
      <c r="AO185" s="81"/>
      <c r="AP185" s="81"/>
      <c r="AQ185" s="81"/>
      <c r="IM185" s="24"/>
      <c r="IN185" s="24"/>
      <c r="IO185" s="24"/>
      <c r="IP185" s="24"/>
    </row>
    <row r="186" spans="1:250" s="23" customFormat="1" ht="15" customHeight="1" x14ac:dyDescent="0.2">
      <c r="A186" s="18">
        <v>68</v>
      </c>
      <c r="B186" s="106" t="s">
        <v>1248</v>
      </c>
      <c r="C186" s="106" t="s">
        <v>1249</v>
      </c>
      <c r="D186" s="20">
        <v>14</v>
      </c>
      <c r="E186" s="106" t="s">
        <v>962</v>
      </c>
      <c r="F186" s="106" t="s">
        <v>1250</v>
      </c>
      <c r="G186" s="106" t="s">
        <v>1404</v>
      </c>
      <c r="H186" s="21" t="s">
        <v>203</v>
      </c>
      <c r="I186" s="21" t="s">
        <v>204</v>
      </c>
      <c r="J186" s="22" t="s">
        <v>991</v>
      </c>
      <c r="K186" s="222">
        <v>40245</v>
      </c>
      <c r="L186" s="150" t="s">
        <v>741</v>
      </c>
      <c r="M186" s="22">
        <v>40</v>
      </c>
      <c r="N186" s="22" t="s">
        <v>755</v>
      </c>
      <c r="O186" s="21" t="s">
        <v>173</v>
      </c>
      <c r="P186" s="21" t="s">
        <v>1014</v>
      </c>
      <c r="Q186" s="21" t="s">
        <v>854</v>
      </c>
      <c r="R186" s="22">
        <v>1</v>
      </c>
      <c r="S186" s="79">
        <f t="shared" si="117"/>
        <v>14162</v>
      </c>
      <c r="T186" s="79"/>
      <c r="U186" s="79">
        <f t="shared" si="116"/>
        <v>2124.2999999999997</v>
      </c>
      <c r="V186" s="79">
        <f t="shared" si="118"/>
        <v>16286.3</v>
      </c>
      <c r="W186" s="79"/>
      <c r="X186" s="79">
        <f t="shared" si="119"/>
        <v>3013.2166666666667</v>
      </c>
      <c r="Y186" s="79">
        <f t="shared" si="120"/>
        <v>30132.166666666664</v>
      </c>
      <c r="Z186" s="79">
        <f t="shared" si="121"/>
        <v>2442.9449999999997</v>
      </c>
      <c r="AA186" s="79">
        <f t="shared" si="122"/>
        <v>488.58899999999994</v>
      </c>
      <c r="AB186" s="79">
        <f t="shared" si="123"/>
        <v>814.31500000000005</v>
      </c>
      <c r="AC186" s="79">
        <f t="shared" si="124"/>
        <v>325.726</v>
      </c>
      <c r="AD186" s="79">
        <v>1114</v>
      </c>
      <c r="AE186" s="79">
        <v>679</v>
      </c>
      <c r="AF186" s="81">
        <f t="shared" si="125"/>
        <v>9039.65</v>
      </c>
      <c r="AG186" s="81">
        <f t="shared" si="126"/>
        <v>25666.29444444444</v>
      </c>
      <c r="AH186" s="81">
        <f t="shared" si="127"/>
        <v>307995.53333333327</v>
      </c>
      <c r="AI186" s="81"/>
      <c r="AJ186" s="81"/>
      <c r="AK186" s="81"/>
      <c r="AL186" s="81"/>
      <c r="AM186" s="81"/>
      <c r="AN186" s="81"/>
      <c r="AO186" s="81"/>
      <c r="AP186" s="81"/>
      <c r="AQ186" s="81"/>
      <c r="IM186" s="24"/>
      <c r="IN186" s="24"/>
      <c r="IO186" s="24"/>
      <c r="IP186" s="24"/>
    </row>
    <row r="187" spans="1:250" s="23" customFormat="1" ht="15" customHeight="1" x14ac:dyDescent="0.2">
      <c r="A187" s="18">
        <v>69</v>
      </c>
      <c r="B187" s="106" t="s">
        <v>1248</v>
      </c>
      <c r="C187" s="106" t="s">
        <v>1249</v>
      </c>
      <c r="D187" s="20">
        <v>14</v>
      </c>
      <c r="E187" s="106" t="s">
        <v>962</v>
      </c>
      <c r="F187" s="106" t="s">
        <v>1250</v>
      </c>
      <c r="G187" s="106" t="s">
        <v>1405</v>
      </c>
      <c r="H187" s="21" t="s">
        <v>628</v>
      </c>
      <c r="I187" s="21" t="s">
        <v>209</v>
      </c>
      <c r="J187" s="22" t="s">
        <v>991</v>
      </c>
      <c r="K187" s="222">
        <v>35079</v>
      </c>
      <c r="L187" s="150" t="s">
        <v>741</v>
      </c>
      <c r="M187" s="22">
        <v>40</v>
      </c>
      <c r="N187" s="22" t="s">
        <v>755</v>
      </c>
      <c r="O187" s="21" t="s">
        <v>173</v>
      </c>
      <c r="P187" s="21" t="s">
        <v>1014</v>
      </c>
      <c r="Q187" s="21" t="s">
        <v>854</v>
      </c>
      <c r="R187" s="22">
        <v>1</v>
      </c>
      <c r="S187" s="79">
        <f t="shared" si="117"/>
        <v>14162</v>
      </c>
      <c r="T187" s="79"/>
      <c r="U187" s="79">
        <f t="shared" si="116"/>
        <v>2124.2999999999997</v>
      </c>
      <c r="V187" s="79">
        <f t="shared" si="118"/>
        <v>16286.3</v>
      </c>
      <c r="W187" s="79">
        <f>70.1*6</f>
        <v>420.59999999999997</v>
      </c>
      <c r="X187" s="79">
        <f t="shared" si="119"/>
        <v>3013.2166666666667</v>
      </c>
      <c r="Y187" s="79">
        <f t="shared" si="120"/>
        <v>30132.166666666664</v>
      </c>
      <c r="Z187" s="79">
        <f t="shared" si="121"/>
        <v>2442.9449999999997</v>
      </c>
      <c r="AA187" s="79">
        <f t="shared" si="122"/>
        <v>488.58899999999994</v>
      </c>
      <c r="AB187" s="79">
        <f t="shared" si="123"/>
        <v>814.31500000000005</v>
      </c>
      <c r="AC187" s="79">
        <f t="shared" si="124"/>
        <v>325.726</v>
      </c>
      <c r="AD187" s="79">
        <v>1114</v>
      </c>
      <c r="AE187" s="79">
        <v>679</v>
      </c>
      <c r="AF187" s="81">
        <f t="shared" si="125"/>
        <v>9039.65</v>
      </c>
      <c r="AG187" s="81">
        <f t="shared" si="126"/>
        <v>26086.894444444439</v>
      </c>
      <c r="AH187" s="81">
        <f t="shared" si="127"/>
        <v>313042.73333333328</v>
      </c>
      <c r="AI187" s="81"/>
      <c r="AJ187" s="81"/>
      <c r="AK187" s="81"/>
      <c r="AL187" s="81"/>
      <c r="AM187" s="81"/>
      <c r="AN187" s="81"/>
      <c r="AO187" s="81"/>
      <c r="AP187" s="81"/>
      <c r="AQ187" s="81"/>
      <c r="IM187" s="24"/>
      <c r="IN187" s="24"/>
      <c r="IO187" s="24"/>
      <c r="IP187" s="24"/>
    </row>
    <row r="188" spans="1:250" s="23" customFormat="1" ht="15" customHeight="1" x14ac:dyDescent="0.2">
      <c r="A188" s="116">
        <v>70</v>
      </c>
      <c r="B188" s="106" t="s">
        <v>1248</v>
      </c>
      <c r="C188" s="106" t="s">
        <v>1249</v>
      </c>
      <c r="D188" s="20">
        <v>14</v>
      </c>
      <c r="E188" s="106" t="s">
        <v>962</v>
      </c>
      <c r="F188" s="106" t="s">
        <v>1250</v>
      </c>
      <c r="G188" s="106" t="s">
        <v>1406</v>
      </c>
      <c r="H188" s="68" t="s">
        <v>177</v>
      </c>
      <c r="I188" s="68" t="s">
        <v>178</v>
      </c>
      <c r="J188" s="22" t="s">
        <v>991</v>
      </c>
      <c r="K188" s="222">
        <v>39770</v>
      </c>
      <c r="L188" s="150" t="s">
        <v>741</v>
      </c>
      <c r="M188" s="22">
        <v>40</v>
      </c>
      <c r="N188" s="22" t="s">
        <v>755</v>
      </c>
      <c r="O188" s="21" t="s">
        <v>173</v>
      </c>
      <c r="P188" s="21" t="s">
        <v>1014</v>
      </c>
      <c r="Q188" s="21" t="s">
        <v>854</v>
      </c>
      <c r="R188" s="22">
        <v>1</v>
      </c>
      <c r="S188" s="79">
        <f t="shared" si="117"/>
        <v>14162</v>
      </c>
      <c r="T188" s="79"/>
      <c r="U188" s="79">
        <f t="shared" si="116"/>
        <v>2124.2999999999997</v>
      </c>
      <c r="V188" s="79">
        <f t="shared" si="118"/>
        <v>16286.3</v>
      </c>
      <c r="W188" s="79">
        <f>70.1*4</f>
        <v>280.39999999999998</v>
      </c>
      <c r="X188" s="79">
        <f t="shared" si="119"/>
        <v>3013.2166666666667</v>
      </c>
      <c r="Y188" s="79">
        <f t="shared" si="120"/>
        <v>30132.166666666664</v>
      </c>
      <c r="Z188" s="79">
        <f t="shared" si="121"/>
        <v>2442.9449999999997</v>
      </c>
      <c r="AA188" s="79">
        <f t="shared" si="122"/>
        <v>488.58899999999994</v>
      </c>
      <c r="AB188" s="79">
        <f t="shared" si="123"/>
        <v>814.31500000000005</v>
      </c>
      <c r="AC188" s="79">
        <f t="shared" si="124"/>
        <v>325.726</v>
      </c>
      <c r="AD188" s="79">
        <v>1114</v>
      </c>
      <c r="AE188" s="79">
        <v>679</v>
      </c>
      <c r="AF188" s="81">
        <f t="shared" si="125"/>
        <v>9039.65</v>
      </c>
      <c r="AG188" s="81">
        <f t="shared" si="126"/>
        <v>25946.694444444442</v>
      </c>
      <c r="AH188" s="81">
        <f t="shared" si="127"/>
        <v>311360.33333333331</v>
      </c>
      <c r="AI188" s="81"/>
      <c r="AJ188" s="81"/>
      <c r="AK188" s="81"/>
      <c r="AL188" s="81"/>
      <c r="AM188" s="81"/>
      <c r="AN188" s="81"/>
      <c r="AO188" s="81"/>
      <c r="AP188" s="81"/>
      <c r="AQ188" s="81"/>
      <c r="IM188" s="24"/>
      <c r="IN188" s="24"/>
      <c r="IO188" s="24"/>
      <c r="IP188" s="24"/>
    </row>
    <row r="189" spans="1:250" s="23" customFormat="1" ht="15" customHeight="1" x14ac:dyDescent="0.2">
      <c r="A189" s="18">
        <v>71</v>
      </c>
      <c r="B189" s="106" t="s">
        <v>1248</v>
      </c>
      <c r="C189" s="106" t="s">
        <v>1249</v>
      </c>
      <c r="D189" s="20">
        <v>14</v>
      </c>
      <c r="E189" s="109" t="s">
        <v>962</v>
      </c>
      <c r="F189" s="106" t="s">
        <v>1250</v>
      </c>
      <c r="G189" s="106" t="s">
        <v>1407</v>
      </c>
      <c r="H189" s="21" t="s">
        <v>527</v>
      </c>
      <c r="I189" s="21" t="s">
        <v>526</v>
      </c>
      <c r="J189" s="22" t="s">
        <v>990</v>
      </c>
      <c r="K189" s="222">
        <v>37503</v>
      </c>
      <c r="L189" s="150" t="s">
        <v>741</v>
      </c>
      <c r="M189" s="22">
        <v>40</v>
      </c>
      <c r="N189" s="22" t="s">
        <v>755</v>
      </c>
      <c r="O189" s="21" t="s">
        <v>173</v>
      </c>
      <c r="P189" s="21" t="s">
        <v>1014</v>
      </c>
      <c r="Q189" s="21" t="s">
        <v>854</v>
      </c>
      <c r="R189" s="22">
        <v>1</v>
      </c>
      <c r="S189" s="79">
        <f t="shared" si="117"/>
        <v>14162</v>
      </c>
      <c r="T189" s="79"/>
      <c r="U189" s="79">
        <f t="shared" si="116"/>
        <v>2124.2999999999997</v>
      </c>
      <c r="V189" s="79">
        <f t="shared" si="118"/>
        <v>16286.3</v>
      </c>
      <c r="W189" s="79">
        <f>70.1*5</f>
        <v>350.5</v>
      </c>
      <c r="X189" s="79">
        <f t="shared" si="119"/>
        <v>3013.2166666666667</v>
      </c>
      <c r="Y189" s="79">
        <f t="shared" si="120"/>
        <v>30132.166666666664</v>
      </c>
      <c r="Z189" s="79">
        <f t="shared" si="121"/>
        <v>2442.9449999999997</v>
      </c>
      <c r="AA189" s="79">
        <f t="shared" si="122"/>
        <v>488.58899999999994</v>
      </c>
      <c r="AB189" s="79">
        <f t="shared" si="123"/>
        <v>814.31500000000005</v>
      </c>
      <c r="AC189" s="79">
        <f t="shared" si="124"/>
        <v>325.726</v>
      </c>
      <c r="AD189" s="79">
        <v>1114</v>
      </c>
      <c r="AE189" s="79">
        <v>679</v>
      </c>
      <c r="AF189" s="81">
        <f t="shared" si="125"/>
        <v>9039.65</v>
      </c>
      <c r="AG189" s="81">
        <f t="shared" si="126"/>
        <v>26016.79444444444</v>
      </c>
      <c r="AH189" s="81">
        <f t="shared" si="127"/>
        <v>312201.53333333327</v>
      </c>
      <c r="AI189" s="81"/>
      <c r="AJ189" s="81"/>
      <c r="AK189" s="81"/>
      <c r="AL189" s="81"/>
      <c r="AM189" s="81"/>
      <c r="AN189" s="81"/>
      <c r="AO189" s="81"/>
      <c r="AP189" s="81"/>
      <c r="AQ189" s="81"/>
      <c r="IM189" s="24"/>
      <c r="IN189" s="24"/>
      <c r="IO189" s="24"/>
      <c r="IP189" s="24"/>
    </row>
    <row r="190" spans="1:250" s="23" customFormat="1" ht="15" customHeight="1" x14ac:dyDescent="0.2">
      <c r="A190" s="116">
        <v>72</v>
      </c>
      <c r="B190" s="106" t="s">
        <v>1248</v>
      </c>
      <c r="C190" s="106" t="s">
        <v>1249</v>
      </c>
      <c r="D190" s="20">
        <v>14</v>
      </c>
      <c r="E190" s="106" t="s">
        <v>962</v>
      </c>
      <c r="F190" s="106" t="s">
        <v>1250</v>
      </c>
      <c r="G190" s="106" t="s">
        <v>1408</v>
      </c>
      <c r="H190" s="68" t="s">
        <v>179</v>
      </c>
      <c r="I190" s="68" t="s">
        <v>180</v>
      </c>
      <c r="J190" s="22" t="s">
        <v>991</v>
      </c>
      <c r="K190" s="222">
        <v>39770</v>
      </c>
      <c r="L190" s="150" t="s">
        <v>741</v>
      </c>
      <c r="M190" s="22">
        <v>40</v>
      </c>
      <c r="N190" s="22" t="s">
        <v>755</v>
      </c>
      <c r="O190" s="21" t="s">
        <v>173</v>
      </c>
      <c r="P190" s="21" t="s">
        <v>1014</v>
      </c>
      <c r="Q190" s="21" t="s">
        <v>854</v>
      </c>
      <c r="R190" s="22">
        <v>1</v>
      </c>
      <c r="S190" s="79">
        <f t="shared" si="117"/>
        <v>14162</v>
      </c>
      <c r="T190" s="79"/>
      <c r="U190" s="79">
        <f t="shared" si="116"/>
        <v>2124.2999999999997</v>
      </c>
      <c r="V190" s="79">
        <f t="shared" si="118"/>
        <v>16286.3</v>
      </c>
      <c r="W190" s="79">
        <f>70.1*4</f>
        <v>280.39999999999998</v>
      </c>
      <c r="X190" s="79">
        <f t="shared" si="119"/>
        <v>3013.2166666666667</v>
      </c>
      <c r="Y190" s="79">
        <f t="shared" si="120"/>
        <v>30132.166666666664</v>
      </c>
      <c r="Z190" s="79">
        <f t="shared" si="121"/>
        <v>2442.9449999999997</v>
      </c>
      <c r="AA190" s="79">
        <f t="shared" si="122"/>
        <v>488.58899999999994</v>
      </c>
      <c r="AB190" s="79">
        <f t="shared" si="123"/>
        <v>814.31500000000005</v>
      </c>
      <c r="AC190" s="79">
        <f t="shared" si="124"/>
        <v>325.726</v>
      </c>
      <c r="AD190" s="79">
        <v>1114</v>
      </c>
      <c r="AE190" s="79">
        <v>679</v>
      </c>
      <c r="AF190" s="81">
        <f t="shared" si="125"/>
        <v>9039.65</v>
      </c>
      <c r="AG190" s="81">
        <f t="shared" si="126"/>
        <v>25946.694444444442</v>
      </c>
      <c r="AH190" s="81">
        <f t="shared" si="127"/>
        <v>311360.33333333331</v>
      </c>
      <c r="AI190" s="81"/>
      <c r="AJ190" s="81"/>
      <c r="AK190" s="81"/>
      <c r="AL190" s="81"/>
      <c r="AM190" s="81"/>
      <c r="AN190" s="81"/>
      <c r="AO190" s="81"/>
      <c r="AP190" s="81"/>
      <c r="AQ190" s="81"/>
      <c r="IM190" s="24"/>
      <c r="IN190" s="24"/>
      <c r="IO190" s="24"/>
      <c r="IP190" s="24"/>
    </row>
    <row r="191" spans="1:250" s="23" customFormat="1" ht="15" customHeight="1" x14ac:dyDescent="0.2">
      <c r="A191" s="18">
        <v>73</v>
      </c>
      <c r="B191" s="106" t="s">
        <v>1248</v>
      </c>
      <c r="C191" s="106" t="s">
        <v>1249</v>
      </c>
      <c r="D191" s="20">
        <v>14</v>
      </c>
      <c r="E191" s="106" t="s">
        <v>962</v>
      </c>
      <c r="F191" s="106" t="s">
        <v>1250</v>
      </c>
      <c r="G191" s="106" t="s">
        <v>1409</v>
      </c>
      <c r="H191" s="21" t="s">
        <v>205</v>
      </c>
      <c r="I191" s="21" t="s">
        <v>206</v>
      </c>
      <c r="J191" s="22" t="s">
        <v>991</v>
      </c>
      <c r="K191" s="222">
        <v>40245</v>
      </c>
      <c r="L191" s="150" t="s">
        <v>741</v>
      </c>
      <c r="M191" s="22">
        <v>40</v>
      </c>
      <c r="N191" s="22" t="s">
        <v>755</v>
      </c>
      <c r="O191" s="21" t="s">
        <v>173</v>
      </c>
      <c r="P191" s="21" t="s">
        <v>1014</v>
      </c>
      <c r="Q191" s="21" t="s">
        <v>854</v>
      </c>
      <c r="R191" s="22">
        <v>1</v>
      </c>
      <c r="S191" s="79">
        <f t="shared" si="117"/>
        <v>14162</v>
      </c>
      <c r="T191" s="79"/>
      <c r="U191" s="79">
        <f t="shared" si="116"/>
        <v>2124.2999999999997</v>
      </c>
      <c r="V191" s="79">
        <f t="shared" si="118"/>
        <v>16286.3</v>
      </c>
      <c r="W191" s="79"/>
      <c r="X191" s="79">
        <f t="shared" si="119"/>
        <v>3013.2166666666667</v>
      </c>
      <c r="Y191" s="79">
        <f t="shared" si="120"/>
        <v>30132.166666666664</v>
      </c>
      <c r="Z191" s="79">
        <f t="shared" si="121"/>
        <v>2442.9449999999997</v>
      </c>
      <c r="AA191" s="79">
        <f t="shared" si="122"/>
        <v>488.58899999999994</v>
      </c>
      <c r="AB191" s="79">
        <f t="shared" si="123"/>
        <v>814.31500000000005</v>
      </c>
      <c r="AC191" s="79">
        <f t="shared" si="124"/>
        <v>325.726</v>
      </c>
      <c r="AD191" s="79">
        <v>1114</v>
      </c>
      <c r="AE191" s="79">
        <v>679</v>
      </c>
      <c r="AF191" s="81">
        <f t="shared" si="125"/>
        <v>9039.65</v>
      </c>
      <c r="AG191" s="81">
        <f t="shared" si="126"/>
        <v>25666.29444444444</v>
      </c>
      <c r="AH191" s="81">
        <f t="shared" si="127"/>
        <v>307995.53333333327</v>
      </c>
      <c r="AI191" s="81"/>
      <c r="AJ191" s="81"/>
      <c r="AK191" s="81"/>
      <c r="AL191" s="81"/>
      <c r="AM191" s="81"/>
      <c r="AN191" s="81"/>
      <c r="AO191" s="81"/>
      <c r="AP191" s="81"/>
      <c r="AQ191" s="81"/>
      <c r="IM191" s="24"/>
      <c r="IN191" s="24"/>
      <c r="IO191" s="24"/>
      <c r="IP191" s="24"/>
    </row>
    <row r="192" spans="1:250" s="23" customFormat="1" ht="15" customHeight="1" x14ac:dyDescent="0.2">
      <c r="A192" s="18">
        <v>74</v>
      </c>
      <c r="B192" s="106" t="s">
        <v>1248</v>
      </c>
      <c r="C192" s="106" t="s">
        <v>1249</v>
      </c>
      <c r="D192" s="20">
        <v>14</v>
      </c>
      <c r="E192" s="109" t="s">
        <v>962</v>
      </c>
      <c r="F192" s="106" t="s">
        <v>1250</v>
      </c>
      <c r="G192" s="106" t="s">
        <v>1414</v>
      </c>
      <c r="H192" s="21" t="s">
        <v>153</v>
      </c>
      <c r="I192" s="21" t="s">
        <v>543</v>
      </c>
      <c r="J192" s="22" t="s">
        <v>991</v>
      </c>
      <c r="K192" s="222">
        <v>37257</v>
      </c>
      <c r="L192" s="162" t="s">
        <v>1809</v>
      </c>
      <c r="M192" s="22">
        <v>40</v>
      </c>
      <c r="N192" s="22" t="s">
        <v>731</v>
      </c>
      <c r="O192" s="21" t="s">
        <v>154</v>
      </c>
      <c r="P192" s="21" t="s">
        <v>1013</v>
      </c>
      <c r="Q192" s="21" t="s">
        <v>854</v>
      </c>
      <c r="R192" s="22">
        <v>1</v>
      </c>
      <c r="S192" s="118">
        <f t="shared" ref="S192:S195" si="128">13124+300+400</f>
        <v>13824</v>
      </c>
      <c r="T192" s="79"/>
      <c r="U192" s="79">
        <f>S192*0.15</f>
        <v>2073.6</v>
      </c>
      <c r="V192" s="79">
        <f t="shared" si="118"/>
        <v>15897.6</v>
      </c>
      <c r="W192" s="79">
        <f>70.1*5</f>
        <v>350.5</v>
      </c>
      <c r="X192" s="79">
        <f t="shared" si="119"/>
        <v>2894.2666666666664</v>
      </c>
      <c r="Y192" s="79">
        <f t="shared" si="120"/>
        <v>28942.666666666661</v>
      </c>
      <c r="Z192" s="79">
        <f t="shared" si="121"/>
        <v>2384.64</v>
      </c>
      <c r="AA192" s="79">
        <f t="shared" si="122"/>
        <v>476.928</v>
      </c>
      <c r="AB192" s="79">
        <f t="shared" si="123"/>
        <v>794.88000000000011</v>
      </c>
      <c r="AC192" s="79">
        <f t="shared" si="124"/>
        <v>317.952</v>
      </c>
      <c r="AD192" s="79">
        <v>869</v>
      </c>
      <c r="AE192" s="79">
        <v>599</v>
      </c>
      <c r="AF192" s="81">
        <f t="shared" si="125"/>
        <v>8682.7999999999993</v>
      </c>
      <c r="AG192" s="81">
        <f t="shared" si="126"/>
        <v>25067.144444444446</v>
      </c>
      <c r="AH192" s="81">
        <f t="shared" si="127"/>
        <v>300805.73333333334</v>
      </c>
      <c r="AI192" s="81"/>
      <c r="AJ192" s="81"/>
      <c r="AK192" s="81"/>
      <c r="AL192" s="81"/>
      <c r="AM192" s="81"/>
      <c r="AN192" s="81"/>
      <c r="AO192" s="81"/>
      <c r="AP192" s="81"/>
      <c r="AQ192" s="81"/>
      <c r="IM192" s="24"/>
      <c r="IN192" s="24"/>
      <c r="IO192" s="24"/>
      <c r="IP192" s="24"/>
    </row>
    <row r="193" spans="1:250" s="23" customFormat="1" ht="15" customHeight="1" x14ac:dyDescent="0.2">
      <c r="A193" s="18">
        <v>75</v>
      </c>
      <c r="B193" s="106" t="s">
        <v>1248</v>
      </c>
      <c r="C193" s="106" t="s">
        <v>1249</v>
      </c>
      <c r="D193" s="20">
        <v>14</v>
      </c>
      <c r="E193" s="106" t="s">
        <v>962</v>
      </c>
      <c r="F193" s="106" t="s">
        <v>1250</v>
      </c>
      <c r="G193" s="106" t="s">
        <v>1415</v>
      </c>
      <c r="H193" s="21" t="s">
        <v>155</v>
      </c>
      <c r="I193" s="21" t="s">
        <v>566</v>
      </c>
      <c r="J193" s="22" t="s">
        <v>991</v>
      </c>
      <c r="K193" s="222">
        <v>36942</v>
      </c>
      <c r="L193" s="162" t="s">
        <v>1809</v>
      </c>
      <c r="M193" s="22">
        <v>40</v>
      </c>
      <c r="N193" s="22" t="s">
        <v>731</v>
      </c>
      <c r="O193" s="21" t="s">
        <v>154</v>
      </c>
      <c r="P193" s="21" t="s">
        <v>1013</v>
      </c>
      <c r="Q193" s="21" t="s">
        <v>854</v>
      </c>
      <c r="R193" s="22">
        <v>1</v>
      </c>
      <c r="S193" s="118">
        <f t="shared" si="128"/>
        <v>13824</v>
      </c>
      <c r="T193" s="79"/>
      <c r="U193" s="79">
        <f>S193*0.15</f>
        <v>2073.6</v>
      </c>
      <c r="V193" s="79">
        <f t="shared" si="118"/>
        <v>15897.6</v>
      </c>
      <c r="W193" s="79">
        <f>70.1*5</f>
        <v>350.5</v>
      </c>
      <c r="X193" s="79">
        <f t="shared" si="119"/>
        <v>2894.2666666666664</v>
      </c>
      <c r="Y193" s="79">
        <f t="shared" si="120"/>
        <v>28942.666666666661</v>
      </c>
      <c r="Z193" s="79">
        <f t="shared" si="121"/>
        <v>2384.64</v>
      </c>
      <c r="AA193" s="79">
        <f t="shared" si="122"/>
        <v>476.928</v>
      </c>
      <c r="AB193" s="79">
        <f t="shared" si="123"/>
        <v>794.88000000000011</v>
      </c>
      <c r="AC193" s="79">
        <f t="shared" si="124"/>
        <v>317.952</v>
      </c>
      <c r="AD193" s="79">
        <v>869</v>
      </c>
      <c r="AE193" s="79">
        <v>599</v>
      </c>
      <c r="AF193" s="81">
        <f t="shared" si="125"/>
        <v>8682.7999999999993</v>
      </c>
      <c r="AG193" s="81">
        <f t="shared" si="126"/>
        <v>25067.144444444446</v>
      </c>
      <c r="AH193" s="81">
        <f t="shared" si="127"/>
        <v>300805.73333333334</v>
      </c>
      <c r="AI193" s="81"/>
      <c r="AJ193" s="81"/>
      <c r="AK193" s="81"/>
      <c r="AL193" s="81"/>
      <c r="AM193" s="81"/>
      <c r="AN193" s="81"/>
      <c r="AO193" s="81"/>
      <c r="AP193" s="81"/>
      <c r="AQ193" s="81"/>
      <c r="IM193" s="24"/>
      <c r="IN193" s="24"/>
      <c r="IO193" s="24"/>
      <c r="IP193" s="24"/>
    </row>
    <row r="194" spans="1:250" s="23" customFormat="1" ht="15" customHeight="1" x14ac:dyDescent="0.2">
      <c r="A194" s="116">
        <v>76</v>
      </c>
      <c r="B194" s="106" t="s">
        <v>1248</v>
      </c>
      <c r="C194" s="106" t="s">
        <v>1249</v>
      </c>
      <c r="D194" s="20">
        <v>14</v>
      </c>
      <c r="E194" s="106" t="s">
        <v>962</v>
      </c>
      <c r="F194" s="106" t="s">
        <v>1250</v>
      </c>
      <c r="G194" s="106" t="s">
        <v>1416</v>
      </c>
      <c r="H194" s="21" t="s">
        <v>156</v>
      </c>
      <c r="I194" s="21" t="s">
        <v>539</v>
      </c>
      <c r="J194" s="22" t="s">
        <v>991</v>
      </c>
      <c r="K194" s="222">
        <v>32905</v>
      </c>
      <c r="L194" s="162" t="s">
        <v>1809</v>
      </c>
      <c r="M194" s="22">
        <v>40</v>
      </c>
      <c r="N194" s="22" t="s">
        <v>731</v>
      </c>
      <c r="O194" s="21" t="s">
        <v>154</v>
      </c>
      <c r="P194" s="21" t="s">
        <v>1013</v>
      </c>
      <c r="Q194" s="21" t="s">
        <v>854</v>
      </c>
      <c r="R194" s="22">
        <v>1</v>
      </c>
      <c r="S194" s="118">
        <f t="shared" si="128"/>
        <v>13824</v>
      </c>
      <c r="T194" s="79"/>
      <c r="U194" s="79">
        <f>S194*0.15</f>
        <v>2073.6</v>
      </c>
      <c r="V194" s="79">
        <f t="shared" si="118"/>
        <v>15897.6</v>
      </c>
      <c r="W194" s="79">
        <f>70.1*7</f>
        <v>490.69999999999993</v>
      </c>
      <c r="X194" s="79">
        <f t="shared" si="119"/>
        <v>2894.2666666666664</v>
      </c>
      <c r="Y194" s="79">
        <f t="shared" si="120"/>
        <v>28942.666666666661</v>
      </c>
      <c r="Z194" s="79">
        <f t="shared" si="121"/>
        <v>2384.64</v>
      </c>
      <c r="AA194" s="79">
        <f t="shared" si="122"/>
        <v>476.928</v>
      </c>
      <c r="AB194" s="79">
        <f t="shared" si="123"/>
        <v>794.88000000000011</v>
      </c>
      <c r="AC194" s="79">
        <f t="shared" si="124"/>
        <v>317.952</v>
      </c>
      <c r="AD194" s="79">
        <v>869</v>
      </c>
      <c r="AE194" s="79">
        <v>599</v>
      </c>
      <c r="AF194" s="81">
        <f t="shared" si="125"/>
        <v>8682.7999999999993</v>
      </c>
      <c r="AG194" s="81">
        <f t="shared" si="126"/>
        <v>25207.344444444443</v>
      </c>
      <c r="AH194" s="81">
        <f t="shared" si="127"/>
        <v>302488.1333333333</v>
      </c>
      <c r="AI194" s="81"/>
      <c r="AJ194" s="81"/>
      <c r="AK194" s="81"/>
      <c r="AL194" s="81"/>
      <c r="AM194" s="81"/>
      <c r="AN194" s="81"/>
      <c r="AO194" s="81"/>
      <c r="AP194" s="81"/>
      <c r="AQ194" s="81"/>
      <c r="IM194" s="24"/>
      <c r="IN194" s="24"/>
      <c r="IO194" s="24"/>
      <c r="IP194" s="24"/>
    </row>
    <row r="195" spans="1:250" s="23" customFormat="1" ht="15" customHeight="1" x14ac:dyDescent="0.2">
      <c r="A195" s="18">
        <v>77</v>
      </c>
      <c r="B195" s="106" t="s">
        <v>1248</v>
      </c>
      <c r="C195" s="106" t="s">
        <v>1249</v>
      </c>
      <c r="D195" s="20">
        <v>14</v>
      </c>
      <c r="E195" s="106" t="s">
        <v>962</v>
      </c>
      <c r="F195" s="106" t="s">
        <v>1250</v>
      </c>
      <c r="G195" s="106" t="s">
        <v>1417</v>
      </c>
      <c r="H195" s="21" t="s">
        <v>157</v>
      </c>
      <c r="I195" s="21" t="s">
        <v>542</v>
      </c>
      <c r="J195" s="22" t="s">
        <v>991</v>
      </c>
      <c r="K195" s="222">
        <v>34001</v>
      </c>
      <c r="L195" s="162" t="s">
        <v>1809</v>
      </c>
      <c r="M195" s="22">
        <v>40</v>
      </c>
      <c r="N195" s="22" t="s">
        <v>731</v>
      </c>
      <c r="O195" s="21" t="s">
        <v>154</v>
      </c>
      <c r="P195" s="21" t="s">
        <v>1013</v>
      </c>
      <c r="Q195" s="21" t="s">
        <v>854</v>
      </c>
      <c r="R195" s="22">
        <v>1</v>
      </c>
      <c r="S195" s="118">
        <f t="shared" si="128"/>
        <v>13824</v>
      </c>
      <c r="T195" s="79"/>
      <c r="U195" s="79">
        <f>S195*0.15</f>
        <v>2073.6</v>
      </c>
      <c r="V195" s="79">
        <f t="shared" si="118"/>
        <v>15897.6</v>
      </c>
      <c r="W195" s="79">
        <f>70.1*7</f>
        <v>490.69999999999993</v>
      </c>
      <c r="X195" s="79">
        <f t="shared" si="119"/>
        <v>2894.2666666666664</v>
      </c>
      <c r="Y195" s="79">
        <f t="shared" si="120"/>
        <v>28942.666666666661</v>
      </c>
      <c r="Z195" s="79">
        <f t="shared" si="121"/>
        <v>2384.64</v>
      </c>
      <c r="AA195" s="79">
        <f t="shared" si="122"/>
        <v>476.928</v>
      </c>
      <c r="AB195" s="79">
        <f t="shared" si="123"/>
        <v>794.88000000000011</v>
      </c>
      <c r="AC195" s="79">
        <f t="shared" si="124"/>
        <v>317.952</v>
      </c>
      <c r="AD195" s="79">
        <v>869</v>
      </c>
      <c r="AE195" s="79">
        <v>599</v>
      </c>
      <c r="AF195" s="81">
        <f t="shared" si="125"/>
        <v>8682.7999999999993</v>
      </c>
      <c r="AG195" s="81">
        <f t="shared" si="126"/>
        <v>25207.344444444443</v>
      </c>
      <c r="AH195" s="81">
        <f t="shared" si="127"/>
        <v>302488.1333333333</v>
      </c>
      <c r="AI195" s="81"/>
      <c r="AJ195" s="81"/>
      <c r="AK195" s="81"/>
      <c r="AL195" s="81"/>
      <c r="AM195" s="81"/>
      <c r="AN195" s="81"/>
      <c r="AO195" s="81"/>
      <c r="AP195" s="81"/>
      <c r="AQ195" s="81"/>
      <c r="IM195" s="24"/>
      <c r="IN195" s="24"/>
      <c r="IO195" s="24"/>
      <c r="IP195" s="24"/>
    </row>
    <row r="196" spans="1:250" s="23" customFormat="1" ht="15" customHeight="1" x14ac:dyDescent="0.2">
      <c r="A196" s="18">
        <v>78</v>
      </c>
      <c r="B196" s="106" t="s">
        <v>1248</v>
      </c>
      <c r="C196" s="106" t="s">
        <v>1249</v>
      </c>
      <c r="D196" s="20">
        <v>14</v>
      </c>
      <c r="E196" s="109" t="s">
        <v>962</v>
      </c>
      <c r="F196" s="106" t="s">
        <v>1250</v>
      </c>
      <c r="G196" s="106" t="s">
        <v>1418</v>
      </c>
      <c r="H196" s="21" t="s">
        <v>747</v>
      </c>
      <c r="I196" s="21" t="s">
        <v>473</v>
      </c>
      <c r="J196" s="22" t="s">
        <v>990</v>
      </c>
      <c r="K196" s="222">
        <v>33270</v>
      </c>
      <c r="L196" s="150">
        <v>10</v>
      </c>
      <c r="M196" s="22">
        <v>40</v>
      </c>
      <c r="N196" s="22" t="s">
        <v>731</v>
      </c>
      <c r="O196" s="21" t="s">
        <v>920</v>
      </c>
      <c r="P196" s="21" t="s">
        <v>1013</v>
      </c>
      <c r="Q196" s="21" t="s">
        <v>854</v>
      </c>
      <c r="R196" s="22">
        <v>1</v>
      </c>
      <c r="S196" s="79">
        <f t="shared" ref="S196:S212" si="129">15856+300</f>
        <v>16156</v>
      </c>
      <c r="T196" s="79"/>
      <c r="U196" s="79"/>
      <c r="V196" s="79">
        <f t="shared" si="118"/>
        <v>16156</v>
      </c>
      <c r="W196" s="79">
        <f>70.1*7</f>
        <v>490.69999999999993</v>
      </c>
      <c r="X196" s="79">
        <f t="shared" si="119"/>
        <v>2943</v>
      </c>
      <c r="Y196" s="79">
        <f t="shared" si="120"/>
        <v>29430</v>
      </c>
      <c r="Z196" s="79">
        <f t="shared" si="121"/>
        <v>2423.4</v>
      </c>
      <c r="AA196" s="79">
        <f t="shared" si="122"/>
        <v>484.68</v>
      </c>
      <c r="AB196" s="79">
        <f t="shared" si="123"/>
        <v>807.80000000000007</v>
      </c>
      <c r="AC196" s="79">
        <f t="shared" si="124"/>
        <v>323.12</v>
      </c>
      <c r="AD196" s="79">
        <v>931</v>
      </c>
      <c r="AE196" s="79">
        <v>571</v>
      </c>
      <c r="AF196" s="81">
        <f t="shared" si="125"/>
        <v>8829</v>
      </c>
      <c r="AG196" s="81">
        <f t="shared" si="126"/>
        <v>25621.200000000001</v>
      </c>
      <c r="AH196" s="81">
        <f t="shared" si="127"/>
        <v>307454.40000000002</v>
      </c>
      <c r="AI196" s="81"/>
      <c r="AJ196" s="81"/>
      <c r="AK196" s="81"/>
      <c r="AL196" s="81"/>
      <c r="AM196" s="81"/>
      <c r="AN196" s="81"/>
      <c r="AO196" s="81"/>
      <c r="AP196" s="81"/>
      <c r="AQ196" s="81"/>
      <c r="IM196" s="24"/>
      <c r="IN196" s="24"/>
      <c r="IO196" s="24"/>
      <c r="IP196" s="24"/>
    </row>
    <row r="197" spans="1:250" s="23" customFormat="1" ht="15" customHeight="1" x14ac:dyDescent="0.2">
      <c r="A197" s="18">
        <v>79</v>
      </c>
      <c r="B197" s="106" t="s">
        <v>1248</v>
      </c>
      <c r="C197" s="106" t="s">
        <v>1249</v>
      </c>
      <c r="D197" s="20">
        <v>14</v>
      </c>
      <c r="E197" s="106" t="s">
        <v>962</v>
      </c>
      <c r="F197" s="106" t="s">
        <v>1250</v>
      </c>
      <c r="G197" s="106" t="s">
        <v>1419</v>
      </c>
      <c r="H197" s="21" t="s">
        <v>468</v>
      </c>
      <c r="I197" s="21" t="s">
        <v>748</v>
      </c>
      <c r="J197" s="22" t="s">
        <v>991</v>
      </c>
      <c r="K197" s="222">
        <v>39630</v>
      </c>
      <c r="L197" s="150">
        <v>10</v>
      </c>
      <c r="M197" s="22">
        <v>40</v>
      </c>
      <c r="N197" s="22" t="s">
        <v>731</v>
      </c>
      <c r="O197" s="21" t="s">
        <v>920</v>
      </c>
      <c r="P197" s="21" t="s">
        <v>1013</v>
      </c>
      <c r="Q197" s="21" t="s">
        <v>854</v>
      </c>
      <c r="R197" s="22">
        <v>1</v>
      </c>
      <c r="S197" s="79">
        <f t="shared" si="129"/>
        <v>16156</v>
      </c>
      <c r="T197" s="79"/>
      <c r="U197" s="79"/>
      <c r="V197" s="79">
        <f t="shared" si="118"/>
        <v>16156</v>
      </c>
      <c r="W197" s="79">
        <f>70.1*4</f>
        <v>280.39999999999998</v>
      </c>
      <c r="X197" s="79">
        <f t="shared" si="119"/>
        <v>2943</v>
      </c>
      <c r="Y197" s="79">
        <f t="shared" si="120"/>
        <v>29430</v>
      </c>
      <c r="Z197" s="79">
        <f t="shared" si="121"/>
        <v>2423.4</v>
      </c>
      <c r="AA197" s="79">
        <f t="shared" si="122"/>
        <v>484.68</v>
      </c>
      <c r="AB197" s="79">
        <f t="shared" si="123"/>
        <v>807.80000000000007</v>
      </c>
      <c r="AC197" s="79">
        <f t="shared" si="124"/>
        <v>323.12</v>
      </c>
      <c r="AD197" s="79">
        <v>931</v>
      </c>
      <c r="AE197" s="79">
        <v>571</v>
      </c>
      <c r="AF197" s="81">
        <f t="shared" si="125"/>
        <v>8829</v>
      </c>
      <c r="AG197" s="81">
        <f t="shared" si="126"/>
        <v>25410.9</v>
      </c>
      <c r="AH197" s="81">
        <f t="shared" si="127"/>
        <v>304930.80000000005</v>
      </c>
      <c r="AI197" s="81"/>
      <c r="AJ197" s="81"/>
      <c r="AK197" s="81"/>
      <c r="AL197" s="81"/>
      <c r="AM197" s="81"/>
      <c r="AN197" s="81"/>
      <c r="AO197" s="81"/>
      <c r="AP197" s="81"/>
      <c r="AQ197" s="81"/>
      <c r="IM197" s="24"/>
      <c r="IN197" s="24"/>
      <c r="IO197" s="24"/>
      <c r="IP197" s="24"/>
    </row>
    <row r="198" spans="1:250" s="23" customFormat="1" ht="15" customHeight="1" x14ac:dyDescent="0.2">
      <c r="A198" s="116">
        <v>80</v>
      </c>
      <c r="B198" s="106" t="s">
        <v>1248</v>
      </c>
      <c r="C198" s="106" t="s">
        <v>1249</v>
      </c>
      <c r="D198" s="20">
        <v>14</v>
      </c>
      <c r="E198" s="106" t="s">
        <v>962</v>
      </c>
      <c r="F198" s="106" t="s">
        <v>1250</v>
      </c>
      <c r="G198" s="106" t="s">
        <v>1420</v>
      </c>
      <c r="H198" s="21" t="s">
        <v>971</v>
      </c>
      <c r="I198" s="21" t="s">
        <v>972</v>
      </c>
      <c r="J198" s="22" t="s">
        <v>991</v>
      </c>
      <c r="K198" s="222">
        <v>40917</v>
      </c>
      <c r="L198" s="150">
        <v>10</v>
      </c>
      <c r="M198" s="22">
        <v>40</v>
      </c>
      <c r="N198" s="22" t="s">
        <v>731</v>
      </c>
      <c r="O198" s="21" t="s">
        <v>920</v>
      </c>
      <c r="P198" s="21" t="s">
        <v>1013</v>
      </c>
      <c r="Q198" s="21" t="s">
        <v>854</v>
      </c>
      <c r="R198" s="22">
        <v>1</v>
      </c>
      <c r="S198" s="79">
        <f t="shared" si="129"/>
        <v>16156</v>
      </c>
      <c r="T198" s="79"/>
      <c r="U198" s="79"/>
      <c r="V198" s="79">
        <f t="shared" si="118"/>
        <v>16156</v>
      </c>
      <c r="W198" s="79"/>
      <c r="X198" s="79">
        <f t="shared" si="119"/>
        <v>2943</v>
      </c>
      <c r="Y198" s="79">
        <f t="shared" si="120"/>
        <v>29430</v>
      </c>
      <c r="Z198" s="79">
        <f t="shared" si="121"/>
        <v>2423.4</v>
      </c>
      <c r="AA198" s="79">
        <f t="shared" si="122"/>
        <v>484.68</v>
      </c>
      <c r="AB198" s="79">
        <f t="shared" si="123"/>
        <v>807.80000000000007</v>
      </c>
      <c r="AC198" s="79">
        <f t="shared" si="124"/>
        <v>323.12</v>
      </c>
      <c r="AD198" s="79">
        <v>931</v>
      </c>
      <c r="AE198" s="79">
        <v>571</v>
      </c>
      <c r="AF198" s="81">
        <f t="shared" si="125"/>
        <v>8829</v>
      </c>
      <c r="AG198" s="81">
        <f t="shared" si="126"/>
        <v>25130.5</v>
      </c>
      <c r="AH198" s="81">
        <f t="shared" si="127"/>
        <v>301566</v>
      </c>
      <c r="AI198" s="81"/>
      <c r="AJ198" s="81"/>
      <c r="AK198" s="81"/>
      <c r="AL198" s="81"/>
      <c r="AM198" s="81"/>
      <c r="AN198" s="81"/>
      <c r="AO198" s="81"/>
      <c r="AP198" s="81"/>
      <c r="AQ198" s="81"/>
      <c r="IM198" s="24"/>
      <c r="IN198" s="24"/>
      <c r="IO198" s="24"/>
      <c r="IP198" s="24"/>
    </row>
    <row r="199" spans="1:250" s="23" customFormat="1" ht="15" customHeight="1" x14ac:dyDescent="0.2">
      <c r="A199" s="18">
        <v>81</v>
      </c>
      <c r="B199" s="106" t="s">
        <v>1248</v>
      </c>
      <c r="C199" s="106" t="s">
        <v>1249</v>
      </c>
      <c r="D199" s="20">
        <v>14</v>
      </c>
      <c r="E199" s="109" t="s">
        <v>962</v>
      </c>
      <c r="F199" s="106" t="s">
        <v>1250</v>
      </c>
      <c r="G199" s="106" t="s">
        <v>1424</v>
      </c>
      <c r="H199" s="21" t="s">
        <v>160</v>
      </c>
      <c r="I199" s="21" t="s">
        <v>569</v>
      </c>
      <c r="J199" s="22" t="s">
        <v>991</v>
      </c>
      <c r="K199" s="222">
        <v>35947</v>
      </c>
      <c r="L199" s="150">
        <v>10</v>
      </c>
      <c r="M199" s="22">
        <v>40</v>
      </c>
      <c r="N199" s="22" t="s">
        <v>731</v>
      </c>
      <c r="O199" s="21" t="s">
        <v>855</v>
      </c>
      <c r="P199" s="21" t="s">
        <v>1015</v>
      </c>
      <c r="Q199" s="21" t="s">
        <v>854</v>
      </c>
      <c r="R199" s="22">
        <v>1</v>
      </c>
      <c r="S199" s="79">
        <f t="shared" si="129"/>
        <v>16156</v>
      </c>
      <c r="T199" s="79"/>
      <c r="U199" s="79"/>
      <c r="V199" s="79">
        <f t="shared" si="118"/>
        <v>16156</v>
      </c>
      <c r="W199" s="79">
        <f>70.1*6</f>
        <v>420.59999999999997</v>
      </c>
      <c r="X199" s="79">
        <f t="shared" si="119"/>
        <v>2943</v>
      </c>
      <c r="Y199" s="79">
        <f t="shared" si="120"/>
        <v>29430</v>
      </c>
      <c r="Z199" s="79">
        <f t="shared" si="121"/>
        <v>2423.4</v>
      </c>
      <c r="AA199" s="79">
        <f t="shared" si="122"/>
        <v>484.68</v>
      </c>
      <c r="AB199" s="79">
        <f t="shared" si="123"/>
        <v>807.80000000000007</v>
      </c>
      <c r="AC199" s="79">
        <f t="shared" si="124"/>
        <v>323.12</v>
      </c>
      <c r="AD199" s="79">
        <v>931</v>
      </c>
      <c r="AE199" s="79">
        <v>571</v>
      </c>
      <c r="AF199" s="81">
        <f t="shared" si="125"/>
        <v>8829</v>
      </c>
      <c r="AG199" s="81">
        <f t="shared" si="126"/>
        <v>25551.1</v>
      </c>
      <c r="AH199" s="81">
        <f t="shared" si="127"/>
        <v>306613.19999999995</v>
      </c>
      <c r="AI199" s="81"/>
      <c r="AJ199" s="81"/>
      <c r="AK199" s="81"/>
      <c r="AL199" s="81"/>
      <c r="AM199" s="81"/>
      <c r="AN199" s="81"/>
      <c r="AO199" s="81"/>
      <c r="AP199" s="81"/>
      <c r="AQ199" s="81"/>
      <c r="IM199" s="24"/>
      <c r="IN199" s="24"/>
      <c r="IO199" s="24"/>
      <c r="IP199" s="24"/>
    </row>
    <row r="200" spans="1:250" s="23" customFormat="1" ht="15" customHeight="1" x14ac:dyDescent="0.2">
      <c r="A200" s="116">
        <v>82</v>
      </c>
      <c r="B200" s="106" t="s">
        <v>1248</v>
      </c>
      <c r="C200" s="106" t="s">
        <v>1249</v>
      </c>
      <c r="D200" s="20">
        <v>14</v>
      </c>
      <c r="E200" s="106" t="s">
        <v>962</v>
      </c>
      <c r="F200" s="106" t="s">
        <v>1250</v>
      </c>
      <c r="G200" s="106" t="s">
        <v>1425</v>
      </c>
      <c r="H200" s="61" t="s">
        <v>161</v>
      </c>
      <c r="I200" s="21" t="s">
        <v>524</v>
      </c>
      <c r="J200" s="22" t="s">
        <v>991</v>
      </c>
      <c r="K200" s="222">
        <v>39218</v>
      </c>
      <c r="L200" s="150">
        <v>10</v>
      </c>
      <c r="M200" s="22">
        <v>40</v>
      </c>
      <c r="N200" s="22" t="s">
        <v>731</v>
      </c>
      <c r="O200" s="21" t="s">
        <v>855</v>
      </c>
      <c r="P200" s="21" t="s">
        <v>1015</v>
      </c>
      <c r="Q200" s="21" t="s">
        <v>854</v>
      </c>
      <c r="R200" s="22">
        <v>1</v>
      </c>
      <c r="S200" s="79">
        <f t="shared" si="129"/>
        <v>16156</v>
      </c>
      <c r="T200" s="79"/>
      <c r="U200" s="79"/>
      <c r="V200" s="79">
        <f t="shared" si="118"/>
        <v>16156</v>
      </c>
      <c r="W200" s="79">
        <f>70.1*4</f>
        <v>280.39999999999998</v>
      </c>
      <c r="X200" s="79">
        <f t="shared" si="119"/>
        <v>2943</v>
      </c>
      <c r="Y200" s="79">
        <f t="shared" si="120"/>
        <v>29430</v>
      </c>
      <c r="Z200" s="79">
        <f t="shared" si="121"/>
        <v>2423.4</v>
      </c>
      <c r="AA200" s="79">
        <f t="shared" si="122"/>
        <v>484.68</v>
      </c>
      <c r="AB200" s="79">
        <f t="shared" si="123"/>
        <v>807.80000000000007</v>
      </c>
      <c r="AC200" s="79">
        <f t="shared" si="124"/>
        <v>323.12</v>
      </c>
      <c r="AD200" s="79">
        <v>931</v>
      </c>
      <c r="AE200" s="79">
        <v>571</v>
      </c>
      <c r="AF200" s="81">
        <f t="shared" si="125"/>
        <v>8829</v>
      </c>
      <c r="AG200" s="81">
        <f t="shared" si="126"/>
        <v>25410.9</v>
      </c>
      <c r="AH200" s="81">
        <f t="shared" si="127"/>
        <v>304930.80000000005</v>
      </c>
      <c r="AI200" s="81"/>
      <c r="AJ200" s="81"/>
      <c r="AK200" s="81"/>
      <c r="AL200" s="81"/>
      <c r="AM200" s="81"/>
      <c r="AN200" s="81"/>
      <c r="AO200" s="81"/>
      <c r="AP200" s="81"/>
      <c r="AQ200" s="81"/>
      <c r="IM200" s="24"/>
      <c r="IN200" s="24"/>
      <c r="IO200" s="24"/>
      <c r="IP200" s="24"/>
    </row>
    <row r="201" spans="1:250" s="23" customFormat="1" ht="15" customHeight="1" x14ac:dyDescent="0.2">
      <c r="A201" s="18">
        <v>83</v>
      </c>
      <c r="B201" s="19" t="s">
        <v>1248</v>
      </c>
      <c r="C201" s="19" t="s">
        <v>1249</v>
      </c>
      <c r="D201" s="20">
        <v>14</v>
      </c>
      <c r="E201" s="19" t="s">
        <v>962</v>
      </c>
      <c r="F201" s="19" t="s">
        <v>1250</v>
      </c>
      <c r="G201" s="19" t="s">
        <v>1829</v>
      </c>
      <c r="H201" s="25" t="s">
        <v>1825</v>
      </c>
      <c r="I201" s="21" t="s">
        <v>1846</v>
      </c>
      <c r="J201" s="180" t="s">
        <v>991</v>
      </c>
      <c r="K201" s="222">
        <v>42171</v>
      </c>
      <c r="L201" s="150">
        <v>10</v>
      </c>
      <c r="M201" s="22">
        <v>40</v>
      </c>
      <c r="N201" s="22" t="s">
        <v>731</v>
      </c>
      <c r="O201" s="21" t="s">
        <v>855</v>
      </c>
      <c r="P201" s="21" t="s">
        <v>1015</v>
      </c>
      <c r="Q201" s="21" t="s">
        <v>854</v>
      </c>
      <c r="R201" s="22">
        <v>1</v>
      </c>
      <c r="S201" s="79">
        <f t="shared" si="129"/>
        <v>16156</v>
      </c>
      <c r="T201" s="79"/>
      <c r="U201" s="79"/>
      <c r="V201" s="79">
        <f t="shared" si="118"/>
        <v>16156</v>
      </c>
      <c r="W201" s="79">
        <f>70.1*4</f>
        <v>280.39999999999998</v>
      </c>
      <c r="X201" s="79">
        <f t="shared" si="119"/>
        <v>2943</v>
      </c>
      <c r="Y201" s="79">
        <f t="shared" si="120"/>
        <v>29430</v>
      </c>
      <c r="Z201" s="79">
        <f t="shared" si="121"/>
        <v>2423.4</v>
      </c>
      <c r="AA201" s="79">
        <f t="shared" si="122"/>
        <v>484.68</v>
      </c>
      <c r="AB201" s="79">
        <f t="shared" si="123"/>
        <v>807.80000000000007</v>
      </c>
      <c r="AC201" s="79">
        <f t="shared" si="124"/>
        <v>323.12</v>
      </c>
      <c r="AD201" s="79">
        <v>931</v>
      </c>
      <c r="AE201" s="79">
        <v>571</v>
      </c>
      <c r="AF201" s="81">
        <f t="shared" si="125"/>
        <v>8829</v>
      </c>
      <c r="AG201" s="81">
        <f t="shared" si="126"/>
        <v>25410.9</v>
      </c>
      <c r="AH201" s="81">
        <f t="shared" si="127"/>
        <v>304930.80000000005</v>
      </c>
      <c r="AI201" s="81"/>
      <c r="AJ201" s="81"/>
      <c r="AK201" s="81"/>
      <c r="AL201" s="81"/>
      <c r="AM201" s="81"/>
      <c r="AN201" s="81"/>
      <c r="AO201" s="81"/>
      <c r="AP201" s="81"/>
      <c r="AQ201" s="81"/>
      <c r="IM201" s="24"/>
      <c r="IN201" s="24"/>
      <c r="IO201" s="24"/>
      <c r="IP201" s="24"/>
    </row>
    <row r="202" spans="1:250" s="23" customFormat="1" ht="15" customHeight="1" x14ac:dyDescent="0.2">
      <c r="A202" s="18">
        <v>84</v>
      </c>
      <c r="B202" s="106" t="s">
        <v>1248</v>
      </c>
      <c r="C202" s="106" t="s">
        <v>1249</v>
      </c>
      <c r="D202" s="20">
        <v>14</v>
      </c>
      <c r="E202" s="106" t="s">
        <v>962</v>
      </c>
      <c r="F202" s="106" t="s">
        <v>1250</v>
      </c>
      <c r="G202" s="106" t="s">
        <v>1426</v>
      </c>
      <c r="H202" s="21" t="s">
        <v>162</v>
      </c>
      <c r="I202" s="21" t="s">
        <v>568</v>
      </c>
      <c r="J202" s="22" t="s">
        <v>991</v>
      </c>
      <c r="K202" s="222">
        <v>37820</v>
      </c>
      <c r="L202" s="150">
        <v>10</v>
      </c>
      <c r="M202" s="22">
        <v>40</v>
      </c>
      <c r="N202" s="22" t="s">
        <v>731</v>
      </c>
      <c r="O202" s="21" t="s">
        <v>855</v>
      </c>
      <c r="P202" s="21" t="s">
        <v>1015</v>
      </c>
      <c r="Q202" s="21" t="s">
        <v>854</v>
      </c>
      <c r="R202" s="22">
        <v>1</v>
      </c>
      <c r="S202" s="79">
        <f t="shared" si="129"/>
        <v>16156</v>
      </c>
      <c r="T202" s="79"/>
      <c r="U202" s="79"/>
      <c r="V202" s="79">
        <f t="shared" si="118"/>
        <v>16156</v>
      </c>
      <c r="W202" s="79">
        <f>70.1*5</f>
        <v>350.5</v>
      </c>
      <c r="X202" s="79">
        <f t="shared" si="119"/>
        <v>2943</v>
      </c>
      <c r="Y202" s="79">
        <f t="shared" si="120"/>
        <v>29430</v>
      </c>
      <c r="Z202" s="79">
        <f t="shared" si="121"/>
        <v>2423.4</v>
      </c>
      <c r="AA202" s="79">
        <f t="shared" si="122"/>
        <v>484.68</v>
      </c>
      <c r="AB202" s="79">
        <f t="shared" si="123"/>
        <v>807.80000000000007</v>
      </c>
      <c r="AC202" s="79">
        <f t="shared" si="124"/>
        <v>323.12</v>
      </c>
      <c r="AD202" s="79">
        <v>931</v>
      </c>
      <c r="AE202" s="79">
        <v>571</v>
      </c>
      <c r="AF202" s="81">
        <f t="shared" si="125"/>
        <v>8829</v>
      </c>
      <c r="AG202" s="81">
        <f t="shared" si="126"/>
        <v>25481</v>
      </c>
      <c r="AH202" s="81">
        <f t="shared" si="127"/>
        <v>305772</v>
      </c>
      <c r="AI202" s="81"/>
      <c r="AJ202" s="81"/>
      <c r="AK202" s="81"/>
      <c r="AL202" s="81"/>
      <c r="AM202" s="81"/>
      <c r="AN202" s="81"/>
      <c r="AO202" s="81"/>
      <c r="AP202" s="81"/>
      <c r="AQ202" s="81"/>
      <c r="IM202" s="24"/>
      <c r="IN202" s="24"/>
      <c r="IO202" s="24"/>
      <c r="IP202" s="24"/>
    </row>
    <row r="203" spans="1:250" s="23" customFormat="1" ht="15" customHeight="1" x14ac:dyDescent="0.2">
      <c r="A203" s="18">
        <v>85</v>
      </c>
      <c r="B203" s="106" t="s">
        <v>1248</v>
      </c>
      <c r="C203" s="106" t="s">
        <v>1249</v>
      </c>
      <c r="D203" s="20">
        <v>14</v>
      </c>
      <c r="E203" s="109" t="s">
        <v>962</v>
      </c>
      <c r="F203" s="106" t="s">
        <v>1250</v>
      </c>
      <c r="G203" s="106" t="s">
        <v>1427</v>
      </c>
      <c r="H203" s="25" t="s">
        <v>1184</v>
      </c>
      <c r="I203" s="21" t="s">
        <v>1185</v>
      </c>
      <c r="J203" s="22" t="s">
        <v>991</v>
      </c>
      <c r="K203" s="222">
        <v>41414</v>
      </c>
      <c r="L203" s="150">
        <v>10</v>
      </c>
      <c r="M203" s="22">
        <v>40</v>
      </c>
      <c r="N203" s="22" t="s">
        <v>731</v>
      </c>
      <c r="O203" s="21" t="s">
        <v>855</v>
      </c>
      <c r="P203" s="21" t="s">
        <v>1015</v>
      </c>
      <c r="Q203" s="21" t="s">
        <v>854</v>
      </c>
      <c r="R203" s="22">
        <v>1</v>
      </c>
      <c r="S203" s="79">
        <f t="shared" si="129"/>
        <v>16156</v>
      </c>
      <c r="T203" s="79"/>
      <c r="U203" s="79"/>
      <c r="V203" s="79">
        <f t="shared" si="118"/>
        <v>16156</v>
      </c>
      <c r="W203" s="79"/>
      <c r="X203" s="79">
        <f t="shared" si="119"/>
        <v>2943</v>
      </c>
      <c r="Y203" s="79">
        <f t="shared" si="120"/>
        <v>29430</v>
      </c>
      <c r="Z203" s="79">
        <f t="shared" si="121"/>
        <v>2423.4</v>
      </c>
      <c r="AA203" s="79">
        <f t="shared" si="122"/>
        <v>484.68</v>
      </c>
      <c r="AB203" s="79">
        <f t="shared" si="123"/>
        <v>807.80000000000007</v>
      </c>
      <c r="AC203" s="79">
        <f t="shared" si="124"/>
        <v>323.12</v>
      </c>
      <c r="AD203" s="79">
        <v>931</v>
      </c>
      <c r="AE203" s="79">
        <v>571</v>
      </c>
      <c r="AF203" s="81">
        <f t="shared" si="125"/>
        <v>8829</v>
      </c>
      <c r="AG203" s="81">
        <f t="shared" si="126"/>
        <v>25130.5</v>
      </c>
      <c r="AH203" s="81">
        <f t="shared" si="127"/>
        <v>301566</v>
      </c>
      <c r="AI203" s="81"/>
      <c r="AJ203" s="81"/>
      <c r="AK203" s="81"/>
      <c r="AL203" s="81"/>
      <c r="AM203" s="81"/>
      <c r="AN203" s="81"/>
      <c r="AO203" s="81"/>
      <c r="AP203" s="81"/>
      <c r="AQ203" s="81"/>
      <c r="IM203" s="24"/>
      <c r="IN203" s="24"/>
      <c r="IO203" s="24"/>
      <c r="IP203" s="24"/>
    </row>
    <row r="204" spans="1:250" s="23" customFormat="1" ht="15" customHeight="1" x14ac:dyDescent="0.2">
      <c r="A204" s="116">
        <v>86</v>
      </c>
      <c r="B204" s="106" t="s">
        <v>1248</v>
      </c>
      <c r="C204" s="106" t="s">
        <v>1249</v>
      </c>
      <c r="D204" s="20">
        <v>14</v>
      </c>
      <c r="E204" s="106" t="s">
        <v>962</v>
      </c>
      <c r="F204" s="106" t="s">
        <v>1250</v>
      </c>
      <c r="G204" s="106" t="s">
        <v>1428</v>
      </c>
      <c r="H204" s="21" t="s">
        <v>1170</v>
      </c>
      <c r="I204" s="21" t="s">
        <v>246</v>
      </c>
      <c r="J204" s="22" t="s">
        <v>991</v>
      </c>
      <c r="K204" s="222">
        <v>40087</v>
      </c>
      <c r="L204" s="150">
        <v>10</v>
      </c>
      <c r="M204" s="22">
        <v>40</v>
      </c>
      <c r="N204" s="22" t="s">
        <v>731</v>
      </c>
      <c r="O204" s="21" t="s">
        <v>855</v>
      </c>
      <c r="P204" s="21" t="s">
        <v>1015</v>
      </c>
      <c r="Q204" s="21" t="s">
        <v>854</v>
      </c>
      <c r="R204" s="22">
        <v>1</v>
      </c>
      <c r="S204" s="79">
        <f t="shared" si="129"/>
        <v>16156</v>
      </c>
      <c r="T204" s="79"/>
      <c r="U204" s="79"/>
      <c r="V204" s="79">
        <f t="shared" si="118"/>
        <v>16156</v>
      </c>
      <c r="W204" s="79"/>
      <c r="X204" s="79">
        <f t="shared" si="119"/>
        <v>2943</v>
      </c>
      <c r="Y204" s="79">
        <f t="shared" si="120"/>
        <v>29430</v>
      </c>
      <c r="Z204" s="79">
        <f t="shared" si="121"/>
        <v>2423.4</v>
      </c>
      <c r="AA204" s="79">
        <f t="shared" si="122"/>
        <v>484.68</v>
      </c>
      <c r="AB204" s="79">
        <f t="shared" si="123"/>
        <v>807.80000000000007</v>
      </c>
      <c r="AC204" s="79">
        <f t="shared" si="124"/>
        <v>323.12</v>
      </c>
      <c r="AD204" s="79">
        <v>931</v>
      </c>
      <c r="AE204" s="79">
        <v>571</v>
      </c>
      <c r="AF204" s="81">
        <f t="shared" si="125"/>
        <v>8829</v>
      </c>
      <c r="AG204" s="81">
        <f t="shared" si="126"/>
        <v>25130.5</v>
      </c>
      <c r="AH204" s="81">
        <f t="shared" si="127"/>
        <v>301566</v>
      </c>
      <c r="AI204" s="81"/>
      <c r="AJ204" s="81"/>
      <c r="AK204" s="81"/>
      <c r="AL204" s="81"/>
      <c r="AM204" s="81"/>
      <c r="AN204" s="81"/>
      <c r="AO204" s="81"/>
      <c r="AP204" s="81"/>
      <c r="AQ204" s="81"/>
      <c r="IM204" s="24"/>
      <c r="IN204" s="24"/>
      <c r="IO204" s="24"/>
      <c r="IP204" s="24"/>
    </row>
    <row r="205" spans="1:250" s="23" customFormat="1" ht="15" customHeight="1" x14ac:dyDescent="0.2">
      <c r="A205" s="18">
        <v>87</v>
      </c>
      <c r="B205" s="106" t="s">
        <v>1248</v>
      </c>
      <c r="C205" s="106" t="s">
        <v>1249</v>
      </c>
      <c r="D205" s="20">
        <v>14</v>
      </c>
      <c r="E205" s="106" t="s">
        <v>962</v>
      </c>
      <c r="F205" s="106" t="s">
        <v>1250</v>
      </c>
      <c r="G205" s="68"/>
      <c r="H205" s="217" t="s">
        <v>1862</v>
      </c>
      <c r="I205" s="68"/>
      <c r="J205" s="22"/>
      <c r="K205" s="200"/>
      <c r="L205" s="150">
        <v>10</v>
      </c>
      <c r="M205" s="22">
        <v>40</v>
      </c>
      <c r="N205" s="22" t="s">
        <v>731</v>
      </c>
      <c r="O205" s="21" t="s">
        <v>855</v>
      </c>
      <c r="P205" s="21" t="s">
        <v>1015</v>
      </c>
      <c r="Q205" s="21" t="s">
        <v>854</v>
      </c>
      <c r="R205" s="22">
        <v>1</v>
      </c>
      <c r="S205" s="79">
        <f t="shared" si="129"/>
        <v>16156</v>
      </c>
      <c r="T205" s="79"/>
      <c r="U205" s="79"/>
      <c r="V205" s="79">
        <f t="shared" si="118"/>
        <v>16156</v>
      </c>
      <c r="W205" s="79">
        <f>70.1*5</f>
        <v>350.5</v>
      </c>
      <c r="X205" s="79">
        <f t="shared" si="119"/>
        <v>2943</v>
      </c>
      <c r="Y205" s="79">
        <f t="shared" si="120"/>
        <v>29430</v>
      </c>
      <c r="Z205" s="79">
        <f t="shared" si="121"/>
        <v>2423.4</v>
      </c>
      <c r="AA205" s="79">
        <f t="shared" si="122"/>
        <v>484.68</v>
      </c>
      <c r="AB205" s="79">
        <f t="shared" si="123"/>
        <v>807.80000000000007</v>
      </c>
      <c r="AC205" s="79">
        <f t="shared" si="124"/>
        <v>323.12</v>
      </c>
      <c r="AD205" s="79">
        <v>931</v>
      </c>
      <c r="AE205" s="79">
        <v>571</v>
      </c>
      <c r="AF205" s="81">
        <f t="shared" si="125"/>
        <v>8829</v>
      </c>
      <c r="AG205" s="81">
        <f t="shared" si="126"/>
        <v>25481</v>
      </c>
      <c r="AH205" s="81">
        <f t="shared" si="127"/>
        <v>305772</v>
      </c>
      <c r="AI205" s="81"/>
      <c r="AJ205" s="81"/>
      <c r="AK205" s="81"/>
      <c r="AL205" s="81"/>
      <c r="AM205" s="81"/>
      <c r="AN205" s="81"/>
      <c r="AO205" s="81"/>
      <c r="AP205" s="81"/>
      <c r="AQ205" s="81"/>
      <c r="IM205" s="24"/>
      <c r="IN205" s="24"/>
      <c r="IO205" s="24"/>
      <c r="IP205" s="24"/>
    </row>
    <row r="206" spans="1:250" s="23" customFormat="1" ht="15" customHeight="1" x14ac:dyDescent="0.2">
      <c r="A206" s="18">
        <v>88</v>
      </c>
      <c r="B206" s="106" t="s">
        <v>1248</v>
      </c>
      <c r="C206" s="106" t="s">
        <v>1249</v>
      </c>
      <c r="D206" s="20">
        <v>14</v>
      </c>
      <c r="E206" s="106" t="s">
        <v>962</v>
      </c>
      <c r="F206" s="106" t="s">
        <v>1250</v>
      </c>
      <c r="G206" s="106"/>
      <c r="H206" s="178" t="s">
        <v>1863</v>
      </c>
      <c r="I206" s="21"/>
      <c r="J206" s="22"/>
      <c r="K206" s="222"/>
      <c r="L206" s="150">
        <v>10</v>
      </c>
      <c r="M206" s="22">
        <v>40</v>
      </c>
      <c r="N206" s="22" t="s">
        <v>731</v>
      </c>
      <c r="O206" s="21" t="s">
        <v>855</v>
      </c>
      <c r="P206" s="21" t="s">
        <v>1015</v>
      </c>
      <c r="Q206" s="21" t="s">
        <v>854</v>
      </c>
      <c r="R206" s="22">
        <v>1</v>
      </c>
      <c r="S206" s="79">
        <f t="shared" si="129"/>
        <v>16156</v>
      </c>
      <c r="T206" s="79"/>
      <c r="U206" s="79"/>
      <c r="V206" s="79">
        <f t="shared" si="118"/>
        <v>16156</v>
      </c>
      <c r="W206" s="79">
        <f>70.1*5</f>
        <v>350.5</v>
      </c>
      <c r="X206" s="79">
        <f t="shared" si="119"/>
        <v>2943</v>
      </c>
      <c r="Y206" s="79">
        <f t="shared" si="120"/>
        <v>29430</v>
      </c>
      <c r="Z206" s="79">
        <f t="shared" si="121"/>
        <v>2423.4</v>
      </c>
      <c r="AA206" s="79">
        <f t="shared" si="122"/>
        <v>484.68</v>
      </c>
      <c r="AB206" s="79">
        <f t="shared" si="123"/>
        <v>807.80000000000007</v>
      </c>
      <c r="AC206" s="79">
        <f t="shared" si="124"/>
        <v>323.12</v>
      </c>
      <c r="AD206" s="79">
        <v>931</v>
      </c>
      <c r="AE206" s="79">
        <v>571</v>
      </c>
      <c r="AF206" s="81">
        <f t="shared" si="125"/>
        <v>8829</v>
      </c>
      <c r="AG206" s="81">
        <f t="shared" si="126"/>
        <v>25481</v>
      </c>
      <c r="AH206" s="81">
        <f t="shared" si="127"/>
        <v>305772</v>
      </c>
      <c r="AI206" s="81"/>
      <c r="AJ206" s="81"/>
      <c r="AK206" s="81"/>
      <c r="AL206" s="81"/>
      <c r="AM206" s="81"/>
      <c r="AN206" s="81"/>
      <c r="AO206" s="81"/>
      <c r="AP206" s="81"/>
      <c r="AQ206" s="81"/>
      <c r="IM206" s="24"/>
      <c r="IN206" s="24"/>
      <c r="IO206" s="24"/>
      <c r="IP206" s="24"/>
    </row>
    <row r="207" spans="1:250" s="23" customFormat="1" ht="15" customHeight="1" x14ac:dyDescent="0.2">
      <c r="A207" s="18">
        <v>89</v>
      </c>
      <c r="B207" s="106" t="s">
        <v>1248</v>
      </c>
      <c r="C207" s="106" t="s">
        <v>1249</v>
      </c>
      <c r="D207" s="20">
        <v>14</v>
      </c>
      <c r="E207" s="112" t="s">
        <v>961</v>
      </c>
      <c r="F207" s="106" t="s">
        <v>1250</v>
      </c>
      <c r="G207" s="68"/>
      <c r="H207" s="217" t="s">
        <v>1861</v>
      </c>
      <c r="I207" s="68"/>
      <c r="J207" s="22"/>
      <c r="K207" s="68"/>
      <c r="L207" s="150">
        <v>6</v>
      </c>
      <c r="M207" s="22">
        <v>40</v>
      </c>
      <c r="N207" s="22" t="s">
        <v>755</v>
      </c>
      <c r="O207" s="21" t="s">
        <v>63</v>
      </c>
      <c r="P207" s="21" t="s">
        <v>1015</v>
      </c>
      <c r="Q207" s="21" t="s">
        <v>854</v>
      </c>
      <c r="R207" s="22">
        <v>1</v>
      </c>
      <c r="S207" s="79">
        <f>9183+500+400</f>
        <v>10083</v>
      </c>
      <c r="T207" s="79"/>
      <c r="U207" s="79"/>
      <c r="V207" s="79">
        <f>S207+T207+U207</f>
        <v>10083</v>
      </c>
      <c r="W207" s="79">
        <f>70.1*4</f>
        <v>280.39999999999998</v>
      </c>
      <c r="X207" s="79">
        <f>(V207+AD207+AE207)/30*5</f>
        <v>1935.6666666666665</v>
      </c>
      <c r="Y207" s="79">
        <f>(V207+AD207+AE207)/30*50</f>
        <v>19356.666666666668</v>
      </c>
      <c r="Z207" s="79">
        <f>V207*15%</f>
        <v>1512.45</v>
      </c>
      <c r="AA207" s="79">
        <f>V207*3%</f>
        <v>302.49</v>
      </c>
      <c r="AB207" s="79">
        <f>V207*5%</f>
        <v>504.15000000000003</v>
      </c>
      <c r="AC207" s="79">
        <f>V207*2%</f>
        <v>201.66</v>
      </c>
      <c r="AD207" s="79">
        <f>845+70</f>
        <v>915</v>
      </c>
      <c r="AE207" s="79">
        <f>586+30</f>
        <v>616</v>
      </c>
      <c r="AF207" s="81">
        <f>(V207+AD207+AE207)/2</f>
        <v>5807</v>
      </c>
      <c r="AG207" s="81">
        <f>V207+W207+Z207+AA207+AB207+AC207+AD207+AE207+(X207/12+Y207/12+AF207/12)</f>
        <v>16673.427777777779</v>
      </c>
      <c r="AH207" s="81">
        <f>+AG207*12</f>
        <v>200081.13333333336</v>
      </c>
      <c r="AI207" s="81"/>
      <c r="AJ207" s="81"/>
      <c r="AK207" s="81"/>
      <c r="AL207" s="81"/>
      <c r="AM207" s="81"/>
      <c r="AN207" s="81"/>
      <c r="AO207" s="81"/>
      <c r="AP207" s="81"/>
      <c r="AQ207" s="81"/>
      <c r="IM207" s="24"/>
      <c r="IN207" s="24"/>
      <c r="IO207" s="24"/>
      <c r="IP207" s="24"/>
    </row>
    <row r="208" spans="1:250" s="23" customFormat="1" ht="15" customHeight="1" x14ac:dyDescent="0.2">
      <c r="A208" s="116">
        <v>90</v>
      </c>
      <c r="B208" s="106" t="s">
        <v>1248</v>
      </c>
      <c r="C208" s="106" t="s">
        <v>1249</v>
      </c>
      <c r="D208" s="20">
        <v>14</v>
      </c>
      <c r="E208" s="106" t="s">
        <v>961</v>
      </c>
      <c r="F208" s="106" t="s">
        <v>1250</v>
      </c>
      <c r="G208" s="106" t="s">
        <v>1361</v>
      </c>
      <c r="H208" s="25" t="s">
        <v>484</v>
      </c>
      <c r="I208" s="21" t="s">
        <v>65</v>
      </c>
      <c r="J208" s="22" t="s">
        <v>991</v>
      </c>
      <c r="K208" s="222">
        <v>39664</v>
      </c>
      <c r="L208" s="150">
        <v>6</v>
      </c>
      <c r="M208" s="22">
        <v>40</v>
      </c>
      <c r="N208" s="22" t="s">
        <v>755</v>
      </c>
      <c r="O208" s="21" t="s">
        <v>63</v>
      </c>
      <c r="P208" s="21" t="s">
        <v>1015</v>
      </c>
      <c r="Q208" s="21" t="s">
        <v>854</v>
      </c>
      <c r="R208" s="22">
        <v>1</v>
      </c>
      <c r="S208" s="79">
        <f>9183+500+400</f>
        <v>10083</v>
      </c>
      <c r="T208" s="79"/>
      <c r="U208" s="79"/>
      <c r="V208" s="79">
        <f>S208+T208+U208</f>
        <v>10083</v>
      </c>
      <c r="W208" s="79">
        <f>70.1*4</f>
        <v>280.39999999999998</v>
      </c>
      <c r="X208" s="79">
        <f>(V208+AD208+AE208)/30*5</f>
        <v>1935.6666666666665</v>
      </c>
      <c r="Y208" s="79">
        <f>(V208+AD208+AE208)/30*50</f>
        <v>19356.666666666668</v>
      </c>
      <c r="Z208" s="79">
        <f>V208*15%</f>
        <v>1512.45</v>
      </c>
      <c r="AA208" s="79">
        <f>V208*3%</f>
        <v>302.49</v>
      </c>
      <c r="AB208" s="79">
        <f>V208*5%</f>
        <v>504.15000000000003</v>
      </c>
      <c r="AC208" s="79">
        <f>V208*2%</f>
        <v>201.66</v>
      </c>
      <c r="AD208" s="79">
        <f>845+70</f>
        <v>915</v>
      </c>
      <c r="AE208" s="79">
        <f>586+30</f>
        <v>616</v>
      </c>
      <c r="AF208" s="81">
        <f>(V208+AD208+AE208)/2</f>
        <v>5807</v>
      </c>
      <c r="AG208" s="81">
        <f>V208+W208+Z208+AA208+AB208+AC208+AD208+AE208+(X208/12+Y208/12+AF208/12)</f>
        <v>16673.427777777779</v>
      </c>
      <c r="AH208" s="81">
        <f>+AG208*12</f>
        <v>200081.13333333336</v>
      </c>
      <c r="AI208" s="81"/>
      <c r="AJ208" s="81"/>
      <c r="AK208" s="81"/>
      <c r="AL208" s="81"/>
      <c r="AM208" s="81"/>
      <c r="AN208" s="81"/>
      <c r="AO208" s="81"/>
      <c r="AP208" s="81"/>
      <c r="AQ208" s="81"/>
      <c r="IM208" s="24"/>
      <c r="IN208" s="24"/>
      <c r="IO208" s="24"/>
      <c r="IP208" s="24"/>
    </row>
    <row r="209" spans="1:250" s="23" customFormat="1" ht="15" customHeight="1" x14ac:dyDescent="0.2">
      <c r="A209" s="18">
        <v>91</v>
      </c>
      <c r="B209" s="106" t="s">
        <v>1248</v>
      </c>
      <c r="C209" s="106" t="s">
        <v>1249</v>
      </c>
      <c r="D209" s="20">
        <v>14</v>
      </c>
      <c r="E209" s="112" t="s">
        <v>961</v>
      </c>
      <c r="F209" s="106" t="s">
        <v>1250</v>
      </c>
      <c r="G209" s="106" t="s">
        <v>1382</v>
      </c>
      <c r="H209" s="21" t="s">
        <v>69</v>
      </c>
      <c r="I209" s="21" t="s">
        <v>483</v>
      </c>
      <c r="J209" s="22" t="s">
        <v>991</v>
      </c>
      <c r="K209" s="222">
        <v>37928</v>
      </c>
      <c r="L209" s="150" t="s">
        <v>754</v>
      </c>
      <c r="M209" s="22">
        <v>40</v>
      </c>
      <c r="N209" s="67" t="s">
        <v>755</v>
      </c>
      <c r="O209" s="21" t="s">
        <v>756</v>
      </c>
      <c r="P209" s="21" t="s">
        <v>1015</v>
      </c>
      <c r="Q209" s="21" t="s">
        <v>854</v>
      </c>
      <c r="R209" s="22">
        <v>1</v>
      </c>
      <c r="S209" s="79">
        <f>11455+500+400</f>
        <v>12355</v>
      </c>
      <c r="T209" s="79"/>
      <c r="U209" s="79"/>
      <c r="V209" s="79">
        <f>S209+T209+U209</f>
        <v>12355</v>
      </c>
      <c r="W209" s="79">
        <f>70.1*5</f>
        <v>350.5</v>
      </c>
      <c r="X209" s="79">
        <f>(V209+AD209+AE209)/30*5</f>
        <v>2344.5</v>
      </c>
      <c r="Y209" s="79">
        <f>(V209+AD209+AE209)/30*50</f>
        <v>23445</v>
      </c>
      <c r="Z209" s="79">
        <f>V209*15%</f>
        <v>1853.25</v>
      </c>
      <c r="AA209" s="79">
        <f>V209*3%</f>
        <v>370.65</v>
      </c>
      <c r="AB209" s="79">
        <f>V209*5%</f>
        <v>617.75</v>
      </c>
      <c r="AC209" s="79">
        <f>V209*2%</f>
        <v>247.1</v>
      </c>
      <c r="AD209" s="79">
        <f>1021+25</f>
        <v>1046</v>
      </c>
      <c r="AE209" s="79">
        <v>666</v>
      </c>
      <c r="AF209" s="81">
        <f>(V209+AD209+AE209)/2</f>
        <v>7033.5</v>
      </c>
      <c r="AG209" s="81">
        <f>V209+W209+Z209+AA209+AB209+AC209+AD209+AE209+(X209/12+Y209/12+AF209/12)</f>
        <v>20241.5</v>
      </c>
      <c r="AH209" s="81">
        <f>+AG209*12</f>
        <v>242898</v>
      </c>
      <c r="AI209" s="81"/>
      <c r="AJ209" s="81"/>
      <c r="AK209" s="81"/>
      <c r="AL209" s="81"/>
      <c r="AM209" s="81"/>
      <c r="AN209" s="81"/>
      <c r="AO209" s="81"/>
      <c r="AP209" s="81"/>
      <c r="AQ209" s="81"/>
      <c r="IM209" s="24"/>
      <c r="IN209" s="24"/>
      <c r="IO209" s="24"/>
      <c r="IP209" s="24"/>
    </row>
    <row r="210" spans="1:250" s="23" customFormat="1" ht="15" customHeight="1" x14ac:dyDescent="0.2">
      <c r="A210" s="116">
        <v>92</v>
      </c>
      <c r="B210" s="106" t="s">
        <v>1248</v>
      </c>
      <c r="C210" s="106" t="s">
        <v>1249</v>
      </c>
      <c r="D210" s="20">
        <v>14</v>
      </c>
      <c r="E210" s="106" t="s">
        <v>961</v>
      </c>
      <c r="F210" s="106" t="s">
        <v>1250</v>
      </c>
      <c r="G210" s="106" t="s">
        <v>1360</v>
      </c>
      <c r="H210" s="21" t="s">
        <v>64</v>
      </c>
      <c r="I210" s="21" t="s">
        <v>552</v>
      </c>
      <c r="J210" s="22" t="s">
        <v>991</v>
      </c>
      <c r="K210" s="222">
        <v>39157</v>
      </c>
      <c r="L210" s="150" t="s">
        <v>741</v>
      </c>
      <c r="M210" s="22">
        <v>40</v>
      </c>
      <c r="N210" s="67" t="s">
        <v>755</v>
      </c>
      <c r="O210" s="21" t="s">
        <v>879</v>
      </c>
      <c r="P210" s="21" t="s">
        <v>1015</v>
      </c>
      <c r="Q210" s="21" t="s">
        <v>854</v>
      </c>
      <c r="R210" s="22">
        <v>1</v>
      </c>
      <c r="S210" s="79">
        <f>12912+500+400</f>
        <v>13812</v>
      </c>
      <c r="T210" s="79"/>
      <c r="U210" s="79"/>
      <c r="V210" s="79">
        <f>S210+T210+U210</f>
        <v>13812</v>
      </c>
      <c r="W210" s="79">
        <f>70.1*5</f>
        <v>350.5</v>
      </c>
      <c r="X210" s="79">
        <f>(V210+AD210+AE210)/30*5</f>
        <v>2600.833333333333</v>
      </c>
      <c r="Y210" s="79">
        <f>(V210+AD210+AE210)/30*50</f>
        <v>26008.333333333332</v>
      </c>
      <c r="Z210" s="79">
        <f>V210*15%</f>
        <v>2071.7999999999997</v>
      </c>
      <c r="AA210" s="79">
        <f>V210*3%</f>
        <v>414.35999999999996</v>
      </c>
      <c r="AB210" s="79">
        <f>V210*5%</f>
        <v>690.6</v>
      </c>
      <c r="AC210" s="79">
        <f>V210*2%</f>
        <v>276.24</v>
      </c>
      <c r="AD210" s="79">
        <v>1114</v>
      </c>
      <c r="AE210" s="79">
        <v>679</v>
      </c>
      <c r="AF210" s="81">
        <f>(V210+AD210+AE210)/2</f>
        <v>7802.5</v>
      </c>
      <c r="AG210" s="81">
        <f>V210+W210+Z210+AA210+AB210+AC210+AD210+AE210+(X210/12+Y210/12+AF210/12)</f>
        <v>22442.805555555555</v>
      </c>
      <c r="AH210" s="81">
        <f>+AG210*12</f>
        <v>269313.66666666663</v>
      </c>
      <c r="AI210" s="81"/>
      <c r="AJ210" s="81"/>
      <c r="AK210" s="81"/>
      <c r="AL210" s="81"/>
      <c r="AM210" s="81"/>
      <c r="AN210" s="81"/>
      <c r="AO210" s="81"/>
      <c r="AP210" s="81"/>
      <c r="AQ210" s="81"/>
      <c r="IM210" s="24"/>
      <c r="IN210" s="24"/>
      <c r="IO210" s="24"/>
      <c r="IP210" s="24"/>
    </row>
    <row r="211" spans="1:250" s="23" customFormat="1" ht="15" customHeight="1" x14ac:dyDescent="0.2">
      <c r="A211" s="18">
        <v>93</v>
      </c>
      <c r="B211" s="106" t="s">
        <v>1248</v>
      </c>
      <c r="C211" s="106" t="s">
        <v>1249</v>
      </c>
      <c r="D211" s="20">
        <v>14</v>
      </c>
      <c r="E211" s="109" t="s">
        <v>961</v>
      </c>
      <c r="F211" s="106" t="s">
        <v>1250</v>
      </c>
      <c r="G211" s="106" t="s">
        <v>1413</v>
      </c>
      <c r="H211" s="21" t="s">
        <v>106</v>
      </c>
      <c r="I211" s="21" t="s">
        <v>574</v>
      </c>
      <c r="J211" s="22" t="s">
        <v>991</v>
      </c>
      <c r="K211" s="222">
        <v>37753</v>
      </c>
      <c r="L211" s="154" t="s">
        <v>1809</v>
      </c>
      <c r="M211" s="22">
        <v>40</v>
      </c>
      <c r="N211" s="67" t="s">
        <v>755</v>
      </c>
      <c r="O211" s="21" t="s">
        <v>967</v>
      </c>
      <c r="P211" s="21" t="s">
        <v>1015</v>
      </c>
      <c r="Q211" s="21" t="s">
        <v>854</v>
      </c>
      <c r="R211" s="22">
        <v>1</v>
      </c>
      <c r="S211" s="79">
        <f>13124+300+400</f>
        <v>13824</v>
      </c>
      <c r="T211" s="79"/>
      <c r="U211" s="79"/>
      <c r="V211" s="79">
        <f>S211+T211+U211</f>
        <v>13824</v>
      </c>
      <c r="W211" s="79">
        <f>70.1*5</f>
        <v>350.5</v>
      </c>
      <c r="X211" s="79">
        <f>(V211+AD211+AE211)/30*5</f>
        <v>2548.666666666667</v>
      </c>
      <c r="Y211" s="79">
        <f>(V211+AD211+AE211)/30*50</f>
        <v>25486.666666666668</v>
      </c>
      <c r="Z211" s="79">
        <f>V211*15%</f>
        <v>2073.6</v>
      </c>
      <c r="AA211" s="79">
        <f>V211*3%</f>
        <v>414.71999999999997</v>
      </c>
      <c r="AB211" s="79">
        <f>V211*5%</f>
        <v>691.2</v>
      </c>
      <c r="AC211" s="79">
        <f>V211*2%</f>
        <v>276.48</v>
      </c>
      <c r="AD211" s="79">
        <v>869</v>
      </c>
      <c r="AE211" s="79">
        <v>599</v>
      </c>
      <c r="AF211" s="81">
        <f>(V211+AD211+AE211)/2</f>
        <v>7646</v>
      </c>
      <c r="AG211" s="81">
        <f>V211+W211+Z211+AA211+AB211+AC211+AD211+AE211+(X211/12+Y211/12+AF211/12)</f>
        <v>22071.944444444445</v>
      </c>
      <c r="AH211" s="81">
        <f>+AG211*12</f>
        <v>264863.33333333337</v>
      </c>
      <c r="AI211" s="81"/>
      <c r="AJ211" s="81"/>
      <c r="AK211" s="81"/>
      <c r="AL211" s="81"/>
      <c r="AM211" s="81"/>
      <c r="AN211" s="81"/>
      <c r="AO211" s="81"/>
      <c r="AP211" s="81"/>
      <c r="AQ211" s="81"/>
      <c r="IM211" s="24"/>
      <c r="IN211" s="24"/>
      <c r="IO211" s="24"/>
      <c r="IP211" s="24"/>
    </row>
    <row r="212" spans="1:250" s="23" customFormat="1" ht="15" customHeight="1" x14ac:dyDescent="0.2">
      <c r="A212" s="18">
        <v>94</v>
      </c>
      <c r="B212" s="106" t="s">
        <v>1248</v>
      </c>
      <c r="C212" s="106" t="s">
        <v>1249</v>
      </c>
      <c r="D212" s="20">
        <v>14</v>
      </c>
      <c r="E212" s="106" t="s">
        <v>962</v>
      </c>
      <c r="F212" s="106" t="s">
        <v>1250</v>
      </c>
      <c r="G212" s="106" t="s">
        <v>1431</v>
      </c>
      <c r="H212" s="21" t="s">
        <v>250</v>
      </c>
      <c r="I212" s="21" t="s">
        <v>251</v>
      </c>
      <c r="J212" s="22" t="s">
        <v>991</v>
      </c>
      <c r="K212" s="222">
        <v>36404</v>
      </c>
      <c r="L212" s="150">
        <v>10</v>
      </c>
      <c r="M212" s="22">
        <v>40</v>
      </c>
      <c r="N212" s="22" t="s">
        <v>731</v>
      </c>
      <c r="O212" s="21" t="s">
        <v>167</v>
      </c>
      <c r="P212" s="21" t="s">
        <v>1016</v>
      </c>
      <c r="Q212" s="21" t="s">
        <v>854</v>
      </c>
      <c r="R212" s="22">
        <v>1</v>
      </c>
      <c r="S212" s="79">
        <f t="shared" si="129"/>
        <v>16156</v>
      </c>
      <c r="T212" s="79"/>
      <c r="U212" s="79"/>
      <c r="V212" s="79">
        <f t="shared" si="118"/>
        <v>16156</v>
      </c>
      <c r="W212" s="79">
        <f>70.1*5</f>
        <v>350.5</v>
      </c>
      <c r="X212" s="79">
        <f t="shared" si="119"/>
        <v>2943</v>
      </c>
      <c r="Y212" s="79">
        <f t="shared" si="120"/>
        <v>29430</v>
      </c>
      <c r="Z212" s="79">
        <f t="shared" si="121"/>
        <v>2423.4</v>
      </c>
      <c r="AA212" s="79">
        <f t="shared" si="122"/>
        <v>484.68</v>
      </c>
      <c r="AB212" s="79">
        <f t="shared" si="123"/>
        <v>807.80000000000007</v>
      </c>
      <c r="AC212" s="79">
        <f t="shared" si="124"/>
        <v>323.12</v>
      </c>
      <c r="AD212" s="79">
        <v>931</v>
      </c>
      <c r="AE212" s="79">
        <v>571</v>
      </c>
      <c r="AF212" s="81">
        <f t="shared" si="125"/>
        <v>8829</v>
      </c>
      <c r="AG212" s="81">
        <f t="shared" si="126"/>
        <v>25481</v>
      </c>
      <c r="AH212" s="81">
        <f t="shared" si="127"/>
        <v>305772</v>
      </c>
      <c r="AI212" s="81"/>
      <c r="AJ212" s="81"/>
      <c r="AK212" s="81"/>
      <c r="AL212" s="81"/>
      <c r="AM212" s="81"/>
      <c r="AN212" s="81"/>
      <c r="AO212" s="81"/>
      <c r="AP212" s="81"/>
      <c r="AQ212" s="81"/>
      <c r="IM212" s="24"/>
      <c r="IN212" s="24"/>
      <c r="IO212" s="24"/>
      <c r="IP212" s="24"/>
    </row>
    <row r="213" spans="1:250" s="23" customFormat="1" ht="15" customHeight="1" x14ac:dyDescent="0.2">
      <c r="A213" s="18">
        <v>95</v>
      </c>
      <c r="B213" s="106" t="s">
        <v>1248</v>
      </c>
      <c r="C213" s="106" t="s">
        <v>1249</v>
      </c>
      <c r="D213" s="20">
        <v>14</v>
      </c>
      <c r="E213" s="106" t="s">
        <v>962</v>
      </c>
      <c r="F213" s="106" t="s">
        <v>1250</v>
      </c>
      <c r="G213" s="106" t="s">
        <v>1432</v>
      </c>
      <c r="H213" s="21" t="s">
        <v>546</v>
      </c>
      <c r="I213" s="21" t="s">
        <v>545</v>
      </c>
      <c r="J213" s="22" t="s">
        <v>991</v>
      </c>
      <c r="K213" s="222">
        <v>37910</v>
      </c>
      <c r="L213" s="150" t="s">
        <v>222</v>
      </c>
      <c r="M213" s="22">
        <v>40</v>
      </c>
      <c r="N213" s="22" t="s">
        <v>731</v>
      </c>
      <c r="O213" s="21" t="s">
        <v>108</v>
      </c>
      <c r="P213" s="21" t="s">
        <v>1012</v>
      </c>
      <c r="Q213" s="21" t="s">
        <v>854</v>
      </c>
      <c r="R213" s="22">
        <v>1</v>
      </c>
      <c r="S213" s="79">
        <v>16563</v>
      </c>
      <c r="T213" s="79"/>
      <c r="U213" s="79"/>
      <c r="V213" s="79">
        <f t="shared" si="118"/>
        <v>16563</v>
      </c>
      <c r="W213" s="79">
        <f>70.1*5</f>
        <v>350.5</v>
      </c>
      <c r="X213" s="79">
        <f t="shared" si="119"/>
        <v>3018.1666666666665</v>
      </c>
      <c r="Y213" s="79">
        <f t="shared" si="120"/>
        <v>30181.666666666668</v>
      </c>
      <c r="Z213" s="79">
        <f t="shared" si="121"/>
        <v>2484.4499999999998</v>
      </c>
      <c r="AA213" s="79">
        <f t="shared" si="122"/>
        <v>496.89</v>
      </c>
      <c r="AB213" s="79">
        <f t="shared" si="123"/>
        <v>828.15000000000009</v>
      </c>
      <c r="AC213" s="79">
        <f t="shared" si="124"/>
        <v>331.26</v>
      </c>
      <c r="AD213" s="79">
        <v>974</v>
      </c>
      <c r="AE213" s="79">
        <v>572</v>
      </c>
      <c r="AF213" s="81">
        <f t="shared" si="125"/>
        <v>9054.5</v>
      </c>
      <c r="AG213" s="81">
        <f t="shared" si="126"/>
        <v>26121.444444444445</v>
      </c>
      <c r="AH213" s="81">
        <f t="shared" si="127"/>
        <v>313457.33333333337</v>
      </c>
      <c r="AI213" s="81"/>
      <c r="AJ213" s="81"/>
      <c r="AK213" s="81"/>
      <c r="AL213" s="81"/>
      <c r="AM213" s="81"/>
      <c r="AN213" s="81"/>
      <c r="AO213" s="81"/>
      <c r="AP213" s="81"/>
      <c r="AQ213" s="81"/>
      <c r="IM213" s="24"/>
      <c r="IN213" s="24"/>
      <c r="IO213" s="24"/>
      <c r="IP213" s="24"/>
    </row>
    <row r="214" spans="1:250" s="23" customFormat="1" ht="15" customHeight="1" x14ac:dyDescent="0.2">
      <c r="A214" s="116">
        <v>96</v>
      </c>
      <c r="B214" s="106" t="s">
        <v>1248</v>
      </c>
      <c r="C214" s="106" t="s">
        <v>1249</v>
      </c>
      <c r="D214" s="20">
        <v>14</v>
      </c>
      <c r="E214" s="106" t="s">
        <v>962</v>
      </c>
      <c r="F214" s="106" t="s">
        <v>1250</v>
      </c>
      <c r="G214" s="106" t="s">
        <v>1433</v>
      </c>
      <c r="H214" s="21" t="s">
        <v>110</v>
      </c>
      <c r="I214" s="21" t="s">
        <v>111</v>
      </c>
      <c r="J214" s="22" t="s">
        <v>991</v>
      </c>
      <c r="K214" s="222">
        <v>38615</v>
      </c>
      <c r="L214" s="150">
        <v>11</v>
      </c>
      <c r="M214" s="22">
        <v>40</v>
      </c>
      <c r="N214" s="22" t="s">
        <v>731</v>
      </c>
      <c r="O214" s="21" t="s">
        <v>856</v>
      </c>
      <c r="P214" s="21" t="s">
        <v>1012</v>
      </c>
      <c r="Q214" s="21" t="s">
        <v>854</v>
      </c>
      <c r="R214" s="22">
        <v>1</v>
      </c>
      <c r="S214" s="79">
        <v>17669.61</v>
      </c>
      <c r="T214" s="79"/>
      <c r="U214" s="79"/>
      <c r="V214" s="79">
        <f t="shared" si="118"/>
        <v>17669.61</v>
      </c>
      <c r="W214" s="79">
        <f>70.1*4</f>
        <v>280.39999999999998</v>
      </c>
      <c r="X214" s="79">
        <f t="shared" si="119"/>
        <v>3281.1016666666665</v>
      </c>
      <c r="Y214" s="79">
        <f t="shared" si="120"/>
        <v>32811.016666666663</v>
      </c>
      <c r="Z214" s="79">
        <f t="shared" si="121"/>
        <v>2650.4414999999999</v>
      </c>
      <c r="AA214" s="79">
        <f t="shared" si="122"/>
        <v>530.0883</v>
      </c>
      <c r="AB214" s="79">
        <f t="shared" si="123"/>
        <v>883.48050000000012</v>
      </c>
      <c r="AC214" s="79">
        <f t="shared" si="124"/>
        <v>353.3922</v>
      </c>
      <c r="AD214" s="79">
        <v>1261</v>
      </c>
      <c r="AE214" s="79">
        <v>756</v>
      </c>
      <c r="AF214" s="81">
        <f t="shared" si="125"/>
        <v>9843.3050000000003</v>
      </c>
      <c r="AG214" s="81">
        <f t="shared" si="126"/>
        <v>28212.364444444447</v>
      </c>
      <c r="AH214" s="81">
        <f t="shared" si="127"/>
        <v>338548.37333333335</v>
      </c>
      <c r="AI214" s="81"/>
      <c r="AJ214" s="81"/>
      <c r="AK214" s="81"/>
      <c r="AL214" s="81"/>
      <c r="AM214" s="81"/>
      <c r="AN214" s="81"/>
      <c r="AO214" s="81"/>
      <c r="AP214" s="81"/>
      <c r="AQ214" s="81"/>
      <c r="IM214" s="24"/>
      <c r="IN214" s="24"/>
      <c r="IO214" s="24"/>
      <c r="IP214" s="24"/>
    </row>
    <row r="215" spans="1:250" s="23" customFormat="1" ht="15" customHeight="1" x14ac:dyDescent="0.2">
      <c r="A215" s="18">
        <v>97</v>
      </c>
      <c r="B215" s="106" t="s">
        <v>1248</v>
      </c>
      <c r="C215" s="106" t="s">
        <v>1249</v>
      </c>
      <c r="D215" s="20">
        <v>14</v>
      </c>
      <c r="E215" s="106" t="s">
        <v>962</v>
      </c>
      <c r="F215" s="106" t="s">
        <v>1250</v>
      </c>
      <c r="G215" s="106" t="s">
        <v>1430</v>
      </c>
      <c r="H215" s="21" t="s">
        <v>164</v>
      </c>
      <c r="I215" s="21" t="s">
        <v>165</v>
      </c>
      <c r="J215" s="22" t="s">
        <v>991</v>
      </c>
      <c r="K215" s="222">
        <v>36290</v>
      </c>
      <c r="L215" s="150">
        <v>12</v>
      </c>
      <c r="M215" s="22">
        <v>40</v>
      </c>
      <c r="N215" s="22" t="s">
        <v>731</v>
      </c>
      <c r="O215" s="21" t="s">
        <v>829</v>
      </c>
      <c r="P215" s="21" t="s">
        <v>1016</v>
      </c>
      <c r="Q215" s="21" t="s">
        <v>854</v>
      </c>
      <c r="R215" s="22">
        <v>1</v>
      </c>
      <c r="S215" s="79">
        <v>21910.5</v>
      </c>
      <c r="T215" s="79"/>
      <c r="U215" s="79"/>
      <c r="V215" s="79">
        <f t="shared" si="118"/>
        <v>21910.5</v>
      </c>
      <c r="W215" s="79">
        <f>70.1*6</f>
        <v>420.59999999999997</v>
      </c>
      <c r="X215" s="79">
        <f t="shared" si="119"/>
        <v>4045.5833333333335</v>
      </c>
      <c r="Y215" s="79">
        <f t="shared" si="120"/>
        <v>40455.833333333336</v>
      </c>
      <c r="Z215" s="79">
        <f t="shared" si="121"/>
        <v>3286.5749999999998</v>
      </c>
      <c r="AA215" s="79">
        <f t="shared" si="122"/>
        <v>657.31499999999994</v>
      </c>
      <c r="AB215" s="79">
        <f t="shared" si="123"/>
        <v>1095.5250000000001</v>
      </c>
      <c r="AC215" s="79">
        <f t="shared" si="124"/>
        <v>438.21000000000004</v>
      </c>
      <c r="AD215" s="79">
        <v>1455</v>
      </c>
      <c r="AE215" s="79">
        <v>908</v>
      </c>
      <c r="AF215" s="81">
        <f t="shared" si="125"/>
        <v>12136.75</v>
      </c>
      <c r="AG215" s="81">
        <f t="shared" si="126"/>
        <v>34891.572222222225</v>
      </c>
      <c r="AH215" s="81">
        <f t="shared" si="127"/>
        <v>418698.8666666667</v>
      </c>
      <c r="AI215" s="81"/>
      <c r="AJ215" s="81"/>
      <c r="AK215" s="81"/>
      <c r="AL215" s="81"/>
      <c r="AM215" s="81"/>
      <c r="AN215" s="81"/>
      <c r="AO215" s="81"/>
      <c r="AP215" s="81"/>
      <c r="AQ215" s="81"/>
      <c r="IM215" s="24"/>
      <c r="IN215" s="24"/>
      <c r="IO215" s="24"/>
      <c r="IP215" s="24"/>
    </row>
    <row r="216" spans="1:250" s="23" customFormat="1" ht="15" customHeight="1" x14ac:dyDescent="0.2">
      <c r="A216" s="18">
        <v>98</v>
      </c>
      <c r="B216" s="106" t="s">
        <v>1248</v>
      </c>
      <c r="C216" s="106" t="s">
        <v>1249</v>
      </c>
      <c r="D216" s="20">
        <v>14</v>
      </c>
      <c r="E216" s="106" t="s">
        <v>962</v>
      </c>
      <c r="F216" s="106" t="s">
        <v>1250</v>
      </c>
      <c r="G216" s="106" t="s">
        <v>1434</v>
      </c>
      <c r="H216" s="21" t="s">
        <v>116</v>
      </c>
      <c r="I216" s="21" t="s">
        <v>577</v>
      </c>
      <c r="J216" s="22" t="s">
        <v>991</v>
      </c>
      <c r="K216" s="222">
        <v>36465</v>
      </c>
      <c r="L216" s="150">
        <v>12</v>
      </c>
      <c r="M216" s="22">
        <v>40</v>
      </c>
      <c r="N216" s="22" t="s">
        <v>731</v>
      </c>
      <c r="O216" s="21" t="s">
        <v>117</v>
      </c>
      <c r="P216" s="21" t="s">
        <v>1016</v>
      </c>
      <c r="Q216" s="21" t="s">
        <v>854</v>
      </c>
      <c r="R216" s="22">
        <v>1</v>
      </c>
      <c r="S216" s="79">
        <v>21910.5</v>
      </c>
      <c r="T216" s="79"/>
      <c r="U216" s="79"/>
      <c r="V216" s="79">
        <f t="shared" si="118"/>
        <v>21910.5</v>
      </c>
      <c r="W216" s="79">
        <f>70.1*5</f>
        <v>350.5</v>
      </c>
      <c r="X216" s="79">
        <f t="shared" si="119"/>
        <v>4045.5833333333335</v>
      </c>
      <c r="Y216" s="79">
        <f t="shared" si="120"/>
        <v>40455.833333333336</v>
      </c>
      <c r="Z216" s="79">
        <f t="shared" si="121"/>
        <v>3286.5749999999998</v>
      </c>
      <c r="AA216" s="79">
        <f t="shared" si="122"/>
        <v>657.31499999999994</v>
      </c>
      <c r="AB216" s="79">
        <f t="shared" si="123"/>
        <v>1095.5250000000001</v>
      </c>
      <c r="AC216" s="79">
        <f t="shared" si="124"/>
        <v>438.21000000000004</v>
      </c>
      <c r="AD216" s="79">
        <v>1455</v>
      </c>
      <c r="AE216" s="79">
        <v>908</v>
      </c>
      <c r="AF216" s="81">
        <f t="shared" si="125"/>
        <v>12136.75</v>
      </c>
      <c r="AG216" s="81">
        <f t="shared" si="126"/>
        <v>34821.472222222219</v>
      </c>
      <c r="AH216" s="81">
        <f t="shared" si="127"/>
        <v>417857.66666666663</v>
      </c>
      <c r="AI216" s="81"/>
      <c r="AJ216" s="81"/>
      <c r="AK216" s="81"/>
      <c r="AL216" s="81"/>
      <c r="AM216" s="81"/>
      <c r="AN216" s="81"/>
      <c r="AO216" s="81"/>
      <c r="AP216" s="81"/>
      <c r="AQ216" s="81"/>
      <c r="IM216" s="24"/>
      <c r="IN216" s="24"/>
      <c r="IO216" s="24"/>
      <c r="IP216" s="24"/>
    </row>
    <row r="217" spans="1:250" s="23" customFormat="1" ht="15" customHeight="1" x14ac:dyDescent="0.2">
      <c r="A217" s="18">
        <v>99</v>
      </c>
      <c r="B217" s="106" t="s">
        <v>1248</v>
      </c>
      <c r="C217" s="106" t="s">
        <v>1249</v>
      </c>
      <c r="D217" s="20">
        <v>14</v>
      </c>
      <c r="E217" s="106" t="s">
        <v>962</v>
      </c>
      <c r="F217" s="106" t="s">
        <v>1250</v>
      </c>
      <c r="G217" s="106" t="s">
        <v>1435</v>
      </c>
      <c r="H217" s="70" t="s">
        <v>1242</v>
      </c>
      <c r="I217" s="23" t="s">
        <v>1243</v>
      </c>
      <c r="J217" s="71" t="s">
        <v>991</v>
      </c>
      <c r="K217" s="231">
        <v>41471</v>
      </c>
      <c r="L217" s="150">
        <v>12</v>
      </c>
      <c r="M217" s="22">
        <v>40</v>
      </c>
      <c r="N217" s="22" t="s">
        <v>731</v>
      </c>
      <c r="O217" s="21" t="s">
        <v>828</v>
      </c>
      <c r="P217" s="21" t="s">
        <v>1014</v>
      </c>
      <c r="Q217" s="21" t="s">
        <v>854</v>
      </c>
      <c r="R217" s="22">
        <v>1</v>
      </c>
      <c r="S217" s="79">
        <v>21910.5</v>
      </c>
      <c r="T217" s="79"/>
      <c r="U217" s="79"/>
      <c r="V217" s="79">
        <f t="shared" si="118"/>
        <v>21910.5</v>
      </c>
      <c r="W217" s="79">
        <f>70.1*4</f>
        <v>280.39999999999998</v>
      </c>
      <c r="X217" s="79">
        <f t="shared" si="119"/>
        <v>4045.5833333333335</v>
      </c>
      <c r="Y217" s="79">
        <f t="shared" si="120"/>
        <v>40455.833333333336</v>
      </c>
      <c r="Z217" s="79">
        <f t="shared" si="121"/>
        <v>3286.5749999999998</v>
      </c>
      <c r="AA217" s="79">
        <f t="shared" si="122"/>
        <v>657.31499999999994</v>
      </c>
      <c r="AB217" s="79">
        <f t="shared" si="123"/>
        <v>1095.5250000000001</v>
      </c>
      <c r="AC217" s="79">
        <f t="shared" si="124"/>
        <v>438.21000000000004</v>
      </c>
      <c r="AD217" s="79">
        <v>1455</v>
      </c>
      <c r="AE217" s="79">
        <v>908</v>
      </c>
      <c r="AF217" s="81">
        <f t="shared" si="125"/>
        <v>12136.75</v>
      </c>
      <c r="AG217" s="81">
        <f t="shared" si="126"/>
        <v>34751.372222222228</v>
      </c>
      <c r="AH217" s="81">
        <f t="shared" si="127"/>
        <v>417016.46666666673</v>
      </c>
      <c r="AI217" s="81"/>
      <c r="AJ217" s="81"/>
      <c r="AK217" s="81"/>
      <c r="AL217" s="81"/>
      <c r="AM217" s="81"/>
      <c r="AN217" s="81"/>
      <c r="AO217" s="81"/>
      <c r="AP217" s="81"/>
      <c r="AQ217" s="81"/>
      <c r="IM217" s="24"/>
      <c r="IN217" s="24"/>
      <c r="IO217" s="24"/>
      <c r="IP217" s="24"/>
    </row>
    <row r="218" spans="1:250" s="23" customFormat="1" ht="15" customHeight="1" x14ac:dyDescent="0.2">
      <c r="A218" s="116">
        <v>100</v>
      </c>
      <c r="B218" s="106" t="s">
        <v>1248</v>
      </c>
      <c r="C218" s="106" t="s">
        <v>1249</v>
      </c>
      <c r="D218" s="20">
        <v>14</v>
      </c>
      <c r="E218" s="106" t="s">
        <v>962</v>
      </c>
      <c r="F218" s="106" t="s">
        <v>1250</v>
      </c>
      <c r="G218" s="106" t="s">
        <v>1437</v>
      </c>
      <c r="H218" s="21" t="s">
        <v>758</v>
      </c>
      <c r="I218" s="21" t="s">
        <v>512</v>
      </c>
      <c r="J218" s="22" t="s">
        <v>991</v>
      </c>
      <c r="K218" s="222">
        <v>37545</v>
      </c>
      <c r="L218" s="150">
        <v>12</v>
      </c>
      <c r="M218" s="22">
        <v>40</v>
      </c>
      <c r="N218" s="22" t="s">
        <v>731</v>
      </c>
      <c r="O218" s="21" t="s">
        <v>968</v>
      </c>
      <c r="P218" s="21" t="s">
        <v>1013</v>
      </c>
      <c r="Q218" s="21" t="s">
        <v>854</v>
      </c>
      <c r="R218" s="22">
        <v>1</v>
      </c>
      <c r="S218" s="79">
        <v>21910.5</v>
      </c>
      <c r="T218" s="79"/>
      <c r="U218" s="79"/>
      <c r="V218" s="79">
        <f t="shared" si="118"/>
        <v>21910.5</v>
      </c>
      <c r="W218" s="79">
        <f>70.1*5</f>
        <v>350.5</v>
      </c>
      <c r="X218" s="79">
        <f t="shared" si="119"/>
        <v>4045.5833333333335</v>
      </c>
      <c r="Y218" s="79">
        <f t="shared" si="120"/>
        <v>40455.833333333336</v>
      </c>
      <c r="Z218" s="79">
        <f t="shared" si="121"/>
        <v>3286.5749999999998</v>
      </c>
      <c r="AA218" s="79">
        <f t="shared" si="122"/>
        <v>657.31499999999994</v>
      </c>
      <c r="AB218" s="79">
        <f t="shared" si="123"/>
        <v>1095.5250000000001</v>
      </c>
      <c r="AC218" s="79">
        <f t="shared" si="124"/>
        <v>438.21000000000004</v>
      </c>
      <c r="AD218" s="79">
        <v>1455</v>
      </c>
      <c r="AE218" s="79">
        <v>908</v>
      </c>
      <c r="AF218" s="81">
        <f t="shared" si="125"/>
        <v>12136.75</v>
      </c>
      <c r="AG218" s="81">
        <f t="shared" si="126"/>
        <v>34821.472222222219</v>
      </c>
      <c r="AH218" s="81">
        <f t="shared" si="127"/>
        <v>417857.66666666663</v>
      </c>
      <c r="AI218" s="81"/>
      <c r="AJ218" s="81"/>
      <c r="AK218" s="81"/>
      <c r="AL218" s="81"/>
      <c r="AM218" s="81"/>
      <c r="AN218" s="81"/>
      <c r="AO218" s="81"/>
      <c r="AP218" s="81"/>
      <c r="AQ218" s="81"/>
      <c r="IM218" s="24"/>
      <c r="IN218" s="24"/>
      <c r="IO218" s="24"/>
      <c r="IP218" s="24"/>
    </row>
    <row r="219" spans="1:250" s="23" customFormat="1" ht="15" customHeight="1" x14ac:dyDescent="0.2">
      <c r="A219" s="18">
        <v>101</v>
      </c>
      <c r="B219" s="112" t="s">
        <v>1248</v>
      </c>
      <c r="C219" s="112" t="s">
        <v>1249</v>
      </c>
      <c r="D219" s="113">
        <v>14</v>
      </c>
      <c r="E219" s="112" t="s">
        <v>962</v>
      </c>
      <c r="F219" s="112" t="s">
        <v>1250</v>
      </c>
      <c r="G219" s="112" t="s">
        <v>1439</v>
      </c>
      <c r="H219" s="64" t="s">
        <v>107</v>
      </c>
      <c r="I219" s="64" t="s">
        <v>518</v>
      </c>
      <c r="J219" s="65" t="s">
        <v>991</v>
      </c>
      <c r="K219" s="225">
        <v>37669</v>
      </c>
      <c r="L219" s="152">
        <v>12</v>
      </c>
      <c r="M219" s="65">
        <v>40</v>
      </c>
      <c r="N219" s="65" t="s">
        <v>731</v>
      </c>
      <c r="O219" s="64" t="s">
        <v>113</v>
      </c>
      <c r="P219" s="64" t="s">
        <v>1012</v>
      </c>
      <c r="Q219" s="64" t="s">
        <v>854</v>
      </c>
      <c r="R219" s="65">
        <v>1</v>
      </c>
      <c r="S219" s="80">
        <v>21910.5</v>
      </c>
      <c r="T219" s="80"/>
      <c r="U219" s="80"/>
      <c r="V219" s="80">
        <f t="shared" si="118"/>
        <v>21910.5</v>
      </c>
      <c r="W219" s="80">
        <f>70.1*5</f>
        <v>350.5</v>
      </c>
      <c r="X219" s="80">
        <f t="shared" si="119"/>
        <v>4045.5833333333335</v>
      </c>
      <c r="Y219" s="80">
        <f t="shared" si="120"/>
        <v>40455.833333333336</v>
      </c>
      <c r="Z219" s="80">
        <f t="shared" si="121"/>
        <v>3286.5749999999998</v>
      </c>
      <c r="AA219" s="80">
        <f t="shared" si="122"/>
        <v>657.31499999999994</v>
      </c>
      <c r="AB219" s="80">
        <f t="shared" si="123"/>
        <v>1095.5250000000001</v>
      </c>
      <c r="AC219" s="80">
        <f t="shared" si="124"/>
        <v>438.21000000000004</v>
      </c>
      <c r="AD219" s="80">
        <v>1455</v>
      </c>
      <c r="AE219" s="80">
        <v>908</v>
      </c>
      <c r="AF219" s="82">
        <f t="shared" si="125"/>
        <v>12136.75</v>
      </c>
      <c r="AG219" s="81">
        <f t="shared" si="126"/>
        <v>34821.472222222219</v>
      </c>
      <c r="AH219" s="82">
        <f t="shared" si="127"/>
        <v>417857.66666666663</v>
      </c>
      <c r="AI219" s="82"/>
      <c r="AJ219" s="82"/>
      <c r="AK219" s="82"/>
      <c r="AL219" s="82"/>
      <c r="AM219" s="82"/>
      <c r="AN219" s="82"/>
      <c r="AO219" s="82"/>
      <c r="AP219" s="82"/>
      <c r="AQ219" s="82"/>
      <c r="IM219" s="24"/>
      <c r="IN219" s="24"/>
      <c r="IO219" s="24"/>
      <c r="IP219" s="24"/>
    </row>
    <row r="220" spans="1:250" s="23" customFormat="1" ht="15" customHeight="1" x14ac:dyDescent="0.2">
      <c r="A220" s="116">
        <v>102</v>
      </c>
      <c r="B220" s="109" t="s">
        <v>1248</v>
      </c>
      <c r="C220" s="109" t="s">
        <v>1249</v>
      </c>
      <c r="D220" s="114">
        <v>14</v>
      </c>
      <c r="E220" s="109" t="s">
        <v>962</v>
      </c>
      <c r="F220" s="109" t="s">
        <v>1250</v>
      </c>
      <c r="G220" s="109" t="s">
        <v>1441</v>
      </c>
      <c r="H220" s="66" t="s">
        <v>977</v>
      </c>
      <c r="I220" s="66" t="s">
        <v>976</v>
      </c>
      <c r="J220" s="117" t="s">
        <v>991</v>
      </c>
      <c r="K220" s="223">
        <v>40940</v>
      </c>
      <c r="L220" s="151">
        <v>12</v>
      </c>
      <c r="M220" s="117">
        <v>40</v>
      </c>
      <c r="N220" s="117" t="s">
        <v>731</v>
      </c>
      <c r="O220" s="66" t="s">
        <v>775</v>
      </c>
      <c r="P220" s="66" t="s">
        <v>1013</v>
      </c>
      <c r="Q220" s="66" t="s">
        <v>854</v>
      </c>
      <c r="R220" s="117">
        <v>1</v>
      </c>
      <c r="S220" s="118">
        <v>21910.5</v>
      </c>
      <c r="T220" s="118"/>
      <c r="U220" s="118"/>
      <c r="V220" s="118">
        <f t="shared" ref="V220:V232" si="130">S220+T220+U220</f>
        <v>21910.5</v>
      </c>
      <c r="W220" s="118"/>
      <c r="X220" s="118">
        <f t="shared" ref="X220:X231" si="131">(V220+AD220+AE220)/30*5</f>
        <v>4045.5833333333335</v>
      </c>
      <c r="Y220" s="118">
        <f t="shared" ref="Y220:Y231" si="132">(V220+AD220+AE220)/30*50</f>
        <v>40455.833333333336</v>
      </c>
      <c r="Z220" s="118">
        <f t="shared" ref="Z220:Z231" si="133">V220*15%</f>
        <v>3286.5749999999998</v>
      </c>
      <c r="AA220" s="118">
        <f t="shared" ref="AA220:AA231" si="134">V220*3%</f>
        <v>657.31499999999994</v>
      </c>
      <c r="AB220" s="118">
        <f t="shared" ref="AB220:AB231" si="135">V220*5%</f>
        <v>1095.5250000000001</v>
      </c>
      <c r="AC220" s="118">
        <f t="shared" ref="AC220:AC231" si="136">V220*2%</f>
        <v>438.21000000000004</v>
      </c>
      <c r="AD220" s="118">
        <v>1455</v>
      </c>
      <c r="AE220" s="118">
        <v>908</v>
      </c>
      <c r="AF220" s="119">
        <f t="shared" ref="AF220:AF225" si="137">(V220+AD220+AE220)/2</f>
        <v>12136.75</v>
      </c>
      <c r="AG220" s="81">
        <f t="shared" ref="AG220:AG232" si="138">V220+W220+Z220+AA220+AB220+AC220+AD220+AE220+(X220/12+Y220/12+AF220/12)</f>
        <v>34470.972222222219</v>
      </c>
      <c r="AH220" s="119">
        <f t="shared" ref="AH220:AH231" si="139">+AG220*12</f>
        <v>413651.66666666663</v>
      </c>
      <c r="AI220" s="119"/>
      <c r="AJ220" s="119"/>
      <c r="AK220" s="119"/>
      <c r="AL220" s="119"/>
      <c r="AM220" s="119"/>
      <c r="AN220" s="119"/>
      <c r="AO220" s="119"/>
      <c r="AP220" s="119"/>
      <c r="AQ220" s="119"/>
      <c r="IM220" s="24"/>
      <c r="IN220" s="24"/>
      <c r="IO220" s="24"/>
      <c r="IP220" s="24"/>
    </row>
    <row r="221" spans="1:250" s="23" customFormat="1" ht="15" customHeight="1" x14ac:dyDescent="0.2">
      <c r="A221" s="18">
        <v>103</v>
      </c>
      <c r="B221" s="106" t="s">
        <v>1248</v>
      </c>
      <c r="C221" s="106" t="s">
        <v>1249</v>
      </c>
      <c r="D221" s="20">
        <v>14</v>
      </c>
      <c r="E221" s="106" t="s">
        <v>962</v>
      </c>
      <c r="F221" s="106" t="s">
        <v>1250</v>
      </c>
      <c r="G221" s="106" t="s">
        <v>1442</v>
      </c>
      <c r="H221" s="21" t="s">
        <v>118</v>
      </c>
      <c r="I221" s="21" t="s">
        <v>507</v>
      </c>
      <c r="J221" s="22" t="s">
        <v>990</v>
      </c>
      <c r="K221" s="222">
        <v>37473</v>
      </c>
      <c r="L221" s="150">
        <v>13</v>
      </c>
      <c r="M221" s="22">
        <v>40</v>
      </c>
      <c r="N221" s="22" t="s">
        <v>731</v>
      </c>
      <c r="O221" s="21" t="s">
        <v>459</v>
      </c>
      <c r="P221" s="21" t="s">
        <v>1012</v>
      </c>
      <c r="Q221" s="21" t="s">
        <v>854</v>
      </c>
      <c r="R221" s="22">
        <v>1</v>
      </c>
      <c r="S221" s="79">
        <v>27203.31</v>
      </c>
      <c r="T221" s="79"/>
      <c r="U221" s="79"/>
      <c r="V221" s="79">
        <f t="shared" si="130"/>
        <v>27203.31</v>
      </c>
      <c r="W221" s="79">
        <f>70.1*5</f>
        <v>350.5</v>
      </c>
      <c r="X221" s="79">
        <f t="shared" si="131"/>
        <v>4978.7183333333342</v>
      </c>
      <c r="Y221" s="79">
        <f t="shared" si="132"/>
        <v>49787.183333333334</v>
      </c>
      <c r="Z221" s="79">
        <f t="shared" si="133"/>
        <v>4080.4965000000002</v>
      </c>
      <c r="AA221" s="79">
        <f t="shared" si="134"/>
        <v>816.09929999999997</v>
      </c>
      <c r="AB221" s="79">
        <f t="shared" si="135"/>
        <v>1360.1655000000001</v>
      </c>
      <c r="AC221" s="79">
        <f t="shared" si="136"/>
        <v>544.06619999999998</v>
      </c>
      <c r="AD221" s="79">
        <v>1595</v>
      </c>
      <c r="AE221" s="79">
        <v>1074</v>
      </c>
      <c r="AF221" s="81">
        <f t="shared" si="137"/>
        <v>14936.155000000001</v>
      </c>
      <c r="AG221" s="81">
        <f t="shared" si="138"/>
        <v>42832.142222222225</v>
      </c>
      <c r="AH221" s="81">
        <f t="shared" si="139"/>
        <v>513985.70666666667</v>
      </c>
      <c r="AI221" s="81"/>
      <c r="AJ221" s="81"/>
      <c r="AK221" s="81"/>
      <c r="AL221" s="81"/>
      <c r="AM221" s="81"/>
      <c r="AN221" s="81"/>
      <c r="AO221" s="81"/>
      <c r="AP221" s="81"/>
      <c r="AQ221" s="81"/>
      <c r="IM221" s="24"/>
      <c r="IN221" s="24"/>
      <c r="IO221" s="24"/>
      <c r="IP221" s="24"/>
    </row>
    <row r="222" spans="1:250" s="74" customFormat="1" ht="15" customHeight="1" x14ac:dyDescent="0.2">
      <c r="A222" s="18">
        <v>104</v>
      </c>
      <c r="B222" s="73" t="s">
        <v>1248</v>
      </c>
      <c r="C222" s="73" t="s">
        <v>1249</v>
      </c>
      <c r="D222" s="145">
        <v>14</v>
      </c>
      <c r="E222" s="73" t="s">
        <v>962</v>
      </c>
      <c r="F222" s="73" t="s">
        <v>1250</v>
      </c>
      <c r="G222" s="179" t="s">
        <v>1443</v>
      </c>
      <c r="H222" s="21" t="s">
        <v>1082</v>
      </c>
      <c r="I222" s="21" t="s">
        <v>1103</v>
      </c>
      <c r="J222" s="22" t="s">
        <v>991</v>
      </c>
      <c r="K222" s="222">
        <v>41382</v>
      </c>
      <c r="L222" s="158">
        <v>13</v>
      </c>
      <c r="M222" s="75">
        <v>40</v>
      </c>
      <c r="N222" s="75" t="s">
        <v>731</v>
      </c>
      <c r="O222" s="72" t="s">
        <v>114</v>
      </c>
      <c r="P222" s="72" t="s">
        <v>1015</v>
      </c>
      <c r="Q222" s="72" t="s">
        <v>854</v>
      </c>
      <c r="R222" s="75">
        <v>1</v>
      </c>
      <c r="S222" s="86">
        <v>27203.31</v>
      </c>
      <c r="T222" s="86"/>
      <c r="U222" s="86"/>
      <c r="V222" s="86">
        <f t="shared" si="130"/>
        <v>27203.31</v>
      </c>
      <c r="W222" s="86"/>
      <c r="X222" s="86">
        <f t="shared" si="131"/>
        <v>4978.7183333333342</v>
      </c>
      <c r="Y222" s="86">
        <f t="shared" si="132"/>
        <v>49787.183333333334</v>
      </c>
      <c r="Z222" s="86">
        <f t="shared" si="133"/>
        <v>4080.4965000000002</v>
      </c>
      <c r="AA222" s="86">
        <f t="shared" si="134"/>
        <v>816.09929999999997</v>
      </c>
      <c r="AB222" s="86">
        <f t="shared" si="135"/>
        <v>1360.1655000000001</v>
      </c>
      <c r="AC222" s="86">
        <f t="shared" si="136"/>
        <v>544.06619999999998</v>
      </c>
      <c r="AD222" s="86">
        <v>1595</v>
      </c>
      <c r="AE222" s="86">
        <v>1074</v>
      </c>
      <c r="AF222" s="87">
        <f t="shared" si="137"/>
        <v>14936.155000000001</v>
      </c>
      <c r="AG222" s="81">
        <f t="shared" si="138"/>
        <v>42481.642222222225</v>
      </c>
      <c r="AH222" s="87">
        <f t="shared" si="139"/>
        <v>509779.70666666667</v>
      </c>
      <c r="AI222" s="87"/>
      <c r="AJ222" s="87"/>
      <c r="AK222" s="87"/>
      <c r="AL222" s="87"/>
      <c r="AM222" s="87"/>
      <c r="AN222" s="87"/>
      <c r="AO222" s="87"/>
      <c r="AP222" s="87"/>
      <c r="AQ222" s="87"/>
      <c r="IM222" s="76"/>
      <c r="IN222" s="76"/>
      <c r="IO222" s="76"/>
      <c r="IP222" s="76"/>
    </row>
    <row r="223" spans="1:250" s="23" customFormat="1" ht="15" customHeight="1" x14ac:dyDescent="0.2">
      <c r="A223" s="18">
        <v>105</v>
      </c>
      <c r="B223" s="106" t="s">
        <v>1248</v>
      </c>
      <c r="C223" s="106" t="s">
        <v>1249</v>
      </c>
      <c r="D223" s="20">
        <v>14</v>
      </c>
      <c r="E223" s="109" t="s">
        <v>962</v>
      </c>
      <c r="F223" s="106" t="s">
        <v>1250</v>
      </c>
      <c r="G223" s="106" t="s">
        <v>1444</v>
      </c>
      <c r="H223" s="21" t="s">
        <v>1138</v>
      </c>
      <c r="I223" s="21" t="s">
        <v>1186</v>
      </c>
      <c r="J223" s="22" t="s">
        <v>991</v>
      </c>
      <c r="K223" s="222">
        <v>41428</v>
      </c>
      <c r="L223" s="150">
        <v>13</v>
      </c>
      <c r="M223" s="22">
        <v>40</v>
      </c>
      <c r="N223" s="22" t="s">
        <v>731</v>
      </c>
      <c r="O223" s="21" t="s">
        <v>830</v>
      </c>
      <c r="P223" s="21" t="s">
        <v>1014</v>
      </c>
      <c r="Q223" s="21" t="s">
        <v>854</v>
      </c>
      <c r="R223" s="22">
        <v>1</v>
      </c>
      <c r="S223" s="79">
        <v>27203.31</v>
      </c>
      <c r="T223" s="79"/>
      <c r="U223" s="79"/>
      <c r="V223" s="79">
        <f t="shared" si="130"/>
        <v>27203.31</v>
      </c>
      <c r="W223" s="79"/>
      <c r="X223" s="79">
        <f t="shared" si="131"/>
        <v>4978.7183333333342</v>
      </c>
      <c r="Y223" s="79">
        <f t="shared" si="132"/>
        <v>49787.183333333334</v>
      </c>
      <c r="Z223" s="79">
        <f t="shared" si="133"/>
        <v>4080.4965000000002</v>
      </c>
      <c r="AA223" s="79">
        <f t="shared" si="134"/>
        <v>816.09929999999997</v>
      </c>
      <c r="AB223" s="79">
        <f t="shared" si="135"/>
        <v>1360.1655000000001</v>
      </c>
      <c r="AC223" s="79">
        <f t="shared" si="136"/>
        <v>544.06619999999998</v>
      </c>
      <c r="AD223" s="79">
        <v>1595</v>
      </c>
      <c r="AE223" s="79">
        <v>1074</v>
      </c>
      <c r="AF223" s="81">
        <f t="shared" si="137"/>
        <v>14936.155000000001</v>
      </c>
      <c r="AG223" s="81">
        <f t="shared" si="138"/>
        <v>42481.642222222225</v>
      </c>
      <c r="AH223" s="81">
        <f t="shared" si="139"/>
        <v>509779.70666666667</v>
      </c>
      <c r="AI223" s="81"/>
      <c r="AJ223" s="81"/>
      <c r="AK223" s="81"/>
      <c r="AL223" s="81"/>
      <c r="AM223" s="81"/>
      <c r="AN223" s="81"/>
      <c r="AO223" s="81"/>
      <c r="AP223" s="81"/>
      <c r="AQ223" s="81"/>
      <c r="IM223" s="24"/>
      <c r="IN223" s="24"/>
      <c r="IO223" s="24"/>
      <c r="IP223" s="24"/>
    </row>
    <row r="224" spans="1:250" s="265" customFormat="1" ht="15" customHeight="1" x14ac:dyDescent="0.2">
      <c r="A224" s="116">
        <v>106</v>
      </c>
      <c r="B224" s="255" t="s">
        <v>1248</v>
      </c>
      <c r="C224" s="255" t="s">
        <v>1249</v>
      </c>
      <c r="D224" s="256">
        <v>14</v>
      </c>
      <c r="E224" s="255" t="s">
        <v>963</v>
      </c>
      <c r="F224" s="255" t="s">
        <v>1250</v>
      </c>
      <c r="G224" s="242" t="s">
        <v>1331</v>
      </c>
      <c r="H224" s="254" t="s">
        <v>1742</v>
      </c>
      <c r="I224" s="244" t="s">
        <v>1165</v>
      </c>
      <c r="J224" s="257" t="s">
        <v>990</v>
      </c>
      <c r="K224" s="245">
        <v>34016</v>
      </c>
      <c r="L224" s="258">
        <v>14</v>
      </c>
      <c r="M224" s="259">
        <v>40</v>
      </c>
      <c r="N224" s="259" t="s">
        <v>731</v>
      </c>
      <c r="O224" s="260" t="s">
        <v>820</v>
      </c>
      <c r="P224" s="260" t="s">
        <v>1005</v>
      </c>
      <c r="Q224" s="260" t="s">
        <v>847</v>
      </c>
      <c r="R224" s="259">
        <v>1</v>
      </c>
      <c r="S224" s="261">
        <v>34278</v>
      </c>
      <c r="T224" s="261"/>
      <c r="U224" s="261"/>
      <c r="V224" s="261">
        <f t="shared" si="130"/>
        <v>34278</v>
      </c>
      <c r="W224" s="261"/>
      <c r="X224" s="261">
        <f t="shared" si="131"/>
        <v>6239.5</v>
      </c>
      <c r="Y224" s="261">
        <f t="shared" si="132"/>
        <v>62395.000000000007</v>
      </c>
      <c r="Z224" s="261">
        <f t="shared" si="133"/>
        <v>5141.7</v>
      </c>
      <c r="AA224" s="261">
        <f t="shared" si="134"/>
        <v>1028.3399999999999</v>
      </c>
      <c r="AB224" s="261">
        <f t="shared" si="135"/>
        <v>1713.9</v>
      </c>
      <c r="AC224" s="261">
        <f t="shared" si="136"/>
        <v>685.56000000000006</v>
      </c>
      <c r="AD224" s="261">
        <v>1837</v>
      </c>
      <c r="AE224" s="261">
        <v>1322</v>
      </c>
      <c r="AF224" s="262">
        <f t="shared" si="137"/>
        <v>18718.5</v>
      </c>
      <c r="AG224" s="81">
        <f t="shared" si="138"/>
        <v>53285.916666666657</v>
      </c>
      <c r="AH224" s="262">
        <f t="shared" si="139"/>
        <v>639430.99999999988</v>
      </c>
      <c r="AI224" s="262"/>
      <c r="AJ224" s="262"/>
      <c r="AK224" s="262"/>
      <c r="AL224" s="262"/>
      <c r="AM224" s="262"/>
      <c r="AN224" s="262"/>
      <c r="AO224" s="262"/>
      <c r="AP224" s="262"/>
      <c r="AQ224" s="262"/>
      <c r="AR224" s="263"/>
      <c r="AS224" s="263"/>
      <c r="AT224" s="263"/>
      <c r="AU224" s="263"/>
      <c r="AV224" s="263"/>
      <c r="AW224" s="263"/>
      <c r="AX224" s="263"/>
      <c r="AY224" s="263"/>
      <c r="AZ224" s="263"/>
      <c r="BA224" s="263"/>
      <c r="BB224" s="263"/>
      <c r="BC224" s="263"/>
      <c r="BD224" s="263"/>
      <c r="BE224" s="263"/>
      <c r="BF224" s="263"/>
      <c r="BG224" s="263"/>
      <c r="BH224" s="263"/>
      <c r="BI224" s="263"/>
      <c r="BJ224" s="263"/>
      <c r="BK224" s="263"/>
      <c r="BL224" s="263"/>
      <c r="BM224" s="263"/>
      <c r="BN224" s="263"/>
      <c r="BO224" s="263"/>
      <c r="BP224" s="263"/>
      <c r="BQ224" s="263"/>
      <c r="BR224" s="263"/>
      <c r="BS224" s="263"/>
      <c r="BT224" s="263"/>
      <c r="BU224" s="263"/>
      <c r="BV224" s="263"/>
      <c r="BW224" s="263"/>
      <c r="BX224" s="263"/>
      <c r="BY224" s="263"/>
      <c r="BZ224" s="263"/>
      <c r="CA224" s="263"/>
      <c r="CB224" s="263"/>
      <c r="CC224" s="263"/>
      <c r="CD224" s="263"/>
      <c r="CE224" s="263"/>
      <c r="CF224" s="263"/>
      <c r="CG224" s="263"/>
      <c r="CH224" s="263"/>
      <c r="CI224" s="263"/>
      <c r="CJ224" s="263"/>
      <c r="CK224" s="263"/>
      <c r="CL224" s="263"/>
      <c r="CM224" s="263"/>
      <c r="CN224" s="263"/>
      <c r="CO224" s="263"/>
      <c r="CP224" s="263"/>
      <c r="CQ224" s="263"/>
      <c r="CR224" s="263"/>
      <c r="CS224" s="263"/>
      <c r="CT224" s="263"/>
      <c r="CU224" s="263"/>
      <c r="CV224" s="263"/>
      <c r="CW224" s="263"/>
      <c r="CX224" s="263"/>
      <c r="CY224" s="263"/>
      <c r="CZ224" s="263"/>
      <c r="DA224" s="263"/>
      <c r="DB224" s="263"/>
      <c r="DC224" s="263"/>
      <c r="DD224" s="263"/>
      <c r="DE224" s="263"/>
      <c r="DF224" s="263"/>
      <c r="DG224" s="263"/>
      <c r="DH224" s="263"/>
      <c r="DI224" s="263"/>
      <c r="DJ224" s="263"/>
      <c r="DK224" s="263"/>
      <c r="DL224" s="263"/>
      <c r="DM224" s="263"/>
      <c r="DN224" s="263"/>
      <c r="DO224" s="263"/>
      <c r="DP224" s="263"/>
      <c r="DQ224" s="263"/>
      <c r="DR224" s="263"/>
      <c r="DS224" s="263"/>
      <c r="DT224" s="263"/>
      <c r="DU224" s="263"/>
      <c r="DV224" s="263"/>
      <c r="DW224" s="263"/>
      <c r="DX224" s="263"/>
      <c r="DY224" s="263"/>
      <c r="DZ224" s="263"/>
      <c r="EA224" s="263"/>
      <c r="EB224" s="263"/>
      <c r="EC224" s="263"/>
      <c r="ED224" s="263"/>
      <c r="EE224" s="263"/>
      <c r="EF224" s="263"/>
      <c r="EG224" s="263"/>
      <c r="EH224" s="263"/>
      <c r="EI224" s="263"/>
      <c r="EJ224" s="263"/>
      <c r="EK224" s="263"/>
      <c r="EL224" s="263"/>
      <c r="EM224" s="263"/>
      <c r="EN224" s="263"/>
      <c r="EO224" s="263"/>
      <c r="EP224" s="263"/>
      <c r="EQ224" s="263"/>
      <c r="ER224" s="263"/>
      <c r="ES224" s="263"/>
      <c r="ET224" s="263"/>
      <c r="EU224" s="263"/>
      <c r="EV224" s="263"/>
      <c r="EW224" s="263"/>
      <c r="EX224" s="263"/>
      <c r="EY224" s="263"/>
      <c r="EZ224" s="263"/>
      <c r="FA224" s="263"/>
      <c r="FB224" s="263"/>
      <c r="FC224" s="263"/>
      <c r="FD224" s="263"/>
      <c r="FE224" s="263"/>
      <c r="FF224" s="263"/>
      <c r="FG224" s="263"/>
      <c r="FH224" s="263"/>
      <c r="FI224" s="263"/>
      <c r="FJ224" s="263"/>
      <c r="FK224" s="263"/>
      <c r="FL224" s="263"/>
      <c r="FM224" s="263"/>
      <c r="FN224" s="263"/>
      <c r="FO224" s="263"/>
      <c r="FP224" s="263"/>
      <c r="FQ224" s="263"/>
      <c r="FR224" s="263"/>
      <c r="FS224" s="263"/>
      <c r="FT224" s="263"/>
      <c r="FU224" s="263"/>
      <c r="FV224" s="263"/>
      <c r="FW224" s="263"/>
      <c r="FX224" s="263"/>
      <c r="FY224" s="263"/>
      <c r="FZ224" s="263"/>
      <c r="GA224" s="263"/>
      <c r="GB224" s="263"/>
      <c r="GC224" s="263"/>
      <c r="GD224" s="263"/>
      <c r="GE224" s="263"/>
      <c r="GF224" s="263"/>
      <c r="GG224" s="263"/>
      <c r="GH224" s="263"/>
      <c r="GI224" s="263"/>
      <c r="GJ224" s="263"/>
      <c r="GK224" s="263"/>
      <c r="GL224" s="263"/>
      <c r="GM224" s="263"/>
      <c r="GN224" s="263"/>
      <c r="GO224" s="263"/>
      <c r="GP224" s="263"/>
      <c r="GQ224" s="263"/>
      <c r="GR224" s="263"/>
      <c r="GS224" s="263"/>
      <c r="GT224" s="263"/>
      <c r="GU224" s="263"/>
      <c r="GV224" s="263"/>
      <c r="GW224" s="263"/>
      <c r="GX224" s="263"/>
      <c r="GY224" s="263"/>
      <c r="GZ224" s="263"/>
      <c r="HA224" s="263"/>
      <c r="HB224" s="263"/>
      <c r="HC224" s="263"/>
      <c r="HD224" s="263"/>
      <c r="HE224" s="263"/>
      <c r="HF224" s="263"/>
      <c r="HG224" s="263"/>
      <c r="HH224" s="263"/>
      <c r="HI224" s="263"/>
      <c r="HJ224" s="263"/>
      <c r="HK224" s="263"/>
      <c r="HL224" s="263"/>
      <c r="HM224" s="263"/>
      <c r="HN224" s="263"/>
      <c r="HO224" s="263"/>
      <c r="HP224" s="263"/>
      <c r="HQ224" s="263"/>
      <c r="HR224" s="263"/>
      <c r="HS224" s="263"/>
      <c r="HT224" s="263"/>
      <c r="HU224" s="263"/>
      <c r="HV224" s="263"/>
      <c r="HW224" s="263"/>
      <c r="HX224" s="263"/>
      <c r="HY224" s="263"/>
      <c r="HZ224" s="263"/>
      <c r="IA224" s="263"/>
      <c r="IB224" s="263"/>
      <c r="IC224" s="263"/>
      <c r="ID224" s="263"/>
      <c r="IE224" s="263"/>
      <c r="IF224" s="263"/>
      <c r="IG224" s="263"/>
      <c r="IH224" s="263"/>
      <c r="II224" s="263"/>
      <c r="IJ224" s="263"/>
      <c r="IK224" s="263"/>
      <c r="IL224" s="263"/>
      <c r="IM224" s="264"/>
      <c r="IN224" s="264"/>
      <c r="IO224" s="264"/>
      <c r="IP224" s="264"/>
    </row>
    <row r="225" spans="1:250" s="23" customFormat="1" ht="15" customHeight="1" x14ac:dyDescent="0.2">
      <c r="A225" s="18">
        <v>107</v>
      </c>
      <c r="B225" s="242" t="s">
        <v>1248</v>
      </c>
      <c r="C225" s="242" t="s">
        <v>1249</v>
      </c>
      <c r="D225" s="243">
        <v>14</v>
      </c>
      <c r="E225" s="267" t="s">
        <v>962</v>
      </c>
      <c r="F225" s="242" t="s">
        <v>1250</v>
      </c>
      <c r="G225" s="242" t="s">
        <v>1423</v>
      </c>
      <c r="H225" s="274" t="s">
        <v>1782</v>
      </c>
      <c r="I225" s="244" t="s">
        <v>1158</v>
      </c>
      <c r="J225" s="247" t="s">
        <v>990</v>
      </c>
      <c r="K225" s="245">
        <v>41421</v>
      </c>
      <c r="L225" s="246">
        <v>10</v>
      </c>
      <c r="M225" s="247">
        <v>40</v>
      </c>
      <c r="N225" s="247" t="s">
        <v>731</v>
      </c>
      <c r="O225" s="244" t="s">
        <v>579</v>
      </c>
      <c r="P225" s="274" t="s">
        <v>997</v>
      </c>
      <c r="Q225" s="21" t="s">
        <v>744</v>
      </c>
      <c r="R225" s="247">
        <v>1</v>
      </c>
      <c r="S225" s="248">
        <f>15856+300</f>
        <v>16156</v>
      </c>
      <c r="T225" s="248"/>
      <c r="U225" s="248"/>
      <c r="V225" s="79">
        <f t="shared" si="130"/>
        <v>16156</v>
      </c>
      <c r="W225" s="248"/>
      <c r="X225" s="248">
        <f t="shared" si="131"/>
        <v>2943</v>
      </c>
      <c r="Y225" s="248">
        <f t="shared" si="132"/>
        <v>29430</v>
      </c>
      <c r="Z225" s="248">
        <f t="shared" si="133"/>
        <v>2423.4</v>
      </c>
      <c r="AA225" s="248">
        <f t="shared" si="134"/>
        <v>484.68</v>
      </c>
      <c r="AB225" s="248">
        <f t="shared" si="135"/>
        <v>807.80000000000007</v>
      </c>
      <c r="AC225" s="248">
        <f t="shared" si="136"/>
        <v>323.12</v>
      </c>
      <c r="AD225" s="248">
        <v>931</v>
      </c>
      <c r="AE225" s="248">
        <v>571</v>
      </c>
      <c r="AF225" s="249">
        <f t="shared" si="137"/>
        <v>8829</v>
      </c>
      <c r="AG225" s="81">
        <f t="shared" si="138"/>
        <v>25130.5</v>
      </c>
      <c r="AH225" s="249">
        <f t="shared" si="139"/>
        <v>301566</v>
      </c>
      <c r="AI225" s="81"/>
      <c r="AJ225" s="81"/>
      <c r="AK225" s="81"/>
      <c r="AL225" s="81"/>
      <c r="AM225" s="81"/>
      <c r="AN225" s="81"/>
      <c r="AO225" s="81"/>
      <c r="AP225" s="81"/>
      <c r="AQ225" s="81"/>
      <c r="IM225" s="24"/>
      <c r="IN225" s="24"/>
      <c r="IO225" s="24"/>
      <c r="IP225" s="24"/>
    </row>
    <row r="226" spans="1:250" s="23" customFormat="1" ht="15" customHeight="1" x14ac:dyDescent="0.2">
      <c r="A226" s="18">
        <v>108</v>
      </c>
      <c r="B226" s="106" t="s">
        <v>1248</v>
      </c>
      <c r="C226" s="106" t="s">
        <v>1249</v>
      </c>
      <c r="D226" s="20">
        <v>14</v>
      </c>
      <c r="E226" s="106" t="s">
        <v>962</v>
      </c>
      <c r="F226" s="106" t="s">
        <v>1250</v>
      </c>
      <c r="G226" s="106" t="s">
        <v>1445</v>
      </c>
      <c r="H226" s="21" t="s">
        <v>1081</v>
      </c>
      <c r="I226" s="21" t="s">
        <v>1105</v>
      </c>
      <c r="J226" s="22" t="s">
        <v>991</v>
      </c>
      <c r="K226" s="222">
        <v>41353</v>
      </c>
      <c r="L226" s="150">
        <v>15</v>
      </c>
      <c r="M226" s="22">
        <v>40</v>
      </c>
      <c r="N226" s="22" t="s">
        <v>731</v>
      </c>
      <c r="O226" s="21" t="s">
        <v>834</v>
      </c>
      <c r="P226" s="21" t="s">
        <v>1012</v>
      </c>
      <c r="Q226" s="21" t="s">
        <v>854</v>
      </c>
      <c r="R226" s="22">
        <v>1</v>
      </c>
      <c r="S226" s="79">
        <v>44066</v>
      </c>
      <c r="T226" s="79"/>
      <c r="U226" s="79"/>
      <c r="V226" s="79">
        <f t="shared" si="130"/>
        <v>44066</v>
      </c>
      <c r="W226" s="79"/>
      <c r="X226" s="79">
        <f t="shared" si="131"/>
        <v>8018</v>
      </c>
      <c r="Y226" s="79">
        <f t="shared" si="132"/>
        <v>80180</v>
      </c>
      <c r="Z226" s="79">
        <f t="shared" si="133"/>
        <v>6609.9</v>
      </c>
      <c r="AA226" s="79">
        <f t="shared" si="134"/>
        <v>1321.98</v>
      </c>
      <c r="AB226" s="79">
        <f t="shared" si="135"/>
        <v>2203.3000000000002</v>
      </c>
      <c r="AC226" s="79">
        <f t="shared" si="136"/>
        <v>881.32</v>
      </c>
      <c r="AD226" s="79">
        <v>2376</v>
      </c>
      <c r="AE226" s="79">
        <v>1666</v>
      </c>
      <c r="AF226" s="81"/>
      <c r="AG226" s="81">
        <f t="shared" si="138"/>
        <v>66474.333333333343</v>
      </c>
      <c r="AH226" s="81">
        <f t="shared" si="139"/>
        <v>797692.00000000012</v>
      </c>
      <c r="AI226" s="81"/>
      <c r="AJ226" s="81"/>
      <c r="AK226" s="81"/>
      <c r="AL226" s="81"/>
      <c r="AM226" s="81"/>
      <c r="AN226" s="81"/>
      <c r="AO226" s="81"/>
      <c r="AP226" s="81"/>
      <c r="AQ226" s="81"/>
      <c r="IM226" s="24"/>
      <c r="IN226" s="24"/>
      <c r="IO226" s="24"/>
      <c r="IP226" s="24"/>
    </row>
    <row r="227" spans="1:250" s="23" customFormat="1" ht="15" customHeight="1" x14ac:dyDescent="0.2">
      <c r="A227" s="18">
        <v>109</v>
      </c>
      <c r="B227" s="106" t="s">
        <v>1248</v>
      </c>
      <c r="C227" s="106" t="s">
        <v>1249</v>
      </c>
      <c r="D227" s="20">
        <v>14</v>
      </c>
      <c r="E227" s="106" t="s">
        <v>962</v>
      </c>
      <c r="F227" s="106" t="s">
        <v>1250</v>
      </c>
      <c r="G227" s="106" t="s">
        <v>1446</v>
      </c>
      <c r="H227" s="21" t="s">
        <v>1083</v>
      </c>
      <c r="I227" s="21" t="s">
        <v>1104</v>
      </c>
      <c r="J227" s="22" t="s">
        <v>991</v>
      </c>
      <c r="K227" s="222">
        <v>41352</v>
      </c>
      <c r="L227" s="150">
        <v>15</v>
      </c>
      <c r="M227" s="22">
        <v>40</v>
      </c>
      <c r="N227" s="22" t="s">
        <v>731</v>
      </c>
      <c r="O227" s="21" t="s">
        <v>831</v>
      </c>
      <c r="P227" s="21" t="s">
        <v>1013</v>
      </c>
      <c r="Q227" s="21" t="s">
        <v>854</v>
      </c>
      <c r="R227" s="22">
        <v>1</v>
      </c>
      <c r="S227" s="79">
        <v>44066</v>
      </c>
      <c r="T227" s="79"/>
      <c r="U227" s="79"/>
      <c r="V227" s="79">
        <f t="shared" si="130"/>
        <v>44066</v>
      </c>
      <c r="W227" s="79"/>
      <c r="X227" s="79">
        <f t="shared" si="131"/>
        <v>7912</v>
      </c>
      <c r="Y227" s="79">
        <f t="shared" si="132"/>
        <v>79120</v>
      </c>
      <c r="Z227" s="79">
        <f t="shared" si="133"/>
        <v>6609.9</v>
      </c>
      <c r="AA227" s="79">
        <f t="shared" si="134"/>
        <v>1321.98</v>
      </c>
      <c r="AB227" s="79">
        <f t="shared" si="135"/>
        <v>2203.3000000000002</v>
      </c>
      <c r="AC227" s="79">
        <f t="shared" si="136"/>
        <v>881.32</v>
      </c>
      <c r="AD227" s="79">
        <v>1989</v>
      </c>
      <c r="AE227" s="79">
        <v>1417</v>
      </c>
      <c r="AF227" s="81"/>
      <c r="AG227" s="81">
        <f t="shared" si="138"/>
        <v>65741.166666666672</v>
      </c>
      <c r="AH227" s="81">
        <f t="shared" si="139"/>
        <v>788894</v>
      </c>
      <c r="AI227" s="81"/>
      <c r="AJ227" s="81"/>
      <c r="AK227" s="81"/>
      <c r="AL227" s="81"/>
      <c r="AM227" s="81"/>
      <c r="AN227" s="81"/>
      <c r="AO227" s="81"/>
      <c r="AP227" s="81"/>
      <c r="AQ227" s="81"/>
      <c r="IM227" s="24"/>
      <c r="IN227" s="24"/>
      <c r="IO227" s="24"/>
      <c r="IP227" s="24"/>
    </row>
    <row r="228" spans="1:250" s="23" customFormat="1" ht="15" customHeight="1" x14ac:dyDescent="0.2">
      <c r="A228" s="116">
        <v>110</v>
      </c>
      <c r="B228" s="106" t="s">
        <v>1248</v>
      </c>
      <c r="C228" s="106" t="s">
        <v>1249</v>
      </c>
      <c r="D228" s="20">
        <v>14</v>
      </c>
      <c r="E228" s="109" t="s">
        <v>962</v>
      </c>
      <c r="F228" s="106" t="s">
        <v>1250</v>
      </c>
      <c r="G228" s="106" t="s">
        <v>1447</v>
      </c>
      <c r="H228" s="21" t="s">
        <v>683</v>
      </c>
      <c r="I228" s="21" t="s">
        <v>684</v>
      </c>
      <c r="J228" s="22" t="s">
        <v>991</v>
      </c>
      <c r="K228" s="222">
        <v>38407</v>
      </c>
      <c r="L228" s="150">
        <v>15</v>
      </c>
      <c r="M228" s="22">
        <v>40</v>
      </c>
      <c r="N228" s="22" t="s">
        <v>731</v>
      </c>
      <c r="O228" s="21" t="s">
        <v>832</v>
      </c>
      <c r="P228" s="21" t="s">
        <v>1014</v>
      </c>
      <c r="Q228" s="21" t="s">
        <v>854</v>
      </c>
      <c r="R228" s="22">
        <v>1</v>
      </c>
      <c r="S228" s="79">
        <v>44066</v>
      </c>
      <c r="T228" s="79"/>
      <c r="U228" s="79"/>
      <c r="V228" s="79">
        <f t="shared" si="130"/>
        <v>44066</v>
      </c>
      <c r="W228" s="79">
        <f>70.1*4</f>
        <v>280.39999999999998</v>
      </c>
      <c r="X228" s="79">
        <f t="shared" si="131"/>
        <v>7912</v>
      </c>
      <c r="Y228" s="79">
        <f t="shared" si="132"/>
        <v>79120</v>
      </c>
      <c r="Z228" s="79">
        <f t="shared" si="133"/>
        <v>6609.9</v>
      </c>
      <c r="AA228" s="79">
        <f t="shared" si="134"/>
        <v>1321.98</v>
      </c>
      <c r="AB228" s="79">
        <f t="shared" si="135"/>
        <v>2203.3000000000002</v>
      </c>
      <c r="AC228" s="79">
        <f t="shared" si="136"/>
        <v>881.32</v>
      </c>
      <c r="AD228" s="79">
        <v>1989</v>
      </c>
      <c r="AE228" s="79">
        <v>1417</v>
      </c>
      <c r="AF228" s="81"/>
      <c r="AG228" s="81">
        <f t="shared" si="138"/>
        <v>66021.56666666668</v>
      </c>
      <c r="AH228" s="81">
        <f t="shared" si="139"/>
        <v>792258.80000000016</v>
      </c>
      <c r="AI228" s="81"/>
      <c r="AJ228" s="81"/>
      <c r="AK228" s="81"/>
      <c r="AL228" s="81"/>
      <c r="AM228" s="81"/>
      <c r="AN228" s="81"/>
      <c r="AO228" s="81"/>
      <c r="AP228" s="81"/>
      <c r="AQ228" s="81"/>
      <c r="IM228" s="24"/>
      <c r="IN228" s="24"/>
      <c r="IO228" s="24"/>
      <c r="IP228" s="24"/>
    </row>
    <row r="229" spans="1:250" s="23" customFormat="1" ht="15" customHeight="1" x14ac:dyDescent="0.2">
      <c r="A229" s="18">
        <v>111</v>
      </c>
      <c r="B229" s="106" t="s">
        <v>1248</v>
      </c>
      <c r="C229" s="106" t="s">
        <v>1249</v>
      </c>
      <c r="D229" s="20">
        <v>14</v>
      </c>
      <c r="E229" s="106" t="s">
        <v>962</v>
      </c>
      <c r="F229" s="106" t="s">
        <v>1250</v>
      </c>
      <c r="G229" s="106" t="s">
        <v>1448</v>
      </c>
      <c r="H229" s="21" t="s">
        <v>1080</v>
      </c>
      <c r="I229" s="21" t="s">
        <v>1106</v>
      </c>
      <c r="J229" s="22" t="s">
        <v>991</v>
      </c>
      <c r="K229" s="222">
        <v>41380</v>
      </c>
      <c r="L229" s="150">
        <v>15</v>
      </c>
      <c r="M229" s="22">
        <v>40</v>
      </c>
      <c r="N229" s="22" t="s">
        <v>731</v>
      </c>
      <c r="O229" s="21" t="s">
        <v>835</v>
      </c>
      <c r="P229" s="21" t="s">
        <v>1015</v>
      </c>
      <c r="Q229" s="21" t="s">
        <v>854</v>
      </c>
      <c r="R229" s="22">
        <v>1</v>
      </c>
      <c r="S229" s="79">
        <v>44066</v>
      </c>
      <c r="T229" s="79"/>
      <c r="U229" s="79"/>
      <c r="V229" s="79">
        <f t="shared" si="130"/>
        <v>44066</v>
      </c>
      <c r="W229" s="79"/>
      <c r="X229" s="79">
        <f t="shared" si="131"/>
        <v>8018</v>
      </c>
      <c r="Y229" s="79">
        <f t="shared" si="132"/>
        <v>80180</v>
      </c>
      <c r="Z229" s="79">
        <f t="shared" si="133"/>
        <v>6609.9</v>
      </c>
      <c r="AA229" s="79">
        <f t="shared" si="134"/>
        <v>1321.98</v>
      </c>
      <c r="AB229" s="79">
        <f t="shared" si="135"/>
        <v>2203.3000000000002</v>
      </c>
      <c r="AC229" s="79">
        <f t="shared" si="136"/>
        <v>881.32</v>
      </c>
      <c r="AD229" s="79">
        <v>2376</v>
      </c>
      <c r="AE229" s="79">
        <v>1666</v>
      </c>
      <c r="AF229" s="81"/>
      <c r="AG229" s="81">
        <f t="shared" si="138"/>
        <v>66474.333333333343</v>
      </c>
      <c r="AH229" s="81">
        <f t="shared" si="139"/>
        <v>797692.00000000012</v>
      </c>
      <c r="AI229" s="81"/>
      <c r="AJ229" s="81"/>
      <c r="AK229" s="81"/>
      <c r="AL229" s="81"/>
      <c r="AM229" s="81"/>
      <c r="AN229" s="81"/>
      <c r="AO229" s="81"/>
      <c r="AP229" s="81"/>
      <c r="AQ229" s="81"/>
      <c r="IM229" s="24"/>
      <c r="IN229" s="24"/>
      <c r="IO229" s="24"/>
      <c r="IP229" s="24"/>
    </row>
    <row r="230" spans="1:250" s="23" customFormat="1" ht="15" customHeight="1" x14ac:dyDescent="0.2">
      <c r="A230" s="116">
        <v>112</v>
      </c>
      <c r="B230" s="106" t="s">
        <v>1248</v>
      </c>
      <c r="C230" s="106" t="s">
        <v>1249</v>
      </c>
      <c r="D230" s="20">
        <v>14</v>
      </c>
      <c r="E230" s="106" t="s">
        <v>962</v>
      </c>
      <c r="F230" s="106" t="s">
        <v>1250</v>
      </c>
      <c r="G230" s="106" t="s">
        <v>1449</v>
      </c>
      <c r="H230" s="21" t="s">
        <v>1079</v>
      </c>
      <c r="I230" s="21" t="s">
        <v>1107</v>
      </c>
      <c r="J230" s="22" t="s">
        <v>991</v>
      </c>
      <c r="K230" s="222">
        <v>41372</v>
      </c>
      <c r="L230" s="150">
        <v>15</v>
      </c>
      <c r="M230" s="22">
        <v>40</v>
      </c>
      <c r="N230" s="22" t="s">
        <v>731</v>
      </c>
      <c r="O230" s="21" t="s">
        <v>833</v>
      </c>
      <c r="P230" s="21" t="s">
        <v>1016</v>
      </c>
      <c r="Q230" s="21" t="s">
        <v>854</v>
      </c>
      <c r="R230" s="22">
        <v>1</v>
      </c>
      <c r="S230" s="79">
        <v>44066</v>
      </c>
      <c r="T230" s="79"/>
      <c r="U230" s="79"/>
      <c r="V230" s="79">
        <f t="shared" si="130"/>
        <v>44066</v>
      </c>
      <c r="W230" s="79"/>
      <c r="X230" s="79">
        <f t="shared" si="131"/>
        <v>7912</v>
      </c>
      <c r="Y230" s="79">
        <f t="shared" si="132"/>
        <v>79120</v>
      </c>
      <c r="Z230" s="79">
        <f t="shared" si="133"/>
        <v>6609.9</v>
      </c>
      <c r="AA230" s="79">
        <f t="shared" si="134"/>
        <v>1321.98</v>
      </c>
      <c r="AB230" s="79">
        <f t="shared" si="135"/>
        <v>2203.3000000000002</v>
      </c>
      <c r="AC230" s="79">
        <f t="shared" si="136"/>
        <v>881.32</v>
      </c>
      <c r="AD230" s="79">
        <v>1989</v>
      </c>
      <c r="AE230" s="79">
        <v>1417</v>
      </c>
      <c r="AF230" s="81"/>
      <c r="AG230" s="81">
        <f t="shared" si="138"/>
        <v>65741.166666666672</v>
      </c>
      <c r="AH230" s="81">
        <f t="shared" si="139"/>
        <v>788894</v>
      </c>
      <c r="AI230" s="81"/>
      <c r="AJ230" s="81"/>
      <c r="AK230" s="81"/>
      <c r="AL230" s="81"/>
      <c r="AM230" s="81"/>
      <c r="AN230" s="81"/>
      <c r="AO230" s="81"/>
      <c r="AP230" s="81"/>
      <c r="AQ230" s="81"/>
      <c r="IM230" s="24"/>
      <c r="IN230" s="24"/>
      <c r="IO230" s="24"/>
      <c r="IP230" s="24"/>
    </row>
    <row r="231" spans="1:250" s="23" customFormat="1" ht="15" customHeight="1" x14ac:dyDescent="0.2">
      <c r="A231" s="18">
        <v>113</v>
      </c>
      <c r="B231" s="112" t="s">
        <v>1248</v>
      </c>
      <c r="C231" s="112" t="s">
        <v>1249</v>
      </c>
      <c r="D231" s="20">
        <v>14</v>
      </c>
      <c r="E231" s="106" t="s">
        <v>962</v>
      </c>
      <c r="F231" s="106" t="s">
        <v>1250</v>
      </c>
      <c r="G231" s="112" t="s">
        <v>1450</v>
      </c>
      <c r="H231" s="122" t="s">
        <v>1078</v>
      </c>
      <c r="I231" s="64" t="s">
        <v>1108</v>
      </c>
      <c r="J231" s="65" t="s">
        <v>991</v>
      </c>
      <c r="K231" s="225">
        <v>41353</v>
      </c>
      <c r="L231" s="152">
        <v>19</v>
      </c>
      <c r="M231" s="65">
        <v>40</v>
      </c>
      <c r="N231" s="65" t="s">
        <v>731</v>
      </c>
      <c r="O231" s="64" t="s">
        <v>836</v>
      </c>
      <c r="P231" s="64" t="s">
        <v>854</v>
      </c>
      <c r="Q231" s="64" t="s">
        <v>744</v>
      </c>
      <c r="R231" s="65">
        <v>1</v>
      </c>
      <c r="S231" s="80">
        <v>74696</v>
      </c>
      <c r="T231" s="80"/>
      <c r="U231" s="80"/>
      <c r="V231" s="80">
        <f t="shared" si="130"/>
        <v>74696</v>
      </c>
      <c r="W231" s="80"/>
      <c r="X231" s="80">
        <f t="shared" si="131"/>
        <v>13311.333333333334</v>
      </c>
      <c r="Y231" s="80">
        <f t="shared" si="132"/>
        <v>133113.33333333334</v>
      </c>
      <c r="Z231" s="80">
        <f t="shared" si="133"/>
        <v>11204.4</v>
      </c>
      <c r="AA231" s="80">
        <f t="shared" si="134"/>
        <v>2240.88</v>
      </c>
      <c r="AB231" s="80">
        <f t="shared" si="135"/>
        <v>3734.8</v>
      </c>
      <c r="AC231" s="80">
        <f t="shared" si="136"/>
        <v>1493.92</v>
      </c>
      <c r="AD231" s="80">
        <v>3037</v>
      </c>
      <c r="AE231" s="80">
        <v>2135</v>
      </c>
      <c r="AF231" s="82"/>
      <c r="AG231" s="81">
        <f t="shared" si="138"/>
        <v>110744.05555555556</v>
      </c>
      <c r="AH231" s="82">
        <f t="shared" si="139"/>
        <v>1328928.6666666667</v>
      </c>
      <c r="AI231" s="82"/>
      <c r="AJ231" s="82"/>
      <c r="AK231" s="82"/>
      <c r="AL231" s="82"/>
      <c r="AM231" s="82"/>
      <c r="AN231" s="82"/>
      <c r="AO231" s="82"/>
      <c r="AP231" s="82"/>
      <c r="AQ231" s="82"/>
      <c r="IM231" s="24"/>
      <c r="IN231" s="24"/>
      <c r="IO231" s="24"/>
      <c r="IP231" s="24"/>
    </row>
    <row r="232" spans="1:250" s="189" customFormat="1" ht="17.25" customHeight="1" x14ac:dyDescent="0.2">
      <c r="A232" s="183"/>
      <c r="B232" s="184"/>
      <c r="C232" s="106"/>
      <c r="D232" s="20"/>
      <c r="E232" s="184"/>
      <c r="F232" s="106"/>
      <c r="G232" s="184"/>
      <c r="H232" s="185"/>
      <c r="I232" s="185"/>
      <c r="J232" s="107"/>
      <c r="K232" s="226"/>
      <c r="L232" s="186"/>
      <c r="M232" s="107"/>
      <c r="N232" s="107"/>
      <c r="O232" s="21"/>
      <c r="P232" s="21"/>
      <c r="Q232" s="108" t="s">
        <v>745</v>
      </c>
      <c r="R232" s="107"/>
      <c r="S232" s="88">
        <f>SUM(S119:S231)</f>
        <v>1775426.5400000003</v>
      </c>
      <c r="T232" s="88">
        <f>SUM(T119:T231)</f>
        <v>10369.200000000003</v>
      </c>
      <c r="U232" s="88">
        <f>SUM(U119:U231)</f>
        <v>94749.900000000096</v>
      </c>
      <c r="V232" s="88">
        <f t="shared" si="130"/>
        <v>1880545.6400000004</v>
      </c>
      <c r="W232" s="88">
        <f t="shared" ref="W232:AF232" si="140">SUM(W119:W231)</f>
        <v>29792.500000000015</v>
      </c>
      <c r="X232" s="88">
        <f t="shared" si="140"/>
        <v>347159.27333333332</v>
      </c>
      <c r="Y232" s="88">
        <f t="shared" si="140"/>
        <v>3471592.7333333343</v>
      </c>
      <c r="Z232" s="88">
        <f t="shared" si="140"/>
        <v>282081.84600000031</v>
      </c>
      <c r="AA232" s="88">
        <f t="shared" si="140"/>
        <v>56416.36920000003</v>
      </c>
      <c r="AB232" s="88">
        <f t="shared" si="140"/>
        <v>94027.28200000005</v>
      </c>
      <c r="AC232" s="88">
        <f t="shared" si="140"/>
        <v>37610.912799999976</v>
      </c>
      <c r="AD232" s="88">
        <f t="shared" si="140"/>
        <v>123475</v>
      </c>
      <c r="AE232" s="88">
        <f t="shared" si="140"/>
        <v>78935</v>
      </c>
      <c r="AF232" s="88">
        <f t="shared" si="140"/>
        <v>882227.820000001</v>
      </c>
      <c r="AG232" s="280">
        <f t="shared" si="138"/>
        <v>2974632.8688888899</v>
      </c>
      <c r="AH232" s="88">
        <f>SUM(AH119:AH231)</f>
        <v>35695594.426666684</v>
      </c>
      <c r="AI232" s="88"/>
      <c r="AJ232" s="88"/>
      <c r="AK232" s="88">
        <v>100000</v>
      </c>
      <c r="AL232" s="88">
        <v>40000</v>
      </c>
      <c r="AM232" s="88"/>
      <c r="AN232" s="88">
        <v>150000</v>
      </c>
      <c r="AO232" s="88"/>
      <c r="AP232" s="88"/>
      <c r="AQ232" s="88">
        <v>250000</v>
      </c>
      <c r="AR232" s="187"/>
      <c r="AS232" s="187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68"/>
      <c r="EA232" s="68"/>
      <c r="EB232" s="68"/>
      <c r="EC232" s="68"/>
      <c r="ED232" s="68"/>
      <c r="EE232" s="68"/>
      <c r="EF232" s="68"/>
      <c r="EG232" s="68"/>
      <c r="EH232" s="68"/>
      <c r="EI232" s="68"/>
      <c r="EJ232" s="68"/>
      <c r="EK232" s="68"/>
      <c r="EL232" s="68"/>
      <c r="EM232" s="68"/>
      <c r="EN232" s="68"/>
      <c r="EO232" s="68"/>
      <c r="EP232" s="68"/>
      <c r="EQ232" s="68"/>
      <c r="ER232" s="68"/>
      <c r="ES232" s="68"/>
      <c r="ET232" s="68"/>
      <c r="EU232" s="68"/>
      <c r="EV232" s="68"/>
      <c r="EW232" s="68"/>
      <c r="EX232" s="68"/>
      <c r="EY232" s="68"/>
      <c r="EZ232" s="68"/>
      <c r="FA232" s="68"/>
      <c r="FB232" s="68"/>
      <c r="FC232" s="68"/>
      <c r="FD232" s="68"/>
      <c r="FE232" s="68"/>
      <c r="FF232" s="68"/>
      <c r="FG232" s="68"/>
      <c r="FH232" s="68"/>
      <c r="FI232" s="68"/>
      <c r="FJ232" s="68"/>
      <c r="FK232" s="68"/>
      <c r="FL232" s="68"/>
      <c r="FM232" s="68"/>
      <c r="FN232" s="68"/>
      <c r="FO232" s="68"/>
      <c r="FP232" s="68"/>
      <c r="FQ232" s="68"/>
      <c r="FR232" s="68"/>
      <c r="FS232" s="68"/>
      <c r="FT232" s="68"/>
      <c r="FU232" s="68"/>
      <c r="FV232" s="68"/>
      <c r="FW232" s="68"/>
      <c r="FX232" s="68"/>
      <c r="FY232" s="68"/>
      <c r="FZ232" s="68"/>
      <c r="GA232" s="68"/>
      <c r="GB232" s="68"/>
      <c r="GC232" s="68"/>
      <c r="GD232" s="68"/>
      <c r="GE232" s="68"/>
      <c r="GF232" s="68"/>
      <c r="GG232" s="68"/>
      <c r="GH232" s="68"/>
      <c r="GI232" s="68"/>
      <c r="GJ232" s="68"/>
      <c r="GK232" s="68"/>
      <c r="GL232" s="68"/>
      <c r="GM232" s="68"/>
      <c r="GN232" s="68"/>
      <c r="GO232" s="68"/>
      <c r="GP232" s="68"/>
      <c r="GQ232" s="68"/>
      <c r="GR232" s="68"/>
      <c r="GS232" s="68"/>
      <c r="GT232" s="68"/>
      <c r="GU232" s="68"/>
      <c r="GV232" s="68"/>
      <c r="GW232" s="68"/>
      <c r="GX232" s="68"/>
      <c r="GY232" s="68"/>
      <c r="GZ232" s="68"/>
      <c r="HA232" s="68"/>
      <c r="HB232" s="68"/>
      <c r="HC232" s="68"/>
      <c r="HD232" s="68"/>
      <c r="HE232" s="68"/>
      <c r="HF232" s="68"/>
      <c r="HG232" s="68"/>
      <c r="HH232" s="68"/>
      <c r="HI232" s="68"/>
      <c r="HJ232" s="68"/>
      <c r="HK232" s="68"/>
      <c r="HL232" s="68"/>
      <c r="HM232" s="68"/>
      <c r="HN232" s="68"/>
      <c r="HO232" s="68"/>
      <c r="HP232" s="68"/>
      <c r="HQ232" s="68"/>
      <c r="HR232" s="68"/>
      <c r="HS232" s="68"/>
      <c r="HT232" s="68"/>
      <c r="HU232" s="68"/>
      <c r="HV232" s="68"/>
      <c r="HW232" s="68"/>
      <c r="HX232" s="68"/>
      <c r="HY232" s="68"/>
      <c r="HZ232" s="68"/>
      <c r="IA232" s="68"/>
      <c r="IB232" s="68"/>
      <c r="IC232" s="68"/>
      <c r="ID232" s="68"/>
      <c r="IE232" s="68"/>
      <c r="IF232" s="68"/>
      <c r="IG232" s="68"/>
      <c r="IH232" s="68"/>
      <c r="II232" s="68"/>
      <c r="IJ232" s="68"/>
      <c r="IK232" s="68"/>
      <c r="IL232" s="68"/>
      <c r="IM232" s="68"/>
      <c r="IN232" s="68"/>
      <c r="IO232" s="68"/>
      <c r="IP232" s="68"/>
    </row>
    <row r="233" spans="1:250" ht="20.100000000000001" customHeight="1" x14ac:dyDescent="0.25">
      <c r="A233" s="34"/>
      <c r="B233" s="35"/>
      <c r="C233" s="110"/>
      <c r="D233" s="115"/>
      <c r="E233" s="35"/>
      <c r="F233" s="110"/>
      <c r="G233" s="35"/>
      <c r="H233" s="36"/>
      <c r="I233" s="36"/>
      <c r="J233" s="37"/>
      <c r="K233" s="227"/>
      <c r="L233" s="155"/>
      <c r="M233" s="38"/>
      <c r="N233" s="38"/>
      <c r="O233" s="40"/>
      <c r="P233" s="40"/>
      <c r="Q233" s="33"/>
      <c r="R233" s="38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>
        <v>38863846.729999997</v>
      </c>
      <c r="AI233" s="83"/>
      <c r="AJ233" s="85"/>
      <c r="AK233" s="85"/>
      <c r="AL233" s="85"/>
      <c r="AM233" s="85"/>
      <c r="AN233" s="85"/>
      <c r="AO233" s="85"/>
      <c r="AP233" s="85"/>
      <c r="AQ233" s="85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</row>
    <row r="234" spans="1:250" ht="20.100000000000001" customHeight="1" x14ac:dyDescent="0.25">
      <c r="A234" s="129" t="s">
        <v>848</v>
      </c>
      <c r="B234" s="35"/>
      <c r="C234" s="120"/>
      <c r="D234" s="121"/>
      <c r="E234" s="35"/>
      <c r="F234" s="120"/>
      <c r="G234" s="35"/>
      <c r="H234" s="36"/>
      <c r="I234" s="36"/>
      <c r="J234" s="37"/>
      <c r="K234" s="227"/>
      <c r="L234" s="153"/>
      <c r="M234" s="38"/>
      <c r="N234" s="38"/>
      <c r="O234" s="39"/>
      <c r="P234" s="39"/>
      <c r="Q234" s="32"/>
      <c r="R234" s="38"/>
      <c r="S234" s="84"/>
      <c r="T234" s="84"/>
      <c r="U234" s="84"/>
      <c r="V234" s="85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5"/>
      <c r="AH234" s="84"/>
      <c r="AI234" s="84"/>
      <c r="AJ234" s="85"/>
      <c r="AK234" s="85"/>
      <c r="AL234" s="85"/>
      <c r="AM234" s="85"/>
      <c r="AN234" s="85"/>
      <c r="AO234" s="85"/>
      <c r="AP234" s="85"/>
      <c r="AQ234" s="85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</row>
    <row r="235" spans="1:250" s="68" customFormat="1" ht="15" customHeight="1" x14ac:dyDescent="0.2">
      <c r="A235" s="18">
        <v>1</v>
      </c>
      <c r="B235" s="106" t="s">
        <v>1248</v>
      </c>
      <c r="C235" s="106" t="s">
        <v>1249</v>
      </c>
      <c r="D235" s="20">
        <v>14</v>
      </c>
      <c r="E235" s="106" t="s">
        <v>961</v>
      </c>
      <c r="F235" s="106" t="s">
        <v>1250</v>
      </c>
      <c r="G235" s="106" t="s">
        <v>1495</v>
      </c>
      <c r="H235" s="21" t="s">
        <v>259</v>
      </c>
      <c r="I235" s="21" t="s">
        <v>260</v>
      </c>
      <c r="J235" s="22" t="s">
        <v>990</v>
      </c>
      <c r="K235" s="222">
        <v>39860</v>
      </c>
      <c r="L235" s="150" t="s">
        <v>741</v>
      </c>
      <c r="M235" s="22">
        <v>40</v>
      </c>
      <c r="N235" s="22" t="s">
        <v>731</v>
      </c>
      <c r="O235" s="21" t="s">
        <v>742</v>
      </c>
      <c r="P235" s="21" t="s">
        <v>848</v>
      </c>
      <c r="Q235" s="21" t="s">
        <v>848</v>
      </c>
      <c r="R235" s="22">
        <v>1</v>
      </c>
      <c r="S235" s="79">
        <f>12912+500+400</f>
        <v>13812</v>
      </c>
      <c r="T235" s="79"/>
      <c r="U235" s="79"/>
      <c r="V235" s="79">
        <f>S235+T235+U235</f>
        <v>13812</v>
      </c>
      <c r="W235" s="79"/>
      <c r="X235" s="79">
        <f t="shared" ref="X235:X267" si="141">(V235+AD235+AE235)/30*5</f>
        <v>2600.833333333333</v>
      </c>
      <c r="Y235" s="79">
        <f t="shared" ref="Y235:Y267" si="142">(V235+AD235+AE235)/30*50</f>
        <v>26008.333333333332</v>
      </c>
      <c r="Z235" s="79">
        <f t="shared" ref="Z235:Z267" si="143">V235*15%</f>
        <v>2071.7999999999997</v>
      </c>
      <c r="AA235" s="79">
        <f t="shared" ref="AA235:AA267" si="144">V235*3%</f>
        <v>414.35999999999996</v>
      </c>
      <c r="AB235" s="79">
        <f t="shared" ref="AB235:AB267" si="145">V235*5%</f>
        <v>690.6</v>
      </c>
      <c r="AC235" s="79">
        <f t="shared" ref="AC235:AC267" si="146">V235*2%</f>
        <v>276.24</v>
      </c>
      <c r="AD235" s="79">
        <v>1114</v>
      </c>
      <c r="AE235" s="79">
        <v>679</v>
      </c>
      <c r="AF235" s="81">
        <f>(V235+AD235+AE235)/2</f>
        <v>7802.5</v>
      </c>
      <c r="AG235" s="81">
        <f t="shared" ref="AG235:AG267" si="147">V235+W235+Z235+AA235+AB235+AC235+AD235+AE235+(X235/12+Y235/12+AF235/12)</f>
        <v>22092.305555555555</v>
      </c>
      <c r="AH235" s="81">
        <f t="shared" ref="AH235:AH267" si="148">+AG235*12</f>
        <v>265107.66666666663</v>
      </c>
      <c r="AI235" s="81"/>
      <c r="AJ235" s="81"/>
      <c r="AK235" s="81"/>
      <c r="AL235" s="81"/>
      <c r="AM235" s="81"/>
      <c r="AN235" s="81"/>
      <c r="AO235" s="81"/>
      <c r="AP235" s="81"/>
      <c r="AQ235" s="81"/>
    </row>
    <row r="236" spans="1:250" s="23" customFormat="1" ht="15" customHeight="1" x14ac:dyDescent="0.2">
      <c r="A236" s="116">
        <v>2</v>
      </c>
      <c r="B236" s="109" t="s">
        <v>1248</v>
      </c>
      <c r="C236" s="109" t="s">
        <v>1249</v>
      </c>
      <c r="D236" s="114">
        <v>14</v>
      </c>
      <c r="E236" s="109" t="s">
        <v>961</v>
      </c>
      <c r="F236" s="109" t="s">
        <v>1250</v>
      </c>
      <c r="G236" s="109" t="s">
        <v>1527</v>
      </c>
      <c r="H236" s="66" t="s">
        <v>1120</v>
      </c>
      <c r="I236" s="66" t="s">
        <v>1157</v>
      </c>
      <c r="J236" s="117" t="s">
        <v>991</v>
      </c>
      <c r="K236" s="223">
        <v>41396</v>
      </c>
      <c r="L236" s="151">
        <v>18</v>
      </c>
      <c r="M236" s="117">
        <v>40</v>
      </c>
      <c r="N236" s="117" t="s">
        <v>731</v>
      </c>
      <c r="O236" s="66" t="s">
        <v>840</v>
      </c>
      <c r="P236" s="66" t="s">
        <v>848</v>
      </c>
      <c r="Q236" s="66" t="s">
        <v>744</v>
      </c>
      <c r="R236" s="117">
        <v>1</v>
      </c>
      <c r="S236" s="79">
        <v>69251.100000000006</v>
      </c>
      <c r="T236" s="118"/>
      <c r="U236" s="118"/>
      <c r="V236" s="118">
        <f>S236+T236+U236</f>
        <v>69251.100000000006</v>
      </c>
      <c r="W236" s="118">
        <f>70.1*4</f>
        <v>280.39999999999998</v>
      </c>
      <c r="X236" s="118">
        <f t="shared" si="141"/>
        <v>12403.85</v>
      </c>
      <c r="Y236" s="118">
        <f t="shared" si="142"/>
        <v>124038.5</v>
      </c>
      <c r="Z236" s="118">
        <f t="shared" si="143"/>
        <v>10387.665000000001</v>
      </c>
      <c r="AA236" s="118">
        <f t="shared" si="144"/>
        <v>2077.5329999999999</v>
      </c>
      <c r="AB236" s="118">
        <f t="shared" si="145"/>
        <v>3462.5550000000003</v>
      </c>
      <c r="AC236" s="118">
        <f t="shared" si="146"/>
        <v>1385.0220000000002</v>
      </c>
      <c r="AD236" s="79">
        <v>3037</v>
      </c>
      <c r="AE236" s="79">
        <v>2135</v>
      </c>
      <c r="AF236" s="119"/>
      <c r="AG236" s="81">
        <f t="shared" si="147"/>
        <v>103386.47083333333</v>
      </c>
      <c r="AH236" s="119">
        <f t="shared" si="148"/>
        <v>1240637.6499999999</v>
      </c>
      <c r="AI236" s="119"/>
      <c r="AJ236" s="119"/>
      <c r="AK236" s="119"/>
      <c r="AL236" s="119"/>
      <c r="AM236" s="119"/>
      <c r="AN236" s="119"/>
      <c r="AO236" s="119"/>
      <c r="AP236" s="119"/>
      <c r="AQ236" s="119"/>
      <c r="IM236" s="24"/>
      <c r="IN236" s="24"/>
      <c r="IO236" s="24"/>
      <c r="IP236" s="24"/>
    </row>
    <row r="237" spans="1:250" s="23" customFormat="1" ht="15" customHeight="1" x14ac:dyDescent="0.2">
      <c r="A237" s="111">
        <v>3</v>
      </c>
      <c r="B237" s="112" t="s">
        <v>1248</v>
      </c>
      <c r="C237" s="112" t="s">
        <v>1249</v>
      </c>
      <c r="D237" s="113">
        <v>14</v>
      </c>
      <c r="E237" s="112" t="s">
        <v>961</v>
      </c>
      <c r="F237" s="112" t="s">
        <v>1250</v>
      </c>
      <c r="G237" s="112" t="s">
        <v>1686</v>
      </c>
      <c r="H237" s="64" t="s">
        <v>225</v>
      </c>
      <c r="I237" s="64" t="s">
        <v>558</v>
      </c>
      <c r="J237" s="65" t="s">
        <v>991</v>
      </c>
      <c r="K237" s="225">
        <v>39251</v>
      </c>
      <c r="L237" s="152" t="s">
        <v>146</v>
      </c>
      <c r="M237" s="65">
        <v>40</v>
      </c>
      <c r="N237" s="65" t="s">
        <v>755</v>
      </c>
      <c r="O237" s="64" t="s">
        <v>226</v>
      </c>
      <c r="P237" s="64" t="s">
        <v>1008</v>
      </c>
      <c r="Q237" s="64" t="s">
        <v>848</v>
      </c>
      <c r="R237" s="65">
        <v>1</v>
      </c>
      <c r="S237" s="79">
        <f t="shared" ref="S237:S249" si="149">7869+600+500</f>
        <v>8969</v>
      </c>
      <c r="T237" s="80"/>
      <c r="U237" s="80"/>
      <c r="V237" s="80">
        <f t="shared" ref="V237:V248" si="150">S237+T237+U238</f>
        <v>8969</v>
      </c>
      <c r="W237" s="80">
        <f>70.1*4</f>
        <v>280.39999999999998</v>
      </c>
      <c r="X237" s="80">
        <f t="shared" si="141"/>
        <v>1704.1666666666665</v>
      </c>
      <c r="Y237" s="80">
        <f t="shared" si="142"/>
        <v>17041.666666666664</v>
      </c>
      <c r="Z237" s="80">
        <f t="shared" si="143"/>
        <v>1345.35</v>
      </c>
      <c r="AA237" s="80">
        <f t="shared" si="144"/>
        <v>269.07</v>
      </c>
      <c r="AB237" s="80">
        <f t="shared" si="145"/>
        <v>448.45000000000005</v>
      </c>
      <c r="AC237" s="80">
        <f t="shared" si="146"/>
        <v>179.38</v>
      </c>
      <c r="AD237" s="79">
        <f t="shared" ref="AD237:AD249" si="151">718+70</f>
        <v>788</v>
      </c>
      <c r="AE237" s="79">
        <f t="shared" ref="AE237:AE249" si="152">438+30</f>
        <v>468</v>
      </c>
      <c r="AF237" s="82">
        <f t="shared" ref="AF237:AF263" si="153">(V237+AD237+AE237)/2</f>
        <v>5112.5</v>
      </c>
      <c r="AG237" s="81">
        <f t="shared" si="147"/>
        <v>14735.844444444443</v>
      </c>
      <c r="AH237" s="82">
        <f t="shared" si="148"/>
        <v>176830.1333333333</v>
      </c>
      <c r="AI237" s="82"/>
      <c r="AJ237" s="82"/>
      <c r="AK237" s="82"/>
      <c r="AL237" s="82"/>
      <c r="AM237" s="82"/>
      <c r="AN237" s="82"/>
      <c r="AO237" s="82"/>
      <c r="AP237" s="82"/>
      <c r="AQ237" s="82"/>
      <c r="IM237" s="24"/>
      <c r="IN237" s="24"/>
      <c r="IO237" s="24"/>
      <c r="IP237" s="24"/>
    </row>
    <row r="238" spans="1:250" s="250" customFormat="1" ht="15" customHeight="1" x14ac:dyDescent="0.2">
      <c r="A238" s="18">
        <v>4</v>
      </c>
      <c r="B238" s="106" t="s">
        <v>1248</v>
      </c>
      <c r="C238" s="106" t="s">
        <v>1249</v>
      </c>
      <c r="D238" s="20">
        <v>14</v>
      </c>
      <c r="E238" s="106" t="s">
        <v>961</v>
      </c>
      <c r="F238" s="106" t="s">
        <v>1250</v>
      </c>
      <c r="G238" s="106" t="s">
        <v>1687</v>
      </c>
      <c r="H238" s="21" t="s">
        <v>228</v>
      </c>
      <c r="I238" s="21" t="s">
        <v>229</v>
      </c>
      <c r="J238" s="22" t="s">
        <v>991</v>
      </c>
      <c r="K238" s="222">
        <v>39798</v>
      </c>
      <c r="L238" s="150" t="s">
        <v>146</v>
      </c>
      <c r="M238" s="22">
        <v>40</v>
      </c>
      <c r="N238" s="22" t="s">
        <v>755</v>
      </c>
      <c r="O238" s="21" t="s">
        <v>226</v>
      </c>
      <c r="P238" s="21" t="s">
        <v>1008</v>
      </c>
      <c r="Q238" s="21" t="s">
        <v>848</v>
      </c>
      <c r="R238" s="22">
        <v>1</v>
      </c>
      <c r="S238" s="79">
        <f t="shared" si="149"/>
        <v>8969</v>
      </c>
      <c r="T238" s="79"/>
      <c r="U238" s="79"/>
      <c r="V238" s="79">
        <f t="shared" si="150"/>
        <v>8969</v>
      </c>
      <c r="W238" s="79">
        <f>70.1*4</f>
        <v>280.39999999999998</v>
      </c>
      <c r="X238" s="79">
        <f t="shared" si="141"/>
        <v>1704.1666666666665</v>
      </c>
      <c r="Y238" s="79">
        <f t="shared" si="142"/>
        <v>17041.666666666664</v>
      </c>
      <c r="Z238" s="79">
        <f t="shared" si="143"/>
        <v>1345.35</v>
      </c>
      <c r="AA238" s="79">
        <f t="shared" si="144"/>
        <v>269.07</v>
      </c>
      <c r="AB238" s="79">
        <f t="shared" si="145"/>
        <v>448.45000000000005</v>
      </c>
      <c r="AC238" s="79">
        <f t="shared" si="146"/>
        <v>179.38</v>
      </c>
      <c r="AD238" s="79">
        <f t="shared" si="151"/>
        <v>788</v>
      </c>
      <c r="AE238" s="79">
        <f t="shared" si="152"/>
        <v>468</v>
      </c>
      <c r="AF238" s="81">
        <f t="shared" si="153"/>
        <v>5112.5</v>
      </c>
      <c r="AG238" s="81">
        <f t="shared" si="147"/>
        <v>14735.844444444443</v>
      </c>
      <c r="AH238" s="81">
        <f t="shared" si="148"/>
        <v>176830.1333333333</v>
      </c>
      <c r="AI238" s="249"/>
      <c r="AJ238" s="249"/>
      <c r="AK238" s="249"/>
      <c r="AL238" s="249"/>
      <c r="AM238" s="249"/>
      <c r="AN238" s="249"/>
      <c r="AO238" s="249"/>
      <c r="AP238" s="249"/>
      <c r="AQ238" s="249"/>
      <c r="IM238" s="251"/>
      <c r="IN238" s="251"/>
      <c r="IO238" s="251"/>
      <c r="IP238" s="251"/>
    </row>
    <row r="239" spans="1:250" s="68" customFormat="1" ht="15" customHeight="1" x14ac:dyDescent="0.2">
      <c r="A239" s="116">
        <v>5</v>
      </c>
      <c r="B239" s="106" t="s">
        <v>1248</v>
      </c>
      <c r="C239" s="106" t="s">
        <v>1249</v>
      </c>
      <c r="D239" s="20">
        <v>14</v>
      </c>
      <c r="E239" s="106" t="s">
        <v>961</v>
      </c>
      <c r="F239" s="106" t="s">
        <v>1250</v>
      </c>
      <c r="G239" s="106" t="s">
        <v>1688</v>
      </c>
      <c r="H239" s="21" t="s">
        <v>238</v>
      </c>
      <c r="I239" s="21" t="s">
        <v>239</v>
      </c>
      <c r="J239" s="22" t="s">
        <v>990</v>
      </c>
      <c r="K239" s="222">
        <v>39539</v>
      </c>
      <c r="L239" s="150" t="s">
        <v>146</v>
      </c>
      <c r="M239" s="22">
        <v>40</v>
      </c>
      <c r="N239" s="22" t="s">
        <v>755</v>
      </c>
      <c r="O239" s="21" t="s">
        <v>226</v>
      </c>
      <c r="P239" s="21" t="s">
        <v>1008</v>
      </c>
      <c r="Q239" s="21" t="s">
        <v>848</v>
      </c>
      <c r="R239" s="22">
        <v>1</v>
      </c>
      <c r="S239" s="79">
        <f t="shared" si="149"/>
        <v>8969</v>
      </c>
      <c r="T239" s="79"/>
      <c r="U239" s="79"/>
      <c r="V239" s="79">
        <f t="shared" si="150"/>
        <v>8969</v>
      </c>
      <c r="W239" s="79">
        <f>70.1*4</f>
        <v>280.39999999999998</v>
      </c>
      <c r="X239" s="79">
        <f t="shared" si="141"/>
        <v>1704.1666666666665</v>
      </c>
      <c r="Y239" s="79">
        <f t="shared" si="142"/>
        <v>17041.666666666664</v>
      </c>
      <c r="Z239" s="79">
        <f t="shared" si="143"/>
        <v>1345.35</v>
      </c>
      <c r="AA239" s="79">
        <f t="shared" si="144"/>
        <v>269.07</v>
      </c>
      <c r="AB239" s="79">
        <f t="shared" si="145"/>
        <v>448.45000000000005</v>
      </c>
      <c r="AC239" s="79">
        <f t="shared" si="146"/>
        <v>179.38</v>
      </c>
      <c r="AD239" s="79">
        <f t="shared" si="151"/>
        <v>788</v>
      </c>
      <c r="AE239" s="79">
        <f t="shared" si="152"/>
        <v>468</v>
      </c>
      <c r="AF239" s="81">
        <f t="shared" si="153"/>
        <v>5112.5</v>
      </c>
      <c r="AG239" s="81">
        <f t="shared" si="147"/>
        <v>14735.844444444443</v>
      </c>
      <c r="AH239" s="81">
        <f t="shared" si="148"/>
        <v>176830.1333333333</v>
      </c>
      <c r="AI239" s="81"/>
      <c r="AJ239" s="81"/>
      <c r="AK239" s="81"/>
      <c r="AL239" s="81"/>
      <c r="AM239" s="81"/>
      <c r="AN239" s="81"/>
      <c r="AO239" s="81"/>
      <c r="AP239" s="81"/>
      <c r="AQ239" s="81"/>
    </row>
    <row r="240" spans="1:250" s="23" customFormat="1" ht="15" customHeight="1" x14ac:dyDescent="0.2">
      <c r="A240" s="18">
        <v>6</v>
      </c>
      <c r="B240" s="109" t="s">
        <v>1248</v>
      </c>
      <c r="C240" s="109" t="s">
        <v>1249</v>
      </c>
      <c r="D240" s="114">
        <v>14</v>
      </c>
      <c r="E240" s="109" t="s">
        <v>961</v>
      </c>
      <c r="F240" s="109" t="s">
        <v>1250</v>
      </c>
      <c r="G240" s="109" t="s">
        <v>1689</v>
      </c>
      <c r="H240" s="66" t="s">
        <v>267</v>
      </c>
      <c r="I240" s="66" t="s">
        <v>268</v>
      </c>
      <c r="J240" s="117" t="s">
        <v>991</v>
      </c>
      <c r="K240" s="223">
        <v>35232</v>
      </c>
      <c r="L240" s="151" t="s">
        <v>146</v>
      </c>
      <c r="M240" s="117">
        <v>40</v>
      </c>
      <c r="N240" s="117" t="s">
        <v>755</v>
      </c>
      <c r="O240" s="66" t="s">
        <v>269</v>
      </c>
      <c r="P240" s="66" t="s">
        <v>1008</v>
      </c>
      <c r="Q240" s="66" t="s">
        <v>848</v>
      </c>
      <c r="R240" s="117">
        <v>1</v>
      </c>
      <c r="S240" s="79">
        <f t="shared" si="149"/>
        <v>8969</v>
      </c>
      <c r="T240" s="118"/>
      <c r="U240" s="118"/>
      <c r="V240" s="118">
        <f t="shared" si="150"/>
        <v>8969</v>
      </c>
      <c r="W240" s="118">
        <f>70.1*6</f>
        <v>420.59999999999997</v>
      </c>
      <c r="X240" s="118">
        <f t="shared" si="141"/>
        <v>1704.1666666666665</v>
      </c>
      <c r="Y240" s="118">
        <f t="shared" si="142"/>
        <v>17041.666666666664</v>
      </c>
      <c r="Z240" s="118">
        <f t="shared" si="143"/>
        <v>1345.35</v>
      </c>
      <c r="AA240" s="118">
        <f t="shared" si="144"/>
        <v>269.07</v>
      </c>
      <c r="AB240" s="118">
        <f t="shared" si="145"/>
        <v>448.45000000000005</v>
      </c>
      <c r="AC240" s="118">
        <f t="shared" si="146"/>
        <v>179.38</v>
      </c>
      <c r="AD240" s="79">
        <f t="shared" si="151"/>
        <v>788</v>
      </c>
      <c r="AE240" s="79">
        <f t="shared" si="152"/>
        <v>468</v>
      </c>
      <c r="AF240" s="119">
        <f t="shared" si="153"/>
        <v>5112.5</v>
      </c>
      <c r="AG240" s="81">
        <f t="shared" si="147"/>
        <v>14876.044444444444</v>
      </c>
      <c r="AH240" s="119">
        <f t="shared" si="148"/>
        <v>178512.53333333333</v>
      </c>
      <c r="AI240" s="119"/>
      <c r="AJ240" s="119"/>
      <c r="AK240" s="119"/>
      <c r="AL240" s="119"/>
      <c r="AM240" s="119"/>
      <c r="AN240" s="119"/>
      <c r="AO240" s="119"/>
      <c r="AP240" s="119"/>
      <c r="AQ240" s="119"/>
      <c r="IM240" s="24"/>
      <c r="IN240" s="24"/>
      <c r="IO240" s="24"/>
      <c r="IP240" s="24"/>
    </row>
    <row r="241" spans="1:250" s="23" customFormat="1" ht="15" customHeight="1" x14ac:dyDescent="0.2">
      <c r="A241" s="116">
        <v>7</v>
      </c>
      <c r="B241" s="106" t="s">
        <v>1248</v>
      </c>
      <c r="C241" s="106" t="s">
        <v>1249</v>
      </c>
      <c r="D241" s="20">
        <v>14</v>
      </c>
      <c r="E241" s="112" t="s">
        <v>961</v>
      </c>
      <c r="F241" s="106" t="s">
        <v>1250</v>
      </c>
      <c r="G241" s="106" t="s">
        <v>1690</v>
      </c>
      <c r="H241" s="21" t="s">
        <v>299</v>
      </c>
      <c r="I241" s="21" t="s">
        <v>300</v>
      </c>
      <c r="J241" s="22" t="s">
        <v>991</v>
      </c>
      <c r="K241" s="222">
        <v>35816</v>
      </c>
      <c r="L241" s="150" t="s">
        <v>146</v>
      </c>
      <c r="M241" s="22">
        <v>40</v>
      </c>
      <c r="N241" s="22" t="s">
        <v>755</v>
      </c>
      <c r="O241" s="21" t="s">
        <v>969</v>
      </c>
      <c r="P241" s="21" t="s">
        <v>1008</v>
      </c>
      <c r="Q241" s="21" t="s">
        <v>848</v>
      </c>
      <c r="R241" s="22">
        <v>1</v>
      </c>
      <c r="S241" s="79">
        <f t="shared" si="149"/>
        <v>8969</v>
      </c>
      <c r="T241" s="79"/>
      <c r="U241" s="79"/>
      <c r="V241" s="79">
        <f t="shared" si="150"/>
        <v>8969</v>
      </c>
      <c r="W241" s="79">
        <f>70.1*6</f>
        <v>420.59999999999997</v>
      </c>
      <c r="X241" s="79">
        <f t="shared" si="141"/>
        <v>1704.1666666666665</v>
      </c>
      <c r="Y241" s="79">
        <f t="shared" si="142"/>
        <v>17041.666666666664</v>
      </c>
      <c r="Z241" s="79">
        <f t="shared" si="143"/>
        <v>1345.35</v>
      </c>
      <c r="AA241" s="79">
        <f t="shared" si="144"/>
        <v>269.07</v>
      </c>
      <c r="AB241" s="79">
        <f t="shared" si="145"/>
        <v>448.45000000000005</v>
      </c>
      <c r="AC241" s="79">
        <f t="shared" si="146"/>
        <v>179.38</v>
      </c>
      <c r="AD241" s="79">
        <f t="shared" si="151"/>
        <v>788</v>
      </c>
      <c r="AE241" s="79">
        <f t="shared" si="152"/>
        <v>468</v>
      </c>
      <c r="AF241" s="81">
        <f t="shared" si="153"/>
        <v>5112.5</v>
      </c>
      <c r="AG241" s="81">
        <f t="shared" si="147"/>
        <v>14876.044444444444</v>
      </c>
      <c r="AH241" s="81">
        <f t="shared" si="148"/>
        <v>178512.53333333333</v>
      </c>
      <c r="AI241" s="81"/>
      <c r="AJ241" s="81"/>
      <c r="AK241" s="81"/>
      <c r="AL241" s="81"/>
      <c r="AM241" s="81"/>
      <c r="AN241" s="81"/>
      <c r="AO241" s="81"/>
      <c r="AP241" s="81"/>
      <c r="AQ241" s="81"/>
      <c r="IM241" s="24"/>
      <c r="IN241" s="24"/>
      <c r="IO241" s="24"/>
      <c r="IP241" s="24"/>
    </row>
    <row r="242" spans="1:250" s="23" customFormat="1" ht="15" customHeight="1" x14ac:dyDescent="0.2">
      <c r="A242" s="111">
        <v>8</v>
      </c>
      <c r="B242" s="106" t="s">
        <v>1248</v>
      </c>
      <c r="C242" s="106" t="s">
        <v>1249</v>
      </c>
      <c r="D242" s="20">
        <v>14</v>
      </c>
      <c r="E242" s="106" t="s">
        <v>961</v>
      </c>
      <c r="F242" s="106" t="s">
        <v>1250</v>
      </c>
      <c r="G242" s="106" t="s">
        <v>1691</v>
      </c>
      <c r="H242" s="21" t="s">
        <v>304</v>
      </c>
      <c r="I242" s="21" t="s">
        <v>305</v>
      </c>
      <c r="J242" s="22" t="s">
        <v>991</v>
      </c>
      <c r="K242" s="222">
        <v>38084</v>
      </c>
      <c r="L242" s="150" t="s">
        <v>146</v>
      </c>
      <c r="M242" s="22">
        <v>40</v>
      </c>
      <c r="N242" s="22" t="s">
        <v>755</v>
      </c>
      <c r="O242" s="21" t="s">
        <v>969</v>
      </c>
      <c r="P242" s="21" t="s">
        <v>1008</v>
      </c>
      <c r="Q242" s="21" t="s">
        <v>848</v>
      </c>
      <c r="R242" s="22">
        <v>1</v>
      </c>
      <c r="S242" s="79">
        <f t="shared" si="149"/>
        <v>8969</v>
      </c>
      <c r="T242" s="79"/>
      <c r="U242" s="79"/>
      <c r="V242" s="79">
        <f t="shared" si="150"/>
        <v>8969</v>
      </c>
      <c r="W242" s="79">
        <f>70.1*4</f>
        <v>280.39999999999998</v>
      </c>
      <c r="X242" s="79">
        <f t="shared" si="141"/>
        <v>1704.1666666666665</v>
      </c>
      <c r="Y242" s="79">
        <f t="shared" si="142"/>
        <v>17041.666666666664</v>
      </c>
      <c r="Z242" s="79">
        <f t="shared" si="143"/>
        <v>1345.35</v>
      </c>
      <c r="AA242" s="79">
        <f t="shared" si="144"/>
        <v>269.07</v>
      </c>
      <c r="AB242" s="79">
        <f t="shared" si="145"/>
        <v>448.45000000000005</v>
      </c>
      <c r="AC242" s="79">
        <f t="shared" si="146"/>
        <v>179.38</v>
      </c>
      <c r="AD242" s="79">
        <f t="shared" si="151"/>
        <v>788</v>
      </c>
      <c r="AE242" s="79">
        <f t="shared" si="152"/>
        <v>468</v>
      </c>
      <c r="AF242" s="81">
        <f t="shared" si="153"/>
        <v>5112.5</v>
      </c>
      <c r="AG242" s="81">
        <f t="shared" si="147"/>
        <v>14735.844444444443</v>
      </c>
      <c r="AH242" s="81">
        <f t="shared" si="148"/>
        <v>176830.1333333333</v>
      </c>
      <c r="AI242" s="81"/>
      <c r="AJ242" s="81"/>
      <c r="AK242" s="81"/>
      <c r="AL242" s="81"/>
      <c r="AM242" s="81"/>
      <c r="AN242" s="81"/>
      <c r="AO242" s="81"/>
      <c r="AP242" s="81"/>
      <c r="AQ242" s="81"/>
      <c r="IM242" s="24"/>
      <c r="IN242" s="24"/>
      <c r="IO242" s="24"/>
      <c r="IP242" s="24"/>
    </row>
    <row r="243" spans="1:250" s="23" customFormat="1" ht="15" customHeight="1" x14ac:dyDescent="0.2">
      <c r="A243" s="18">
        <v>9</v>
      </c>
      <c r="B243" s="106" t="s">
        <v>1248</v>
      </c>
      <c r="C243" s="106" t="s">
        <v>1249</v>
      </c>
      <c r="D243" s="20">
        <v>14</v>
      </c>
      <c r="E243" s="109" t="s">
        <v>961</v>
      </c>
      <c r="F243" s="106" t="s">
        <v>1250</v>
      </c>
      <c r="G243" s="106" t="s">
        <v>1692</v>
      </c>
      <c r="H243" s="21" t="s">
        <v>1044</v>
      </c>
      <c r="I243" s="21" t="s">
        <v>1045</v>
      </c>
      <c r="J243" s="22" t="s">
        <v>990</v>
      </c>
      <c r="K243" s="222">
        <v>41233</v>
      </c>
      <c r="L243" s="150" t="s">
        <v>146</v>
      </c>
      <c r="M243" s="22">
        <v>40</v>
      </c>
      <c r="N243" s="22" t="s">
        <v>755</v>
      </c>
      <c r="O243" s="21" t="s">
        <v>969</v>
      </c>
      <c r="P243" s="21" t="s">
        <v>1008</v>
      </c>
      <c r="Q243" s="21" t="s">
        <v>848</v>
      </c>
      <c r="R243" s="22">
        <v>1</v>
      </c>
      <c r="S243" s="79">
        <f t="shared" si="149"/>
        <v>8969</v>
      </c>
      <c r="T243" s="79"/>
      <c r="U243" s="79"/>
      <c r="V243" s="79">
        <f t="shared" si="150"/>
        <v>8969</v>
      </c>
      <c r="W243" s="79"/>
      <c r="X243" s="79">
        <f t="shared" si="141"/>
        <v>1704.1666666666665</v>
      </c>
      <c r="Y243" s="79">
        <f t="shared" si="142"/>
        <v>17041.666666666664</v>
      </c>
      <c r="Z243" s="79">
        <f t="shared" si="143"/>
        <v>1345.35</v>
      </c>
      <c r="AA243" s="79">
        <f t="shared" si="144"/>
        <v>269.07</v>
      </c>
      <c r="AB243" s="79">
        <f t="shared" si="145"/>
        <v>448.45000000000005</v>
      </c>
      <c r="AC243" s="79">
        <f t="shared" si="146"/>
        <v>179.38</v>
      </c>
      <c r="AD243" s="79">
        <f t="shared" si="151"/>
        <v>788</v>
      </c>
      <c r="AE243" s="79">
        <f t="shared" si="152"/>
        <v>468</v>
      </c>
      <c r="AF243" s="81">
        <f t="shared" si="153"/>
        <v>5112.5</v>
      </c>
      <c r="AG243" s="81">
        <f t="shared" si="147"/>
        <v>14455.444444444445</v>
      </c>
      <c r="AH243" s="81">
        <f t="shared" si="148"/>
        <v>173465.33333333334</v>
      </c>
      <c r="AI243" s="81"/>
      <c r="AJ243" s="81"/>
      <c r="AK243" s="81"/>
      <c r="AL243" s="81"/>
      <c r="AM243" s="81"/>
      <c r="AN243" s="81"/>
      <c r="AO243" s="81"/>
      <c r="AP243" s="81"/>
      <c r="AQ243" s="81"/>
      <c r="IM243" s="24"/>
      <c r="IN243" s="24"/>
      <c r="IO243" s="24"/>
      <c r="IP243" s="24"/>
    </row>
    <row r="244" spans="1:250" s="23" customFormat="1" ht="15" customHeight="1" x14ac:dyDescent="0.2">
      <c r="A244" s="116">
        <v>10</v>
      </c>
      <c r="B244" s="106" t="s">
        <v>1248</v>
      </c>
      <c r="C244" s="106" t="s">
        <v>1249</v>
      </c>
      <c r="D244" s="20">
        <v>14</v>
      </c>
      <c r="E244" s="112" t="s">
        <v>961</v>
      </c>
      <c r="F244" s="106" t="s">
        <v>1250</v>
      </c>
      <c r="G244" s="106" t="s">
        <v>1693</v>
      </c>
      <c r="H244" s="21" t="s">
        <v>306</v>
      </c>
      <c r="I244" s="21" t="s">
        <v>547</v>
      </c>
      <c r="J244" s="22" t="s">
        <v>991</v>
      </c>
      <c r="K244" s="222">
        <v>38792</v>
      </c>
      <c r="L244" s="150" t="s">
        <v>146</v>
      </c>
      <c r="M244" s="22">
        <v>40</v>
      </c>
      <c r="N244" s="22" t="s">
        <v>755</v>
      </c>
      <c r="O244" s="21" t="s">
        <v>969</v>
      </c>
      <c r="P244" s="21" t="s">
        <v>1008</v>
      </c>
      <c r="Q244" s="21" t="s">
        <v>848</v>
      </c>
      <c r="R244" s="22">
        <v>1</v>
      </c>
      <c r="S244" s="79">
        <f t="shared" si="149"/>
        <v>8969</v>
      </c>
      <c r="T244" s="79"/>
      <c r="U244" s="79"/>
      <c r="V244" s="79">
        <f t="shared" si="150"/>
        <v>8969</v>
      </c>
      <c r="W244" s="79">
        <f>70.1*4</f>
        <v>280.39999999999998</v>
      </c>
      <c r="X244" s="79">
        <f t="shared" si="141"/>
        <v>1704.1666666666665</v>
      </c>
      <c r="Y244" s="79">
        <f t="shared" si="142"/>
        <v>17041.666666666664</v>
      </c>
      <c r="Z244" s="79">
        <f t="shared" si="143"/>
        <v>1345.35</v>
      </c>
      <c r="AA244" s="79">
        <f t="shared" si="144"/>
        <v>269.07</v>
      </c>
      <c r="AB244" s="79">
        <f t="shared" si="145"/>
        <v>448.45000000000005</v>
      </c>
      <c r="AC244" s="79">
        <f t="shared" si="146"/>
        <v>179.38</v>
      </c>
      <c r="AD244" s="79">
        <f t="shared" si="151"/>
        <v>788</v>
      </c>
      <c r="AE244" s="79">
        <f t="shared" si="152"/>
        <v>468</v>
      </c>
      <c r="AF244" s="81">
        <f t="shared" si="153"/>
        <v>5112.5</v>
      </c>
      <c r="AG244" s="81">
        <f t="shared" si="147"/>
        <v>14735.844444444443</v>
      </c>
      <c r="AH244" s="81">
        <f t="shared" si="148"/>
        <v>176830.1333333333</v>
      </c>
      <c r="AI244" s="81"/>
      <c r="AJ244" s="81"/>
      <c r="AK244" s="81"/>
      <c r="AL244" s="81"/>
      <c r="AM244" s="81"/>
      <c r="AN244" s="81"/>
      <c r="AO244" s="81"/>
      <c r="AP244" s="81"/>
      <c r="AQ244" s="81"/>
      <c r="IM244" s="24"/>
      <c r="IN244" s="24"/>
      <c r="IO244" s="24"/>
      <c r="IP244" s="24"/>
    </row>
    <row r="245" spans="1:250" s="23" customFormat="1" ht="15" customHeight="1" x14ac:dyDescent="0.2">
      <c r="A245" s="18">
        <v>11</v>
      </c>
      <c r="B245" s="106" t="s">
        <v>1248</v>
      </c>
      <c r="C245" s="106" t="s">
        <v>1249</v>
      </c>
      <c r="D245" s="20">
        <v>14</v>
      </c>
      <c r="E245" s="106" t="s">
        <v>961</v>
      </c>
      <c r="F245" s="106" t="s">
        <v>1250</v>
      </c>
      <c r="G245" s="106" t="s">
        <v>1694</v>
      </c>
      <c r="H245" s="61" t="s">
        <v>1751</v>
      </c>
      <c r="I245" s="21" t="s">
        <v>1760</v>
      </c>
      <c r="J245" s="22"/>
      <c r="K245" s="222">
        <v>41695</v>
      </c>
      <c r="L245" s="150" t="s">
        <v>146</v>
      </c>
      <c r="M245" s="22">
        <v>40</v>
      </c>
      <c r="N245" s="22" t="s">
        <v>755</v>
      </c>
      <c r="O245" s="21" t="s">
        <v>969</v>
      </c>
      <c r="P245" s="21" t="s">
        <v>1008</v>
      </c>
      <c r="Q245" s="21" t="s">
        <v>848</v>
      </c>
      <c r="R245" s="22">
        <v>1</v>
      </c>
      <c r="S245" s="79">
        <f t="shared" si="149"/>
        <v>8969</v>
      </c>
      <c r="T245" s="79"/>
      <c r="U245" s="79"/>
      <c r="V245" s="79">
        <f t="shared" si="150"/>
        <v>8969</v>
      </c>
      <c r="W245" s="79">
        <f>70.1*5</f>
        <v>350.5</v>
      </c>
      <c r="X245" s="79">
        <f t="shared" si="141"/>
        <v>1704.1666666666665</v>
      </c>
      <c r="Y245" s="79">
        <f t="shared" si="142"/>
        <v>17041.666666666664</v>
      </c>
      <c r="Z245" s="79">
        <f t="shared" si="143"/>
        <v>1345.35</v>
      </c>
      <c r="AA245" s="79">
        <f t="shared" si="144"/>
        <v>269.07</v>
      </c>
      <c r="AB245" s="79">
        <f t="shared" si="145"/>
        <v>448.45000000000005</v>
      </c>
      <c r="AC245" s="79">
        <f t="shared" si="146"/>
        <v>179.38</v>
      </c>
      <c r="AD245" s="79">
        <f t="shared" si="151"/>
        <v>788</v>
      </c>
      <c r="AE245" s="79">
        <f t="shared" si="152"/>
        <v>468</v>
      </c>
      <c r="AF245" s="81">
        <f t="shared" si="153"/>
        <v>5112.5</v>
      </c>
      <c r="AG245" s="81">
        <f t="shared" si="147"/>
        <v>14805.944444444445</v>
      </c>
      <c r="AH245" s="81">
        <f t="shared" si="148"/>
        <v>177671.33333333334</v>
      </c>
      <c r="AI245" s="81"/>
      <c r="AJ245" s="81"/>
      <c r="AK245" s="81"/>
      <c r="AL245" s="81"/>
      <c r="AM245" s="81"/>
      <c r="AN245" s="81"/>
      <c r="AO245" s="81"/>
      <c r="AP245" s="81"/>
      <c r="AQ245" s="81"/>
      <c r="IM245" s="24"/>
      <c r="IN245" s="24"/>
      <c r="IO245" s="24"/>
      <c r="IP245" s="24"/>
    </row>
    <row r="246" spans="1:250" s="23" customFormat="1" ht="15" customHeight="1" x14ac:dyDescent="0.2">
      <c r="A246" s="116">
        <v>12</v>
      </c>
      <c r="B246" s="106" t="s">
        <v>1248</v>
      </c>
      <c r="C246" s="106" t="s">
        <v>1249</v>
      </c>
      <c r="D246" s="20">
        <v>14</v>
      </c>
      <c r="E246" s="109" t="s">
        <v>961</v>
      </c>
      <c r="F246" s="106" t="s">
        <v>1250</v>
      </c>
      <c r="G246" s="106" t="s">
        <v>1695</v>
      </c>
      <c r="H246" s="21" t="s">
        <v>309</v>
      </c>
      <c r="I246" s="21" t="s">
        <v>310</v>
      </c>
      <c r="J246" s="22" t="s">
        <v>991</v>
      </c>
      <c r="K246" s="222">
        <v>37469</v>
      </c>
      <c r="L246" s="150" t="s">
        <v>146</v>
      </c>
      <c r="M246" s="22">
        <v>40</v>
      </c>
      <c r="N246" s="22" t="s">
        <v>755</v>
      </c>
      <c r="O246" s="21" t="s">
        <v>969</v>
      </c>
      <c r="P246" s="21" t="s">
        <v>1008</v>
      </c>
      <c r="Q246" s="21" t="s">
        <v>848</v>
      </c>
      <c r="R246" s="22">
        <v>1</v>
      </c>
      <c r="S246" s="79">
        <f t="shared" si="149"/>
        <v>8969</v>
      </c>
      <c r="T246" s="79"/>
      <c r="U246" s="79"/>
      <c r="V246" s="79">
        <f t="shared" si="150"/>
        <v>8969</v>
      </c>
      <c r="W246" s="79">
        <f>70.1*5</f>
        <v>350.5</v>
      </c>
      <c r="X246" s="79">
        <f t="shared" si="141"/>
        <v>1704.1666666666665</v>
      </c>
      <c r="Y246" s="79">
        <f t="shared" si="142"/>
        <v>17041.666666666664</v>
      </c>
      <c r="Z246" s="79">
        <f t="shared" si="143"/>
        <v>1345.35</v>
      </c>
      <c r="AA246" s="79">
        <f t="shared" si="144"/>
        <v>269.07</v>
      </c>
      <c r="AB246" s="79">
        <f t="shared" si="145"/>
        <v>448.45000000000005</v>
      </c>
      <c r="AC246" s="79">
        <f t="shared" si="146"/>
        <v>179.38</v>
      </c>
      <c r="AD246" s="79">
        <f t="shared" si="151"/>
        <v>788</v>
      </c>
      <c r="AE246" s="79">
        <f t="shared" si="152"/>
        <v>468</v>
      </c>
      <c r="AF246" s="81">
        <f t="shared" si="153"/>
        <v>5112.5</v>
      </c>
      <c r="AG246" s="81">
        <f t="shared" si="147"/>
        <v>14805.944444444445</v>
      </c>
      <c r="AH246" s="81">
        <f t="shared" si="148"/>
        <v>177671.33333333334</v>
      </c>
      <c r="AI246" s="81"/>
      <c r="AJ246" s="81"/>
      <c r="AK246" s="81"/>
      <c r="AL246" s="81"/>
      <c r="AM246" s="81"/>
      <c r="AN246" s="81"/>
      <c r="AO246" s="81"/>
      <c r="AP246" s="81"/>
      <c r="AQ246" s="81"/>
      <c r="IM246" s="24"/>
      <c r="IN246" s="24"/>
      <c r="IO246" s="24"/>
      <c r="IP246" s="24"/>
    </row>
    <row r="247" spans="1:250" s="23" customFormat="1" ht="15" customHeight="1" x14ac:dyDescent="0.2">
      <c r="A247" s="111">
        <v>13</v>
      </c>
      <c r="B247" s="106" t="s">
        <v>1248</v>
      </c>
      <c r="C247" s="106" t="s">
        <v>1249</v>
      </c>
      <c r="D247" s="20">
        <v>14</v>
      </c>
      <c r="E247" s="112" t="s">
        <v>961</v>
      </c>
      <c r="F247" s="106" t="s">
        <v>1250</v>
      </c>
      <c r="G247" s="106" t="s">
        <v>1696</v>
      </c>
      <c r="H247" s="21" t="s">
        <v>311</v>
      </c>
      <c r="I247" s="21" t="s">
        <v>312</v>
      </c>
      <c r="J247" s="22" t="s">
        <v>991</v>
      </c>
      <c r="K247" s="222">
        <v>38299</v>
      </c>
      <c r="L247" s="150" t="s">
        <v>146</v>
      </c>
      <c r="M247" s="22">
        <v>40</v>
      </c>
      <c r="N247" s="22" t="s">
        <v>755</v>
      </c>
      <c r="O247" s="21" t="s">
        <v>969</v>
      </c>
      <c r="P247" s="21" t="s">
        <v>1008</v>
      </c>
      <c r="Q247" s="21" t="s">
        <v>848</v>
      </c>
      <c r="R247" s="22">
        <v>1</v>
      </c>
      <c r="S247" s="79">
        <f t="shared" si="149"/>
        <v>8969</v>
      </c>
      <c r="T247" s="79"/>
      <c r="U247" s="79"/>
      <c r="V247" s="79">
        <f t="shared" si="150"/>
        <v>8969</v>
      </c>
      <c r="W247" s="79">
        <f>70.1*4</f>
        <v>280.39999999999998</v>
      </c>
      <c r="X247" s="79">
        <f t="shared" si="141"/>
        <v>1704.1666666666665</v>
      </c>
      <c r="Y247" s="79">
        <f t="shared" si="142"/>
        <v>17041.666666666664</v>
      </c>
      <c r="Z247" s="79">
        <f t="shared" si="143"/>
        <v>1345.35</v>
      </c>
      <c r="AA247" s="79">
        <f t="shared" si="144"/>
        <v>269.07</v>
      </c>
      <c r="AB247" s="79">
        <f t="shared" si="145"/>
        <v>448.45000000000005</v>
      </c>
      <c r="AC247" s="79">
        <f t="shared" si="146"/>
        <v>179.38</v>
      </c>
      <c r="AD247" s="79">
        <f t="shared" si="151"/>
        <v>788</v>
      </c>
      <c r="AE247" s="79">
        <f t="shared" si="152"/>
        <v>468</v>
      </c>
      <c r="AF247" s="81">
        <f t="shared" si="153"/>
        <v>5112.5</v>
      </c>
      <c r="AG247" s="81">
        <f t="shared" si="147"/>
        <v>14735.844444444443</v>
      </c>
      <c r="AH247" s="81">
        <f t="shared" si="148"/>
        <v>176830.1333333333</v>
      </c>
      <c r="AI247" s="81"/>
      <c r="AJ247" s="81"/>
      <c r="AK247" s="81"/>
      <c r="AL247" s="81"/>
      <c r="AM247" s="81"/>
      <c r="AN247" s="81"/>
      <c r="AO247" s="81"/>
      <c r="AP247" s="81"/>
      <c r="AQ247" s="81"/>
      <c r="IM247" s="24"/>
      <c r="IN247" s="24"/>
      <c r="IO247" s="24"/>
      <c r="IP247" s="24"/>
    </row>
    <row r="248" spans="1:250" s="23" customFormat="1" ht="15" customHeight="1" x14ac:dyDescent="0.2">
      <c r="A248" s="18">
        <v>14</v>
      </c>
      <c r="B248" s="106" t="s">
        <v>1248</v>
      </c>
      <c r="C248" s="106" t="s">
        <v>1249</v>
      </c>
      <c r="D248" s="20">
        <v>14</v>
      </c>
      <c r="E248" s="109" t="s">
        <v>962</v>
      </c>
      <c r="F248" s="106" t="s">
        <v>1250</v>
      </c>
      <c r="G248" s="106" t="s">
        <v>1697</v>
      </c>
      <c r="H248" s="21" t="s">
        <v>315</v>
      </c>
      <c r="I248" s="21" t="s">
        <v>559</v>
      </c>
      <c r="J248" s="22" t="s">
        <v>991</v>
      </c>
      <c r="K248" s="222">
        <v>39279</v>
      </c>
      <c r="L248" s="150" t="s">
        <v>146</v>
      </c>
      <c r="M248" s="22">
        <v>40</v>
      </c>
      <c r="N248" s="22" t="s">
        <v>755</v>
      </c>
      <c r="O248" s="21" t="s">
        <v>969</v>
      </c>
      <c r="P248" s="21" t="s">
        <v>1008</v>
      </c>
      <c r="Q248" s="21" t="s">
        <v>848</v>
      </c>
      <c r="R248" s="22">
        <v>1</v>
      </c>
      <c r="S248" s="79">
        <f t="shared" si="149"/>
        <v>8969</v>
      </c>
      <c r="T248" s="79"/>
      <c r="U248" s="79"/>
      <c r="V248" s="79">
        <f t="shared" si="150"/>
        <v>8969</v>
      </c>
      <c r="W248" s="79">
        <f>70.1*4</f>
        <v>280.39999999999998</v>
      </c>
      <c r="X248" s="79">
        <f t="shared" si="141"/>
        <v>1704.1666666666665</v>
      </c>
      <c r="Y248" s="79">
        <f t="shared" si="142"/>
        <v>17041.666666666664</v>
      </c>
      <c r="Z248" s="79">
        <f t="shared" si="143"/>
        <v>1345.35</v>
      </c>
      <c r="AA248" s="79">
        <f t="shared" si="144"/>
        <v>269.07</v>
      </c>
      <c r="AB248" s="79">
        <f t="shared" si="145"/>
        <v>448.45000000000005</v>
      </c>
      <c r="AC248" s="79">
        <f t="shared" si="146"/>
        <v>179.38</v>
      </c>
      <c r="AD248" s="79">
        <f t="shared" si="151"/>
        <v>788</v>
      </c>
      <c r="AE248" s="79">
        <f t="shared" si="152"/>
        <v>468</v>
      </c>
      <c r="AF248" s="81">
        <f t="shared" si="153"/>
        <v>5112.5</v>
      </c>
      <c r="AG248" s="81">
        <f t="shared" si="147"/>
        <v>14735.844444444443</v>
      </c>
      <c r="AH248" s="81">
        <f t="shared" si="148"/>
        <v>176830.1333333333</v>
      </c>
      <c r="AI248" s="81"/>
      <c r="AJ248" s="81"/>
      <c r="AK248" s="81"/>
      <c r="AL248" s="81"/>
      <c r="AM248" s="81"/>
      <c r="AN248" s="81"/>
      <c r="AO248" s="81"/>
      <c r="AP248" s="81"/>
      <c r="AQ248" s="81"/>
      <c r="IM248" s="24"/>
      <c r="IN248" s="24"/>
      <c r="IO248" s="24"/>
      <c r="IP248" s="24"/>
    </row>
    <row r="249" spans="1:250" s="23" customFormat="1" ht="15" customHeight="1" x14ac:dyDescent="0.2">
      <c r="A249" s="116">
        <v>15</v>
      </c>
      <c r="B249" s="106" t="s">
        <v>1248</v>
      </c>
      <c r="C249" s="106" t="s">
        <v>1249</v>
      </c>
      <c r="D249" s="20">
        <v>14</v>
      </c>
      <c r="E249" s="106" t="s">
        <v>962</v>
      </c>
      <c r="F249" s="106" t="s">
        <v>1250</v>
      </c>
      <c r="G249" s="106" t="s">
        <v>1698</v>
      </c>
      <c r="H249" s="21" t="s">
        <v>308</v>
      </c>
      <c r="I249" s="21" t="s">
        <v>487</v>
      </c>
      <c r="J249" s="22" t="s">
        <v>991</v>
      </c>
      <c r="K249" s="222">
        <v>38718</v>
      </c>
      <c r="L249" s="150" t="s">
        <v>146</v>
      </c>
      <c r="M249" s="22">
        <v>40</v>
      </c>
      <c r="N249" s="22" t="s">
        <v>755</v>
      </c>
      <c r="O249" s="21" t="s">
        <v>969</v>
      </c>
      <c r="P249" s="21" t="s">
        <v>1008</v>
      </c>
      <c r="Q249" s="21" t="s">
        <v>848</v>
      </c>
      <c r="R249" s="22">
        <v>1</v>
      </c>
      <c r="S249" s="79">
        <f t="shared" si="149"/>
        <v>8969</v>
      </c>
      <c r="T249" s="79"/>
      <c r="U249" s="79"/>
      <c r="V249" s="79">
        <f>S249+T249+U422</f>
        <v>8969</v>
      </c>
      <c r="W249" s="79">
        <f>70.1*4</f>
        <v>280.39999999999998</v>
      </c>
      <c r="X249" s="79">
        <f t="shared" si="141"/>
        <v>1704.1666666666665</v>
      </c>
      <c r="Y249" s="79">
        <f t="shared" si="142"/>
        <v>17041.666666666664</v>
      </c>
      <c r="Z249" s="79">
        <f t="shared" si="143"/>
        <v>1345.35</v>
      </c>
      <c r="AA249" s="79">
        <f t="shared" si="144"/>
        <v>269.07</v>
      </c>
      <c r="AB249" s="79">
        <f t="shared" si="145"/>
        <v>448.45000000000005</v>
      </c>
      <c r="AC249" s="79">
        <f t="shared" si="146"/>
        <v>179.38</v>
      </c>
      <c r="AD249" s="79">
        <f t="shared" si="151"/>
        <v>788</v>
      </c>
      <c r="AE249" s="79">
        <f t="shared" si="152"/>
        <v>468</v>
      </c>
      <c r="AF249" s="81">
        <f t="shared" si="153"/>
        <v>5112.5</v>
      </c>
      <c r="AG249" s="81">
        <f t="shared" si="147"/>
        <v>14735.844444444443</v>
      </c>
      <c r="AH249" s="81">
        <f t="shared" si="148"/>
        <v>176830.1333333333</v>
      </c>
      <c r="AI249" s="81"/>
      <c r="AJ249" s="81"/>
      <c r="AK249" s="81"/>
      <c r="AL249" s="81"/>
      <c r="AM249" s="81"/>
      <c r="AN249" s="81"/>
      <c r="AO249" s="81"/>
      <c r="AP249" s="81"/>
      <c r="AQ249" s="81"/>
      <c r="IM249" s="24"/>
      <c r="IN249" s="24"/>
      <c r="IO249" s="24"/>
      <c r="IP249" s="24"/>
    </row>
    <row r="250" spans="1:250" s="23" customFormat="1" ht="15" customHeight="1" x14ac:dyDescent="0.2">
      <c r="A250" s="18">
        <v>16</v>
      </c>
      <c r="B250" s="106" t="s">
        <v>1248</v>
      </c>
      <c r="C250" s="106" t="s">
        <v>1249</v>
      </c>
      <c r="D250" s="20">
        <v>14</v>
      </c>
      <c r="E250" s="106" t="s">
        <v>962</v>
      </c>
      <c r="F250" s="106" t="s">
        <v>1250</v>
      </c>
      <c r="G250" s="106" t="s">
        <v>1711</v>
      </c>
      <c r="H250" s="25" t="s">
        <v>693</v>
      </c>
      <c r="I250" s="21" t="s">
        <v>694</v>
      </c>
      <c r="J250" s="22" t="s">
        <v>990</v>
      </c>
      <c r="K250" s="222">
        <v>37355</v>
      </c>
      <c r="L250" s="150" t="s">
        <v>767</v>
      </c>
      <c r="M250" s="22">
        <v>40</v>
      </c>
      <c r="N250" s="22" t="s">
        <v>755</v>
      </c>
      <c r="O250" s="21" t="s">
        <v>695</v>
      </c>
      <c r="P250" s="21" t="s">
        <v>1008</v>
      </c>
      <c r="Q250" s="21" t="s">
        <v>848</v>
      </c>
      <c r="R250" s="22">
        <v>1</v>
      </c>
      <c r="S250" s="146">
        <f>10837+500+400</f>
        <v>11737</v>
      </c>
      <c r="T250" s="79"/>
      <c r="U250" s="79"/>
      <c r="V250" s="146">
        <f>SUM(S250:U250)</f>
        <v>11737</v>
      </c>
      <c r="W250" s="79">
        <f>70.1*5</f>
        <v>350.5</v>
      </c>
      <c r="X250" s="79">
        <f t="shared" si="141"/>
        <v>2225.8333333333335</v>
      </c>
      <c r="Y250" s="79">
        <f t="shared" si="142"/>
        <v>22258.333333333336</v>
      </c>
      <c r="Z250" s="79">
        <f t="shared" si="143"/>
        <v>1760.55</v>
      </c>
      <c r="AA250" s="79">
        <f t="shared" si="144"/>
        <v>352.11</v>
      </c>
      <c r="AB250" s="79">
        <f t="shared" si="145"/>
        <v>586.85</v>
      </c>
      <c r="AC250" s="79">
        <f t="shared" si="146"/>
        <v>234.74</v>
      </c>
      <c r="AD250" s="79">
        <f>887+70</f>
        <v>957</v>
      </c>
      <c r="AE250" s="79">
        <f>631+30</f>
        <v>661</v>
      </c>
      <c r="AF250" s="81">
        <f t="shared" si="153"/>
        <v>6677.5</v>
      </c>
      <c r="AG250" s="81">
        <f t="shared" si="147"/>
        <v>19236.555555555555</v>
      </c>
      <c r="AH250" s="81">
        <f t="shared" si="148"/>
        <v>230838.66666666666</v>
      </c>
      <c r="AI250" s="81"/>
      <c r="AJ250" s="81"/>
      <c r="AK250" s="81"/>
      <c r="AL250" s="81"/>
      <c r="AM250" s="81"/>
      <c r="AN250" s="81"/>
      <c r="AO250" s="81"/>
      <c r="AP250" s="81"/>
      <c r="AQ250" s="81"/>
      <c r="IM250" s="24"/>
      <c r="IN250" s="24"/>
      <c r="IO250" s="24"/>
      <c r="IP250" s="24"/>
    </row>
    <row r="251" spans="1:250" s="23" customFormat="1" ht="15" customHeight="1" x14ac:dyDescent="0.2">
      <c r="A251" s="116">
        <v>17</v>
      </c>
      <c r="B251" s="106" t="s">
        <v>1248</v>
      </c>
      <c r="C251" s="106" t="s">
        <v>1249</v>
      </c>
      <c r="D251" s="20">
        <v>14</v>
      </c>
      <c r="E251" s="106" t="s">
        <v>962</v>
      </c>
      <c r="F251" s="106" t="s">
        <v>1250</v>
      </c>
      <c r="G251" s="106" t="s">
        <v>1716</v>
      </c>
      <c r="H251" s="21" t="s">
        <v>253</v>
      </c>
      <c r="I251" s="21" t="s">
        <v>254</v>
      </c>
      <c r="J251" s="22" t="s">
        <v>991</v>
      </c>
      <c r="K251" s="222">
        <v>31944</v>
      </c>
      <c r="L251" s="150" t="s">
        <v>741</v>
      </c>
      <c r="M251" s="22">
        <v>40</v>
      </c>
      <c r="N251" s="180" t="s">
        <v>755</v>
      </c>
      <c r="O251" s="21" t="s">
        <v>252</v>
      </c>
      <c r="P251" s="21" t="s">
        <v>1008</v>
      </c>
      <c r="Q251" s="21" t="s">
        <v>848</v>
      </c>
      <c r="R251" s="22">
        <v>1</v>
      </c>
      <c r="S251" s="79">
        <f>12912+500+400</f>
        <v>13812</v>
      </c>
      <c r="T251" s="79"/>
      <c r="U251" s="79"/>
      <c r="V251" s="79">
        <f>S251+T251+U438</f>
        <v>13812</v>
      </c>
      <c r="W251" s="79">
        <f>70.1*8</f>
        <v>560.79999999999995</v>
      </c>
      <c r="X251" s="79">
        <f t="shared" si="141"/>
        <v>2600.833333333333</v>
      </c>
      <c r="Y251" s="79">
        <f t="shared" si="142"/>
        <v>26008.333333333332</v>
      </c>
      <c r="Z251" s="79">
        <f t="shared" si="143"/>
        <v>2071.7999999999997</v>
      </c>
      <c r="AA251" s="79">
        <f t="shared" si="144"/>
        <v>414.35999999999996</v>
      </c>
      <c r="AB251" s="79">
        <f t="shared" si="145"/>
        <v>690.6</v>
      </c>
      <c r="AC251" s="79">
        <f t="shared" si="146"/>
        <v>276.24</v>
      </c>
      <c r="AD251" s="79">
        <v>1114</v>
      </c>
      <c r="AE251" s="79">
        <v>679</v>
      </c>
      <c r="AF251" s="81">
        <f t="shared" si="153"/>
        <v>7802.5</v>
      </c>
      <c r="AG251" s="81">
        <f t="shared" si="147"/>
        <v>22653.105555555554</v>
      </c>
      <c r="AH251" s="81">
        <f t="shared" si="148"/>
        <v>271837.26666666666</v>
      </c>
      <c r="AI251" s="81"/>
      <c r="AJ251" s="81"/>
      <c r="AK251" s="81"/>
      <c r="AL251" s="81"/>
      <c r="AM251" s="81"/>
      <c r="AN251" s="81"/>
      <c r="AO251" s="81"/>
      <c r="AP251" s="81"/>
      <c r="AQ251" s="81"/>
      <c r="IM251" s="24"/>
      <c r="IN251" s="24"/>
      <c r="IO251" s="24"/>
      <c r="IP251" s="24"/>
    </row>
    <row r="252" spans="1:250" s="23" customFormat="1" ht="15" customHeight="1" x14ac:dyDescent="0.2">
      <c r="A252" s="111">
        <v>18</v>
      </c>
      <c r="B252" s="106" t="s">
        <v>1248</v>
      </c>
      <c r="C252" s="106" t="s">
        <v>1249</v>
      </c>
      <c r="D252" s="20">
        <v>14</v>
      </c>
      <c r="E252" s="106" t="s">
        <v>962</v>
      </c>
      <c r="F252" s="106" t="s">
        <v>1250</v>
      </c>
      <c r="G252" s="242" t="s">
        <v>1720</v>
      </c>
      <c r="H252" s="254" t="s">
        <v>687</v>
      </c>
      <c r="I252" s="244" t="s">
        <v>688</v>
      </c>
      <c r="J252" s="247" t="s">
        <v>991</v>
      </c>
      <c r="K252" s="245">
        <v>39904</v>
      </c>
      <c r="L252" s="299">
        <v>11</v>
      </c>
      <c r="M252" s="247">
        <v>40</v>
      </c>
      <c r="N252" s="247" t="s">
        <v>731</v>
      </c>
      <c r="O252" s="244" t="s">
        <v>842</v>
      </c>
      <c r="P252" s="274" t="s">
        <v>1008</v>
      </c>
      <c r="Q252" s="21" t="s">
        <v>848</v>
      </c>
      <c r="R252" s="247">
        <v>1</v>
      </c>
      <c r="S252" s="266">
        <v>17669.61</v>
      </c>
      <c r="T252" s="248"/>
      <c r="U252" s="248"/>
      <c r="V252" s="248">
        <f>S252+T252+U253</f>
        <v>17669.61</v>
      </c>
      <c r="W252" s="248"/>
      <c r="X252" s="248">
        <f t="shared" si="141"/>
        <v>3281.1016666666665</v>
      </c>
      <c r="Y252" s="248">
        <f t="shared" si="142"/>
        <v>32811.016666666663</v>
      </c>
      <c r="Z252" s="248">
        <f t="shared" si="143"/>
        <v>2650.4414999999999</v>
      </c>
      <c r="AA252" s="248">
        <f t="shared" si="144"/>
        <v>530.0883</v>
      </c>
      <c r="AB252" s="248">
        <f t="shared" si="145"/>
        <v>883.48050000000012</v>
      </c>
      <c r="AC252" s="248">
        <f t="shared" si="146"/>
        <v>353.3922</v>
      </c>
      <c r="AD252" s="248">
        <v>1261</v>
      </c>
      <c r="AE252" s="248">
        <v>756</v>
      </c>
      <c r="AF252" s="249">
        <f t="shared" si="153"/>
        <v>9843.3050000000003</v>
      </c>
      <c r="AG252" s="249">
        <f t="shared" si="147"/>
        <v>27931.964444444446</v>
      </c>
      <c r="AH252" s="249">
        <f t="shared" si="148"/>
        <v>335183.57333333336</v>
      </c>
      <c r="AI252" s="81"/>
      <c r="AJ252" s="81"/>
      <c r="AK252" s="81"/>
      <c r="AL252" s="81"/>
      <c r="AM252" s="81"/>
      <c r="AN252" s="81"/>
      <c r="AO252" s="81"/>
      <c r="AP252" s="81"/>
      <c r="AQ252" s="81"/>
      <c r="IM252" s="24"/>
      <c r="IN252" s="24"/>
      <c r="IO252" s="24"/>
      <c r="IP252" s="24"/>
    </row>
    <row r="253" spans="1:250" s="23" customFormat="1" ht="15" customHeight="1" x14ac:dyDescent="0.2">
      <c r="A253" s="18">
        <v>19</v>
      </c>
      <c r="B253" s="106" t="s">
        <v>1248</v>
      </c>
      <c r="C253" s="106" t="s">
        <v>1249</v>
      </c>
      <c r="D253" s="20">
        <v>14</v>
      </c>
      <c r="E253" s="106" t="s">
        <v>961</v>
      </c>
      <c r="F253" s="106" t="s">
        <v>1250</v>
      </c>
      <c r="G253" s="242" t="s">
        <v>1731</v>
      </c>
      <c r="H253" s="244" t="s">
        <v>1092</v>
      </c>
      <c r="I253" s="244" t="s">
        <v>1116</v>
      </c>
      <c r="J253" s="247" t="s">
        <v>991</v>
      </c>
      <c r="K253" s="245">
        <v>41353</v>
      </c>
      <c r="L253" s="246">
        <v>14</v>
      </c>
      <c r="M253" s="247">
        <v>40</v>
      </c>
      <c r="N253" s="247" t="s">
        <v>731</v>
      </c>
      <c r="O253" s="244" t="s">
        <v>867</v>
      </c>
      <c r="P253" s="244" t="s">
        <v>1008</v>
      </c>
      <c r="Q253" s="21" t="s">
        <v>848</v>
      </c>
      <c r="R253" s="247">
        <v>1</v>
      </c>
      <c r="S253" s="248">
        <v>34278</v>
      </c>
      <c r="T253" s="248"/>
      <c r="U253" s="248"/>
      <c r="V253" s="248">
        <f>S253+T253+U546</f>
        <v>34278</v>
      </c>
      <c r="W253" s="248"/>
      <c r="X253" s="248">
        <f t="shared" si="141"/>
        <v>6239.5</v>
      </c>
      <c r="Y253" s="248">
        <f t="shared" si="142"/>
        <v>62395.000000000007</v>
      </c>
      <c r="Z253" s="248">
        <f t="shared" si="143"/>
        <v>5141.7</v>
      </c>
      <c r="AA253" s="248">
        <f t="shared" si="144"/>
        <v>1028.3399999999999</v>
      </c>
      <c r="AB253" s="248">
        <f t="shared" si="145"/>
        <v>1713.9</v>
      </c>
      <c r="AC253" s="248">
        <f t="shared" si="146"/>
        <v>685.56000000000006</v>
      </c>
      <c r="AD253" s="248">
        <v>1837</v>
      </c>
      <c r="AE253" s="248">
        <v>1322</v>
      </c>
      <c r="AF253" s="249">
        <f t="shared" si="153"/>
        <v>18718.5</v>
      </c>
      <c r="AG253" s="81">
        <f t="shared" si="147"/>
        <v>53285.916666666657</v>
      </c>
      <c r="AH253" s="249">
        <f t="shared" si="148"/>
        <v>639430.99999999988</v>
      </c>
      <c r="AI253" s="81"/>
      <c r="AJ253" s="81"/>
      <c r="AK253" s="81"/>
      <c r="AL253" s="81"/>
      <c r="AM253" s="81"/>
      <c r="AN253" s="81"/>
      <c r="AO253" s="81"/>
      <c r="AP253" s="81"/>
      <c r="AQ253" s="81"/>
      <c r="IM253" s="24"/>
      <c r="IN253" s="24"/>
      <c r="IO253" s="24"/>
      <c r="IP253" s="24"/>
    </row>
    <row r="254" spans="1:250" s="23" customFormat="1" ht="15" customHeight="1" x14ac:dyDescent="0.2">
      <c r="A254" s="116">
        <v>20</v>
      </c>
      <c r="B254" s="106" t="s">
        <v>1248</v>
      </c>
      <c r="C254" s="106" t="s">
        <v>1249</v>
      </c>
      <c r="D254" s="20">
        <v>14</v>
      </c>
      <c r="E254" s="109" t="s">
        <v>961</v>
      </c>
      <c r="F254" s="106" t="s">
        <v>1250</v>
      </c>
      <c r="G254" s="106" t="s">
        <v>1476</v>
      </c>
      <c r="H254" s="25" t="s">
        <v>286</v>
      </c>
      <c r="I254" s="21" t="s">
        <v>502</v>
      </c>
      <c r="J254" s="22" t="s">
        <v>990</v>
      </c>
      <c r="K254" s="222">
        <v>37503</v>
      </c>
      <c r="L254" s="150" t="s">
        <v>767</v>
      </c>
      <c r="M254" s="22">
        <v>40</v>
      </c>
      <c r="N254" s="22" t="s">
        <v>755</v>
      </c>
      <c r="O254" s="21" t="s">
        <v>768</v>
      </c>
      <c r="P254" s="21" t="s">
        <v>1001</v>
      </c>
      <c r="Q254" s="21" t="s">
        <v>848</v>
      </c>
      <c r="R254" s="22">
        <v>1</v>
      </c>
      <c r="S254" s="146">
        <f>10837+500+400</f>
        <v>11737</v>
      </c>
      <c r="T254" s="79"/>
      <c r="U254" s="79"/>
      <c r="V254" s="79">
        <f t="shared" ref="V254:V267" si="154">S254+T254+U254</f>
        <v>11737</v>
      </c>
      <c r="W254" s="79"/>
      <c r="X254" s="79">
        <f t="shared" si="141"/>
        <v>2225.8333333333335</v>
      </c>
      <c r="Y254" s="79">
        <f t="shared" si="142"/>
        <v>22258.333333333336</v>
      </c>
      <c r="Z254" s="79">
        <f t="shared" si="143"/>
        <v>1760.55</v>
      </c>
      <c r="AA254" s="79">
        <f t="shared" si="144"/>
        <v>352.11</v>
      </c>
      <c r="AB254" s="79">
        <f t="shared" si="145"/>
        <v>586.85</v>
      </c>
      <c r="AC254" s="79">
        <f t="shared" si="146"/>
        <v>234.74</v>
      </c>
      <c r="AD254" s="79">
        <f>887+70</f>
        <v>957</v>
      </c>
      <c r="AE254" s="79">
        <f>631+30</f>
        <v>661</v>
      </c>
      <c r="AF254" s="81">
        <f t="shared" si="153"/>
        <v>6677.5</v>
      </c>
      <c r="AG254" s="81">
        <f t="shared" si="147"/>
        <v>18886.055555555555</v>
      </c>
      <c r="AH254" s="81">
        <f t="shared" si="148"/>
        <v>226632.66666666666</v>
      </c>
      <c r="AI254" s="81"/>
      <c r="AJ254" s="81"/>
      <c r="AK254" s="81"/>
      <c r="AL254" s="81"/>
      <c r="AM254" s="81"/>
      <c r="AN254" s="81"/>
      <c r="AO254" s="81"/>
      <c r="AP254" s="81"/>
      <c r="AQ254" s="81"/>
      <c r="IM254" s="24"/>
      <c r="IN254" s="24"/>
      <c r="IO254" s="24"/>
      <c r="IP254" s="24"/>
    </row>
    <row r="255" spans="1:250" s="23" customFormat="1" ht="15" customHeight="1" x14ac:dyDescent="0.2">
      <c r="A255" s="18">
        <v>21</v>
      </c>
      <c r="B255" s="106" t="s">
        <v>1248</v>
      </c>
      <c r="C255" s="106" t="s">
        <v>1249</v>
      </c>
      <c r="D255" s="20">
        <v>14</v>
      </c>
      <c r="E255" s="112" t="s">
        <v>961</v>
      </c>
      <c r="F255" s="106" t="s">
        <v>1250</v>
      </c>
      <c r="G255" s="106" t="s">
        <v>1484</v>
      </c>
      <c r="H255" s="21" t="s">
        <v>185</v>
      </c>
      <c r="I255" s="21" t="s">
        <v>186</v>
      </c>
      <c r="J255" s="22" t="s">
        <v>991</v>
      </c>
      <c r="K255" s="222">
        <v>39371</v>
      </c>
      <c r="L255" s="150">
        <v>8</v>
      </c>
      <c r="M255" s="22">
        <v>40</v>
      </c>
      <c r="N255" s="22" t="s">
        <v>731</v>
      </c>
      <c r="O255" s="21" t="s">
        <v>187</v>
      </c>
      <c r="P255" s="21" t="s">
        <v>1001</v>
      </c>
      <c r="Q255" s="21" t="s">
        <v>848</v>
      </c>
      <c r="R255" s="22">
        <v>1</v>
      </c>
      <c r="S255" s="79">
        <f t="shared" ref="S255:S260" si="155">12233+500+400</f>
        <v>13133</v>
      </c>
      <c r="T255" s="79"/>
      <c r="U255" s="79"/>
      <c r="V255" s="79">
        <f t="shared" si="154"/>
        <v>13133</v>
      </c>
      <c r="W255" s="79">
        <f>70.1*4</f>
        <v>280.39999999999998</v>
      </c>
      <c r="X255" s="79">
        <f t="shared" si="141"/>
        <v>2484.1666666666665</v>
      </c>
      <c r="Y255" s="79">
        <f t="shared" si="142"/>
        <v>24841.666666666664</v>
      </c>
      <c r="Z255" s="79">
        <f t="shared" si="143"/>
        <v>1969.9499999999998</v>
      </c>
      <c r="AA255" s="79">
        <f t="shared" si="144"/>
        <v>393.99</v>
      </c>
      <c r="AB255" s="79">
        <f t="shared" si="145"/>
        <v>656.65000000000009</v>
      </c>
      <c r="AC255" s="79">
        <f t="shared" si="146"/>
        <v>262.66000000000003</v>
      </c>
      <c r="AD255" s="79">
        <f t="shared" ref="AD255:AD260" si="156">1068+25</f>
        <v>1093</v>
      </c>
      <c r="AE255" s="79">
        <v>679</v>
      </c>
      <c r="AF255" s="81">
        <f t="shared" si="153"/>
        <v>7452.5</v>
      </c>
      <c r="AG255" s="81">
        <f t="shared" si="147"/>
        <v>21366.844444444443</v>
      </c>
      <c r="AH255" s="81">
        <f t="shared" si="148"/>
        <v>256402.1333333333</v>
      </c>
      <c r="AI255" s="81"/>
      <c r="AJ255" s="81"/>
      <c r="AK255" s="81"/>
      <c r="AL255" s="81"/>
      <c r="AM255" s="81"/>
      <c r="AN255" s="81"/>
      <c r="AO255" s="81"/>
      <c r="AP255" s="81"/>
      <c r="AQ255" s="81"/>
      <c r="IM255" s="24"/>
      <c r="IN255" s="24"/>
      <c r="IO255" s="24"/>
      <c r="IP255" s="24"/>
    </row>
    <row r="256" spans="1:250" s="23" customFormat="1" ht="15" customHeight="1" x14ac:dyDescent="0.2">
      <c r="A256" s="116">
        <v>22</v>
      </c>
      <c r="B256" s="106" t="s">
        <v>1248</v>
      </c>
      <c r="C256" s="106" t="s">
        <v>1249</v>
      </c>
      <c r="D256" s="20">
        <v>14</v>
      </c>
      <c r="E256" s="109" t="s">
        <v>961</v>
      </c>
      <c r="F256" s="106" t="s">
        <v>1250</v>
      </c>
      <c r="G256" s="106" t="s">
        <v>1485</v>
      </c>
      <c r="H256" s="21" t="s">
        <v>188</v>
      </c>
      <c r="I256" s="21" t="s">
        <v>189</v>
      </c>
      <c r="J256" s="22" t="s">
        <v>990</v>
      </c>
      <c r="K256" s="222">
        <v>36938</v>
      </c>
      <c r="L256" s="150">
        <v>8</v>
      </c>
      <c r="M256" s="22">
        <v>40</v>
      </c>
      <c r="N256" s="22" t="s">
        <v>731</v>
      </c>
      <c r="O256" s="21" t="s">
        <v>187</v>
      </c>
      <c r="P256" s="21" t="s">
        <v>1001</v>
      </c>
      <c r="Q256" s="21" t="s">
        <v>848</v>
      </c>
      <c r="R256" s="22">
        <v>1</v>
      </c>
      <c r="S256" s="79">
        <f t="shared" si="155"/>
        <v>13133</v>
      </c>
      <c r="T256" s="79"/>
      <c r="U256" s="79"/>
      <c r="V256" s="79">
        <f t="shared" si="154"/>
        <v>13133</v>
      </c>
      <c r="W256" s="79">
        <f>70.1*5</f>
        <v>350.5</v>
      </c>
      <c r="X256" s="79">
        <f t="shared" si="141"/>
        <v>2484.1666666666665</v>
      </c>
      <c r="Y256" s="79">
        <f t="shared" si="142"/>
        <v>24841.666666666664</v>
      </c>
      <c r="Z256" s="79">
        <f t="shared" si="143"/>
        <v>1969.9499999999998</v>
      </c>
      <c r="AA256" s="79">
        <f t="shared" si="144"/>
        <v>393.99</v>
      </c>
      <c r="AB256" s="79">
        <f t="shared" si="145"/>
        <v>656.65000000000009</v>
      </c>
      <c r="AC256" s="79">
        <f t="shared" si="146"/>
        <v>262.66000000000003</v>
      </c>
      <c r="AD256" s="79">
        <f t="shared" si="156"/>
        <v>1093</v>
      </c>
      <c r="AE256" s="79">
        <v>679</v>
      </c>
      <c r="AF256" s="81">
        <f t="shared" si="153"/>
        <v>7452.5</v>
      </c>
      <c r="AG256" s="81">
        <f t="shared" si="147"/>
        <v>21436.944444444445</v>
      </c>
      <c r="AH256" s="81">
        <f t="shared" si="148"/>
        <v>257243.33333333334</v>
      </c>
      <c r="AI256" s="81"/>
      <c r="AJ256" s="81"/>
      <c r="AK256" s="81"/>
      <c r="AL256" s="81"/>
      <c r="AM256" s="81"/>
      <c r="AN256" s="81"/>
      <c r="AO256" s="81"/>
      <c r="AP256" s="81"/>
      <c r="AQ256" s="81"/>
      <c r="IM256" s="24"/>
      <c r="IN256" s="24"/>
      <c r="IO256" s="24"/>
      <c r="IP256" s="24"/>
    </row>
    <row r="257" spans="1:250" s="23" customFormat="1" ht="15" customHeight="1" x14ac:dyDescent="0.2">
      <c r="A257" s="111">
        <v>23</v>
      </c>
      <c r="B257" s="106" t="s">
        <v>1248</v>
      </c>
      <c r="C257" s="106" t="s">
        <v>1249</v>
      </c>
      <c r="D257" s="20">
        <v>14</v>
      </c>
      <c r="E257" s="112" t="s">
        <v>961</v>
      </c>
      <c r="F257" s="106" t="s">
        <v>1250</v>
      </c>
      <c r="G257" s="106" t="s">
        <v>1486</v>
      </c>
      <c r="H257" s="21" t="s">
        <v>787</v>
      </c>
      <c r="I257" s="21" t="s">
        <v>788</v>
      </c>
      <c r="J257" s="22" t="s">
        <v>991</v>
      </c>
      <c r="K257" s="222">
        <v>40567</v>
      </c>
      <c r="L257" s="150">
        <v>8</v>
      </c>
      <c r="M257" s="22">
        <v>40</v>
      </c>
      <c r="N257" s="22" t="s">
        <v>731</v>
      </c>
      <c r="O257" s="21" t="s">
        <v>187</v>
      </c>
      <c r="P257" s="21" t="s">
        <v>1001</v>
      </c>
      <c r="Q257" s="21" t="s">
        <v>848</v>
      </c>
      <c r="R257" s="22">
        <v>1</v>
      </c>
      <c r="S257" s="79">
        <f t="shared" si="155"/>
        <v>13133</v>
      </c>
      <c r="T257" s="79"/>
      <c r="U257" s="79"/>
      <c r="V257" s="79">
        <f t="shared" si="154"/>
        <v>13133</v>
      </c>
      <c r="W257" s="79"/>
      <c r="X257" s="79">
        <f t="shared" si="141"/>
        <v>2484.1666666666665</v>
      </c>
      <c r="Y257" s="79">
        <f t="shared" si="142"/>
        <v>24841.666666666664</v>
      </c>
      <c r="Z257" s="79">
        <f t="shared" si="143"/>
        <v>1969.9499999999998</v>
      </c>
      <c r="AA257" s="79">
        <f t="shared" si="144"/>
        <v>393.99</v>
      </c>
      <c r="AB257" s="79">
        <f t="shared" si="145"/>
        <v>656.65000000000009</v>
      </c>
      <c r="AC257" s="79">
        <f t="shared" si="146"/>
        <v>262.66000000000003</v>
      </c>
      <c r="AD257" s="79">
        <f t="shared" si="156"/>
        <v>1093</v>
      </c>
      <c r="AE257" s="79">
        <v>679</v>
      </c>
      <c r="AF257" s="81">
        <f t="shared" si="153"/>
        <v>7452.5</v>
      </c>
      <c r="AG257" s="81">
        <f t="shared" si="147"/>
        <v>21086.444444444445</v>
      </c>
      <c r="AH257" s="81">
        <f t="shared" si="148"/>
        <v>253037.33333333334</v>
      </c>
      <c r="AI257" s="81"/>
      <c r="AJ257" s="81"/>
      <c r="AK257" s="81"/>
      <c r="AL257" s="81"/>
      <c r="AM257" s="81"/>
      <c r="AN257" s="81"/>
      <c r="AO257" s="81"/>
      <c r="AP257" s="81"/>
      <c r="AQ257" s="81"/>
      <c r="IM257" s="24"/>
      <c r="IN257" s="24"/>
      <c r="IO257" s="24"/>
      <c r="IP257" s="24"/>
    </row>
    <row r="258" spans="1:250" s="23" customFormat="1" ht="15" customHeight="1" x14ac:dyDescent="0.2">
      <c r="A258" s="18">
        <v>24</v>
      </c>
      <c r="B258" s="106" t="s">
        <v>1248</v>
      </c>
      <c r="C258" s="106" t="s">
        <v>1249</v>
      </c>
      <c r="D258" s="20">
        <v>14</v>
      </c>
      <c r="E258" s="106" t="s">
        <v>961</v>
      </c>
      <c r="F258" s="106" t="s">
        <v>1250</v>
      </c>
      <c r="G258" s="106" t="s">
        <v>1487</v>
      </c>
      <c r="H258" s="21" t="s">
        <v>463</v>
      </c>
      <c r="I258" s="21" t="s">
        <v>464</v>
      </c>
      <c r="J258" s="67" t="s">
        <v>990</v>
      </c>
      <c r="K258" s="222">
        <v>40513</v>
      </c>
      <c r="L258" s="150">
        <v>8</v>
      </c>
      <c r="M258" s="22">
        <v>40</v>
      </c>
      <c r="N258" s="22" t="s">
        <v>731</v>
      </c>
      <c r="O258" s="21" t="s">
        <v>187</v>
      </c>
      <c r="P258" s="21" t="s">
        <v>1001</v>
      </c>
      <c r="Q258" s="21" t="s">
        <v>848</v>
      </c>
      <c r="R258" s="22">
        <v>1</v>
      </c>
      <c r="S258" s="79">
        <f t="shared" si="155"/>
        <v>13133</v>
      </c>
      <c r="T258" s="79"/>
      <c r="U258" s="79"/>
      <c r="V258" s="79">
        <f t="shared" si="154"/>
        <v>13133</v>
      </c>
      <c r="W258" s="79"/>
      <c r="X258" s="79">
        <f t="shared" si="141"/>
        <v>2484.1666666666665</v>
      </c>
      <c r="Y258" s="79">
        <f t="shared" si="142"/>
        <v>24841.666666666664</v>
      </c>
      <c r="Z258" s="79">
        <f t="shared" si="143"/>
        <v>1969.9499999999998</v>
      </c>
      <c r="AA258" s="79">
        <f t="shared" si="144"/>
        <v>393.99</v>
      </c>
      <c r="AB258" s="79">
        <f t="shared" si="145"/>
        <v>656.65000000000009</v>
      </c>
      <c r="AC258" s="79">
        <f t="shared" si="146"/>
        <v>262.66000000000003</v>
      </c>
      <c r="AD258" s="79">
        <f t="shared" si="156"/>
        <v>1093</v>
      </c>
      <c r="AE258" s="79">
        <v>679</v>
      </c>
      <c r="AF258" s="81">
        <f t="shared" si="153"/>
        <v>7452.5</v>
      </c>
      <c r="AG258" s="81">
        <f t="shared" si="147"/>
        <v>21086.444444444445</v>
      </c>
      <c r="AH258" s="81">
        <f t="shared" si="148"/>
        <v>253037.33333333334</v>
      </c>
      <c r="AI258" s="81"/>
      <c r="AJ258" s="81"/>
      <c r="AK258" s="81"/>
      <c r="AL258" s="81"/>
      <c r="AM258" s="81"/>
      <c r="AN258" s="81"/>
      <c r="AO258" s="81"/>
      <c r="AP258" s="81"/>
      <c r="AQ258" s="81"/>
      <c r="IM258" s="24"/>
      <c r="IN258" s="24"/>
      <c r="IO258" s="24"/>
      <c r="IP258" s="24"/>
    </row>
    <row r="259" spans="1:250" s="23" customFormat="1" ht="15" customHeight="1" x14ac:dyDescent="0.2">
      <c r="A259" s="116">
        <v>25</v>
      </c>
      <c r="B259" s="106" t="s">
        <v>1248</v>
      </c>
      <c r="C259" s="106" t="s">
        <v>1249</v>
      </c>
      <c r="D259" s="20">
        <v>14</v>
      </c>
      <c r="E259" s="109" t="s">
        <v>961</v>
      </c>
      <c r="F259" s="106" t="s">
        <v>1250</v>
      </c>
      <c r="G259" s="106" t="s">
        <v>1488</v>
      </c>
      <c r="H259" s="21" t="s">
        <v>192</v>
      </c>
      <c r="I259" s="21" t="s">
        <v>193</v>
      </c>
      <c r="J259" s="22" t="s">
        <v>991</v>
      </c>
      <c r="K259" s="222">
        <v>39818</v>
      </c>
      <c r="L259" s="150">
        <v>8</v>
      </c>
      <c r="M259" s="22">
        <v>40</v>
      </c>
      <c r="N259" s="22" t="s">
        <v>731</v>
      </c>
      <c r="O259" s="21" t="s">
        <v>194</v>
      </c>
      <c r="P259" s="21" t="s">
        <v>1001</v>
      </c>
      <c r="Q259" s="21" t="s">
        <v>848</v>
      </c>
      <c r="R259" s="22">
        <v>1</v>
      </c>
      <c r="S259" s="79">
        <f t="shared" si="155"/>
        <v>13133</v>
      </c>
      <c r="T259" s="79"/>
      <c r="U259" s="79"/>
      <c r="V259" s="79">
        <f t="shared" si="154"/>
        <v>13133</v>
      </c>
      <c r="W259" s="79"/>
      <c r="X259" s="79">
        <f t="shared" si="141"/>
        <v>2484.1666666666665</v>
      </c>
      <c r="Y259" s="79">
        <f t="shared" si="142"/>
        <v>24841.666666666664</v>
      </c>
      <c r="Z259" s="79">
        <f t="shared" si="143"/>
        <v>1969.9499999999998</v>
      </c>
      <c r="AA259" s="79">
        <f t="shared" si="144"/>
        <v>393.99</v>
      </c>
      <c r="AB259" s="79">
        <f t="shared" si="145"/>
        <v>656.65000000000009</v>
      </c>
      <c r="AC259" s="79">
        <f t="shared" si="146"/>
        <v>262.66000000000003</v>
      </c>
      <c r="AD259" s="79">
        <f t="shared" si="156"/>
        <v>1093</v>
      </c>
      <c r="AE259" s="79">
        <v>679</v>
      </c>
      <c r="AF259" s="81">
        <f t="shared" si="153"/>
        <v>7452.5</v>
      </c>
      <c r="AG259" s="81">
        <f t="shared" si="147"/>
        <v>21086.444444444445</v>
      </c>
      <c r="AH259" s="81">
        <f t="shared" si="148"/>
        <v>253037.33333333334</v>
      </c>
      <c r="AI259" s="81"/>
      <c r="AJ259" s="81"/>
      <c r="AK259" s="81"/>
      <c r="AL259" s="81"/>
      <c r="AM259" s="81"/>
      <c r="AN259" s="81"/>
      <c r="AO259" s="81"/>
      <c r="AP259" s="81"/>
      <c r="AQ259" s="81"/>
      <c r="IM259" s="24"/>
      <c r="IN259" s="24"/>
      <c r="IO259" s="24"/>
      <c r="IP259" s="24"/>
    </row>
    <row r="260" spans="1:250" s="23" customFormat="1" ht="15" customHeight="1" x14ac:dyDescent="0.2">
      <c r="A260" s="18">
        <v>26</v>
      </c>
      <c r="B260" s="106" t="s">
        <v>1248</v>
      </c>
      <c r="C260" s="106" t="s">
        <v>1249</v>
      </c>
      <c r="D260" s="20">
        <v>14</v>
      </c>
      <c r="E260" s="112" t="s">
        <v>961</v>
      </c>
      <c r="F260" s="106" t="s">
        <v>1250</v>
      </c>
      <c r="G260" s="106" t="s">
        <v>1489</v>
      </c>
      <c r="H260" s="21" t="s">
        <v>291</v>
      </c>
      <c r="I260" s="21" t="s">
        <v>601</v>
      </c>
      <c r="J260" s="22" t="s">
        <v>990</v>
      </c>
      <c r="K260" s="222">
        <v>37928</v>
      </c>
      <c r="L260" s="150">
        <v>8</v>
      </c>
      <c r="M260" s="22">
        <v>40</v>
      </c>
      <c r="N260" s="22" t="s">
        <v>731</v>
      </c>
      <c r="O260" s="21" t="s">
        <v>256</v>
      </c>
      <c r="P260" s="21" t="s">
        <v>1001</v>
      </c>
      <c r="Q260" s="21" t="s">
        <v>848</v>
      </c>
      <c r="R260" s="22">
        <v>1</v>
      </c>
      <c r="S260" s="79">
        <f t="shared" si="155"/>
        <v>13133</v>
      </c>
      <c r="T260" s="79"/>
      <c r="U260" s="79"/>
      <c r="V260" s="79">
        <f t="shared" si="154"/>
        <v>13133</v>
      </c>
      <c r="W260" s="79">
        <f>70.1*5</f>
        <v>350.5</v>
      </c>
      <c r="X260" s="79">
        <f t="shared" si="141"/>
        <v>2484.1666666666665</v>
      </c>
      <c r="Y260" s="79">
        <f t="shared" si="142"/>
        <v>24841.666666666664</v>
      </c>
      <c r="Z260" s="79">
        <f t="shared" si="143"/>
        <v>1969.9499999999998</v>
      </c>
      <c r="AA260" s="79">
        <f t="shared" si="144"/>
        <v>393.99</v>
      </c>
      <c r="AB260" s="79">
        <f t="shared" si="145"/>
        <v>656.65000000000009</v>
      </c>
      <c r="AC260" s="79">
        <f t="shared" si="146"/>
        <v>262.66000000000003</v>
      </c>
      <c r="AD260" s="79">
        <f t="shared" si="156"/>
        <v>1093</v>
      </c>
      <c r="AE260" s="79">
        <v>679</v>
      </c>
      <c r="AF260" s="81">
        <f t="shared" si="153"/>
        <v>7452.5</v>
      </c>
      <c r="AG260" s="81">
        <f t="shared" si="147"/>
        <v>21436.944444444445</v>
      </c>
      <c r="AH260" s="81">
        <f t="shared" si="148"/>
        <v>257243.33333333334</v>
      </c>
      <c r="AI260" s="81"/>
      <c r="AJ260" s="81"/>
      <c r="AK260" s="81"/>
      <c r="AL260" s="81"/>
      <c r="AM260" s="81"/>
      <c r="AN260" s="81"/>
      <c r="AO260" s="81"/>
      <c r="AP260" s="81"/>
      <c r="AQ260" s="81"/>
      <c r="IM260" s="24"/>
      <c r="IN260" s="24"/>
      <c r="IO260" s="24"/>
      <c r="IP260" s="24"/>
    </row>
    <row r="261" spans="1:250" s="23" customFormat="1" ht="15" customHeight="1" x14ac:dyDescent="0.2">
      <c r="A261" s="116">
        <v>27</v>
      </c>
      <c r="B261" s="106" t="s">
        <v>1248</v>
      </c>
      <c r="C261" s="106" t="s">
        <v>1249</v>
      </c>
      <c r="D261" s="20">
        <v>14</v>
      </c>
      <c r="E261" s="106" t="s">
        <v>961</v>
      </c>
      <c r="F261" s="106" t="s">
        <v>1250</v>
      </c>
      <c r="G261" s="106" t="s">
        <v>1506</v>
      </c>
      <c r="H261" s="21" t="s">
        <v>190</v>
      </c>
      <c r="I261" s="21" t="s">
        <v>191</v>
      </c>
      <c r="J261" s="22" t="s">
        <v>990</v>
      </c>
      <c r="K261" s="222">
        <v>36178</v>
      </c>
      <c r="L261" s="150">
        <v>11</v>
      </c>
      <c r="M261" s="22">
        <v>40</v>
      </c>
      <c r="N261" s="22" t="s">
        <v>731</v>
      </c>
      <c r="O261" s="21" t="s">
        <v>273</v>
      </c>
      <c r="P261" s="21" t="s">
        <v>1001</v>
      </c>
      <c r="Q261" s="21" t="s">
        <v>848</v>
      </c>
      <c r="R261" s="22">
        <v>1</v>
      </c>
      <c r="S261" s="79">
        <v>17669.61</v>
      </c>
      <c r="T261" s="79"/>
      <c r="U261" s="79"/>
      <c r="V261" s="79">
        <f t="shared" si="154"/>
        <v>17669.61</v>
      </c>
      <c r="W261" s="79">
        <f>70.1*5</f>
        <v>350.5</v>
      </c>
      <c r="X261" s="79">
        <f t="shared" si="141"/>
        <v>3281.1016666666665</v>
      </c>
      <c r="Y261" s="79">
        <f t="shared" si="142"/>
        <v>32811.016666666663</v>
      </c>
      <c r="Z261" s="79">
        <f t="shared" si="143"/>
        <v>2650.4414999999999</v>
      </c>
      <c r="AA261" s="79">
        <f t="shared" si="144"/>
        <v>530.0883</v>
      </c>
      <c r="AB261" s="79">
        <f t="shared" si="145"/>
        <v>883.48050000000012</v>
      </c>
      <c r="AC261" s="79">
        <f t="shared" si="146"/>
        <v>353.3922</v>
      </c>
      <c r="AD261" s="79">
        <v>1261</v>
      </c>
      <c r="AE261" s="79">
        <v>756</v>
      </c>
      <c r="AF261" s="81">
        <f t="shared" si="153"/>
        <v>9843.3050000000003</v>
      </c>
      <c r="AG261" s="81">
        <f t="shared" si="147"/>
        <v>28282.464444444446</v>
      </c>
      <c r="AH261" s="81">
        <f t="shared" si="148"/>
        <v>339389.57333333336</v>
      </c>
      <c r="AI261" s="81"/>
      <c r="AJ261" s="81"/>
      <c r="AK261" s="81"/>
      <c r="AL261" s="81"/>
      <c r="AM261" s="81"/>
      <c r="AN261" s="81"/>
      <c r="AO261" s="81"/>
      <c r="AP261" s="81"/>
      <c r="AQ261" s="81"/>
      <c r="IM261" s="24"/>
      <c r="IN261" s="24"/>
      <c r="IO261" s="24"/>
      <c r="IP261" s="24"/>
    </row>
    <row r="262" spans="1:250" s="23" customFormat="1" ht="15" customHeight="1" x14ac:dyDescent="0.2">
      <c r="A262" s="111">
        <v>28</v>
      </c>
      <c r="B262" s="106" t="s">
        <v>1248</v>
      </c>
      <c r="C262" s="106" t="s">
        <v>1249</v>
      </c>
      <c r="D262" s="20">
        <v>14</v>
      </c>
      <c r="E262" s="109" t="s">
        <v>961</v>
      </c>
      <c r="F262" s="106" t="s">
        <v>1250</v>
      </c>
      <c r="G262" s="106" t="s">
        <v>1512</v>
      </c>
      <c r="H262" s="21" t="s">
        <v>272</v>
      </c>
      <c r="I262" s="21" t="s">
        <v>450</v>
      </c>
      <c r="J262" s="22" t="s">
        <v>990</v>
      </c>
      <c r="K262" s="222">
        <v>37135</v>
      </c>
      <c r="L262" s="150">
        <v>12</v>
      </c>
      <c r="M262" s="22">
        <v>40</v>
      </c>
      <c r="N262" s="22" t="s">
        <v>731</v>
      </c>
      <c r="O262" s="21" t="s">
        <v>858</v>
      </c>
      <c r="P262" s="21" t="s">
        <v>1001</v>
      </c>
      <c r="Q262" s="21" t="s">
        <v>848</v>
      </c>
      <c r="R262" s="22">
        <v>1</v>
      </c>
      <c r="S262" s="79">
        <v>21910.5</v>
      </c>
      <c r="T262" s="79"/>
      <c r="U262" s="79"/>
      <c r="V262" s="79">
        <f t="shared" si="154"/>
        <v>21910.5</v>
      </c>
      <c r="W262" s="79">
        <f>70.1*5</f>
        <v>350.5</v>
      </c>
      <c r="X262" s="79">
        <f t="shared" si="141"/>
        <v>4045.5833333333335</v>
      </c>
      <c r="Y262" s="79">
        <f t="shared" si="142"/>
        <v>40455.833333333336</v>
      </c>
      <c r="Z262" s="79">
        <f t="shared" si="143"/>
        <v>3286.5749999999998</v>
      </c>
      <c r="AA262" s="79">
        <f t="shared" si="144"/>
        <v>657.31499999999994</v>
      </c>
      <c r="AB262" s="79">
        <f t="shared" si="145"/>
        <v>1095.5250000000001</v>
      </c>
      <c r="AC262" s="79">
        <f t="shared" si="146"/>
        <v>438.21000000000004</v>
      </c>
      <c r="AD262" s="79">
        <v>1455</v>
      </c>
      <c r="AE262" s="79">
        <v>908</v>
      </c>
      <c r="AF262" s="81">
        <f t="shared" si="153"/>
        <v>12136.75</v>
      </c>
      <c r="AG262" s="81">
        <f t="shared" si="147"/>
        <v>34821.472222222219</v>
      </c>
      <c r="AH262" s="81">
        <f t="shared" si="148"/>
        <v>417857.66666666663</v>
      </c>
      <c r="AI262" s="81"/>
      <c r="AJ262" s="81"/>
      <c r="AK262" s="81"/>
      <c r="AL262" s="81"/>
      <c r="AM262" s="81"/>
      <c r="AN262" s="81"/>
      <c r="AO262" s="81"/>
      <c r="AP262" s="81"/>
      <c r="AQ262" s="81"/>
      <c r="IM262" s="24"/>
      <c r="IN262" s="24"/>
      <c r="IO262" s="24"/>
      <c r="IP262" s="24"/>
    </row>
    <row r="263" spans="1:250" s="23" customFormat="1" ht="15" customHeight="1" x14ac:dyDescent="0.2">
      <c r="A263" s="18">
        <v>29</v>
      </c>
      <c r="B263" s="106" t="s">
        <v>1248</v>
      </c>
      <c r="C263" s="106" t="s">
        <v>1249</v>
      </c>
      <c r="D263" s="20">
        <v>14</v>
      </c>
      <c r="E263" s="112" t="s">
        <v>961</v>
      </c>
      <c r="F263" s="106" t="s">
        <v>1250</v>
      </c>
      <c r="G263" s="106" t="s">
        <v>1520</v>
      </c>
      <c r="H263" s="21" t="s">
        <v>270</v>
      </c>
      <c r="I263" s="21" t="s">
        <v>449</v>
      </c>
      <c r="J263" s="22" t="s">
        <v>991</v>
      </c>
      <c r="K263" s="222">
        <v>37104</v>
      </c>
      <c r="L263" s="150">
        <v>12</v>
      </c>
      <c r="M263" s="22">
        <v>40</v>
      </c>
      <c r="N263" s="22" t="s">
        <v>731</v>
      </c>
      <c r="O263" s="21" t="s">
        <v>279</v>
      </c>
      <c r="P263" s="21" t="s">
        <v>1001</v>
      </c>
      <c r="Q263" s="21" t="s">
        <v>848</v>
      </c>
      <c r="R263" s="22">
        <v>1</v>
      </c>
      <c r="S263" s="79">
        <v>21910.5</v>
      </c>
      <c r="T263" s="79"/>
      <c r="U263" s="79"/>
      <c r="V263" s="79">
        <f t="shared" si="154"/>
        <v>21910.5</v>
      </c>
      <c r="W263" s="79">
        <f>70.1*5</f>
        <v>350.5</v>
      </c>
      <c r="X263" s="79">
        <f t="shared" si="141"/>
        <v>4045.5833333333335</v>
      </c>
      <c r="Y263" s="79">
        <f t="shared" si="142"/>
        <v>40455.833333333336</v>
      </c>
      <c r="Z263" s="79">
        <f t="shared" si="143"/>
        <v>3286.5749999999998</v>
      </c>
      <c r="AA263" s="79">
        <f t="shared" si="144"/>
        <v>657.31499999999994</v>
      </c>
      <c r="AB263" s="79">
        <f t="shared" si="145"/>
        <v>1095.5250000000001</v>
      </c>
      <c r="AC263" s="79">
        <f t="shared" si="146"/>
        <v>438.21000000000004</v>
      </c>
      <c r="AD263" s="79">
        <v>1455</v>
      </c>
      <c r="AE263" s="79">
        <v>908</v>
      </c>
      <c r="AF263" s="81">
        <f t="shared" si="153"/>
        <v>12136.75</v>
      </c>
      <c r="AG263" s="81">
        <f t="shared" si="147"/>
        <v>34821.472222222219</v>
      </c>
      <c r="AH263" s="81">
        <f t="shared" si="148"/>
        <v>417857.66666666663</v>
      </c>
      <c r="AI263" s="81"/>
      <c r="AJ263" s="81"/>
      <c r="AK263" s="81"/>
      <c r="AL263" s="81"/>
      <c r="AM263" s="81"/>
      <c r="AN263" s="81"/>
      <c r="AO263" s="81"/>
      <c r="AP263" s="81"/>
      <c r="AQ263" s="81"/>
      <c r="IM263" s="24"/>
      <c r="IN263" s="24"/>
      <c r="IO263" s="24"/>
      <c r="IP263" s="24"/>
    </row>
    <row r="264" spans="1:250" s="23" customFormat="1" ht="15" customHeight="1" x14ac:dyDescent="0.2">
      <c r="A264" s="116">
        <v>30</v>
      </c>
      <c r="B264" s="106" t="s">
        <v>1248</v>
      </c>
      <c r="C264" s="106" t="s">
        <v>1249</v>
      </c>
      <c r="D264" s="20">
        <v>14</v>
      </c>
      <c r="E264" s="106" t="s">
        <v>961</v>
      </c>
      <c r="F264" s="106" t="s">
        <v>1250</v>
      </c>
      <c r="G264" s="106" t="s">
        <v>1522</v>
      </c>
      <c r="H264" s="21" t="s">
        <v>1144</v>
      </c>
      <c r="I264" s="21" t="s">
        <v>1167</v>
      </c>
      <c r="J264" s="22" t="s">
        <v>991</v>
      </c>
      <c r="K264" s="222">
        <v>41442</v>
      </c>
      <c r="L264" s="150">
        <v>15</v>
      </c>
      <c r="M264" s="22">
        <v>40</v>
      </c>
      <c r="N264" s="22" t="s">
        <v>731</v>
      </c>
      <c r="O264" s="21" t="s">
        <v>263</v>
      </c>
      <c r="P264" s="21" t="s">
        <v>1001</v>
      </c>
      <c r="Q264" s="21" t="s">
        <v>848</v>
      </c>
      <c r="R264" s="22">
        <v>1</v>
      </c>
      <c r="S264" s="79">
        <v>44066</v>
      </c>
      <c r="T264" s="79"/>
      <c r="U264" s="79"/>
      <c r="V264" s="79">
        <f t="shared" si="154"/>
        <v>44066</v>
      </c>
      <c r="W264" s="79">
        <f>70.1*5</f>
        <v>350.5</v>
      </c>
      <c r="X264" s="79">
        <f t="shared" si="141"/>
        <v>7912</v>
      </c>
      <c r="Y264" s="79">
        <f t="shared" si="142"/>
        <v>79120</v>
      </c>
      <c r="Z264" s="79">
        <f t="shared" si="143"/>
        <v>6609.9</v>
      </c>
      <c r="AA264" s="79">
        <f t="shared" si="144"/>
        <v>1321.98</v>
      </c>
      <c r="AB264" s="79">
        <f t="shared" si="145"/>
        <v>2203.3000000000002</v>
      </c>
      <c r="AC264" s="79">
        <f t="shared" si="146"/>
        <v>881.32</v>
      </c>
      <c r="AD264" s="79">
        <v>1989</v>
      </c>
      <c r="AE264" s="79">
        <v>1417</v>
      </c>
      <c r="AF264" s="81"/>
      <c r="AG264" s="81">
        <f t="shared" si="147"/>
        <v>66091.666666666672</v>
      </c>
      <c r="AH264" s="81">
        <f t="shared" si="148"/>
        <v>793100</v>
      </c>
      <c r="AI264" s="81"/>
      <c r="AJ264" s="81"/>
      <c r="AK264" s="81"/>
      <c r="AL264" s="81"/>
      <c r="AM264" s="81"/>
      <c r="AN264" s="81"/>
      <c r="AO264" s="81"/>
      <c r="AP264" s="81"/>
      <c r="AQ264" s="81"/>
      <c r="IM264" s="24"/>
      <c r="IN264" s="24"/>
      <c r="IO264" s="24"/>
      <c r="IP264" s="24"/>
    </row>
    <row r="265" spans="1:250" s="23" customFormat="1" ht="15" customHeight="1" x14ac:dyDescent="0.2">
      <c r="A265" s="18">
        <v>31</v>
      </c>
      <c r="B265" s="106" t="s">
        <v>1248</v>
      </c>
      <c r="C265" s="106" t="s">
        <v>1249</v>
      </c>
      <c r="D265" s="20">
        <v>14</v>
      </c>
      <c r="E265" s="109" t="s">
        <v>961</v>
      </c>
      <c r="F265" s="106" t="s">
        <v>1250</v>
      </c>
      <c r="G265" s="106" t="s">
        <v>1475</v>
      </c>
      <c r="H265" s="21" t="s">
        <v>359</v>
      </c>
      <c r="I265" s="21" t="s">
        <v>485</v>
      </c>
      <c r="J265" s="22" t="s">
        <v>990</v>
      </c>
      <c r="K265" s="222">
        <v>38945</v>
      </c>
      <c r="L265" s="150" t="s">
        <v>767</v>
      </c>
      <c r="M265" s="22">
        <v>40</v>
      </c>
      <c r="N265" s="22" t="s">
        <v>755</v>
      </c>
      <c r="O265" s="21" t="s">
        <v>768</v>
      </c>
      <c r="P265" s="21" t="s">
        <v>1000</v>
      </c>
      <c r="Q265" s="21" t="s">
        <v>848</v>
      </c>
      <c r="R265" s="22">
        <v>1</v>
      </c>
      <c r="S265" s="146">
        <f>10837+500+400</f>
        <v>11737</v>
      </c>
      <c r="T265" s="79"/>
      <c r="U265" s="79"/>
      <c r="V265" s="79">
        <f t="shared" si="154"/>
        <v>11737</v>
      </c>
      <c r="W265" s="79">
        <f>70.1*4</f>
        <v>280.39999999999998</v>
      </c>
      <c r="X265" s="79">
        <f t="shared" si="141"/>
        <v>2225.8333333333335</v>
      </c>
      <c r="Y265" s="79">
        <f t="shared" si="142"/>
        <v>22258.333333333336</v>
      </c>
      <c r="Z265" s="79">
        <f t="shared" si="143"/>
        <v>1760.55</v>
      </c>
      <c r="AA265" s="79">
        <f t="shared" si="144"/>
        <v>352.11</v>
      </c>
      <c r="AB265" s="79">
        <f t="shared" si="145"/>
        <v>586.85</v>
      </c>
      <c r="AC265" s="79">
        <f t="shared" si="146"/>
        <v>234.74</v>
      </c>
      <c r="AD265" s="79">
        <f>887+70</f>
        <v>957</v>
      </c>
      <c r="AE265" s="79">
        <f>631+30</f>
        <v>661</v>
      </c>
      <c r="AF265" s="81">
        <f>(V265+AD265+AE265)/2</f>
        <v>6677.5</v>
      </c>
      <c r="AG265" s="81">
        <f t="shared" si="147"/>
        <v>19166.455555555556</v>
      </c>
      <c r="AH265" s="81">
        <f t="shared" si="148"/>
        <v>229997.46666666667</v>
      </c>
      <c r="AI265" s="81"/>
      <c r="AJ265" s="81"/>
      <c r="AK265" s="81"/>
      <c r="AL265" s="81"/>
      <c r="AM265" s="81"/>
      <c r="AN265" s="81"/>
      <c r="AO265" s="81"/>
      <c r="AP265" s="81"/>
      <c r="AQ265" s="81"/>
      <c r="IM265" s="24"/>
      <c r="IN265" s="24"/>
      <c r="IO265" s="24"/>
      <c r="IP265" s="24"/>
    </row>
    <row r="266" spans="1:250" s="23" customFormat="1" ht="15" customHeight="1" x14ac:dyDescent="0.2">
      <c r="A266" s="116">
        <v>32</v>
      </c>
      <c r="B266" s="106" t="s">
        <v>1248</v>
      </c>
      <c r="C266" s="106" t="s">
        <v>1249</v>
      </c>
      <c r="D266" s="20">
        <v>14</v>
      </c>
      <c r="E266" s="112" t="s">
        <v>961</v>
      </c>
      <c r="F266" s="106" t="s">
        <v>1250</v>
      </c>
      <c r="G266" s="73" t="s">
        <v>1771</v>
      </c>
      <c r="H266" s="72" t="s">
        <v>1772</v>
      </c>
      <c r="I266" s="72" t="s">
        <v>1773</v>
      </c>
      <c r="J266" s="75" t="s">
        <v>991</v>
      </c>
      <c r="K266" s="228">
        <v>41928</v>
      </c>
      <c r="L266" s="150" t="s">
        <v>741</v>
      </c>
      <c r="M266" s="22">
        <v>40</v>
      </c>
      <c r="N266" s="22" t="s">
        <v>731</v>
      </c>
      <c r="O266" s="21" t="s">
        <v>215</v>
      </c>
      <c r="P266" s="21" t="s">
        <v>1000</v>
      </c>
      <c r="Q266" s="21" t="s">
        <v>848</v>
      </c>
      <c r="R266" s="22">
        <v>1</v>
      </c>
      <c r="S266" s="79">
        <f>12912+500+400</f>
        <v>13812</v>
      </c>
      <c r="T266" s="79"/>
      <c r="U266" s="79"/>
      <c r="V266" s="79">
        <f t="shared" si="154"/>
        <v>13812</v>
      </c>
      <c r="W266" s="79"/>
      <c r="X266" s="79">
        <f t="shared" si="141"/>
        <v>2600.833333333333</v>
      </c>
      <c r="Y266" s="79">
        <f t="shared" si="142"/>
        <v>26008.333333333332</v>
      </c>
      <c r="Z266" s="79">
        <f t="shared" si="143"/>
        <v>2071.7999999999997</v>
      </c>
      <c r="AA266" s="79">
        <f t="shared" si="144"/>
        <v>414.35999999999996</v>
      </c>
      <c r="AB266" s="79">
        <f t="shared" si="145"/>
        <v>690.6</v>
      </c>
      <c r="AC266" s="79">
        <f t="shared" si="146"/>
        <v>276.24</v>
      </c>
      <c r="AD266" s="79">
        <v>1114</v>
      </c>
      <c r="AE266" s="79">
        <v>679</v>
      </c>
      <c r="AF266" s="81">
        <f>(V266+AD266+AE266)/2</f>
        <v>7802.5</v>
      </c>
      <c r="AG266" s="81">
        <f t="shared" si="147"/>
        <v>22092.305555555555</v>
      </c>
      <c r="AH266" s="81">
        <f t="shared" si="148"/>
        <v>265107.66666666663</v>
      </c>
      <c r="AI266" s="81"/>
      <c r="AJ266" s="81"/>
      <c r="AK266" s="81"/>
      <c r="AL266" s="81"/>
      <c r="AM266" s="81"/>
      <c r="AN266" s="81"/>
      <c r="AO266" s="81"/>
      <c r="AP266" s="81"/>
      <c r="AQ266" s="81"/>
      <c r="IM266" s="24"/>
      <c r="IN266" s="24"/>
      <c r="IO266" s="24"/>
      <c r="IP266" s="24"/>
    </row>
    <row r="267" spans="1:250" s="23" customFormat="1" ht="15" customHeight="1" x14ac:dyDescent="0.2">
      <c r="A267" s="111">
        <v>33</v>
      </c>
      <c r="B267" s="106" t="s">
        <v>1248</v>
      </c>
      <c r="C267" s="106" t="s">
        <v>1249</v>
      </c>
      <c r="D267" s="20">
        <v>14</v>
      </c>
      <c r="E267" s="106" t="s">
        <v>961</v>
      </c>
      <c r="F267" s="106" t="s">
        <v>1250</v>
      </c>
      <c r="G267" s="106" t="s">
        <v>1498</v>
      </c>
      <c r="H267" s="21" t="s">
        <v>214</v>
      </c>
      <c r="I267" s="21" t="s">
        <v>471</v>
      </c>
      <c r="J267" s="22" t="s">
        <v>991</v>
      </c>
      <c r="K267" s="222">
        <v>37412</v>
      </c>
      <c r="L267" s="154" t="s">
        <v>1809</v>
      </c>
      <c r="M267" s="22">
        <v>40</v>
      </c>
      <c r="N267" s="22" t="s">
        <v>731</v>
      </c>
      <c r="O267" s="21" t="s">
        <v>837</v>
      </c>
      <c r="P267" s="21" t="s">
        <v>1000</v>
      </c>
      <c r="Q267" s="21" t="s">
        <v>848</v>
      </c>
      <c r="R267" s="22">
        <v>1</v>
      </c>
      <c r="S267" s="79">
        <f>13124+300+400</f>
        <v>13824</v>
      </c>
      <c r="T267" s="79"/>
      <c r="U267" s="79"/>
      <c r="V267" s="79">
        <f t="shared" si="154"/>
        <v>13824</v>
      </c>
      <c r="W267" s="79">
        <f>70.1*5</f>
        <v>350.5</v>
      </c>
      <c r="X267" s="79">
        <f t="shared" si="141"/>
        <v>2548.666666666667</v>
      </c>
      <c r="Y267" s="79">
        <f t="shared" si="142"/>
        <v>25486.666666666668</v>
      </c>
      <c r="Z267" s="79">
        <f t="shared" si="143"/>
        <v>2073.6</v>
      </c>
      <c r="AA267" s="79">
        <f t="shared" si="144"/>
        <v>414.71999999999997</v>
      </c>
      <c r="AB267" s="79">
        <f t="shared" si="145"/>
        <v>691.2</v>
      </c>
      <c r="AC267" s="79">
        <f t="shared" si="146"/>
        <v>276.48</v>
      </c>
      <c r="AD267" s="79">
        <v>869</v>
      </c>
      <c r="AE267" s="79">
        <v>599</v>
      </c>
      <c r="AF267" s="81">
        <f>(V267+AD267+AE267)/2</f>
        <v>7646</v>
      </c>
      <c r="AG267" s="81">
        <f t="shared" si="147"/>
        <v>22071.944444444445</v>
      </c>
      <c r="AH267" s="81">
        <f t="shared" si="148"/>
        <v>264863.33333333337</v>
      </c>
      <c r="AI267" s="81"/>
      <c r="AJ267" s="81"/>
      <c r="AK267" s="81"/>
      <c r="AL267" s="81"/>
      <c r="AM267" s="81"/>
      <c r="AN267" s="81"/>
      <c r="AO267" s="81"/>
      <c r="AP267" s="81"/>
      <c r="AQ267" s="81"/>
      <c r="IM267" s="24"/>
      <c r="IN267" s="24"/>
      <c r="IO267" s="24"/>
      <c r="IP267" s="24"/>
    </row>
    <row r="268" spans="1:250" s="23" customFormat="1" ht="15" customHeight="1" x14ac:dyDescent="0.2">
      <c r="A268" s="18">
        <v>34</v>
      </c>
      <c r="B268" s="106" t="s">
        <v>1248</v>
      </c>
      <c r="C268" s="106" t="s">
        <v>1249</v>
      </c>
      <c r="D268" s="20">
        <v>14</v>
      </c>
      <c r="E268" s="109" t="s">
        <v>961</v>
      </c>
      <c r="F268" s="106" t="s">
        <v>1250</v>
      </c>
      <c r="G268" s="106"/>
      <c r="H268" s="178" t="s">
        <v>1869</v>
      </c>
      <c r="I268" s="21"/>
      <c r="J268" s="180" t="s">
        <v>991</v>
      </c>
      <c r="K268" s="222">
        <v>42401</v>
      </c>
      <c r="L268" s="154" t="s">
        <v>1809</v>
      </c>
      <c r="M268" s="22">
        <v>40</v>
      </c>
      <c r="N268" s="22" t="s">
        <v>731</v>
      </c>
      <c r="O268" s="72" t="s">
        <v>217</v>
      </c>
      <c r="P268" s="21" t="s">
        <v>1000</v>
      </c>
      <c r="Q268" s="21" t="s">
        <v>848</v>
      </c>
      <c r="R268" s="22">
        <v>1</v>
      </c>
      <c r="S268" s="79">
        <v>13824</v>
      </c>
      <c r="T268" s="79"/>
      <c r="U268" s="79"/>
      <c r="V268" s="79">
        <v>13824</v>
      </c>
      <c r="W268" s="79">
        <v>280.39999999999998</v>
      </c>
      <c r="X268" s="79">
        <v>2548.666666666667</v>
      </c>
      <c r="Y268" s="79">
        <v>25486.666666666668</v>
      </c>
      <c r="Z268" s="79">
        <v>2073.6</v>
      </c>
      <c r="AA268" s="79">
        <v>414.71999999999997</v>
      </c>
      <c r="AB268" s="79">
        <v>691.2</v>
      </c>
      <c r="AC268" s="79">
        <v>276.48</v>
      </c>
      <c r="AD268" s="79">
        <v>869</v>
      </c>
      <c r="AE268" s="79">
        <v>599</v>
      </c>
      <c r="AF268" s="81">
        <v>7646</v>
      </c>
      <c r="AG268" s="81">
        <v>22001.844444444447</v>
      </c>
      <c r="AH268" s="81">
        <v>264022.13333333336</v>
      </c>
      <c r="AI268" s="81"/>
      <c r="AJ268" s="81"/>
      <c r="AK268" s="81"/>
      <c r="AL268" s="81"/>
      <c r="AM268" s="81"/>
      <c r="AN268" s="81"/>
      <c r="AO268" s="81"/>
      <c r="AP268" s="81"/>
      <c r="AQ268" s="81"/>
      <c r="IM268" s="24"/>
      <c r="IN268" s="24"/>
      <c r="IO268" s="24"/>
      <c r="IP268" s="24"/>
    </row>
    <row r="269" spans="1:250" s="23" customFormat="1" ht="15" customHeight="1" x14ac:dyDescent="0.2">
      <c r="A269" s="116">
        <v>35</v>
      </c>
      <c r="B269" s="106" t="s">
        <v>1248</v>
      </c>
      <c r="C269" s="106" t="s">
        <v>1249</v>
      </c>
      <c r="D269" s="20">
        <v>14</v>
      </c>
      <c r="E269" s="112" t="s">
        <v>961</v>
      </c>
      <c r="F269" s="106" t="s">
        <v>1250</v>
      </c>
      <c r="G269" s="106" t="s">
        <v>1499</v>
      </c>
      <c r="H269" s="21" t="s">
        <v>1023</v>
      </c>
      <c r="I269" s="21" t="s">
        <v>1024</v>
      </c>
      <c r="J269" s="22" t="s">
        <v>991</v>
      </c>
      <c r="K269" s="222">
        <v>40980</v>
      </c>
      <c r="L269" s="154" t="s">
        <v>1809</v>
      </c>
      <c r="M269" s="22">
        <v>40</v>
      </c>
      <c r="N269" s="22" t="s">
        <v>731</v>
      </c>
      <c r="O269" s="21" t="s">
        <v>212</v>
      </c>
      <c r="P269" s="21" t="s">
        <v>1000</v>
      </c>
      <c r="Q269" s="21" t="s">
        <v>848</v>
      </c>
      <c r="R269" s="22">
        <v>1</v>
      </c>
      <c r="S269" s="79">
        <f>13124+300+400</f>
        <v>13824</v>
      </c>
      <c r="T269" s="79"/>
      <c r="U269" s="79"/>
      <c r="V269" s="79">
        <f t="shared" ref="V269:V300" si="157">S269+T269+U269</f>
        <v>13824</v>
      </c>
      <c r="W269" s="79"/>
      <c r="X269" s="79">
        <f t="shared" ref="X269:X300" si="158">(V269+AD269+AE269)/30*5</f>
        <v>2548.666666666667</v>
      </c>
      <c r="Y269" s="79">
        <f t="shared" ref="Y269:Y300" si="159">(V269+AD269+AE269)/30*50</f>
        <v>25486.666666666668</v>
      </c>
      <c r="Z269" s="79">
        <f t="shared" ref="Z269:Z300" si="160">V269*15%</f>
        <v>2073.6</v>
      </c>
      <c r="AA269" s="79">
        <f t="shared" ref="AA269:AA300" si="161">V269*3%</f>
        <v>414.71999999999997</v>
      </c>
      <c r="AB269" s="79">
        <f t="shared" ref="AB269:AB300" si="162">V269*5%</f>
        <v>691.2</v>
      </c>
      <c r="AC269" s="79">
        <f t="shared" ref="AC269:AC300" si="163">V269*2%</f>
        <v>276.48</v>
      </c>
      <c r="AD269" s="79">
        <v>869</v>
      </c>
      <c r="AE269" s="79">
        <v>599</v>
      </c>
      <c r="AF269" s="81">
        <f t="shared" ref="AF269:AF287" si="164">(V269+AD269+AE269)/2</f>
        <v>7646</v>
      </c>
      <c r="AG269" s="81">
        <f t="shared" ref="AG269:AG300" si="165">V269+W269+Z269+AA269+AB269+AC269+AD269+AE269+(X269/12+Y269/12+AF269/12)</f>
        <v>21721.444444444445</v>
      </c>
      <c r="AH269" s="81">
        <f t="shared" ref="AH269:AH300" si="166">+AG269*12</f>
        <v>260657.33333333334</v>
      </c>
      <c r="AI269" s="81"/>
      <c r="AJ269" s="81"/>
      <c r="AK269" s="81"/>
      <c r="AL269" s="81"/>
      <c r="AM269" s="81"/>
      <c r="AN269" s="81"/>
      <c r="AO269" s="81"/>
      <c r="AP269" s="81"/>
      <c r="AQ269" s="81"/>
      <c r="IM269" s="24"/>
      <c r="IN269" s="24"/>
      <c r="IO269" s="24"/>
      <c r="IP269" s="24"/>
    </row>
    <row r="270" spans="1:250" s="23" customFormat="1" ht="15" customHeight="1" x14ac:dyDescent="0.2">
      <c r="A270" s="18">
        <v>36</v>
      </c>
      <c r="B270" s="106" t="s">
        <v>1248</v>
      </c>
      <c r="C270" s="106" t="s">
        <v>1249</v>
      </c>
      <c r="D270" s="20">
        <v>14</v>
      </c>
      <c r="E270" s="106" t="s">
        <v>961</v>
      </c>
      <c r="F270" s="106" t="s">
        <v>1250</v>
      </c>
      <c r="G270" s="106" t="s">
        <v>1507</v>
      </c>
      <c r="H270" s="21" t="s">
        <v>207</v>
      </c>
      <c r="I270" s="21" t="s">
        <v>208</v>
      </c>
      <c r="J270" s="22" t="s">
        <v>991</v>
      </c>
      <c r="K270" s="222">
        <v>40185</v>
      </c>
      <c r="L270" s="150">
        <v>10</v>
      </c>
      <c r="M270" s="22">
        <v>40</v>
      </c>
      <c r="N270" s="22" t="s">
        <v>731</v>
      </c>
      <c r="O270" s="21" t="s">
        <v>282</v>
      </c>
      <c r="P270" s="21" t="s">
        <v>1000</v>
      </c>
      <c r="Q270" s="21" t="s">
        <v>848</v>
      </c>
      <c r="R270" s="22">
        <v>1</v>
      </c>
      <c r="S270" s="79">
        <f>15856+300</f>
        <v>16156</v>
      </c>
      <c r="T270" s="79"/>
      <c r="U270" s="79"/>
      <c r="V270" s="79">
        <f t="shared" si="157"/>
        <v>16156</v>
      </c>
      <c r="W270" s="79"/>
      <c r="X270" s="79">
        <f t="shared" si="158"/>
        <v>2943</v>
      </c>
      <c r="Y270" s="79">
        <f t="shared" si="159"/>
        <v>29430</v>
      </c>
      <c r="Z270" s="79">
        <f t="shared" si="160"/>
        <v>2423.4</v>
      </c>
      <c r="AA270" s="79">
        <f t="shared" si="161"/>
        <v>484.68</v>
      </c>
      <c r="AB270" s="79">
        <f t="shared" si="162"/>
        <v>807.80000000000007</v>
      </c>
      <c r="AC270" s="79">
        <f t="shared" si="163"/>
        <v>323.12</v>
      </c>
      <c r="AD270" s="79">
        <v>931</v>
      </c>
      <c r="AE270" s="79">
        <v>571</v>
      </c>
      <c r="AF270" s="81">
        <f t="shared" si="164"/>
        <v>8829</v>
      </c>
      <c r="AG270" s="81">
        <f t="shared" si="165"/>
        <v>25130.5</v>
      </c>
      <c r="AH270" s="81">
        <f t="shared" si="166"/>
        <v>301566</v>
      </c>
      <c r="AI270" s="81"/>
      <c r="AJ270" s="81"/>
      <c r="AK270" s="81"/>
      <c r="AL270" s="81"/>
      <c r="AM270" s="81"/>
      <c r="AN270" s="81"/>
      <c r="AO270" s="81"/>
      <c r="AP270" s="81"/>
      <c r="AQ270" s="81"/>
      <c r="IM270" s="24"/>
      <c r="IN270" s="24"/>
      <c r="IO270" s="24"/>
      <c r="IP270" s="24"/>
    </row>
    <row r="271" spans="1:250" s="23" customFormat="1" ht="15" customHeight="1" x14ac:dyDescent="0.2">
      <c r="A271" s="116">
        <v>37</v>
      </c>
      <c r="B271" s="106" t="s">
        <v>1248</v>
      </c>
      <c r="C271" s="106" t="s">
        <v>1249</v>
      </c>
      <c r="D271" s="20">
        <v>14</v>
      </c>
      <c r="E271" s="109" t="s">
        <v>961</v>
      </c>
      <c r="F271" s="106" t="s">
        <v>1250</v>
      </c>
      <c r="G271" s="106" t="s">
        <v>1799</v>
      </c>
      <c r="H271" s="61" t="s">
        <v>1780</v>
      </c>
      <c r="I271" s="21" t="s">
        <v>1798</v>
      </c>
      <c r="J271" s="67" t="s">
        <v>991</v>
      </c>
      <c r="K271" s="222">
        <v>42036</v>
      </c>
      <c r="L271" s="150">
        <v>11</v>
      </c>
      <c r="M271" s="22">
        <v>40</v>
      </c>
      <c r="N271" s="22" t="s">
        <v>731</v>
      </c>
      <c r="O271" s="21" t="s">
        <v>282</v>
      </c>
      <c r="P271" s="21" t="s">
        <v>1000</v>
      </c>
      <c r="Q271" s="21" t="s">
        <v>848</v>
      </c>
      <c r="R271" s="22">
        <v>1</v>
      </c>
      <c r="S271" s="79">
        <v>17669.61</v>
      </c>
      <c r="T271" s="79"/>
      <c r="U271" s="79"/>
      <c r="V271" s="79">
        <f t="shared" si="157"/>
        <v>17669.61</v>
      </c>
      <c r="W271" s="79"/>
      <c r="X271" s="79">
        <f t="shared" si="158"/>
        <v>3281.1016666666665</v>
      </c>
      <c r="Y271" s="79">
        <f t="shared" si="159"/>
        <v>32811.016666666663</v>
      </c>
      <c r="Z271" s="79">
        <f t="shared" si="160"/>
        <v>2650.4414999999999</v>
      </c>
      <c r="AA271" s="79">
        <f t="shared" si="161"/>
        <v>530.0883</v>
      </c>
      <c r="AB271" s="79">
        <f t="shared" si="162"/>
        <v>883.48050000000012</v>
      </c>
      <c r="AC271" s="79">
        <f t="shared" si="163"/>
        <v>353.3922</v>
      </c>
      <c r="AD271" s="79">
        <v>1261</v>
      </c>
      <c r="AE271" s="79">
        <v>756</v>
      </c>
      <c r="AF271" s="81">
        <f t="shared" si="164"/>
        <v>9843.3050000000003</v>
      </c>
      <c r="AG271" s="81">
        <f t="shared" si="165"/>
        <v>27931.964444444446</v>
      </c>
      <c r="AH271" s="81">
        <f t="shared" si="166"/>
        <v>335183.57333333336</v>
      </c>
      <c r="AI271" s="81"/>
      <c r="AJ271" s="81"/>
      <c r="AK271" s="81"/>
      <c r="AL271" s="81"/>
      <c r="AM271" s="81"/>
      <c r="AN271" s="81"/>
      <c r="AO271" s="81"/>
      <c r="AP271" s="81"/>
      <c r="AQ271" s="81"/>
      <c r="IM271" s="24"/>
      <c r="IN271" s="24"/>
      <c r="IO271" s="24"/>
      <c r="IP271" s="24"/>
    </row>
    <row r="272" spans="1:250" s="23" customFormat="1" ht="15" customHeight="1" x14ac:dyDescent="0.2">
      <c r="A272" s="111">
        <v>38</v>
      </c>
      <c r="B272" s="112" t="s">
        <v>1248</v>
      </c>
      <c r="C272" s="112" t="s">
        <v>1249</v>
      </c>
      <c r="D272" s="113">
        <v>14</v>
      </c>
      <c r="E272" s="112" t="s">
        <v>961</v>
      </c>
      <c r="F272" s="112" t="s">
        <v>1250</v>
      </c>
      <c r="G272" s="112" t="s">
        <v>1500</v>
      </c>
      <c r="H272" s="64" t="s">
        <v>216</v>
      </c>
      <c r="I272" s="64" t="s">
        <v>515</v>
      </c>
      <c r="J272" s="65" t="s">
        <v>991</v>
      </c>
      <c r="K272" s="225">
        <v>38831</v>
      </c>
      <c r="L272" s="152">
        <v>11</v>
      </c>
      <c r="M272" s="65">
        <v>40</v>
      </c>
      <c r="N272" s="65" t="s">
        <v>731</v>
      </c>
      <c r="O272" s="64" t="s">
        <v>800</v>
      </c>
      <c r="P272" s="64" t="s">
        <v>1000</v>
      </c>
      <c r="Q272" s="64" t="s">
        <v>848</v>
      </c>
      <c r="R272" s="65">
        <v>1</v>
      </c>
      <c r="S272" s="79">
        <v>17669.61</v>
      </c>
      <c r="T272" s="80"/>
      <c r="U272" s="80"/>
      <c r="V272" s="80">
        <f t="shared" si="157"/>
        <v>17669.61</v>
      </c>
      <c r="W272" s="80">
        <f>70.1*4</f>
        <v>280.39999999999998</v>
      </c>
      <c r="X272" s="80">
        <f t="shared" si="158"/>
        <v>3281.1016666666665</v>
      </c>
      <c r="Y272" s="80">
        <f t="shared" si="159"/>
        <v>32811.016666666663</v>
      </c>
      <c r="Z272" s="80">
        <f t="shared" si="160"/>
        <v>2650.4414999999999</v>
      </c>
      <c r="AA272" s="80">
        <f t="shared" si="161"/>
        <v>530.0883</v>
      </c>
      <c r="AB272" s="80">
        <f t="shared" si="162"/>
        <v>883.48050000000012</v>
      </c>
      <c r="AC272" s="80">
        <f t="shared" si="163"/>
        <v>353.3922</v>
      </c>
      <c r="AD272" s="79">
        <v>1261</v>
      </c>
      <c r="AE272" s="80">
        <v>756</v>
      </c>
      <c r="AF272" s="82">
        <f t="shared" si="164"/>
        <v>9843.3050000000003</v>
      </c>
      <c r="AG272" s="81">
        <f t="shared" si="165"/>
        <v>28212.364444444447</v>
      </c>
      <c r="AH272" s="82">
        <f t="shared" si="166"/>
        <v>338548.37333333335</v>
      </c>
      <c r="AI272" s="82"/>
      <c r="AJ272" s="82"/>
      <c r="AK272" s="82"/>
      <c r="AL272" s="82"/>
      <c r="AM272" s="82"/>
      <c r="AN272" s="82"/>
      <c r="AO272" s="82"/>
      <c r="AP272" s="82"/>
      <c r="AQ272" s="82"/>
      <c r="IM272" s="24"/>
      <c r="IN272" s="24"/>
      <c r="IO272" s="24"/>
      <c r="IP272" s="24"/>
    </row>
    <row r="273" spans="1:250" s="23" customFormat="1" ht="15" customHeight="1" x14ac:dyDescent="0.2">
      <c r="A273" s="18">
        <v>39</v>
      </c>
      <c r="B273" s="109" t="s">
        <v>1248</v>
      </c>
      <c r="C273" s="109" t="s">
        <v>1249</v>
      </c>
      <c r="D273" s="114">
        <v>14</v>
      </c>
      <c r="E273" s="109" t="s">
        <v>961</v>
      </c>
      <c r="F273" s="109" t="s">
        <v>1250</v>
      </c>
      <c r="G273" s="110" t="s">
        <v>1515</v>
      </c>
      <c r="H273" s="21" t="s">
        <v>280</v>
      </c>
      <c r="I273" s="21" t="s">
        <v>495</v>
      </c>
      <c r="J273" s="22" t="s">
        <v>991</v>
      </c>
      <c r="K273" s="222">
        <v>37438</v>
      </c>
      <c r="L273" s="151">
        <v>11</v>
      </c>
      <c r="M273" s="117">
        <v>40</v>
      </c>
      <c r="N273" s="117" t="s">
        <v>731</v>
      </c>
      <c r="O273" s="66" t="s">
        <v>799</v>
      </c>
      <c r="P273" s="66" t="s">
        <v>1000</v>
      </c>
      <c r="Q273" s="66" t="s">
        <v>848</v>
      </c>
      <c r="R273" s="117">
        <v>1</v>
      </c>
      <c r="S273" s="79">
        <v>17669.61</v>
      </c>
      <c r="T273" s="118"/>
      <c r="U273" s="118"/>
      <c r="V273" s="118">
        <f t="shared" si="157"/>
        <v>17669.61</v>
      </c>
      <c r="W273" s="118">
        <f>70.1*5</f>
        <v>350.5</v>
      </c>
      <c r="X273" s="118">
        <f t="shared" si="158"/>
        <v>3281.1016666666665</v>
      </c>
      <c r="Y273" s="118">
        <f t="shared" si="159"/>
        <v>32811.016666666663</v>
      </c>
      <c r="Z273" s="118">
        <f t="shared" si="160"/>
        <v>2650.4414999999999</v>
      </c>
      <c r="AA273" s="118">
        <f t="shared" si="161"/>
        <v>530.0883</v>
      </c>
      <c r="AB273" s="118">
        <f t="shared" si="162"/>
        <v>883.48050000000012</v>
      </c>
      <c r="AC273" s="118">
        <f t="shared" si="163"/>
        <v>353.3922</v>
      </c>
      <c r="AD273" s="79">
        <v>1261</v>
      </c>
      <c r="AE273" s="118">
        <v>756</v>
      </c>
      <c r="AF273" s="119">
        <f t="shared" si="164"/>
        <v>9843.3050000000003</v>
      </c>
      <c r="AG273" s="81">
        <f t="shared" si="165"/>
        <v>28282.464444444446</v>
      </c>
      <c r="AH273" s="119">
        <f t="shared" si="166"/>
        <v>339389.57333333336</v>
      </c>
      <c r="AI273" s="119"/>
      <c r="AJ273" s="119"/>
      <c r="AK273" s="119"/>
      <c r="AL273" s="119"/>
      <c r="AM273" s="119"/>
      <c r="AN273" s="119"/>
      <c r="AO273" s="119"/>
      <c r="AP273" s="119"/>
      <c r="AQ273" s="119"/>
      <c r="IM273" s="24"/>
      <c r="IN273" s="24"/>
      <c r="IO273" s="24"/>
      <c r="IP273" s="24"/>
    </row>
    <row r="274" spans="1:250" s="23" customFormat="1" ht="15" customHeight="1" x14ac:dyDescent="0.2">
      <c r="A274" s="116">
        <v>40</v>
      </c>
      <c r="B274" s="106" t="s">
        <v>1248</v>
      </c>
      <c r="C274" s="106" t="s">
        <v>1249</v>
      </c>
      <c r="D274" s="20">
        <v>14</v>
      </c>
      <c r="E274" s="112" t="s">
        <v>961</v>
      </c>
      <c r="F274" s="106" t="s">
        <v>1250</v>
      </c>
      <c r="G274" s="106" t="s">
        <v>1505</v>
      </c>
      <c r="H274" s="21" t="s">
        <v>213</v>
      </c>
      <c r="I274" s="21" t="s">
        <v>494</v>
      </c>
      <c r="J274" s="22" t="s">
        <v>991</v>
      </c>
      <c r="K274" s="222">
        <v>37484</v>
      </c>
      <c r="L274" s="150">
        <v>12</v>
      </c>
      <c r="M274" s="22">
        <v>40</v>
      </c>
      <c r="N274" s="22" t="s">
        <v>731</v>
      </c>
      <c r="O274" s="61" t="s">
        <v>1781</v>
      </c>
      <c r="P274" s="21" t="s">
        <v>1000</v>
      </c>
      <c r="Q274" s="21" t="s">
        <v>848</v>
      </c>
      <c r="R274" s="22">
        <v>1</v>
      </c>
      <c r="S274" s="79">
        <v>21910.5</v>
      </c>
      <c r="T274" s="79"/>
      <c r="U274" s="79"/>
      <c r="V274" s="79">
        <f t="shared" si="157"/>
        <v>21910.5</v>
      </c>
      <c r="W274" s="79">
        <f>70.1*5</f>
        <v>350.5</v>
      </c>
      <c r="X274" s="79">
        <f t="shared" si="158"/>
        <v>4045.5833333333335</v>
      </c>
      <c r="Y274" s="79">
        <f t="shared" si="159"/>
        <v>40455.833333333336</v>
      </c>
      <c r="Z274" s="79">
        <f t="shared" si="160"/>
        <v>3286.5749999999998</v>
      </c>
      <c r="AA274" s="79">
        <f t="shared" si="161"/>
        <v>657.31499999999994</v>
      </c>
      <c r="AB274" s="79">
        <f t="shared" si="162"/>
        <v>1095.5250000000001</v>
      </c>
      <c r="AC274" s="79">
        <f t="shared" si="163"/>
        <v>438.21000000000004</v>
      </c>
      <c r="AD274" s="79">
        <v>1455</v>
      </c>
      <c r="AE274" s="79">
        <v>908</v>
      </c>
      <c r="AF274" s="81">
        <f t="shared" si="164"/>
        <v>12136.75</v>
      </c>
      <c r="AG274" s="81">
        <f t="shared" si="165"/>
        <v>34821.472222222219</v>
      </c>
      <c r="AH274" s="81">
        <f t="shared" si="166"/>
        <v>417857.66666666663</v>
      </c>
      <c r="AI274" s="81"/>
      <c r="AJ274" s="81"/>
      <c r="AK274" s="81"/>
      <c r="AL274" s="81"/>
      <c r="AM274" s="81"/>
      <c r="AN274" s="81"/>
      <c r="AO274" s="81"/>
      <c r="AP274" s="81"/>
      <c r="AQ274" s="81"/>
      <c r="IM274" s="24"/>
      <c r="IN274" s="24"/>
      <c r="IO274" s="24"/>
      <c r="IP274" s="24"/>
    </row>
    <row r="275" spans="1:250" s="23" customFormat="1" ht="15" customHeight="1" x14ac:dyDescent="0.2">
      <c r="A275" s="18">
        <v>41</v>
      </c>
      <c r="B275" s="106" t="s">
        <v>1248</v>
      </c>
      <c r="C275" s="106" t="s">
        <v>1249</v>
      </c>
      <c r="D275" s="20">
        <v>14</v>
      </c>
      <c r="E275" s="106" t="s">
        <v>961</v>
      </c>
      <c r="F275" s="106" t="s">
        <v>1250</v>
      </c>
      <c r="G275" s="106" t="s">
        <v>1517</v>
      </c>
      <c r="H275" s="21" t="s">
        <v>199</v>
      </c>
      <c r="I275" s="21" t="s">
        <v>472</v>
      </c>
      <c r="J275" s="22" t="s">
        <v>991</v>
      </c>
      <c r="K275" s="222">
        <v>37820</v>
      </c>
      <c r="L275" s="150">
        <v>12</v>
      </c>
      <c r="M275" s="22">
        <v>40</v>
      </c>
      <c r="N275" s="22" t="s">
        <v>731</v>
      </c>
      <c r="O275" s="21" t="s">
        <v>839</v>
      </c>
      <c r="P275" s="21" t="s">
        <v>1000</v>
      </c>
      <c r="Q275" s="21" t="s">
        <v>848</v>
      </c>
      <c r="R275" s="22">
        <v>1</v>
      </c>
      <c r="S275" s="79">
        <v>21910.5</v>
      </c>
      <c r="T275" s="79"/>
      <c r="U275" s="79"/>
      <c r="V275" s="79">
        <f t="shared" si="157"/>
        <v>21910.5</v>
      </c>
      <c r="W275" s="79">
        <f>70.1*5</f>
        <v>350.5</v>
      </c>
      <c r="X275" s="79">
        <f t="shared" si="158"/>
        <v>4045.5833333333335</v>
      </c>
      <c r="Y275" s="79">
        <f t="shared" si="159"/>
        <v>40455.833333333336</v>
      </c>
      <c r="Z275" s="79">
        <f t="shared" si="160"/>
        <v>3286.5749999999998</v>
      </c>
      <c r="AA275" s="79">
        <f t="shared" si="161"/>
        <v>657.31499999999994</v>
      </c>
      <c r="AB275" s="79">
        <f t="shared" si="162"/>
        <v>1095.5250000000001</v>
      </c>
      <c r="AC275" s="79">
        <f t="shared" si="163"/>
        <v>438.21000000000004</v>
      </c>
      <c r="AD275" s="79">
        <v>1455</v>
      </c>
      <c r="AE275" s="79">
        <v>908</v>
      </c>
      <c r="AF275" s="81">
        <f t="shared" si="164"/>
        <v>12136.75</v>
      </c>
      <c r="AG275" s="81">
        <f t="shared" si="165"/>
        <v>34821.472222222219</v>
      </c>
      <c r="AH275" s="81">
        <f t="shared" si="166"/>
        <v>417857.66666666663</v>
      </c>
      <c r="AI275" s="81"/>
      <c r="AJ275" s="81"/>
      <c r="AK275" s="81"/>
      <c r="AL275" s="81"/>
      <c r="AM275" s="81"/>
      <c r="AN275" s="81"/>
      <c r="AO275" s="81"/>
      <c r="AP275" s="81"/>
      <c r="AQ275" s="81"/>
      <c r="IM275" s="24"/>
      <c r="IN275" s="24"/>
      <c r="IO275" s="24"/>
      <c r="IP275" s="24"/>
    </row>
    <row r="276" spans="1:250" s="23" customFormat="1" ht="15" customHeight="1" x14ac:dyDescent="0.2">
      <c r="A276" s="116">
        <v>42</v>
      </c>
      <c r="B276" s="106" t="s">
        <v>1248</v>
      </c>
      <c r="C276" s="106" t="s">
        <v>1249</v>
      </c>
      <c r="D276" s="20">
        <v>14</v>
      </c>
      <c r="E276" s="109" t="s">
        <v>961</v>
      </c>
      <c r="F276" s="106" t="s">
        <v>1250</v>
      </c>
      <c r="G276" s="106" t="s">
        <v>1523</v>
      </c>
      <c r="H276" s="21" t="s">
        <v>1145</v>
      </c>
      <c r="I276" s="21" t="s">
        <v>1192</v>
      </c>
      <c r="J276" s="22" t="s">
        <v>991</v>
      </c>
      <c r="K276" s="222">
        <v>41052</v>
      </c>
      <c r="L276" s="150">
        <v>14</v>
      </c>
      <c r="M276" s="22">
        <v>40</v>
      </c>
      <c r="N276" s="22" t="s">
        <v>731</v>
      </c>
      <c r="O276" s="21" t="s">
        <v>264</v>
      </c>
      <c r="P276" s="21" t="s">
        <v>1000</v>
      </c>
      <c r="Q276" s="21" t="s">
        <v>848</v>
      </c>
      <c r="R276" s="22">
        <v>1</v>
      </c>
      <c r="S276" s="79">
        <v>34278</v>
      </c>
      <c r="T276" s="79"/>
      <c r="U276" s="79"/>
      <c r="V276" s="79">
        <f t="shared" si="157"/>
        <v>34278</v>
      </c>
      <c r="W276" s="79">
        <f>70.1*5</f>
        <v>350.5</v>
      </c>
      <c r="X276" s="79">
        <f t="shared" si="158"/>
        <v>6239.5</v>
      </c>
      <c r="Y276" s="79">
        <f t="shared" si="159"/>
        <v>62395.000000000007</v>
      </c>
      <c r="Z276" s="79">
        <f t="shared" si="160"/>
        <v>5141.7</v>
      </c>
      <c r="AA276" s="79">
        <f t="shared" si="161"/>
        <v>1028.3399999999999</v>
      </c>
      <c r="AB276" s="79">
        <f t="shared" si="162"/>
        <v>1713.9</v>
      </c>
      <c r="AC276" s="79">
        <f t="shared" si="163"/>
        <v>685.56000000000006</v>
      </c>
      <c r="AD276" s="79">
        <v>1837</v>
      </c>
      <c r="AE276" s="79">
        <v>1322</v>
      </c>
      <c r="AF276" s="81">
        <f t="shared" si="164"/>
        <v>18718.5</v>
      </c>
      <c r="AG276" s="81">
        <f t="shared" si="165"/>
        <v>53636.416666666657</v>
      </c>
      <c r="AH276" s="81">
        <f t="shared" si="166"/>
        <v>643636.99999999988</v>
      </c>
      <c r="AI276" s="81"/>
      <c r="AJ276" s="81"/>
      <c r="AK276" s="81"/>
      <c r="AL276" s="81"/>
      <c r="AM276" s="81"/>
      <c r="AN276" s="81"/>
      <c r="AO276" s="81"/>
      <c r="AP276" s="81"/>
      <c r="AQ276" s="81"/>
      <c r="IM276" s="24"/>
      <c r="IN276" s="24"/>
      <c r="IO276" s="24"/>
      <c r="IP276" s="24"/>
    </row>
    <row r="277" spans="1:250" s="23" customFormat="1" ht="15" customHeight="1" x14ac:dyDescent="0.2">
      <c r="A277" s="111">
        <v>43</v>
      </c>
      <c r="B277" s="106" t="s">
        <v>1248</v>
      </c>
      <c r="C277" s="106" t="s">
        <v>1249</v>
      </c>
      <c r="D277" s="20">
        <v>14</v>
      </c>
      <c r="E277" s="112" t="s">
        <v>961</v>
      </c>
      <c r="F277" s="106" t="s">
        <v>1250</v>
      </c>
      <c r="G277" s="106" t="s">
        <v>1835</v>
      </c>
      <c r="H277" s="178" t="s">
        <v>1834</v>
      </c>
      <c r="I277" s="21" t="s">
        <v>1847</v>
      </c>
      <c r="J277" s="180" t="s">
        <v>990</v>
      </c>
      <c r="K277" s="222">
        <v>42278</v>
      </c>
      <c r="L277" s="150" t="s">
        <v>767</v>
      </c>
      <c r="M277" s="22">
        <v>40</v>
      </c>
      <c r="N277" s="22" t="s">
        <v>755</v>
      </c>
      <c r="O277" s="21" t="s">
        <v>768</v>
      </c>
      <c r="P277" s="21" t="s">
        <v>999</v>
      </c>
      <c r="Q277" s="21" t="s">
        <v>848</v>
      </c>
      <c r="R277" s="22">
        <v>1</v>
      </c>
      <c r="S277" s="79">
        <v>11737</v>
      </c>
      <c r="T277" s="79"/>
      <c r="U277" s="79"/>
      <c r="V277" s="79">
        <f t="shared" si="157"/>
        <v>11737</v>
      </c>
      <c r="W277" s="79">
        <f>70.1*8</f>
        <v>560.79999999999995</v>
      </c>
      <c r="X277" s="79">
        <f t="shared" si="158"/>
        <v>2225.8333333333335</v>
      </c>
      <c r="Y277" s="79">
        <f t="shared" si="159"/>
        <v>22258.333333333336</v>
      </c>
      <c r="Z277" s="79">
        <f t="shared" si="160"/>
        <v>1760.55</v>
      </c>
      <c r="AA277" s="79">
        <f t="shared" si="161"/>
        <v>352.11</v>
      </c>
      <c r="AB277" s="79">
        <f t="shared" si="162"/>
        <v>586.85</v>
      </c>
      <c r="AC277" s="79">
        <f t="shared" si="163"/>
        <v>234.74</v>
      </c>
      <c r="AD277" s="79">
        <f>887+70</f>
        <v>957</v>
      </c>
      <c r="AE277" s="79">
        <f>631+30</f>
        <v>661</v>
      </c>
      <c r="AF277" s="81">
        <f t="shared" si="164"/>
        <v>6677.5</v>
      </c>
      <c r="AG277" s="81">
        <f t="shared" si="165"/>
        <v>19446.855555555554</v>
      </c>
      <c r="AH277" s="81">
        <f t="shared" si="166"/>
        <v>233362.26666666666</v>
      </c>
      <c r="AI277" s="81"/>
      <c r="AJ277" s="81"/>
      <c r="AK277" s="81"/>
      <c r="AL277" s="81"/>
      <c r="AM277" s="81"/>
      <c r="AN277" s="81"/>
      <c r="AO277" s="81"/>
      <c r="AP277" s="81"/>
      <c r="AQ277" s="81"/>
      <c r="IM277" s="24"/>
      <c r="IN277" s="24"/>
      <c r="IO277" s="24"/>
      <c r="IP277" s="24"/>
    </row>
    <row r="278" spans="1:250" s="23" customFormat="1" ht="15" customHeight="1" x14ac:dyDescent="0.2">
      <c r="A278" s="18">
        <v>44</v>
      </c>
      <c r="B278" s="106" t="s">
        <v>1248</v>
      </c>
      <c r="C278" s="106" t="s">
        <v>1249</v>
      </c>
      <c r="D278" s="20">
        <v>14</v>
      </c>
      <c r="E278" s="106" t="s">
        <v>961</v>
      </c>
      <c r="F278" s="106" t="s">
        <v>1250</v>
      </c>
      <c r="G278" s="106" t="s">
        <v>1827</v>
      </c>
      <c r="H278" s="61" t="s">
        <v>1823</v>
      </c>
      <c r="I278" s="21" t="s">
        <v>1852</v>
      </c>
      <c r="J278" s="180" t="s">
        <v>990</v>
      </c>
      <c r="K278" s="222">
        <v>42186</v>
      </c>
      <c r="L278" s="150" t="s">
        <v>754</v>
      </c>
      <c r="M278" s="22">
        <v>40</v>
      </c>
      <c r="N278" s="22" t="s">
        <v>731</v>
      </c>
      <c r="O278" s="21" t="s">
        <v>198</v>
      </c>
      <c r="P278" s="21" t="s">
        <v>999</v>
      </c>
      <c r="Q278" s="21" t="s">
        <v>848</v>
      </c>
      <c r="R278" s="22">
        <v>1</v>
      </c>
      <c r="S278" s="79">
        <f>11455+500+400</f>
        <v>12355</v>
      </c>
      <c r="T278" s="79"/>
      <c r="U278" s="79"/>
      <c r="V278" s="79">
        <f t="shared" si="157"/>
        <v>12355</v>
      </c>
      <c r="W278" s="79"/>
      <c r="X278" s="79">
        <f t="shared" si="158"/>
        <v>2344.5</v>
      </c>
      <c r="Y278" s="79">
        <f t="shared" si="159"/>
        <v>23445</v>
      </c>
      <c r="Z278" s="79">
        <f t="shared" si="160"/>
        <v>1853.25</v>
      </c>
      <c r="AA278" s="79">
        <f t="shared" si="161"/>
        <v>370.65</v>
      </c>
      <c r="AB278" s="79">
        <f t="shared" si="162"/>
        <v>617.75</v>
      </c>
      <c r="AC278" s="79">
        <f t="shared" si="163"/>
        <v>247.1</v>
      </c>
      <c r="AD278" s="79">
        <f>1021+25</f>
        <v>1046</v>
      </c>
      <c r="AE278" s="79">
        <v>666</v>
      </c>
      <c r="AF278" s="81">
        <f t="shared" si="164"/>
        <v>7033.5</v>
      </c>
      <c r="AG278" s="81">
        <f t="shared" si="165"/>
        <v>19891</v>
      </c>
      <c r="AH278" s="81">
        <f t="shared" si="166"/>
        <v>238692</v>
      </c>
      <c r="AI278" s="81"/>
      <c r="AJ278" s="81"/>
      <c r="AK278" s="81"/>
      <c r="AL278" s="81"/>
      <c r="AM278" s="81"/>
      <c r="AN278" s="81"/>
      <c r="AO278" s="81"/>
      <c r="AP278" s="81"/>
      <c r="AQ278" s="81"/>
      <c r="IM278" s="24"/>
      <c r="IN278" s="24"/>
      <c r="IO278" s="24"/>
      <c r="IP278" s="24"/>
    </row>
    <row r="279" spans="1:250" s="23" customFormat="1" ht="15" customHeight="1" x14ac:dyDescent="0.2">
      <c r="A279" s="116">
        <v>45</v>
      </c>
      <c r="B279" s="106" t="s">
        <v>1248</v>
      </c>
      <c r="C279" s="106" t="s">
        <v>1249</v>
      </c>
      <c r="D279" s="20">
        <v>14</v>
      </c>
      <c r="E279" s="112" t="s">
        <v>961</v>
      </c>
      <c r="F279" s="106" t="s">
        <v>1250</v>
      </c>
      <c r="G279" s="106"/>
      <c r="H279" s="62" t="s">
        <v>1878</v>
      </c>
      <c r="I279" s="21"/>
      <c r="J279" s="180" t="s">
        <v>991</v>
      </c>
      <c r="K279" s="222"/>
      <c r="L279" s="235" t="s">
        <v>741</v>
      </c>
      <c r="M279" s="22">
        <v>40</v>
      </c>
      <c r="N279" s="22" t="s">
        <v>731</v>
      </c>
      <c r="O279" s="178" t="s">
        <v>1794</v>
      </c>
      <c r="P279" s="178" t="s">
        <v>999</v>
      </c>
      <c r="Q279" s="21" t="s">
        <v>848</v>
      </c>
      <c r="R279" s="22">
        <v>1</v>
      </c>
      <c r="S279" s="79">
        <v>13812</v>
      </c>
      <c r="T279" s="79"/>
      <c r="U279" s="79"/>
      <c r="V279" s="79">
        <f t="shared" si="157"/>
        <v>13812</v>
      </c>
      <c r="W279" s="79"/>
      <c r="X279" s="79">
        <f t="shared" si="158"/>
        <v>2582.8333333333335</v>
      </c>
      <c r="Y279" s="79">
        <f t="shared" si="159"/>
        <v>25828.333333333336</v>
      </c>
      <c r="Z279" s="79">
        <f t="shared" si="160"/>
        <v>2071.7999999999997</v>
      </c>
      <c r="AA279" s="79">
        <f t="shared" si="161"/>
        <v>414.35999999999996</v>
      </c>
      <c r="AB279" s="79">
        <f t="shared" si="162"/>
        <v>690.6</v>
      </c>
      <c r="AC279" s="79">
        <f t="shared" si="163"/>
        <v>276.24</v>
      </c>
      <c r="AD279" s="79">
        <v>1114</v>
      </c>
      <c r="AE279" s="79">
        <v>571</v>
      </c>
      <c r="AF279" s="81">
        <f t="shared" si="164"/>
        <v>7748.5</v>
      </c>
      <c r="AG279" s="81">
        <f t="shared" si="165"/>
        <v>21963.305555555555</v>
      </c>
      <c r="AH279" s="81">
        <f t="shared" si="166"/>
        <v>263559.66666666663</v>
      </c>
      <c r="AI279" s="81"/>
      <c r="AJ279" s="81"/>
      <c r="AK279" s="81"/>
      <c r="AL279" s="81"/>
      <c r="AM279" s="81"/>
      <c r="AN279" s="81"/>
      <c r="AO279" s="81"/>
      <c r="AP279" s="81"/>
      <c r="AQ279" s="81"/>
      <c r="IM279" s="24"/>
      <c r="IN279" s="24"/>
      <c r="IO279" s="24"/>
      <c r="IP279" s="24"/>
    </row>
    <row r="280" spans="1:250" s="23" customFormat="1" ht="15" customHeight="1" x14ac:dyDescent="0.2">
      <c r="A280" s="18">
        <v>46</v>
      </c>
      <c r="B280" s="106" t="s">
        <v>1248</v>
      </c>
      <c r="C280" s="106" t="s">
        <v>1249</v>
      </c>
      <c r="D280" s="20">
        <v>14</v>
      </c>
      <c r="E280" s="109" t="s">
        <v>961</v>
      </c>
      <c r="F280" s="106" t="s">
        <v>1250</v>
      </c>
      <c r="G280" s="106" t="s">
        <v>1831</v>
      </c>
      <c r="H280" s="178" t="s">
        <v>1832</v>
      </c>
      <c r="I280" s="178" t="s">
        <v>1853</v>
      </c>
      <c r="J280" s="67" t="s">
        <v>991</v>
      </c>
      <c r="K280" s="222">
        <v>41396</v>
      </c>
      <c r="L280" s="150" t="s">
        <v>741</v>
      </c>
      <c r="M280" s="22">
        <v>40</v>
      </c>
      <c r="N280" s="22" t="s">
        <v>731</v>
      </c>
      <c r="O280" s="61" t="s">
        <v>1794</v>
      </c>
      <c r="P280" s="21" t="s">
        <v>999</v>
      </c>
      <c r="Q280" s="21" t="s">
        <v>848</v>
      </c>
      <c r="R280" s="22">
        <v>1</v>
      </c>
      <c r="S280" s="79">
        <f>12912+500+400</f>
        <v>13812</v>
      </c>
      <c r="T280" s="79"/>
      <c r="U280" s="79"/>
      <c r="V280" s="79">
        <f t="shared" si="157"/>
        <v>13812</v>
      </c>
      <c r="W280" s="79"/>
      <c r="X280" s="79">
        <f t="shared" si="158"/>
        <v>2600.833333333333</v>
      </c>
      <c r="Y280" s="79">
        <f t="shared" si="159"/>
        <v>26008.333333333332</v>
      </c>
      <c r="Z280" s="79">
        <f t="shared" si="160"/>
        <v>2071.7999999999997</v>
      </c>
      <c r="AA280" s="79">
        <f t="shared" si="161"/>
        <v>414.35999999999996</v>
      </c>
      <c r="AB280" s="79">
        <f t="shared" si="162"/>
        <v>690.6</v>
      </c>
      <c r="AC280" s="79">
        <f t="shared" si="163"/>
        <v>276.24</v>
      </c>
      <c r="AD280" s="79">
        <v>1114</v>
      </c>
      <c r="AE280" s="79">
        <v>679</v>
      </c>
      <c r="AF280" s="81">
        <f t="shared" si="164"/>
        <v>7802.5</v>
      </c>
      <c r="AG280" s="81">
        <f t="shared" si="165"/>
        <v>22092.305555555555</v>
      </c>
      <c r="AH280" s="81">
        <f t="shared" si="166"/>
        <v>265107.66666666663</v>
      </c>
      <c r="AI280" s="81"/>
      <c r="AJ280" s="81"/>
      <c r="AK280" s="81"/>
      <c r="AL280" s="81"/>
      <c r="AM280" s="81"/>
      <c r="AN280" s="81"/>
      <c r="AO280" s="81"/>
      <c r="AP280" s="81"/>
      <c r="AQ280" s="81"/>
      <c r="IM280" s="24"/>
      <c r="IN280" s="24"/>
      <c r="IO280" s="24"/>
      <c r="IP280" s="24"/>
    </row>
    <row r="281" spans="1:250" s="23" customFormat="1" ht="15" customHeight="1" x14ac:dyDescent="0.2">
      <c r="A281" s="116">
        <v>47</v>
      </c>
      <c r="B281" s="106" t="s">
        <v>1248</v>
      </c>
      <c r="C281" s="106" t="s">
        <v>1249</v>
      </c>
      <c r="D281" s="20">
        <v>14</v>
      </c>
      <c r="E281" s="106" t="s">
        <v>963</v>
      </c>
      <c r="F281" s="106" t="s">
        <v>1250</v>
      </c>
      <c r="G281" s="106" t="s">
        <v>1801</v>
      </c>
      <c r="H281" s="61" t="s">
        <v>1792</v>
      </c>
      <c r="I281" s="61" t="s">
        <v>1800</v>
      </c>
      <c r="J281" s="58" t="s">
        <v>991</v>
      </c>
      <c r="K281" s="222">
        <v>42095</v>
      </c>
      <c r="L281" s="154" t="s">
        <v>741</v>
      </c>
      <c r="M281" s="22">
        <v>40</v>
      </c>
      <c r="N281" s="22" t="s">
        <v>731</v>
      </c>
      <c r="O281" s="61" t="s">
        <v>1810</v>
      </c>
      <c r="P281" s="61" t="s">
        <v>999</v>
      </c>
      <c r="Q281" s="21" t="s">
        <v>848</v>
      </c>
      <c r="R281" s="22">
        <v>1</v>
      </c>
      <c r="S281" s="79">
        <f>12912+500+400</f>
        <v>13812</v>
      </c>
      <c r="T281" s="79"/>
      <c r="U281" s="79"/>
      <c r="V281" s="79">
        <f t="shared" si="157"/>
        <v>13812</v>
      </c>
      <c r="W281" s="79"/>
      <c r="X281" s="79">
        <f t="shared" si="158"/>
        <v>2600.833333333333</v>
      </c>
      <c r="Y281" s="79">
        <f t="shared" si="159"/>
        <v>26008.333333333332</v>
      </c>
      <c r="Z281" s="79">
        <f t="shared" si="160"/>
        <v>2071.7999999999997</v>
      </c>
      <c r="AA281" s="79">
        <f t="shared" si="161"/>
        <v>414.35999999999996</v>
      </c>
      <c r="AB281" s="79">
        <f t="shared" si="162"/>
        <v>690.6</v>
      </c>
      <c r="AC281" s="79">
        <f t="shared" si="163"/>
        <v>276.24</v>
      </c>
      <c r="AD281" s="79">
        <v>1114</v>
      </c>
      <c r="AE281" s="79">
        <v>679</v>
      </c>
      <c r="AF281" s="81">
        <f t="shared" si="164"/>
        <v>7802.5</v>
      </c>
      <c r="AG281" s="81">
        <f t="shared" si="165"/>
        <v>22092.305555555555</v>
      </c>
      <c r="AH281" s="81">
        <f t="shared" si="166"/>
        <v>265107.66666666663</v>
      </c>
      <c r="AI281" s="81"/>
      <c r="AJ281" s="81"/>
      <c r="AK281" s="81"/>
      <c r="AL281" s="81"/>
      <c r="AM281" s="81"/>
      <c r="AN281" s="81"/>
      <c r="AO281" s="81"/>
      <c r="AP281" s="81"/>
      <c r="AQ281" s="81"/>
      <c r="IM281" s="24"/>
      <c r="IN281" s="24"/>
      <c r="IO281" s="24"/>
      <c r="IP281" s="24"/>
    </row>
    <row r="282" spans="1:250" s="23" customFormat="1" ht="15" customHeight="1" x14ac:dyDescent="0.2">
      <c r="A282" s="111">
        <v>48</v>
      </c>
      <c r="B282" s="106" t="s">
        <v>1248</v>
      </c>
      <c r="C282" s="106" t="s">
        <v>1249</v>
      </c>
      <c r="D282" s="20">
        <v>14</v>
      </c>
      <c r="E282" s="109" t="s">
        <v>961</v>
      </c>
      <c r="F282" s="106" t="s">
        <v>1250</v>
      </c>
      <c r="G282" s="106" t="s">
        <v>1501</v>
      </c>
      <c r="H282" s="21" t="s">
        <v>1139</v>
      </c>
      <c r="I282" s="21" t="s">
        <v>1187</v>
      </c>
      <c r="J282" s="22" t="s">
        <v>991</v>
      </c>
      <c r="K282" s="222">
        <v>41428</v>
      </c>
      <c r="L282" s="154" t="s">
        <v>1809</v>
      </c>
      <c r="M282" s="22">
        <v>40</v>
      </c>
      <c r="N282" s="180" t="s">
        <v>755</v>
      </c>
      <c r="O282" s="21" t="s">
        <v>462</v>
      </c>
      <c r="P282" s="21" t="s">
        <v>999</v>
      </c>
      <c r="Q282" s="21" t="s">
        <v>848</v>
      </c>
      <c r="R282" s="22">
        <v>1</v>
      </c>
      <c r="S282" s="79">
        <f>13124+300+400</f>
        <v>13824</v>
      </c>
      <c r="T282" s="79"/>
      <c r="U282" s="79"/>
      <c r="V282" s="79">
        <f t="shared" si="157"/>
        <v>13824</v>
      </c>
      <c r="W282" s="79">
        <f>70.1*4</f>
        <v>280.39999999999998</v>
      </c>
      <c r="X282" s="79">
        <f t="shared" si="158"/>
        <v>2548.666666666667</v>
      </c>
      <c r="Y282" s="79">
        <f t="shared" si="159"/>
        <v>25486.666666666668</v>
      </c>
      <c r="Z282" s="79">
        <f t="shared" si="160"/>
        <v>2073.6</v>
      </c>
      <c r="AA282" s="79">
        <f t="shared" si="161"/>
        <v>414.71999999999997</v>
      </c>
      <c r="AB282" s="79">
        <f t="shared" si="162"/>
        <v>691.2</v>
      </c>
      <c r="AC282" s="79">
        <f t="shared" si="163"/>
        <v>276.48</v>
      </c>
      <c r="AD282" s="79">
        <v>869</v>
      </c>
      <c r="AE282" s="79">
        <v>599</v>
      </c>
      <c r="AF282" s="81">
        <f t="shared" si="164"/>
        <v>7646</v>
      </c>
      <c r="AG282" s="81">
        <f t="shared" si="165"/>
        <v>22001.844444444447</v>
      </c>
      <c r="AH282" s="81">
        <f t="shared" si="166"/>
        <v>264022.13333333336</v>
      </c>
      <c r="AI282" s="81"/>
      <c r="AJ282" s="81"/>
      <c r="AK282" s="81"/>
      <c r="AL282" s="81"/>
      <c r="AM282" s="81"/>
      <c r="AN282" s="81"/>
      <c r="AO282" s="81"/>
      <c r="AP282" s="81"/>
      <c r="AQ282" s="81"/>
      <c r="IM282" s="24"/>
      <c r="IN282" s="24"/>
      <c r="IO282" s="24"/>
      <c r="IP282" s="24"/>
    </row>
    <row r="283" spans="1:250" s="23" customFormat="1" ht="15" customHeight="1" x14ac:dyDescent="0.2">
      <c r="A283" s="18">
        <v>49</v>
      </c>
      <c r="B283" s="106" t="s">
        <v>1248</v>
      </c>
      <c r="C283" s="106" t="s">
        <v>1249</v>
      </c>
      <c r="D283" s="20">
        <v>14</v>
      </c>
      <c r="E283" s="112" t="s">
        <v>961</v>
      </c>
      <c r="F283" s="106" t="s">
        <v>1250</v>
      </c>
      <c r="G283" s="106" t="s">
        <v>1492</v>
      </c>
      <c r="H283" s="21" t="s">
        <v>244</v>
      </c>
      <c r="I283" s="21" t="s">
        <v>549</v>
      </c>
      <c r="J283" s="22" t="s">
        <v>990</v>
      </c>
      <c r="K283" s="222">
        <v>38945</v>
      </c>
      <c r="L283" s="171">
        <v>10</v>
      </c>
      <c r="M283" s="170">
        <v>40</v>
      </c>
      <c r="N283" s="170" t="s">
        <v>731</v>
      </c>
      <c r="O283" s="172" t="s">
        <v>1042</v>
      </c>
      <c r="P283" s="172" t="s">
        <v>999</v>
      </c>
      <c r="Q283" s="172" t="s">
        <v>848</v>
      </c>
      <c r="R283" s="170">
        <v>1</v>
      </c>
      <c r="S283" s="173">
        <v>16156</v>
      </c>
      <c r="T283" s="173"/>
      <c r="U283" s="173"/>
      <c r="V283" s="173">
        <f t="shared" si="157"/>
        <v>16156</v>
      </c>
      <c r="W283" s="173">
        <f>70.1*4</f>
        <v>280.39999999999998</v>
      </c>
      <c r="X283" s="173">
        <f t="shared" si="158"/>
        <v>2943</v>
      </c>
      <c r="Y283" s="173">
        <f t="shared" si="159"/>
        <v>29430</v>
      </c>
      <c r="Z283" s="173">
        <f t="shared" si="160"/>
        <v>2423.4</v>
      </c>
      <c r="AA283" s="173">
        <f t="shared" si="161"/>
        <v>484.68</v>
      </c>
      <c r="AB283" s="173">
        <f t="shared" si="162"/>
        <v>807.80000000000007</v>
      </c>
      <c r="AC283" s="173">
        <f t="shared" si="163"/>
        <v>323.12</v>
      </c>
      <c r="AD283" s="173">
        <v>931</v>
      </c>
      <c r="AE283" s="173">
        <v>571</v>
      </c>
      <c r="AF283" s="174">
        <f t="shared" si="164"/>
        <v>8829</v>
      </c>
      <c r="AG283" s="81">
        <f t="shared" si="165"/>
        <v>25410.9</v>
      </c>
      <c r="AH283" s="174">
        <f t="shared" si="166"/>
        <v>304930.80000000005</v>
      </c>
      <c r="AI283" s="81"/>
      <c r="AJ283" s="81"/>
      <c r="AK283" s="81"/>
      <c r="AL283" s="81"/>
      <c r="AM283" s="81"/>
      <c r="AN283" s="81"/>
      <c r="AO283" s="81"/>
      <c r="AP283" s="81"/>
      <c r="AQ283" s="81"/>
      <c r="IM283" s="24"/>
      <c r="IN283" s="24"/>
      <c r="IO283" s="24"/>
      <c r="IP283" s="24"/>
    </row>
    <row r="284" spans="1:250" s="23" customFormat="1" ht="15" customHeight="1" x14ac:dyDescent="0.2">
      <c r="A284" s="116">
        <v>50</v>
      </c>
      <c r="B284" s="106" t="s">
        <v>1248</v>
      </c>
      <c r="C284" s="106" t="s">
        <v>1249</v>
      </c>
      <c r="D284" s="20">
        <v>14</v>
      </c>
      <c r="E284" s="106" t="s">
        <v>961</v>
      </c>
      <c r="F284" s="106" t="s">
        <v>1250</v>
      </c>
      <c r="G284" s="106" t="s">
        <v>1516</v>
      </c>
      <c r="H284" s="25" t="s">
        <v>23</v>
      </c>
      <c r="I284" s="21" t="s">
        <v>24</v>
      </c>
      <c r="J284" s="22" t="s">
        <v>990</v>
      </c>
      <c r="K284" s="222">
        <v>40014</v>
      </c>
      <c r="L284" s="150">
        <v>11</v>
      </c>
      <c r="M284" s="22">
        <v>40</v>
      </c>
      <c r="N284" s="22" t="s">
        <v>731</v>
      </c>
      <c r="O284" s="21" t="s">
        <v>281</v>
      </c>
      <c r="P284" s="21" t="s">
        <v>999</v>
      </c>
      <c r="Q284" s="21" t="s">
        <v>848</v>
      </c>
      <c r="R284" s="22">
        <v>1</v>
      </c>
      <c r="S284" s="79">
        <v>17669.61</v>
      </c>
      <c r="T284" s="79"/>
      <c r="U284" s="79"/>
      <c r="V284" s="79">
        <f t="shared" si="157"/>
        <v>17669.61</v>
      </c>
      <c r="W284" s="79"/>
      <c r="X284" s="79">
        <f t="shared" si="158"/>
        <v>3281.1016666666665</v>
      </c>
      <c r="Y284" s="79">
        <f t="shared" si="159"/>
        <v>32811.016666666663</v>
      </c>
      <c r="Z284" s="79">
        <f t="shared" si="160"/>
        <v>2650.4414999999999</v>
      </c>
      <c r="AA284" s="79">
        <f t="shared" si="161"/>
        <v>530.0883</v>
      </c>
      <c r="AB284" s="79">
        <f t="shared" si="162"/>
        <v>883.48050000000012</v>
      </c>
      <c r="AC284" s="79">
        <f t="shared" si="163"/>
        <v>353.3922</v>
      </c>
      <c r="AD284" s="79">
        <v>1261</v>
      </c>
      <c r="AE284" s="79">
        <v>756</v>
      </c>
      <c r="AF284" s="81">
        <f t="shared" si="164"/>
        <v>9843.3050000000003</v>
      </c>
      <c r="AG284" s="81">
        <f t="shared" si="165"/>
        <v>27931.964444444446</v>
      </c>
      <c r="AH284" s="81">
        <f t="shared" si="166"/>
        <v>335183.57333333336</v>
      </c>
      <c r="AI284" s="81"/>
      <c r="AJ284" s="81"/>
      <c r="AK284" s="81"/>
      <c r="AL284" s="81"/>
      <c r="AM284" s="81"/>
      <c r="AN284" s="81"/>
      <c r="AO284" s="81"/>
      <c r="AP284" s="81"/>
      <c r="AQ284" s="81"/>
      <c r="IM284" s="24"/>
      <c r="IN284" s="24"/>
      <c r="IO284" s="24"/>
      <c r="IP284" s="24"/>
    </row>
    <row r="285" spans="1:250" s="175" customFormat="1" ht="15" customHeight="1" x14ac:dyDescent="0.2">
      <c r="A285" s="18">
        <v>51</v>
      </c>
      <c r="B285" s="106" t="s">
        <v>1248</v>
      </c>
      <c r="C285" s="106" t="s">
        <v>1249</v>
      </c>
      <c r="D285" s="20">
        <v>14</v>
      </c>
      <c r="E285" s="109" t="s">
        <v>961</v>
      </c>
      <c r="F285" s="106" t="s">
        <v>1250</v>
      </c>
      <c r="G285" s="106" t="s">
        <v>1511</v>
      </c>
      <c r="H285" s="21" t="s">
        <v>1141</v>
      </c>
      <c r="I285" s="21" t="s">
        <v>1190</v>
      </c>
      <c r="J285" s="22" t="s">
        <v>990</v>
      </c>
      <c r="K285" s="222">
        <v>41410</v>
      </c>
      <c r="L285" s="150">
        <v>12</v>
      </c>
      <c r="M285" s="22">
        <v>40</v>
      </c>
      <c r="N285" s="22" t="s">
        <v>731</v>
      </c>
      <c r="O285" s="61" t="s">
        <v>1795</v>
      </c>
      <c r="P285" s="21" t="s">
        <v>999</v>
      </c>
      <c r="Q285" s="21" t="s">
        <v>848</v>
      </c>
      <c r="R285" s="22">
        <v>1</v>
      </c>
      <c r="S285" s="79">
        <v>21910.5</v>
      </c>
      <c r="T285" s="79"/>
      <c r="U285" s="79"/>
      <c r="V285" s="79">
        <f t="shared" si="157"/>
        <v>21910.5</v>
      </c>
      <c r="W285" s="79"/>
      <c r="X285" s="79">
        <f t="shared" si="158"/>
        <v>4045.5833333333335</v>
      </c>
      <c r="Y285" s="79">
        <f t="shared" si="159"/>
        <v>40455.833333333336</v>
      </c>
      <c r="Z285" s="79">
        <f t="shared" si="160"/>
        <v>3286.5749999999998</v>
      </c>
      <c r="AA285" s="79">
        <f t="shared" si="161"/>
        <v>657.31499999999994</v>
      </c>
      <c r="AB285" s="79">
        <f t="shared" si="162"/>
        <v>1095.5250000000001</v>
      </c>
      <c r="AC285" s="79">
        <f t="shared" si="163"/>
        <v>438.21000000000004</v>
      </c>
      <c r="AD285" s="79">
        <v>1455</v>
      </c>
      <c r="AE285" s="79">
        <v>908</v>
      </c>
      <c r="AF285" s="81">
        <f t="shared" si="164"/>
        <v>12136.75</v>
      </c>
      <c r="AG285" s="81">
        <f t="shared" si="165"/>
        <v>34470.972222222219</v>
      </c>
      <c r="AH285" s="81">
        <f t="shared" si="166"/>
        <v>413651.66666666663</v>
      </c>
      <c r="AI285" s="174"/>
      <c r="AJ285" s="174"/>
      <c r="AK285" s="174"/>
      <c r="AL285" s="174"/>
      <c r="AM285" s="174"/>
      <c r="AN285" s="174"/>
      <c r="AO285" s="174"/>
      <c r="AP285" s="174"/>
      <c r="AQ285" s="174"/>
      <c r="IM285" s="176"/>
      <c r="IN285" s="176"/>
      <c r="IO285" s="176"/>
      <c r="IP285" s="176"/>
    </row>
    <row r="286" spans="1:250" s="23" customFormat="1" ht="15" customHeight="1" x14ac:dyDescent="0.2">
      <c r="A286" s="116">
        <v>52</v>
      </c>
      <c r="B286" s="106" t="s">
        <v>1248</v>
      </c>
      <c r="C286" s="106" t="s">
        <v>1249</v>
      </c>
      <c r="D286" s="20">
        <v>14</v>
      </c>
      <c r="E286" s="112" t="s">
        <v>961</v>
      </c>
      <c r="F286" s="106" t="s">
        <v>1250</v>
      </c>
      <c r="G286" s="106" t="s">
        <v>1513</v>
      </c>
      <c r="H286" s="21" t="s">
        <v>245</v>
      </c>
      <c r="I286" s="61" t="s">
        <v>1756</v>
      </c>
      <c r="J286" s="22" t="s">
        <v>990</v>
      </c>
      <c r="K286" s="222">
        <v>37335</v>
      </c>
      <c r="L286" s="150">
        <v>12</v>
      </c>
      <c r="M286" s="22">
        <v>40</v>
      </c>
      <c r="N286" s="22" t="s">
        <v>731</v>
      </c>
      <c r="O286" s="61" t="s">
        <v>1796</v>
      </c>
      <c r="P286" s="21" t="s">
        <v>999</v>
      </c>
      <c r="Q286" s="21" t="s">
        <v>848</v>
      </c>
      <c r="R286" s="22">
        <v>1</v>
      </c>
      <c r="S286" s="79">
        <v>21910.5</v>
      </c>
      <c r="T286" s="79"/>
      <c r="U286" s="79"/>
      <c r="V286" s="79">
        <f t="shared" si="157"/>
        <v>21910.5</v>
      </c>
      <c r="W286" s="79">
        <f>70.1*4</f>
        <v>280.39999999999998</v>
      </c>
      <c r="X286" s="79">
        <f t="shared" si="158"/>
        <v>4045.5833333333335</v>
      </c>
      <c r="Y286" s="79">
        <f t="shared" si="159"/>
        <v>40455.833333333336</v>
      </c>
      <c r="Z286" s="79">
        <f t="shared" si="160"/>
        <v>3286.5749999999998</v>
      </c>
      <c r="AA286" s="79">
        <f t="shared" si="161"/>
        <v>657.31499999999994</v>
      </c>
      <c r="AB286" s="79">
        <f t="shared" si="162"/>
        <v>1095.5250000000001</v>
      </c>
      <c r="AC286" s="79">
        <f t="shared" si="163"/>
        <v>438.21000000000004</v>
      </c>
      <c r="AD286" s="79">
        <v>1455</v>
      </c>
      <c r="AE286" s="79">
        <v>908</v>
      </c>
      <c r="AF286" s="81">
        <f t="shared" si="164"/>
        <v>12136.75</v>
      </c>
      <c r="AG286" s="81">
        <f t="shared" si="165"/>
        <v>34751.372222222228</v>
      </c>
      <c r="AH286" s="81">
        <f t="shared" si="166"/>
        <v>417016.46666666673</v>
      </c>
      <c r="AI286" s="81"/>
      <c r="AJ286" s="81"/>
      <c r="AK286" s="81"/>
      <c r="AL286" s="81"/>
      <c r="AM286" s="81"/>
      <c r="AN286" s="81"/>
      <c r="AO286" s="81"/>
      <c r="AP286" s="81"/>
      <c r="AQ286" s="81"/>
      <c r="IM286" s="24"/>
      <c r="IN286" s="24"/>
      <c r="IO286" s="24"/>
      <c r="IP286" s="24"/>
    </row>
    <row r="287" spans="1:250" s="23" customFormat="1" ht="15" customHeight="1" x14ac:dyDescent="0.2">
      <c r="A287" s="111">
        <v>53</v>
      </c>
      <c r="B287" s="106" t="s">
        <v>1248</v>
      </c>
      <c r="C287" s="106" t="s">
        <v>1249</v>
      </c>
      <c r="D287" s="20">
        <v>14</v>
      </c>
      <c r="E287" s="106" t="s">
        <v>961</v>
      </c>
      <c r="F287" s="106" t="s">
        <v>1250</v>
      </c>
      <c r="G287" s="106" t="s">
        <v>1521</v>
      </c>
      <c r="H287" s="25" t="s">
        <v>1142</v>
      </c>
      <c r="I287" s="21" t="s">
        <v>1156</v>
      </c>
      <c r="J287" s="22" t="s">
        <v>991</v>
      </c>
      <c r="K287" s="222">
        <v>41396</v>
      </c>
      <c r="L287" s="150">
        <v>13</v>
      </c>
      <c r="M287" s="22">
        <v>40</v>
      </c>
      <c r="N287" s="22" t="s">
        <v>731</v>
      </c>
      <c r="O287" s="21" t="s">
        <v>277</v>
      </c>
      <c r="P287" s="21" t="s">
        <v>999</v>
      </c>
      <c r="Q287" s="21" t="s">
        <v>848</v>
      </c>
      <c r="R287" s="22">
        <v>1</v>
      </c>
      <c r="S287" s="79">
        <v>27203.31</v>
      </c>
      <c r="T287" s="79"/>
      <c r="U287" s="79"/>
      <c r="V287" s="79">
        <f t="shared" si="157"/>
        <v>27203.31</v>
      </c>
      <c r="W287" s="79"/>
      <c r="X287" s="79">
        <f t="shared" si="158"/>
        <v>4978.7183333333342</v>
      </c>
      <c r="Y287" s="79">
        <f t="shared" si="159"/>
        <v>49787.183333333334</v>
      </c>
      <c r="Z287" s="79">
        <f t="shared" si="160"/>
        <v>4080.4965000000002</v>
      </c>
      <c r="AA287" s="79">
        <f t="shared" si="161"/>
        <v>816.09929999999997</v>
      </c>
      <c r="AB287" s="79">
        <f t="shared" si="162"/>
        <v>1360.1655000000001</v>
      </c>
      <c r="AC287" s="79">
        <f t="shared" si="163"/>
        <v>544.06619999999998</v>
      </c>
      <c r="AD287" s="79">
        <v>1595</v>
      </c>
      <c r="AE287" s="79">
        <v>1074</v>
      </c>
      <c r="AF287" s="81">
        <f t="shared" si="164"/>
        <v>14936.155000000001</v>
      </c>
      <c r="AG287" s="81">
        <f t="shared" si="165"/>
        <v>42481.642222222225</v>
      </c>
      <c r="AH287" s="81">
        <f t="shared" si="166"/>
        <v>509779.70666666667</v>
      </c>
      <c r="AI287" s="81"/>
      <c r="AJ287" s="81"/>
      <c r="AK287" s="81"/>
      <c r="AL287" s="81"/>
      <c r="AM287" s="81"/>
      <c r="AN287" s="81"/>
      <c r="AO287" s="81"/>
      <c r="AP287" s="81"/>
      <c r="AQ287" s="81"/>
      <c r="IM287" s="24"/>
      <c r="IN287" s="24"/>
      <c r="IO287" s="24"/>
      <c r="IP287" s="24"/>
    </row>
    <row r="288" spans="1:250" s="24" customFormat="1" ht="15" customHeight="1" x14ac:dyDescent="0.2">
      <c r="A288" s="18">
        <v>54</v>
      </c>
      <c r="B288" s="112" t="s">
        <v>1248</v>
      </c>
      <c r="C288" s="112" t="s">
        <v>1249</v>
      </c>
      <c r="D288" s="113">
        <v>14</v>
      </c>
      <c r="E288" s="112" t="s">
        <v>961</v>
      </c>
      <c r="F288" s="112" t="s">
        <v>1250</v>
      </c>
      <c r="G288" s="112" t="s">
        <v>1524</v>
      </c>
      <c r="H288" s="64" t="s">
        <v>1084</v>
      </c>
      <c r="I288" s="64" t="s">
        <v>1111</v>
      </c>
      <c r="J288" s="65" t="s">
        <v>990</v>
      </c>
      <c r="K288" s="225">
        <v>41353</v>
      </c>
      <c r="L288" s="303">
        <v>15</v>
      </c>
      <c r="M288" s="65">
        <v>40</v>
      </c>
      <c r="N288" s="65" t="s">
        <v>731</v>
      </c>
      <c r="O288" s="64" t="s">
        <v>265</v>
      </c>
      <c r="P288" s="64" t="s">
        <v>999</v>
      </c>
      <c r="Q288" s="64" t="s">
        <v>848</v>
      </c>
      <c r="R288" s="65">
        <v>1</v>
      </c>
      <c r="S288" s="276">
        <v>44066</v>
      </c>
      <c r="T288" s="80"/>
      <c r="U288" s="80"/>
      <c r="V288" s="80">
        <f t="shared" si="157"/>
        <v>44066</v>
      </c>
      <c r="W288" s="80"/>
      <c r="X288" s="80">
        <f t="shared" si="158"/>
        <v>7912</v>
      </c>
      <c r="Y288" s="80">
        <f t="shared" si="159"/>
        <v>79120</v>
      </c>
      <c r="Z288" s="80">
        <f t="shared" si="160"/>
        <v>6609.9</v>
      </c>
      <c r="AA288" s="80">
        <f t="shared" si="161"/>
        <v>1321.98</v>
      </c>
      <c r="AB288" s="80">
        <f t="shared" si="162"/>
        <v>2203.3000000000002</v>
      </c>
      <c r="AC288" s="80">
        <f t="shared" si="163"/>
        <v>881.32</v>
      </c>
      <c r="AD288" s="80">
        <v>1989</v>
      </c>
      <c r="AE288" s="80">
        <v>1417</v>
      </c>
      <c r="AF288" s="82"/>
      <c r="AG288" s="82">
        <f t="shared" si="165"/>
        <v>65741.166666666672</v>
      </c>
      <c r="AH288" s="277">
        <f t="shared" si="166"/>
        <v>788894</v>
      </c>
      <c r="AI288" s="272" t="s">
        <v>1866</v>
      </c>
      <c r="AJ288" s="269"/>
      <c r="AK288" s="269"/>
      <c r="AL288" s="269"/>
      <c r="AM288" s="269"/>
      <c r="AN288" s="269"/>
      <c r="AO288" s="269"/>
      <c r="AP288" s="269"/>
      <c r="AQ288" s="269"/>
    </row>
    <row r="289" spans="1:250" s="23" customFormat="1" ht="15" customHeight="1" x14ac:dyDescent="0.2">
      <c r="A289" s="116">
        <v>55</v>
      </c>
      <c r="B289" s="106" t="s">
        <v>1248</v>
      </c>
      <c r="C289" s="106" t="s">
        <v>1249</v>
      </c>
      <c r="D289" s="20">
        <v>14</v>
      </c>
      <c r="E289" s="109" t="s">
        <v>961</v>
      </c>
      <c r="F289" s="106" t="s">
        <v>1250</v>
      </c>
      <c r="G289" s="106" t="s">
        <v>1451</v>
      </c>
      <c r="H289" s="21" t="s">
        <v>227</v>
      </c>
      <c r="I289" s="21" t="s">
        <v>557</v>
      </c>
      <c r="J289" s="22" t="s">
        <v>991</v>
      </c>
      <c r="K289" s="222">
        <v>39234</v>
      </c>
      <c r="L289" s="150" t="s">
        <v>146</v>
      </c>
      <c r="M289" s="22">
        <v>40</v>
      </c>
      <c r="N289" s="22" t="s">
        <v>755</v>
      </c>
      <c r="O289" s="21" t="s">
        <v>226</v>
      </c>
      <c r="P289" s="21" t="s">
        <v>998</v>
      </c>
      <c r="Q289" s="21" t="s">
        <v>848</v>
      </c>
      <c r="R289" s="22">
        <v>1</v>
      </c>
      <c r="S289" s="79">
        <f t="shared" ref="S289:S300" si="167">7869+600+500</f>
        <v>8969</v>
      </c>
      <c r="T289" s="79"/>
      <c r="U289" s="79"/>
      <c r="V289" s="79">
        <f t="shared" si="157"/>
        <v>8969</v>
      </c>
      <c r="W289" s="79">
        <f>70.1*4</f>
        <v>280.39999999999998</v>
      </c>
      <c r="X289" s="79">
        <f t="shared" si="158"/>
        <v>1704.1666666666665</v>
      </c>
      <c r="Y289" s="79">
        <f t="shared" si="159"/>
        <v>17041.666666666664</v>
      </c>
      <c r="Z289" s="79">
        <f t="shared" si="160"/>
        <v>1345.35</v>
      </c>
      <c r="AA289" s="79">
        <f t="shared" si="161"/>
        <v>269.07</v>
      </c>
      <c r="AB289" s="79">
        <f t="shared" si="162"/>
        <v>448.45000000000005</v>
      </c>
      <c r="AC289" s="79">
        <f t="shared" si="163"/>
        <v>179.38</v>
      </c>
      <c r="AD289" s="79">
        <f t="shared" ref="AD289:AD300" si="168">718+70</f>
        <v>788</v>
      </c>
      <c r="AE289" s="79">
        <f t="shared" ref="AE289:AE300" si="169">438+30</f>
        <v>468</v>
      </c>
      <c r="AF289" s="81">
        <f t="shared" ref="AF289:AF328" si="170">(V289+AD289+AE289)/2</f>
        <v>5112.5</v>
      </c>
      <c r="AG289" s="81">
        <f t="shared" si="165"/>
        <v>14735.844444444443</v>
      </c>
      <c r="AH289" s="81">
        <f t="shared" si="166"/>
        <v>176830.1333333333</v>
      </c>
      <c r="AI289" s="81"/>
      <c r="AJ289" s="81"/>
      <c r="AK289" s="81"/>
      <c r="AL289" s="81"/>
      <c r="AM289" s="81"/>
      <c r="AN289" s="81"/>
      <c r="AO289" s="81"/>
      <c r="AP289" s="81"/>
      <c r="AQ289" s="81"/>
      <c r="IM289" s="24"/>
      <c r="IN289" s="24"/>
      <c r="IO289" s="24"/>
      <c r="IP289" s="24"/>
    </row>
    <row r="290" spans="1:250" s="23" customFormat="1" ht="15" customHeight="1" x14ac:dyDescent="0.2">
      <c r="A290" s="18">
        <v>56</v>
      </c>
      <c r="B290" s="106" t="s">
        <v>1248</v>
      </c>
      <c r="C290" s="106" t="s">
        <v>1249</v>
      </c>
      <c r="D290" s="20">
        <v>14</v>
      </c>
      <c r="E290" s="112" t="s">
        <v>961</v>
      </c>
      <c r="F290" s="106" t="s">
        <v>1250</v>
      </c>
      <c r="G290" s="106" t="s">
        <v>1452</v>
      </c>
      <c r="H290" s="21" t="s">
        <v>230</v>
      </c>
      <c r="I290" s="21" t="s">
        <v>231</v>
      </c>
      <c r="J290" s="22" t="s">
        <v>991</v>
      </c>
      <c r="K290" s="222">
        <v>37820</v>
      </c>
      <c r="L290" s="150" t="s">
        <v>146</v>
      </c>
      <c r="M290" s="22">
        <v>40</v>
      </c>
      <c r="N290" s="22" t="s">
        <v>755</v>
      </c>
      <c r="O290" s="21" t="s">
        <v>226</v>
      </c>
      <c r="P290" s="21" t="s">
        <v>998</v>
      </c>
      <c r="Q290" s="21" t="s">
        <v>848</v>
      </c>
      <c r="R290" s="22">
        <v>1</v>
      </c>
      <c r="S290" s="79">
        <f t="shared" si="167"/>
        <v>8969</v>
      </c>
      <c r="T290" s="79"/>
      <c r="U290" s="79"/>
      <c r="V290" s="79">
        <f t="shared" si="157"/>
        <v>8969</v>
      </c>
      <c r="W290" s="79">
        <f>70.1*5</f>
        <v>350.5</v>
      </c>
      <c r="X290" s="79">
        <f t="shared" si="158"/>
        <v>1704.1666666666665</v>
      </c>
      <c r="Y290" s="79">
        <f t="shared" si="159"/>
        <v>17041.666666666664</v>
      </c>
      <c r="Z290" s="79">
        <f t="shared" si="160"/>
        <v>1345.35</v>
      </c>
      <c r="AA290" s="79">
        <f t="shared" si="161"/>
        <v>269.07</v>
      </c>
      <c r="AB290" s="79">
        <f t="shared" si="162"/>
        <v>448.45000000000005</v>
      </c>
      <c r="AC290" s="79">
        <f t="shared" si="163"/>
        <v>179.38</v>
      </c>
      <c r="AD290" s="79">
        <f t="shared" si="168"/>
        <v>788</v>
      </c>
      <c r="AE290" s="79">
        <f t="shared" si="169"/>
        <v>468</v>
      </c>
      <c r="AF290" s="81">
        <f t="shared" si="170"/>
        <v>5112.5</v>
      </c>
      <c r="AG290" s="81">
        <f t="shared" si="165"/>
        <v>14805.944444444445</v>
      </c>
      <c r="AH290" s="81">
        <f t="shared" si="166"/>
        <v>177671.33333333334</v>
      </c>
      <c r="AI290" s="81"/>
      <c r="AJ290" s="81"/>
      <c r="AK290" s="81"/>
      <c r="AL290" s="81"/>
      <c r="AM290" s="81"/>
      <c r="AN290" s="81"/>
      <c r="AO290" s="81"/>
      <c r="AP290" s="81"/>
      <c r="AQ290" s="81"/>
      <c r="IM290" s="24"/>
      <c r="IN290" s="24"/>
      <c r="IO290" s="24"/>
      <c r="IP290" s="24"/>
    </row>
    <row r="291" spans="1:250" s="23" customFormat="1" ht="15" customHeight="1" x14ac:dyDescent="0.2">
      <c r="A291" s="116">
        <v>57</v>
      </c>
      <c r="B291" s="106" t="s">
        <v>1248</v>
      </c>
      <c r="C291" s="106" t="s">
        <v>1249</v>
      </c>
      <c r="D291" s="20">
        <v>14</v>
      </c>
      <c r="E291" s="106" t="s">
        <v>961</v>
      </c>
      <c r="F291" s="106" t="s">
        <v>1250</v>
      </c>
      <c r="G291" s="106" t="s">
        <v>1453</v>
      </c>
      <c r="H291" s="21" t="s">
        <v>232</v>
      </c>
      <c r="I291" s="21" t="s">
        <v>233</v>
      </c>
      <c r="J291" s="22" t="s">
        <v>991</v>
      </c>
      <c r="K291" s="222">
        <v>33525</v>
      </c>
      <c r="L291" s="150" t="s">
        <v>146</v>
      </c>
      <c r="M291" s="22">
        <v>40</v>
      </c>
      <c r="N291" s="22" t="s">
        <v>755</v>
      </c>
      <c r="O291" s="21" t="s">
        <v>226</v>
      </c>
      <c r="P291" s="21" t="s">
        <v>998</v>
      </c>
      <c r="Q291" s="21" t="s">
        <v>848</v>
      </c>
      <c r="R291" s="22">
        <v>1</v>
      </c>
      <c r="S291" s="79">
        <f t="shared" si="167"/>
        <v>8969</v>
      </c>
      <c r="T291" s="79"/>
      <c r="U291" s="79"/>
      <c r="V291" s="79">
        <f t="shared" si="157"/>
        <v>8969</v>
      </c>
      <c r="W291" s="79">
        <f>70.1*7</f>
        <v>490.69999999999993</v>
      </c>
      <c r="X291" s="79">
        <f t="shared" si="158"/>
        <v>1704.1666666666665</v>
      </c>
      <c r="Y291" s="79">
        <f t="shared" si="159"/>
        <v>17041.666666666664</v>
      </c>
      <c r="Z291" s="79">
        <f t="shared" si="160"/>
        <v>1345.35</v>
      </c>
      <c r="AA291" s="79">
        <f t="shared" si="161"/>
        <v>269.07</v>
      </c>
      <c r="AB291" s="79">
        <f t="shared" si="162"/>
        <v>448.45000000000005</v>
      </c>
      <c r="AC291" s="79">
        <f t="shared" si="163"/>
        <v>179.38</v>
      </c>
      <c r="AD291" s="79">
        <f t="shared" si="168"/>
        <v>788</v>
      </c>
      <c r="AE291" s="79">
        <f t="shared" si="169"/>
        <v>468</v>
      </c>
      <c r="AF291" s="81">
        <f t="shared" si="170"/>
        <v>5112.5</v>
      </c>
      <c r="AG291" s="81">
        <f t="shared" si="165"/>
        <v>14946.144444444446</v>
      </c>
      <c r="AH291" s="81">
        <f t="shared" si="166"/>
        <v>179353.73333333334</v>
      </c>
      <c r="AI291" s="81"/>
      <c r="AJ291" s="81"/>
      <c r="AK291" s="81"/>
      <c r="AL291" s="81"/>
      <c r="AM291" s="81"/>
      <c r="AN291" s="81"/>
      <c r="AO291" s="81"/>
      <c r="AP291" s="81"/>
      <c r="AQ291" s="81"/>
      <c r="IM291" s="24"/>
      <c r="IN291" s="24"/>
      <c r="IO291" s="24"/>
      <c r="IP291" s="24"/>
    </row>
    <row r="292" spans="1:250" s="23" customFormat="1" ht="15" customHeight="1" x14ac:dyDescent="0.2">
      <c r="A292" s="111">
        <v>58</v>
      </c>
      <c r="B292" s="106" t="s">
        <v>1248</v>
      </c>
      <c r="C292" s="106" t="s">
        <v>1249</v>
      </c>
      <c r="D292" s="20">
        <v>14</v>
      </c>
      <c r="E292" s="109" t="s">
        <v>961</v>
      </c>
      <c r="F292" s="106" t="s">
        <v>1250</v>
      </c>
      <c r="G292" s="106" t="s">
        <v>1455</v>
      </c>
      <c r="H292" s="21" t="s">
        <v>1028</v>
      </c>
      <c r="I292" s="21" t="s">
        <v>560</v>
      </c>
      <c r="J292" s="22" t="s">
        <v>991</v>
      </c>
      <c r="K292" s="222">
        <v>39279</v>
      </c>
      <c r="L292" s="151" t="s">
        <v>146</v>
      </c>
      <c r="M292" s="22">
        <v>40</v>
      </c>
      <c r="N292" s="22" t="s">
        <v>755</v>
      </c>
      <c r="O292" s="281" t="s">
        <v>226</v>
      </c>
      <c r="P292" s="21" t="s">
        <v>998</v>
      </c>
      <c r="Q292" s="21" t="s">
        <v>848</v>
      </c>
      <c r="R292" s="22">
        <v>1</v>
      </c>
      <c r="S292" s="118">
        <f t="shared" si="167"/>
        <v>8969</v>
      </c>
      <c r="T292" s="79"/>
      <c r="U292" s="79"/>
      <c r="V292" s="79">
        <f t="shared" si="157"/>
        <v>8969</v>
      </c>
      <c r="W292" s="79">
        <f>70.1*4</f>
        <v>280.39999999999998</v>
      </c>
      <c r="X292" s="79">
        <f t="shared" si="158"/>
        <v>1704.1666666666665</v>
      </c>
      <c r="Y292" s="79">
        <f t="shared" si="159"/>
        <v>17041.666666666664</v>
      </c>
      <c r="Z292" s="79">
        <f t="shared" si="160"/>
        <v>1345.35</v>
      </c>
      <c r="AA292" s="79">
        <f t="shared" si="161"/>
        <v>269.07</v>
      </c>
      <c r="AB292" s="79">
        <f t="shared" si="162"/>
        <v>448.45000000000005</v>
      </c>
      <c r="AC292" s="79">
        <f t="shared" si="163"/>
        <v>179.38</v>
      </c>
      <c r="AD292" s="79">
        <f t="shared" si="168"/>
        <v>788</v>
      </c>
      <c r="AE292" s="79">
        <f t="shared" si="169"/>
        <v>468</v>
      </c>
      <c r="AF292" s="81">
        <f t="shared" si="170"/>
        <v>5112.5</v>
      </c>
      <c r="AG292" s="81">
        <f t="shared" si="165"/>
        <v>14735.844444444443</v>
      </c>
      <c r="AH292" s="81">
        <f t="shared" si="166"/>
        <v>176830.1333333333</v>
      </c>
      <c r="AI292" s="81"/>
      <c r="AJ292" s="81"/>
      <c r="AK292" s="81"/>
      <c r="AL292" s="81"/>
      <c r="AM292" s="81"/>
      <c r="AN292" s="81"/>
      <c r="AO292" s="81"/>
      <c r="AP292" s="81"/>
      <c r="AQ292" s="81"/>
      <c r="IM292" s="24"/>
      <c r="IN292" s="24"/>
      <c r="IO292" s="24"/>
      <c r="IP292" s="24"/>
    </row>
    <row r="293" spans="1:250" s="23" customFormat="1" ht="15" customHeight="1" x14ac:dyDescent="0.2">
      <c r="A293" s="18">
        <v>59</v>
      </c>
      <c r="B293" s="106" t="s">
        <v>1248</v>
      </c>
      <c r="C293" s="106" t="s">
        <v>1249</v>
      </c>
      <c r="D293" s="20">
        <v>14</v>
      </c>
      <c r="E293" s="112" t="s">
        <v>961</v>
      </c>
      <c r="F293" s="106" t="s">
        <v>1250</v>
      </c>
      <c r="G293" s="106" t="s">
        <v>1456</v>
      </c>
      <c r="H293" s="21" t="s">
        <v>1021</v>
      </c>
      <c r="I293" s="21" t="s">
        <v>1022</v>
      </c>
      <c r="J293" s="22" t="s">
        <v>990</v>
      </c>
      <c r="K293" s="222">
        <v>41092</v>
      </c>
      <c r="L293" s="151" t="s">
        <v>146</v>
      </c>
      <c r="M293" s="22">
        <v>40</v>
      </c>
      <c r="N293" s="22" t="s">
        <v>755</v>
      </c>
      <c r="O293" s="21" t="s">
        <v>226</v>
      </c>
      <c r="P293" s="21" t="s">
        <v>998</v>
      </c>
      <c r="Q293" s="21" t="s">
        <v>848</v>
      </c>
      <c r="R293" s="22">
        <v>1</v>
      </c>
      <c r="S293" s="118">
        <f t="shared" si="167"/>
        <v>8969</v>
      </c>
      <c r="T293" s="79"/>
      <c r="U293" s="79"/>
      <c r="V293" s="79">
        <f t="shared" si="157"/>
        <v>8969</v>
      </c>
      <c r="W293" s="79"/>
      <c r="X293" s="79">
        <f t="shared" si="158"/>
        <v>1704.1666666666665</v>
      </c>
      <c r="Y293" s="79">
        <f t="shared" si="159"/>
        <v>17041.666666666664</v>
      </c>
      <c r="Z293" s="79">
        <f t="shared" si="160"/>
        <v>1345.35</v>
      </c>
      <c r="AA293" s="79">
        <f t="shared" si="161"/>
        <v>269.07</v>
      </c>
      <c r="AB293" s="79">
        <f t="shared" si="162"/>
        <v>448.45000000000005</v>
      </c>
      <c r="AC293" s="79">
        <f t="shared" si="163"/>
        <v>179.38</v>
      </c>
      <c r="AD293" s="79">
        <f t="shared" si="168"/>
        <v>788</v>
      </c>
      <c r="AE293" s="79">
        <f t="shared" si="169"/>
        <v>468</v>
      </c>
      <c r="AF293" s="81">
        <f t="shared" si="170"/>
        <v>5112.5</v>
      </c>
      <c r="AG293" s="81">
        <f t="shared" si="165"/>
        <v>14455.444444444445</v>
      </c>
      <c r="AH293" s="81">
        <f t="shared" si="166"/>
        <v>173465.33333333334</v>
      </c>
      <c r="AI293" s="81"/>
      <c r="AJ293" s="81"/>
      <c r="AK293" s="81"/>
      <c r="AL293" s="81"/>
      <c r="AM293" s="81"/>
      <c r="AN293" s="81"/>
      <c r="AO293" s="81"/>
      <c r="AP293" s="81"/>
      <c r="AQ293" s="81"/>
      <c r="IM293" s="24"/>
      <c r="IN293" s="24"/>
      <c r="IO293" s="24"/>
      <c r="IP293" s="24"/>
    </row>
    <row r="294" spans="1:250" s="23" customFormat="1" ht="15" customHeight="1" x14ac:dyDescent="0.2">
      <c r="A294" s="116">
        <v>60</v>
      </c>
      <c r="B294" s="106" t="s">
        <v>1248</v>
      </c>
      <c r="C294" s="106" t="s">
        <v>1249</v>
      </c>
      <c r="D294" s="20">
        <v>14</v>
      </c>
      <c r="E294" s="106" t="s">
        <v>961</v>
      </c>
      <c r="F294" s="106" t="s">
        <v>1250</v>
      </c>
      <c r="G294" s="106" t="s">
        <v>1457</v>
      </c>
      <c r="H294" s="21" t="s">
        <v>915</v>
      </c>
      <c r="I294" s="21" t="s">
        <v>301</v>
      </c>
      <c r="J294" s="22" t="s">
        <v>991</v>
      </c>
      <c r="K294" s="222">
        <v>35765</v>
      </c>
      <c r="L294" s="151" t="s">
        <v>146</v>
      </c>
      <c r="M294" s="22">
        <v>40</v>
      </c>
      <c r="N294" s="22" t="s">
        <v>755</v>
      </c>
      <c r="O294" s="21" t="s">
        <v>969</v>
      </c>
      <c r="P294" s="21" t="s">
        <v>998</v>
      </c>
      <c r="Q294" s="21" t="s">
        <v>848</v>
      </c>
      <c r="R294" s="22">
        <v>1</v>
      </c>
      <c r="S294" s="118">
        <f t="shared" si="167"/>
        <v>8969</v>
      </c>
      <c r="T294" s="79"/>
      <c r="U294" s="79"/>
      <c r="V294" s="79">
        <f t="shared" si="157"/>
        <v>8969</v>
      </c>
      <c r="W294" s="79">
        <f>70.1*6</f>
        <v>420.59999999999997</v>
      </c>
      <c r="X294" s="79">
        <f t="shared" si="158"/>
        <v>1704.1666666666665</v>
      </c>
      <c r="Y294" s="79">
        <f t="shared" si="159"/>
        <v>17041.666666666664</v>
      </c>
      <c r="Z294" s="79">
        <f t="shared" si="160"/>
        <v>1345.35</v>
      </c>
      <c r="AA294" s="79">
        <f t="shared" si="161"/>
        <v>269.07</v>
      </c>
      <c r="AB294" s="79">
        <f t="shared" si="162"/>
        <v>448.45000000000005</v>
      </c>
      <c r="AC294" s="79">
        <f t="shared" si="163"/>
        <v>179.38</v>
      </c>
      <c r="AD294" s="79">
        <f t="shared" si="168"/>
        <v>788</v>
      </c>
      <c r="AE294" s="79">
        <f t="shared" si="169"/>
        <v>468</v>
      </c>
      <c r="AF294" s="81">
        <f t="shared" si="170"/>
        <v>5112.5</v>
      </c>
      <c r="AG294" s="81">
        <f t="shared" si="165"/>
        <v>14876.044444444444</v>
      </c>
      <c r="AH294" s="81">
        <f t="shared" si="166"/>
        <v>178512.53333333333</v>
      </c>
      <c r="AI294" s="81"/>
      <c r="AJ294" s="81"/>
      <c r="AK294" s="81"/>
      <c r="AL294" s="81"/>
      <c r="AM294" s="81"/>
      <c r="AN294" s="81"/>
      <c r="AO294" s="81"/>
      <c r="AP294" s="81"/>
      <c r="AQ294" s="81"/>
      <c r="IM294" s="24"/>
      <c r="IN294" s="24"/>
      <c r="IO294" s="24"/>
      <c r="IP294" s="24"/>
    </row>
    <row r="295" spans="1:250" s="163" customFormat="1" ht="15" customHeight="1" x14ac:dyDescent="0.2">
      <c r="A295" s="18">
        <v>61</v>
      </c>
      <c r="B295" s="167" t="s">
        <v>1248</v>
      </c>
      <c r="C295" s="167" t="s">
        <v>1249</v>
      </c>
      <c r="D295" s="168">
        <v>14</v>
      </c>
      <c r="E295" s="167" t="s">
        <v>961</v>
      </c>
      <c r="F295" s="167" t="s">
        <v>1250</v>
      </c>
      <c r="G295" s="106" t="s">
        <v>1458</v>
      </c>
      <c r="H295" s="21" t="s">
        <v>302</v>
      </c>
      <c r="I295" s="21" t="s">
        <v>303</v>
      </c>
      <c r="J295" s="22" t="s">
        <v>991</v>
      </c>
      <c r="K295" s="222">
        <v>35747</v>
      </c>
      <c r="L295" s="151" t="s">
        <v>146</v>
      </c>
      <c r="M295" s="22">
        <v>40</v>
      </c>
      <c r="N295" s="22" t="s">
        <v>755</v>
      </c>
      <c r="O295" s="21" t="s">
        <v>969</v>
      </c>
      <c r="P295" s="21" t="s">
        <v>998</v>
      </c>
      <c r="Q295" s="21" t="s">
        <v>848</v>
      </c>
      <c r="R295" s="22">
        <v>1</v>
      </c>
      <c r="S295" s="118">
        <f t="shared" si="167"/>
        <v>8969</v>
      </c>
      <c r="T295" s="79"/>
      <c r="U295" s="79"/>
      <c r="V295" s="79">
        <f t="shared" si="157"/>
        <v>8969</v>
      </c>
      <c r="W295" s="79">
        <f>70.1*6</f>
        <v>420.59999999999997</v>
      </c>
      <c r="X295" s="79">
        <f t="shared" si="158"/>
        <v>1704.1666666666665</v>
      </c>
      <c r="Y295" s="79">
        <f t="shared" si="159"/>
        <v>17041.666666666664</v>
      </c>
      <c r="Z295" s="79">
        <f t="shared" si="160"/>
        <v>1345.35</v>
      </c>
      <c r="AA295" s="79">
        <f t="shared" si="161"/>
        <v>269.07</v>
      </c>
      <c r="AB295" s="79">
        <f t="shared" si="162"/>
        <v>448.45000000000005</v>
      </c>
      <c r="AC295" s="79">
        <f t="shared" si="163"/>
        <v>179.38</v>
      </c>
      <c r="AD295" s="79">
        <f t="shared" si="168"/>
        <v>788</v>
      </c>
      <c r="AE295" s="79">
        <f t="shared" si="169"/>
        <v>468</v>
      </c>
      <c r="AF295" s="81">
        <f t="shared" si="170"/>
        <v>5112.5</v>
      </c>
      <c r="AG295" s="81">
        <f t="shared" si="165"/>
        <v>14876.044444444444</v>
      </c>
      <c r="AH295" s="81">
        <f t="shared" si="166"/>
        <v>178512.53333333333</v>
      </c>
      <c r="AI295" s="81"/>
      <c r="AJ295" s="81"/>
      <c r="AK295" s="81"/>
      <c r="AL295" s="81"/>
      <c r="AM295" s="81"/>
      <c r="AN295" s="81"/>
      <c r="AO295" s="81"/>
      <c r="AP295" s="81"/>
      <c r="AQ295" s="81"/>
    </row>
    <row r="296" spans="1:250" s="23" customFormat="1" ht="15" customHeight="1" x14ac:dyDescent="0.2">
      <c r="A296" s="116">
        <v>62</v>
      </c>
      <c r="B296" s="106" t="s">
        <v>1248</v>
      </c>
      <c r="C296" s="106" t="s">
        <v>1249</v>
      </c>
      <c r="D296" s="20">
        <v>14</v>
      </c>
      <c r="E296" s="109" t="s">
        <v>961</v>
      </c>
      <c r="F296" s="106" t="s">
        <v>1250</v>
      </c>
      <c r="G296" s="106" t="s">
        <v>1459</v>
      </c>
      <c r="H296" s="21" t="s">
        <v>307</v>
      </c>
      <c r="I296" s="21" t="s">
        <v>537</v>
      </c>
      <c r="J296" s="22" t="s">
        <v>991</v>
      </c>
      <c r="K296" s="222">
        <v>38792</v>
      </c>
      <c r="L296" s="151" t="s">
        <v>146</v>
      </c>
      <c r="M296" s="22">
        <v>40</v>
      </c>
      <c r="N296" s="22" t="s">
        <v>755</v>
      </c>
      <c r="O296" s="21" t="s">
        <v>969</v>
      </c>
      <c r="P296" s="21" t="s">
        <v>998</v>
      </c>
      <c r="Q296" s="21" t="s">
        <v>848</v>
      </c>
      <c r="R296" s="22">
        <v>1</v>
      </c>
      <c r="S296" s="118">
        <f t="shared" si="167"/>
        <v>8969</v>
      </c>
      <c r="T296" s="79"/>
      <c r="U296" s="79"/>
      <c r="V296" s="79">
        <f t="shared" si="157"/>
        <v>8969</v>
      </c>
      <c r="W296" s="79">
        <f>70.1*4</f>
        <v>280.39999999999998</v>
      </c>
      <c r="X296" s="79">
        <f t="shared" si="158"/>
        <v>1704.1666666666665</v>
      </c>
      <c r="Y296" s="79">
        <f t="shared" si="159"/>
        <v>17041.666666666664</v>
      </c>
      <c r="Z296" s="79">
        <f t="shared" si="160"/>
        <v>1345.35</v>
      </c>
      <c r="AA296" s="79">
        <f t="shared" si="161"/>
        <v>269.07</v>
      </c>
      <c r="AB296" s="79">
        <f t="shared" si="162"/>
        <v>448.45000000000005</v>
      </c>
      <c r="AC296" s="79">
        <f t="shared" si="163"/>
        <v>179.38</v>
      </c>
      <c r="AD296" s="79">
        <f t="shared" si="168"/>
        <v>788</v>
      </c>
      <c r="AE296" s="79">
        <f t="shared" si="169"/>
        <v>468</v>
      </c>
      <c r="AF296" s="81">
        <f t="shared" si="170"/>
        <v>5112.5</v>
      </c>
      <c r="AG296" s="81">
        <f t="shared" si="165"/>
        <v>14735.844444444443</v>
      </c>
      <c r="AH296" s="81">
        <f t="shared" si="166"/>
        <v>176830.1333333333</v>
      </c>
      <c r="AI296" s="81"/>
      <c r="AJ296" s="81"/>
      <c r="AK296" s="81"/>
      <c r="AL296" s="81"/>
      <c r="AM296" s="81"/>
      <c r="AN296" s="81"/>
      <c r="AO296" s="81"/>
      <c r="AP296" s="81"/>
      <c r="AQ296" s="81"/>
      <c r="IM296" s="24"/>
      <c r="IN296" s="24"/>
      <c r="IO296" s="24"/>
      <c r="IP296" s="24"/>
    </row>
    <row r="297" spans="1:250" s="23" customFormat="1" ht="15" customHeight="1" x14ac:dyDescent="0.2">
      <c r="A297" s="111">
        <v>63</v>
      </c>
      <c r="B297" s="242" t="s">
        <v>1248</v>
      </c>
      <c r="C297" s="242" t="s">
        <v>1249</v>
      </c>
      <c r="D297" s="243">
        <v>14</v>
      </c>
      <c r="E297" s="242" t="s">
        <v>962</v>
      </c>
      <c r="F297" s="242" t="s">
        <v>1250</v>
      </c>
      <c r="G297" s="106" t="s">
        <v>1460</v>
      </c>
      <c r="H297" s="21" t="s">
        <v>661</v>
      </c>
      <c r="I297" s="21" t="s">
        <v>662</v>
      </c>
      <c r="J297" s="22" t="s">
        <v>991</v>
      </c>
      <c r="K297" s="222">
        <v>40560</v>
      </c>
      <c r="L297" s="150" t="s">
        <v>146</v>
      </c>
      <c r="M297" s="22">
        <v>40</v>
      </c>
      <c r="N297" s="22" t="s">
        <v>755</v>
      </c>
      <c r="O297" s="21" t="s">
        <v>969</v>
      </c>
      <c r="P297" s="21" t="s">
        <v>998</v>
      </c>
      <c r="Q297" s="21" t="s">
        <v>848</v>
      </c>
      <c r="R297" s="22">
        <v>1</v>
      </c>
      <c r="S297" s="79">
        <f t="shared" si="167"/>
        <v>8969</v>
      </c>
      <c r="T297" s="79"/>
      <c r="U297" s="79"/>
      <c r="V297" s="79">
        <f t="shared" si="157"/>
        <v>8969</v>
      </c>
      <c r="W297" s="79"/>
      <c r="X297" s="79">
        <f t="shared" si="158"/>
        <v>1704.1666666666665</v>
      </c>
      <c r="Y297" s="79">
        <f t="shared" si="159"/>
        <v>17041.666666666664</v>
      </c>
      <c r="Z297" s="79">
        <f t="shared" si="160"/>
        <v>1345.35</v>
      </c>
      <c r="AA297" s="79">
        <f t="shared" si="161"/>
        <v>269.07</v>
      </c>
      <c r="AB297" s="79">
        <f t="shared" si="162"/>
        <v>448.45000000000005</v>
      </c>
      <c r="AC297" s="79">
        <f t="shared" si="163"/>
        <v>179.38</v>
      </c>
      <c r="AD297" s="79">
        <f t="shared" si="168"/>
        <v>788</v>
      </c>
      <c r="AE297" s="79">
        <f t="shared" si="169"/>
        <v>468</v>
      </c>
      <c r="AF297" s="81">
        <f t="shared" si="170"/>
        <v>5112.5</v>
      </c>
      <c r="AG297" s="81">
        <f t="shared" si="165"/>
        <v>14455.444444444445</v>
      </c>
      <c r="AH297" s="81">
        <f t="shared" si="166"/>
        <v>173465.33333333334</v>
      </c>
      <c r="AI297" s="81"/>
      <c r="AJ297" s="81"/>
      <c r="AK297" s="81"/>
      <c r="AL297" s="81"/>
      <c r="AM297" s="81"/>
      <c r="AN297" s="81"/>
      <c r="AO297" s="81"/>
      <c r="AP297" s="81"/>
      <c r="AQ297" s="81"/>
      <c r="IM297" s="24"/>
      <c r="IN297" s="24"/>
      <c r="IO297" s="24"/>
      <c r="IP297" s="24"/>
    </row>
    <row r="298" spans="1:250" s="23" customFormat="1" ht="15" customHeight="1" x14ac:dyDescent="0.2">
      <c r="A298" s="18">
        <v>64</v>
      </c>
      <c r="B298" s="106" t="s">
        <v>1248</v>
      </c>
      <c r="C298" s="106" t="s">
        <v>1249</v>
      </c>
      <c r="D298" s="20">
        <v>14</v>
      </c>
      <c r="E298" s="109" t="s">
        <v>961</v>
      </c>
      <c r="F298" s="106" t="s">
        <v>1250</v>
      </c>
      <c r="G298" s="106" t="s">
        <v>1461</v>
      </c>
      <c r="H298" s="21" t="s">
        <v>880</v>
      </c>
      <c r="I298" s="21" t="s">
        <v>881</v>
      </c>
      <c r="J298" s="22" t="s">
        <v>991</v>
      </c>
      <c r="K298" s="222">
        <v>40507</v>
      </c>
      <c r="L298" s="150" t="s">
        <v>146</v>
      </c>
      <c r="M298" s="22">
        <v>40</v>
      </c>
      <c r="N298" s="22" t="s">
        <v>755</v>
      </c>
      <c r="O298" s="21" t="s">
        <v>969</v>
      </c>
      <c r="P298" s="21" t="s">
        <v>998</v>
      </c>
      <c r="Q298" s="21" t="s">
        <v>848</v>
      </c>
      <c r="R298" s="22">
        <v>1</v>
      </c>
      <c r="S298" s="79">
        <f t="shared" si="167"/>
        <v>8969</v>
      </c>
      <c r="T298" s="79"/>
      <c r="U298" s="79"/>
      <c r="V298" s="79">
        <f t="shared" si="157"/>
        <v>8969</v>
      </c>
      <c r="W298" s="79"/>
      <c r="X298" s="79">
        <f t="shared" si="158"/>
        <v>1704.1666666666665</v>
      </c>
      <c r="Y298" s="79">
        <f t="shared" si="159"/>
        <v>17041.666666666664</v>
      </c>
      <c r="Z298" s="79">
        <f t="shared" si="160"/>
        <v>1345.35</v>
      </c>
      <c r="AA298" s="79">
        <f t="shared" si="161"/>
        <v>269.07</v>
      </c>
      <c r="AB298" s="79">
        <f t="shared" si="162"/>
        <v>448.45000000000005</v>
      </c>
      <c r="AC298" s="79">
        <f t="shared" si="163"/>
        <v>179.38</v>
      </c>
      <c r="AD298" s="79">
        <f t="shared" si="168"/>
        <v>788</v>
      </c>
      <c r="AE298" s="79">
        <f t="shared" si="169"/>
        <v>468</v>
      </c>
      <c r="AF298" s="81">
        <f t="shared" si="170"/>
        <v>5112.5</v>
      </c>
      <c r="AG298" s="81">
        <f t="shared" si="165"/>
        <v>14455.444444444445</v>
      </c>
      <c r="AH298" s="81">
        <f t="shared" si="166"/>
        <v>173465.33333333334</v>
      </c>
      <c r="AI298" s="81"/>
      <c r="AJ298" s="81"/>
      <c r="AK298" s="81"/>
      <c r="AL298" s="81"/>
      <c r="AM298" s="81"/>
      <c r="AN298" s="81"/>
      <c r="AO298" s="81"/>
      <c r="AP298" s="81"/>
      <c r="AQ298" s="81"/>
      <c r="IM298" s="24"/>
      <c r="IN298" s="24"/>
      <c r="IO298" s="24"/>
      <c r="IP298" s="24"/>
    </row>
    <row r="299" spans="1:250" s="23" customFormat="1" ht="15" customHeight="1" x14ac:dyDescent="0.2">
      <c r="A299" s="116">
        <v>65</v>
      </c>
      <c r="B299" s="106" t="s">
        <v>1248</v>
      </c>
      <c r="C299" s="106" t="s">
        <v>1249</v>
      </c>
      <c r="D299" s="20">
        <v>14</v>
      </c>
      <c r="E299" s="112" t="s">
        <v>961</v>
      </c>
      <c r="F299" s="106" t="s">
        <v>1250</v>
      </c>
      <c r="G299" s="106" t="s">
        <v>1462</v>
      </c>
      <c r="H299" s="21" t="s">
        <v>313</v>
      </c>
      <c r="I299" s="21" t="s">
        <v>314</v>
      </c>
      <c r="J299" s="22" t="s">
        <v>991</v>
      </c>
      <c r="K299" s="222">
        <v>37530</v>
      </c>
      <c r="L299" s="150" t="s">
        <v>146</v>
      </c>
      <c r="M299" s="22">
        <v>40</v>
      </c>
      <c r="N299" s="22" t="s">
        <v>755</v>
      </c>
      <c r="O299" s="21" t="s">
        <v>969</v>
      </c>
      <c r="P299" s="21" t="s">
        <v>998</v>
      </c>
      <c r="Q299" s="21" t="s">
        <v>848</v>
      </c>
      <c r="R299" s="22">
        <v>1</v>
      </c>
      <c r="S299" s="79">
        <f t="shared" si="167"/>
        <v>8969</v>
      </c>
      <c r="T299" s="79"/>
      <c r="U299" s="79"/>
      <c r="V299" s="79">
        <f t="shared" si="157"/>
        <v>8969</v>
      </c>
      <c r="W299" s="79">
        <f>70.1*5</f>
        <v>350.5</v>
      </c>
      <c r="X299" s="79">
        <f t="shared" si="158"/>
        <v>1704.1666666666665</v>
      </c>
      <c r="Y299" s="79">
        <f t="shared" si="159"/>
        <v>17041.666666666664</v>
      </c>
      <c r="Z299" s="79">
        <f t="shared" si="160"/>
        <v>1345.35</v>
      </c>
      <c r="AA299" s="79">
        <f t="shared" si="161"/>
        <v>269.07</v>
      </c>
      <c r="AB299" s="79">
        <f t="shared" si="162"/>
        <v>448.45000000000005</v>
      </c>
      <c r="AC299" s="79">
        <f t="shared" si="163"/>
        <v>179.38</v>
      </c>
      <c r="AD299" s="79">
        <f t="shared" si="168"/>
        <v>788</v>
      </c>
      <c r="AE299" s="79">
        <f t="shared" si="169"/>
        <v>468</v>
      </c>
      <c r="AF299" s="81">
        <f t="shared" si="170"/>
        <v>5112.5</v>
      </c>
      <c r="AG299" s="81">
        <f t="shared" si="165"/>
        <v>14805.944444444445</v>
      </c>
      <c r="AH299" s="81">
        <f t="shared" si="166"/>
        <v>177671.33333333334</v>
      </c>
      <c r="AI299" s="81"/>
      <c r="AJ299" s="81"/>
      <c r="AK299" s="81"/>
      <c r="AL299" s="81"/>
      <c r="AM299" s="81"/>
      <c r="AN299" s="81"/>
      <c r="AO299" s="81"/>
      <c r="AP299" s="81"/>
      <c r="AQ299" s="81"/>
      <c r="IM299" s="24"/>
      <c r="IN299" s="24"/>
      <c r="IO299" s="24"/>
      <c r="IP299" s="24"/>
    </row>
    <row r="300" spans="1:250" s="23" customFormat="1" ht="15" customHeight="1" x14ac:dyDescent="0.2">
      <c r="A300" s="18">
        <v>66</v>
      </c>
      <c r="B300" s="106" t="s">
        <v>1248</v>
      </c>
      <c r="C300" s="106" t="s">
        <v>1249</v>
      </c>
      <c r="D300" s="20">
        <v>14</v>
      </c>
      <c r="E300" s="106" t="s">
        <v>961</v>
      </c>
      <c r="F300" s="106" t="s">
        <v>1250</v>
      </c>
      <c r="G300" s="106" t="s">
        <v>1463</v>
      </c>
      <c r="H300" s="21" t="s">
        <v>316</v>
      </c>
      <c r="I300" s="21" t="s">
        <v>317</v>
      </c>
      <c r="J300" s="22" t="s">
        <v>991</v>
      </c>
      <c r="K300" s="222">
        <v>37999</v>
      </c>
      <c r="L300" s="150" t="s">
        <v>146</v>
      </c>
      <c r="M300" s="22">
        <v>40</v>
      </c>
      <c r="N300" s="22" t="s">
        <v>755</v>
      </c>
      <c r="O300" s="21" t="s">
        <v>969</v>
      </c>
      <c r="P300" s="21" t="s">
        <v>998</v>
      </c>
      <c r="Q300" s="21" t="s">
        <v>848</v>
      </c>
      <c r="R300" s="22">
        <v>1</v>
      </c>
      <c r="S300" s="79">
        <f t="shared" si="167"/>
        <v>8969</v>
      </c>
      <c r="T300" s="79"/>
      <c r="U300" s="79"/>
      <c r="V300" s="79">
        <f t="shared" si="157"/>
        <v>8969</v>
      </c>
      <c r="W300" s="79">
        <f>70.1*4</f>
        <v>280.39999999999998</v>
      </c>
      <c r="X300" s="79">
        <f t="shared" si="158"/>
        <v>1704.1666666666665</v>
      </c>
      <c r="Y300" s="79">
        <f t="shared" si="159"/>
        <v>17041.666666666664</v>
      </c>
      <c r="Z300" s="79">
        <f t="shared" si="160"/>
        <v>1345.35</v>
      </c>
      <c r="AA300" s="79">
        <f t="shared" si="161"/>
        <v>269.07</v>
      </c>
      <c r="AB300" s="79">
        <f t="shared" si="162"/>
        <v>448.45000000000005</v>
      </c>
      <c r="AC300" s="79">
        <f t="shared" si="163"/>
        <v>179.38</v>
      </c>
      <c r="AD300" s="79">
        <f t="shared" si="168"/>
        <v>788</v>
      </c>
      <c r="AE300" s="79">
        <f t="shared" si="169"/>
        <v>468</v>
      </c>
      <c r="AF300" s="81">
        <f t="shared" si="170"/>
        <v>5112.5</v>
      </c>
      <c r="AG300" s="81">
        <f t="shared" si="165"/>
        <v>14735.844444444443</v>
      </c>
      <c r="AH300" s="81">
        <f t="shared" si="166"/>
        <v>176830.1333333333</v>
      </c>
      <c r="AI300" s="81"/>
      <c r="AJ300" s="81"/>
      <c r="AK300" s="81"/>
      <c r="AL300" s="81"/>
      <c r="AM300" s="81"/>
      <c r="AN300" s="81"/>
      <c r="AO300" s="81"/>
      <c r="AP300" s="81"/>
      <c r="AQ300" s="81"/>
      <c r="IM300" s="24"/>
      <c r="IN300" s="24"/>
      <c r="IO300" s="24"/>
      <c r="IP300" s="24"/>
    </row>
    <row r="301" spans="1:250" s="23" customFormat="1" ht="15" customHeight="1" x14ac:dyDescent="0.2">
      <c r="A301" s="116">
        <v>67</v>
      </c>
      <c r="B301" s="106" t="s">
        <v>1248</v>
      </c>
      <c r="C301" s="106" t="s">
        <v>1249</v>
      </c>
      <c r="D301" s="20">
        <v>14</v>
      </c>
      <c r="E301" s="109" t="s">
        <v>961</v>
      </c>
      <c r="F301" s="106" t="s">
        <v>1250</v>
      </c>
      <c r="G301" s="106" t="s">
        <v>1454</v>
      </c>
      <c r="H301" s="69" t="s">
        <v>1220</v>
      </c>
      <c r="I301" s="68" t="s">
        <v>1221</v>
      </c>
      <c r="J301" s="67" t="s">
        <v>990</v>
      </c>
      <c r="K301" s="222">
        <v>41687</v>
      </c>
      <c r="L301" s="150">
        <v>6</v>
      </c>
      <c r="M301" s="22">
        <v>40</v>
      </c>
      <c r="N301" s="22" t="s">
        <v>755</v>
      </c>
      <c r="O301" s="21" t="s">
        <v>226</v>
      </c>
      <c r="P301" s="21" t="s">
        <v>998</v>
      </c>
      <c r="Q301" s="21" t="s">
        <v>848</v>
      </c>
      <c r="R301" s="22">
        <v>1</v>
      </c>
      <c r="S301" s="79">
        <f>9183+500+400</f>
        <v>10083</v>
      </c>
      <c r="T301" s="79"/>
      <c r="U301" s="79"/>
      <c r="V301" s="79">
        <f t="shared" ref="V301:V332" si="171">S301+T301+U301</f>
        <v>10083</v>
      </c>
      <c r="W301" s="79"/>
      <c r="X301" s="79">
        <f t="shared" ref="X301:X334" si="172">(V301+AD301+AE301)/30*5</f>
        <v>1935.6666666666665</v>
      </c>
      <c r="Y301" s="79">
        <f t="shared" ref="Y301:Y334" si="173">(V301+AD301+AE301)/30*50</f>
        <v>19356.666666666668</v>
      </c>
      <c r="Z301" s="79">
        <f t="shared" ref="Z301:Z334" si="174">V301*15%</f>
        <v>1512.45</v>
      </c>
      <c r="AA301" s="79">
        <f t="shared" ref="AA301:AA334" si="175">V301*3%</f>
        <v>302.49</v>
      </c>
      <c r="AB301" s="79">
        <f t="shared" ref="AB301:AB334" si="176">V301*5%</f>
        <v>504.15000000000003</v>
      </c>
      <c r="AC301" s="79">
        <f t="shared" ref="AC301:AC334" si="177">V301*2%</f>
        <v>201.66</v>
      </c>
      <c r="AD301" s="79">
        <f>845+70</f>
        <v>915</v>
      </c>
      <c r="AE301" s="79">
        <f>586+30</f>
        <v>616</v>
      </c>
      <c r="AF301" s="81">
        <f t="shared" si="170"/>
        <v>5807</v>
      </c>
      <c r="AG301" s="81">
        <f t="shared" ref="AG301:AG332" si="178">V301+W301+Z301+AA301+AB301+AC301+AD301+AE301+(X301/12+Y301/12+AF301/12)</f>
        <v>16393.027777777777</v>
      </c>
      <c r="AH301" s="81">
        <f t="shared" ref="AH301:AH332" si="179">+AG301*12</f>
        <v>196716.33333333331</v>
      </c>
      <c r="AI301" s="81"/>
      <c r="AJ301" s="81"/>
      <c r="AK301" s="81"/>
      <c r="AL301" s="81"/>
      <c r="AM301" s="81"/>
      <c r="AN301" s="81"/>
      <c r="AO301" s="81"/>
      <c r="AP301" s="81"/>
      <c r="AQ301" s="81"/>
      <c r="IM301" s="24"/>
      <c r="IN301" s="24"/>
      <c r="IO301" s="24"/>
      <c r="IP301" s="24"/>
    </row>
    <row r="302" spans="1:250" s="23" customFormat="1" ht="15" customHeight="1" x14ac:dyDescent="0.2">
      <c r="A302" s="111">
        <v>68</v>
      </c>
      <c r="B302" s="106" t="s">
        <v>1248</v>
      </c>
      <c r="C302" s="106" t="s">
        <v>1249</v>
      </c>
      <c r="D302" s="20">
        <v>14</v>
      </c>
      <c r="E302" s="112" t="s">
        <v>961</v>
      </c>
      <c r="F302" s="106" t="s">
        <v>1250</v>
      </c>
      <c r="G302" s="106" t="s">
        <v>1817</v>
      </c>
      <c r="H302" s="61" t="s">
        <v>1816</v>
      </c>
      <c r="I302" s="21" t="s">
        <v>1818</v>
      </c>
      <c r="J302" s="67" t="s">
        <v>991</v>
      </c>
      <c r="K302" s="222">
        <v>42126</v>
      </c>
      <c r="L302" s="150">
        <v>6</v>
      </c>
      <c r="M302" s="22">
        <v>40</v>
      </c>
      <c r="N302" s="22" t="s">
        <v>731</v>
      </c>
      <c r="O302" s="21" t="s">
        <v>182</v>
      </c>
      <c r="P302" s="21" t="s">
        <v>998</v>
      </c>
      <c r="Q302" s="21" t="s">
        <v>848</v>
      </c>
      <c r="R302" s="22">
        <v>1</v>
      </c>
      <c r="S302" s="79">
        <f>9183+500+400</f>
        <v>10083</v>
      </c>
      <c r="T302" s="79"/>
      <c r="U302" s="79"/>
      <c r="V302" s="79">
        <f t="shared" si="171"/>
        <v>10083</v>
      </c>
      <c r="W302" s="79"/>
      <c r="X302" s="79">
        <f t="shared" si="172"/>
        <v>1935.6666666666665</v>
      </c>
      <c r="Y302" s="79">
        <f t="shared" si="173"/>
        <v>19356.666666666668</v>
      </c>
      <c r="Z302" s="79">
        <f t="shared" si="174"/>
        <v>1512.45</v>
      </c>
      <c r="AA302" s="79">
        <f t="shared" si="175"/>
        <v>302.49</v>
      </c>
      <c r="AB302" s="79">
        <f t="shared" si="176"/>
        <v>504.15000000000003</v>
      </c>
      <c r="AC302" s="79">
        <f t="shared" si="177"/>
        <v>201.66</v>
      </c>
      <c r="AD302" s="79">
        <f>845+70</f>
        <v>915</v>
      </c>
      <c r="AE302" s="79">
        <f>586+30</f>
        <v>616</v>
      </c>
      <c r="AF302" s="81">
        <f t="shared" si="170"/>
        <v>5807</v>
      </c>
      <c r="AG302" s="81">
        <f t="shared" si="178"/>
        <v>16393.027777777777</v>
      </c>
      <c r="AH302" s="81">
        <f t="shared" si="179"/>
        <v>196716.33333333331</v>
      </c>
      <c r="AI302" s="81"/>
      <c r="AJ302" s="81"/>
      <c r="AK302" s="81"/>
      <c r="AL302" s="81"/>
      <c r="AM302" s="81"/>
      <c r="AN302" s="81"/>
      <c r="AO302" s="81"/>
      <c r="AP302" s="81"/>
      <c r="AQ302" s="81"/>
      <c r="IM302" s="24"/>
      <c r="IN302" s="24"/>
      <c r="IO302" s="24"/>
      <c r="IP302" s="24"/>
    </row>
    <row r="303" spans="1:250" s="23" customFormat="1" ht="15" customHeight="1" x14ac:dyDescent="0.2">
      <c r="A303" s="18">
        <v>69</v>
      </c>
      <c r="B303" s="106" t="s">
        <v>1248</v>
      </c>
      <c r="C303" s="106" t="s">
        <v>1249</v>
      </c>
      <c r="D303" s="20">
        <v>14</v>
      </c>
      <c r="E303" s="106" t="s">
        <v>961</v>
      </c>
      <c r="F303" s="106" t="s">
        <v>1250</v>
      </c>
      <c r="G303" s="106" t="s">
        <v>1465</v>
      </c>
      <c r="H303" s="21" t="s">
        <v>183</v>
      </c>
      <c r="I303" s="21" t="s">
        <v>184</v>
      </c>
      <c r="J303" s="22" t="s">
        <v>991</v>
      </c>
      <c r="K303" s="222">
        <v>37073</v>
      </c>
      <c r="L303" s="150">
        <v>6</v>
      </c>
      <c r="M303" s="22">
        <v>40</v>
      </c>
      <c r="N303" s="22" t="s">
        <v>731</v>
      </c>
      <c r="O303" s="21" t="s">
        <v>182</v>
      </c>
      <c r="P303" s="21" t="s">
        <v>998</v>
      </c>
      <c r="Q303" s="21" t="s">
        <v>848</v>
      </c>
      <c r="R303" s="22">
        <v>1</v>
      </c>
      <c r="S303" s="79">
        <f>9183+500+400</f>
        <v>10083</v>
      </c>
      <c r="T303" s="79"/>
      <c r="U303" s="79"/>
      <c r="V303" s="79">
        <f t="shared" si="171"/>
        <v>10083</v>
      </c>
      <c r="W303" s="79">
        <f>70.1*5</f>
        <v>350.5</v>
      </c>
      <c r="X303" s="79">
        <f t="shared" si="172"/>
        <v>1935.6666666666665</v>
      </c>
      <c r="Y303" s="79">
        <f t="shared" si="173"/>
        <v>19356.666666666668</v>
      </c>
      <c r="Z303" s="79">
        <f t="shared" si="174"/>
        <v>1512.45</v>
      </c>
      <c r="AA303" s="79">
        <f t="shared" si="175"/>
        <v>302.49</v>
      </c>
      <c r="AB303" s="79">
        <f t="shared" si="176"/>
        <v>504.15000000000003</v>
      </c>
      <c r="AC303" s="79">
        <f t="shared" si="177"/>
        <v>201.66</v>
      </c>
      <c r="AD303" s="79">
        <f>845+70</f>
        <v>915</v>
      </c>
      <c r="AE303" s="79">
        <f>586+30</f>
        <v>616</v>
      </c>
      <c r="AF303" s="81">
        <f t="shared" si="170"/>
        <v>5807</v>
      </c>
      <c r="AG303" s="81">
        <f t="shared" si="178"/>
        <v>16743.527777777777</v>
      </c>
      <c r="AH303" s="81">
        <f t="shared" si="179"/>
        <v>200922.33333333331</v>
      </c>
      <c r="AI303" s="81"/>
      <c r="AJ303" s="81"/>
      <c r="AK303" s="81"/>
      <c r="AL303" s="81"/>
      <c r="AM303" s="81"/>
      <c r="AN303" s="81"/>
      <c r="AO303" s="81"/>
      <c r="AP303" s="81"/>
      <c r="AQ303" s="81"/>
      <c r="IM303" s="24"/>
      <c r="IN303" s="24"/>
      <c r="IO303" s="24"/>
      <c r="IP303" s="24"/>
    </row>
    <row r="304" spans="1:250" s="23" customFormat="1" ht="15" customHeight="1" x14ac:dyDescent="0.2">
      <c r="A304" s="116">
        <v>70</v>
      </c>
      <c r="B304" s="106" t="s">
        <v>1248</v>
      </c>
      <c r="C304" s="106" t="s">
        <v>1249</v>
      </c>
      <c r="D304" s="20">
        <v>14</v>
      </c>
      <c r="E304" s="109" t="s">
        <v>961</v>
      </c>
      <c r="F304" s="106" t="s">
        <v>1250</v>
      </c>
      <c r="G304" s="106" t="s">
        <v>1466</v>
      </c>
      <c r="H304" s="21" t="s">
        <v>234</v>
      </c>
      <c r="I304" s="21" t="s">
        <v>235</v>
      </c>
      <c r="J304" s="22" t="s">
        <v>990</v>
      </c>
      <c r="K304" s="222">
        <v>33392</v>
      </c>
      <c r="L304" s="150" t="s">
        <v>906</v>
      </c>
      <c r="M304" s="22">
        <v>40</v>
      </c>
      <c r="N304" s="22" t="s">
        <v>755</v>
      </c>
      <c r="O304" s="21" t="s">
        <v>249</v>
      </c>
      <c r="P304" s="21" t="s">
        <v>998</v>
      </c>
      <c r="Q304" s="21" t="s">
        <v>848</v>
      </c>
      <c r="R304" s="22">
        <v>1</v>
      </c>
      <c r="S304" s="79">
        <f>9681+500+400</f>
        <v>10581</v>
      </c>
      <c r="T304" s="79"/>
      <c r="U304" s="79"/>
      <c r="V304" s="79">
        <f t="shared" si="171"/>
        <v>10581</v>
      </c>
      <c r="W304" s="79">
        <v>307</v>
      </c>
      <c r="X304" s="79">
        <f t="shared" si="172"/>
        <v>2022.8333333333333</v>
      </c>
      <c r="Y304" s="79">
        <f t="shared" si="173"/>
        <v>20228.333333333332</v>
      </c>
      <c r="Z304" s="79">
        <f t="shared" si="174"/>
        <v>1587.1499999999999</v>
      </c>
      <c r="AA304" s="79">
        <f t="shared" si="175"/>
        <v>317.43</v>
      </c>
      <c r="AB304" s="79">
        <f t="shared" si="176"/>
        <v>529.05000000000007</v>
      </c>
      <c r="AC304" s="79">
        <f t="shared" si="177"/>
        <v>211.62</v>
      </c>
      <c r="AD304" s="79">
        <f>856+70</f>
        <v>926</v>
      </c>
      <c r="AE304" s="79">
        <f>600+30</f>
        <v>630</v>
      </c>
      <c r="AF304" s="81">
        <f t="shared" si="170"/>
        <v>6068.5</v>
      </c>
      <c r="AG304" s="81">
        <f t="shared" si="178"/>
        <v>17449.222222222223</v>
      </c>
      <c r="AH304" s="81">
        <f t="shared" si="179"/>
        <v>209390.66666666669</v>
      </c>
      <c r="AI304" s="81"/>
      <c r="AJ304" s="81"/>
      <c r="AK304" s="81"/>
      <c r="AL304" s="81"/>
      <c r="AM304" s="81"/>
      <c r="AN304" s="81"/>
      <c r="AO304" s="81"/>
      <c r="AP304" s="81"/>
      <c r="AQ304" s="81"/>
      <c r="IM304" s="24"/>
      <c r="IN304" s="24"/>
      <c r="IO304" s="24"/>
      <c r="IP304" s="24"/>
    </row>
    <row r="305" spans="1:250" s="23" customFormat="1" ht="15" customHeight="1" x14ac:dyDescent="0.2">
      <c r="A305" s="18">
        <v>71</v>
      </c>
      <c r="B305" s="106" t="s">
        <v>1248</v>
      </c>
      <c r="C305" s="106" t="s">
        <v>1249</v>
      </c>
      <c r="D305" s="20">
        <v>14</v>
      </c>
      <c r="E305" s="112" t="s">
        <v>961</v>
      </c>
      <c r="F305" s="106" t="s">
        <v>1250</v>
      </c>
      <c r="G305" s="106" t="s">
        <v>1467</v>
      </c>
      <c r="H305" s="21" t="s">
        <v>257</v>
      </c>
      <c r="I305" s="21" t="s">
        <v>258</v>
      </c>
      <c r="J305" s="22" t="s">
        <v>991</v>
      </c>
      <c r="K305" s="222">
        <v>38666</v>
      </c>
      <c r="L305" s="150" t="s">
        <v>906</v>
      </c>
      <c r="M305" s="22">
        <v>40</v>
      </c>
      <c r="N305" s="22" t="s">
        <v>755</v>
      </c>
      <c r="O305" s="21" t="s">
        <v>970</v>
      </c>
      <c r="P305" s="21" t="s">
        <v>998</v>
      </c>
      <c r="Q305" s="21" t="s">
        <v>848</v>
      </c>
      <c r="R305" s="22">
        <v>1</v>
      </c>
      <c r="S305" s="79">
        <f>9681+500+400</f>
        <v>10581</v>
      </c>
      <c r="T305" s="79"/>
      <c r="U305" s="79"/>
      <c r="V305" s="79">
        <f t="shared" si="171"/>
        <v>10581</v>
      </c>
      <c r="W305" s="79">
        <f>70.1*4</f>
        <v>280.39999999999998</v>
      </c>
      <c r="X305" s="79">
        <f t="shared" si="172"/>
        <v>2022.8333333333333</v>
      </c>
      <c r="Y305" s="79">
        <f t="shared" si="173"/>
        <v>20228.333333333332</v>
      </c>
      <c r="Z305" s="79">
        <f t="shared" si="174"/>
        <v>1587.1499999999999</v>
      </c>
      <c r="AA305" s="79">
        <f t="shared" si="175"/>
        <v>317.43</v>
      </c>
      <c r="AB305" s="79">
        <f t="shared" si="176"/>
        <v>529.05000000000007</v>
      </c>
      <c r="AC305" s="79">
        <f t="shared" si="177"/>
        <v>211.62</v>
      </c>
      <c r="AD305" s="79">
        <f>856+70</f>
        <v>926</v>
      </c>
      <c r="AE305" s="79">
        <f>600+30</f>
        <v>630</v>
      </c>
      <c r="AF305" s="81">
        <f t="shared" si="170"/>
        <v>6068.5</v>
      </c>
      <c r="AG305" s="81">
        <f t="shared" si="178"/>
        <v>17422.62222222222</v>
      </c>
      <c r="AH305" s="81">
        <f t="shared" si="179"/>
        <v>209071.46666666665</v>
      </c>
      <c r="AI305" s="81"/>
      <c r="AJ305" s="81"/>
      <c r="AK305" s="81"/>
      <c r="AL305" s="81"/>
      <c r="AM305" s="81"/>
      <c r="AN305" s="81"/>
      <c r="AO305" s="81"/>
      <c r="AP305" s="81"/>
      <c r="AQ305" s="81"/>
      <c r="IM305" s="24"/>
      <c r="IN305" s="24"/>
      <c r="IO305" s="24"/>
      <c r="IP305" s="24"/>
    </row>
    <row r="306" spans="1:250" s="23" customFormat="1" ht="15" customHeight="1" x14ac:dyDescent="0.2">
      <c r="A306" s="116">
        <v>72</v>
      </c>
      <c r="B306" s="106" t="s">
        <v>1248</v>
      </c>
      <c r="C306" s="106" t="s">
        <v>1249</v>
      </c>
      <c r="D306" s="20">
        <v>14</v>
      </c>
      <c r="E306" s="106" t="s">
        <v>961</v>
      </c>
      <c r="F306" s="106" t="s">
        <v>1250</v>
      </c>
      <c r="G306" s="106" t="s">
        <v>1468</v>
      </c>
      <c r="H306" s="25" t="s">
        <v>876</v>
      </c>
      <c r="I306" s="21" t="s">
        <v>514</v>
      </c>
      <c r="J306" s="22" t="s">
        <v>991</v>
      </c>
      <c r="K306" s="222">
        <v>33483</v>
      </c>
      <c r="L306" s="150" t="s">
        <v>906</v>
      </c>
      <c r="M306" s="22">
        <v>40</v>
      </c>
      <c r="N306" s="22" t="s">
        <v>755</v>
      </c>
      <c r="O306" s="21" t="s">
        <v>970</v>
      </c>
      <c r="P306" s="21" t="s">
        <v>998</v>
      </c>
      <c r="Q306" s="21" t="s">
        <v>848</v>
      </c>
      <c r="R306" s="22">
        <v>1</v>
      </c>
      <c r="S306" s="79">
        <f>9681+500+400</f>
        <v>10581</v>
      </c>
      <c r="T306" s="79"/>
      <c r="U306" s="79"/>
      <c r="V306" s="79">
        <f t="shared" si="171"/>
        <v>10581</v>
      </c>
      <c r="W306" s="79">
        <f>70.1*7</f>
        <v>490.69999999999993</v>
      </c>
      <c r="X306" s="79">
        <f t="shared" si="172"/>
        <v>2022.8333333333333</v>
      </c>
      <c r="Y306" s="79">
        <f t="shared" si="173"/>
        <v>20228.333333333332</v>
      </c>
      <c r="Z306" s="79">
        <f t="shared" si="174"/>
        <v>1587.1499999999999</v>
      </c>
      <c r="AA306" s="79">
        <f t="shared" si="175"/>
        <v>317.43</v>
      </c>
      <c r="AB306" s="79">
        <f t="shared" si="176"/>
        <v>529.05000000000007</v>
      </c>
      <c r="AC306" s="79">
        <f t="shared" si="177"/>
        <v>211.62</v>
      </c>
      <c r="AD306" s="79">
        <f>856+70</f>
        <v>926</v>
      </c>
      <c r="AE306" s="79">
        <f>600+30</f>
        <v>630</v>
      </c>
      <c r="AF306" s="81">
        <f t="shared" si="170"/>
        <v>6068.5</v>
      </c>
      <c r="AG306" s="81">
        <f t="shared" si="178"/>
        <v>17632.922222222223</v>
      </c>
      <c r="AH306" s="81">
        <f t="shared" si="179"/>
        <v>211595.06666666668</v>
      </c>
      <c r="AI306" s="81"/>
      <c r="AJ306" s="81"/>
      <c r="AK306" s="81"/>
      <c r="AL306" s="81"/>
      <c r="AM306" s="81"/>
      <c r="AN306" s="81"/>
      <c r="AO306" s="81"/>
      <c r="AP306" s="81"/>
      <c r="AQ306" s="81"/>
      <c r="IM306" s="24"/>
      <c r="IN306" s="24"/>
      <c r="IO306" s="24"/>
      <c r="IP306" s="24"/>
    </row>
    <row r="307" spans="1:250" s="23" customFormat="1" ht="15" customHeight="1" x14ac:dyDescent="0.2">
      <c r="A307" s="111">
        <v>73</v>
      </c>
      <c r="B307" s="106" t="s">
        <v>1248</v>
      </c>
      <c r="C307" s="106" t="s">
        <v>1249</v>
      </c>
      <c r="D307" s="20">
        <v>14</v>
      </c>
      <c r="E307" s="109" t="s">
        <v>961</v>
      </c>
      <c r="F307" s="106" t="s">
        <v>1250</v>
      </c>
      <c r="G307" s="106" t="s">
        <v>1775</v>
      </c>
      <c r="H307" s="61" t="s">
        <v>1776</v>
      </c>
      <c r="I307" s="61" t="s">
        <v>1777</v>
      </c>
      <c r="J307" s="67" t="s">
        <v>990</v>
      </c>
      <c r="K307" s="222">
        <v>42020</v>
      </c>
      <c r="L307" s="150" t="s">
        <v>906</v>
      </c>
      <c r="M307" s="22">
        <v>40</v>
      </c>
      <c r="N307" s="22" t="s">
        <v>755</v>
      </c>
      <c r="O307" s="21" t="s">
        <v>283</v>
      </c>
      <c r="P307" s="21" t="s">
        <v>998</v>
      </c>
      <c r="Q307" s="21" t="s">
        <v>848</v>
      </c>
      <c r="R307" s="22">
        <v>1</v>
      </c>
      <c r="S307" s="79">
        <f>9681+500+400</f>
        <v>10581</v>
      </c>
      <c r="T307" s="79"/>
      <c r="U307" s="79"/>
      <c r="V307" s="79">
        <f t="shared" si="171"/>
        <v>10581</v>
      </c>
      <c r="W307" s="79">
        <f>70.1*8</f>
        <v>560.79999999999995</v>
      </c>
      <c r="X307" s="79">
        <f t="shared" si="172"/>
        <v>2022.8333333333333</v>
      </c>
      <c r="Y307" s="79">
        <f t="shared" si="173"/>
        <v>20228.333333333332</v>
      </c>
      <c r="Z307" s="79">
        <f t="shared" si="174"/>
        <v>1587.1499999999999</v>
      </c>
      <c r="AA307" s="79">
        <f t="shared" si="175"/>
        <v>317.43</v>
      </c>
      <c r="AB307" s="79">
        <f t="shared" si="176"/>
        <v>529.05000000000007</v>
      </c>
      <c r="AC307" s="79">
        <f t="shared" si="177"/>
        <v>211.62</v>
      </c>
      <c r="AD307" s="79">
        <f>856+70</f>
        <v>926</v>
      </c>
      <c r="AE307" s="79">
        <f>600+30</f>
        <v>630</v>
      </c>
      <c r="AF307" s="81">
        <f t="shared" si="170"/>
        <v>6068.5</v>
      </c>
      <c r="AG307" s="81">
        <f t="shared" si="178"/>
        <v>17703.022222222222</v>
      </c>
      <c r="AH307" s="81">
        <f t="shared" si="179"/>
        <v>212436.26666666666</v>
      </c>
      <c r="AI307" s="81"/>
      <c r="AJ307" s="81"/>
      <c r="AK307" s="81"/>
      <c r="AL307" s="81"/>
      <c r="AM307" s="81"/>
      <c r="AN307" s="81"/>
      <c r="AO307" s="81"/>
      <c r="AP307" s="81"/>
      <c r="AQ307" s="81"/>
      <c r="IM307" s="24"/>
      <c r="IN307" s="24"/>
      <c r="IO307" s="24"/>
      <c r="IP307" s="24"/>
    </row>
    <row r="308" spans="1:250" s="23" customFormat="1" ht="15" customHeight="1" x14ac:dyDescent="0.2">
      <c r="A308" s="18">
        <v>74</v>
      </c>
      <c r="B308" s="106" t="s">
        <v>1248</v>
      </c>
      <c r="C308" s="106" t="s">
        <v>1249</v>
      </c>
      <c r="D308" s="20">
        <v>14</v>
      </c>
      <c r="E308" s="112" t="s">
        <v>961</v>
      </c>
      <c r="F308" s="106" t="s">
        <v>1250</v>
      </c>
      <c r="G308" s="106" t="s">
        <v>1470</v>
      </c>
      <c r="H308" s="21" t="s">
        <v>287</v>
      </c>
      <c r="I308" s="21" t="s">
        <v>500</v>
      </c>
      <c r="J308" s="22" t="s">
        <v>990</v>
      </c>
      <c r="K308" s="222">
        <v>37818</v>
      </c>
      <c r="L308" s="150" t="s">
        <v>906</v>
      </c>
      <c r="M308" s="22">
        <v>40</v>
      </c>
      <c r="N308" s="22" t="s">
        <v>755</v>
      </c>
      <c r="O308" s="21" t="s">
        <v>283</v>
      </c>
      <c r="P308" s="21" t="s">
        <v>998</v>
      </c>
      <c r="Q308" s="21" t="s">
        <v>848</v>
      </c>
      <c r="R308" s="22">
        <v>1</v>
      </c>
      <c r="S308" s="79">
        <f>9681+500+400</f>
        <v>10581</v>
      </c>
      <c r="T308" s="79"/>
      <c r="U308" s="79"/>
      <c r="V308" s="79">
        <f t="shared" si="171"/>
        <v>10581</v>
      </c>
      <c r="W308" s="79">
        <f>70.1*5</f>
        <v>350.5</v>
      </c>
      <c r="X308" s="79">
        <f t="shared" si="172"/>
        <v>2022.8333333333333</v>
      </c>
      <c r="Y308" s="79">
        <f t="shared" si="173"/>
        <v>20228.333333333332</v>
      </c>
      <c r="Z308" s="79">
        <f t="shared" si="174"/>
        <v>1587.1499999999999</v>
      </c>
      <c r="AA308" s="79">
        <f t="shared" si="175"/>
        <v>317.43</v>
      </c>
      <c r="AB308" s="79">
        <f t="shared" si="176"/>
        <v>529.05000000000007</v>
      </c>
      <c r="AC308" s="79">
        <f t="shared" si="177"/>
        <v>211.62</v>
      </c>
      <c r="AD308" s="79">
        <f>856+70</f>
        <v>926</v>
      </c>
      <c r="AE308" s="79">
        <f>600+30</f>
        <v>630</v>
      </c>
      <c r="AF308" s="81">
        <f t="shared" si="170"/>
        <v>6068.5</v>
      </c>
      <c r="AG308" s="81">
        <f t="shared" si="178"/>
        <v>17492.722222222223</v>
      </c>
      <c r="AH308" s="81">
        <f t="shared" si="179"/>
        <v>209912.66666666669</v>
      </c>
      <c r="AI308" s="81"/>
      <c r="AJ308" s="81"/>
      <c r="AK308" s="81"/>
      <c r="AL308" s="81"/>
      <c r="AM308" s="81"/>
      <c r="AN308" s="81"/>
      <c r="AO308" s="81"/>
      <c r="AP308" s="81"/>
      <c r="AQ308" s="81"/>
      <c r="IM308" s="24"/>
      <c r="IN308" s="24"/>
      <c r="IO308" s="24"/>
      <c r="IP308" s="24"/>
    </row>
    <row r="309" spans="1:250" s="23" customFormat="1" ht="15" customHeight="1" x14ac:dyDescent="0.2">
      <c r="A309" s="116">
        <v>75</v>
      </c>
      <c r="B309" s="106" t="s">
        <v>1248</v>
      </c>
      <c r="C309" s="106" t="s">
        <v>1249</v>
      </c>
      <c r="D309" s="20">
        <v>14</v>
      </c>
      <c r="E309" s="112" t="s">
        <v>961</v>
      </c>
      <c r="F309" s="106" t="s">
        <v>1250</v>
      </c>
      <c r="G309" s="106" t="s">
        <v>1474</v>
      </c>
      <c r="H309" s="21" t="s">
        <v>288</v>
      </c>
      <c r="I309" s="21" t="s">
        <v>289</v>
      </c>
      <c r="J309" s="22" t="s">
        <v>991</v>
      </c>
      <c r="K309" s="222">
        <v>39392</v>
      </c>
      <c r="L309" s="150" t="s">
        <v>767</v>
      </c>
      <c r="M309" s="22">
        <v>40</v>
      </c>
      <c r="N309" s="22" t="s">
        <v>755</v>
      </c>
      <c r="O309" s="21" t="s">
        <v>768</v>
      </c>
      <c r="P309" s="21" t="s">
        <v>998</v>
      </c>
      <c r="Q309" s="21" t="s">
        <v>848</v>
      </c>
      <c r="R309" s="22">
        <v>1</v>
      </c>
      <c r="S309" s="146">
        <f>10837+500+400</f>
        <v>11737</v>
      </c>
      <c r="T309" s="79"/>
      <c r="U309" s="79"/>
      <c r="V309" s="79">
        <f t="shared" si="171"/>
        <v>11737</v>
      </c>
      <c r="W309" s="79">
        <f>70.1*4</f>
        <v>280.39999999999998</v>
      </c>
      <c r="X309" s="79">
        <f t="shared" si="172"/>
        <v>2225.8333333333335</v>
      </c>
      <c r="Y309" s="79">
        <f t="shared" si="173"/>
        <v>22258.333333333336</v>
      </c>
      <c r="Z309" s="79">
        <f t="shared" si="174"/>
        <v>1760.55</v>
      </c>
      <c r="AA309" s="79">
        <f t="shared" si="175"/>
        <v>352.11</v>
      </c>
      <c r="AB309" s="79">
        <f t="shared" si="176"/>
        <v>586.85</v>
      </c>
      <c r="AC309" s="79">
        <f t="shared" si="177"/>
        <v>234.74</v>
      </c>
      <c r="AD309" s="79">
        <f>887+70</f>
        <v>957</v>
      </c>
      <c r="AE309" s="79">
        <f>631+30</f>
        <v>661</v>
      </c>
      <c r="AF309" s="81">
        <f t="shared" si="170"/>
        <v>6677.5</v>
      </c>
      <c r="AG309" s="81">
        <f t="shared" si="178"/>
        <v>19166.455555555556</v>
      </c>
      <c r="AH309" s="81">
        <f t="shared" si="179"/>
        <v>229997.46666666667</v>
      </c>
      <c r="AI309" s="81"/>
      <c r="AJ309" s="81"/>
      <c r="AK309" s="81"/>
      <c r="AL309" s="81"/>
      <c r="AM309" s="81"/>
      <c r="AN309" s="81"/>
      <c r="AO309" s="81"/>
      <c r="AP309" s="81"/>
      <c r="AQ309" s="81"/>
      <c r="IM309" s="24"/>
      <c r="IN309" s="24"/>
      <c r="IO309" s="24"/>
      <c r="IP309" s="24"/>
    </row>
    <row r="310" spans="1:250" s="23" customFormat="1" ht="15" customHeight="1" x14ac:dyDescent="0.2">
      <c r="A310" s="18">
        <v>76</v>
      </c>
      <c r="B310" s="106" t="s">
        <v>1248</v>
      </c>
      <c r="C310" s="106" t="s">
        <v>1249</v>
      </c>
      <c r="D310" s="20">
        <v>14</v>
      </c>
      <c r="E310" s="106" t="s">
        <v>961</v>
      </c>
      <c r="F310" s="106" t="s">
        <v>1250</v>
      </c>
      <c r="G310" s="106" t="s">
        <v>1478</v>
      </c>
      <c r="H310" s="21" t="s">
        <v>240</v>
      </c>
      <c r="I310" s="21" t="s">
        <v>241</v>
      </c>
      <c r="J310" s="22" t="s">
        <v>990</v>
      </c>
      <c r="K310" s="222">
        <v>33270</v>
      </c>
      <c r="L310" s="150" t="s">
        <v>754</v>
      </c>
      <c r="M310" s="22">
        <v>40</v>
      </c>
      <c r="N310" s="22" t="s">
        <v>755</v>
      </c>
      <c r="O310" s="21" t="s">
        <v>756</v>
      </c>
      <c r="P310" s="21" t="s">
        <v>998</v>
      </c>
      <c r="Q310" s="21" t="s">
        <v>848</v>
      </c>
      <c r="R310" s="22">
        <v>1</v>
      </c>
      <c r="S310" s="79">
        <f t="shared" ref="S310:S316" si="180">11455+500+400</f>
        <v>12355</v>
      </c>
      <c r="T310" s="79"/>
      <c r="U310" s="79"/>
      <c r="V310" s="79">
        <f t="shared" si="171"/>
        <v>12355</v>
      </c>
      <c r="W310" s="79">
        <f>70.1*7</f>
        <v>490.69999999999993</v>
      </c>
      <c r="X310" s="79">
        <f t="shared" si="172"/>
        <v>2344.5</v>
      </c>
      <c r="Y310" s="79">
        <f t="shared" si="173"/>
        <v>23445</v>
      </c>
      <c r="Z310" s="79">
        <f t="shared" si="174"/>
        <v>1853.25</v>
      </c>
      <c r="AA310" s="79">
        <f t="shared" si="175"/>
        <v>370.65</v>
      </c>
      <c r="AB310" s="79">
        <f t="shared" si="176"/>
        <v>617.75</v>
      </c>
      <c r="AC310" s="79">
        <f t="shared" si="177"/>
        <v>247.1</v>
      </c>
      <c r="AD310" s="79">
        <f t="shared" ref="AD310:AD316" si="181">1021+25</f>
        <v>1046</v>
      </c>
      <c r="AE310" s="79">
        <v>666</v>
      </c>
      <c r="AF310" s="81">
        <f t="shared" si="170"/>
        <v>7033.5</v>
      </c>
      <c r="AG310" s="81">
        <f t="shared" si="178"/>
        <v>20381.7</v>
      </c>
      <c r="AH310" s="81">
        <f t="shared" si="179"/>
        <v>244580.40000000002</v>
      </c>
      <c r="AI310" s="81"/>
      <c r="AJ310" s="81"/>
      <c r="AK310" s="81"/>
      <c r="AL310" s="81"/>
      <c r="AM310" s="81"/>
      <c r="AN310" s="81"/>
      <c r="AO310" s="81"/>
      <c r="AP310" s="81"/>
      <c r="AQ310" s="81"/>
      <c r="IM310" s="24"/>
      <c r="IN310" s="24"/>
      <c r="IO310" s="24"/>
      <c r="IP310" s="24"/>
    </row>
    <row r="311" spans="1:250" s="23" customFormat="1" ht="15" customHeight="1" x14ac:dyDescent="0.2">
      <c r="A311" s="116">
        <v>77</v>
      </c>
      <c r="B311" s="106" t="s">
        <v>1248</v>
      </c>
      <c r="C311" s="106" t="s">
        <v>1249</v>
      </c>
      <c r="D311" s="20">
        <v>14</v>
      </c>
      <c r="E311" s="109" t="s">
        <v>961</v>
      </c>
      <c r="F311" s="106" t="s">
        <v>1250</v>
      </c>
      <c r="G311" s="106" t="s">
        <v>1828</v>
      </c>
      <c r="H311" s="61" t="s">
        <v>1822</v>
      </c>
      <c r="I311" s="21" t="s">
        <v>1848</v>
      </c>
      <c r="J311" s="180" t="s">
        <v>991</v>
      </c>
      <c r="K311" s="222">
        <v>42171</v>
      </c>
      <c r="L311" s="150"/>
      <c r="M311" s="22">
        <v>40</v>
      </c>
      <c r="N311" s="22" t="s">
        <v>755</v>
      </c>
      <c r="O311" s="21" t="s">
        <v>756</v>
      </c>
      <c r="P311" s="21" t="s">
        <v>998</v>
      </c>
      <c r="Q311" s="21" t="s">
        <v>848</v>
      </c>
      <c r="R311" s="22">
        <v>1</v>
      </c>
      <c r="S311" s="79">
        <f t="shared" si="180"/>
        <v>12355</v>
      </c>
      <c r="T311" s="79"/>
      <c r="U311" s="79"/>
      <c r="V311" s="79">
        <f t="shared" si="171"/>
        <v>12355</v>
      </c>
      <c r="W311" s="79">
        <f>70.1*4</f>
        <v>280.39999999999998</v>
      </c>
      <c r="X311" s="79">
        <f t="shared" si="172"/>
        <v>2344.5</v>
      </c>
      <c r="Y311" s="79">
        <f t="shared" si="173"/>
        <v>23445</v>
      </c>
      <c r="Z311" s="79">
        <f t="shared" si="174"/>
        <v>1853.25</v>
      </c>
      <c r="AA311" s="79">
        <f t="shared" si="175"/>
        <v>370.65</v>
      </c>
      <c r="AB311" s="79">
        <f t="shared" si="176"/>
        <v>617.75</v>
      </c>
      <c r="AC311" s="79">
        <f t="shared" si="177"/>
        <v>247.1</v>
      </c>
      <c r="AD311" s="79">
        <f t="shared" si="181"/>
        <v>1046</v>
      </c>
      <c r="AE311" s="79">
        <v>666</v>
      </c>
      <c r="AF311" s="81">
        <f t="shared" si="170"/>
        <v>7033.5</v>
      </c>
      <c r="AG311" s="81">
        <f t="shared" si="178"/>
        <v>20171.400000000001</v>
      </c>
      <c r="AH311" s="81">
        <f t="shared" si="179"/>
        <v>242056.80000000002</v>
      </c>
      <c r="AI311" s="81"/>
      <c r="AJ311" s="81"/>
      <c r="AK311" s="81"/>
      <c r="AL311" s="81"/>
      <c r="AM311" s="81"/>
      <c r="AN311" s="81"/>
      <c r="AO311" s="81"/>
      <c r="AP311" s="81"/>
      <c r="AQ311" s="81"/>
      <c r="IM311" s="24"/>
      <c r="IN311" s="24"/>
      <c r="IO311" s="24"/>
      <c r="IP311" s="24"/>
    </row>
    <row r="312" spans="1:250" s="23" customFormat="1" ht="15" customHeight="1" x14ac:dyDescent="0.2">
      <c r="A312" s="111">
        <v>78</v>
      </c>
      <c r="B312" s="106" t="s">
        <v>1248</v>
      </c>
      <c r="C312" s="106" t="s">
        <v>1249</v>
      </c>
      <c r="D312" s="20">
        <v>14</v>
      </c>
      <c r="E312" s="112" t="s">
        <v>961</v>
      </c>
      <c r="F312" s="106" t="s">
        <v>1250</v>
      </c>
      <c r="G312" s="217" t="s">
        <v>1851</v>
      </c>
      <c r="H312" s="217" t="s">
        <v>1849</v>
      </c>
      <c r="I312" s="68" t="s">
        <v>1850</v>
      </c>
      <c r="J312" s="180" t="s">
        <v>991</v>
      </c>
      <c r="K312" s="232">
        <v>42323</v>
      </c>
      <c r="L312" s="150" t="s">
        <v>754</v>
      </c>
      <c r="M312" s="22">
        <v>40</v>
      </c>
      <c r="N312" s="22" t="s">
        <v>731</v>
      </c>
      <c r="O312" s="21" t="s">
        <v>461</v>
      </c>
      <c r="P312" s="21" t="s">
        <v>998</v>
      </c>
      <c r="Q312" s="21" t="s">
        <v>848</v>
      </c>
      <c r="R312" s="22">
        <v>1</v>
      </c>
      <c r="S312" s="79">
        <f t="shared" si="180"/>
        <v>12355</v>
      </c>
      <c r="T312" s="79"/>
      <c r="U312" s="79"/>
      <c r="V312" s="79">
        <f t="shared" si="171"/>
        <v>12355</v>
      </c>
      <c r="W312" s="79">
        <f>70.1*8</f>
        <v>560.79999999999995</v>
      </c>
      <c r="X312" s="79">
        <f t="shared" si="172"/>
        <v>2344.5</v>
      </c>
      <c r="Y312" s="79">
        <f t="shared" si="173"/>
        <v>23445</v>
      </c>
      <c r="Z312" s="79">
        <f t="shared" si="174"/>
        <v>1853.25</v>
      </c>
      <c r="AA312" s="79">
        <f t="shared" si="175"/>
        <v>370.65</v>
      </c>
      <c r="AB312" s="79">
        <f t="shared" si="176"/>
        <v>617.75</v>
      </c>
      <c r="AC312" s="79">
        <f t="shared" si="177"/>
        <v>247.1</v>
      </c>
      <c r="AD312" s="79">
        <f t="shared" si="181"/>
        <v>1046</v>
      </c>
      <c r="AE312" s="79">
        <v>666</v>
      </c>
      <c r="AF312" s="81">
        <f t="shared" si="170"/>
        <v>7033.5</v>
      </c>
      <c r="AG312" s="81">
        <f t="shared" si="178"/>
        <v>20451.8</v>
      </c>
      <c r="AH312" s="81">
        <f t="shared" si="179"/>
        <v>245421.59999999998</v>
      </c>
      <c r="AI312" s="81"/>
      <c r="AJ312" s="81"/>
      <c r="AK312" s="81"/>
      <c r="AL312" s="81"/>
      <c r="AM312" s="81"/>
      <c r="AN312" s="81"/>
      <c r="AO312" s="81"/>
      <c r="AP312" s="81"/>
      <c r="AQ312" s="81"/>
      <c r="IM312" s="24"/>
      <c r="IN312" s="24"/>
      <c r="IO312" s="24"/>
      <c r="IP312" s="24"/>
    </row>
    <row r="313" spans="1:250" s="23" customFormat="1" ht="15" customHeight="1" x14ac:dyDescent="0.2">
      <c r="A313" s="18">
        <v>79</v>
      </c>
      <c r="B313" s="106" t="s">
        <v>1248</v>
      </c>
      <c r="C313" s="106" t="s">
        <v>1249</v>
      </c>
      <c r="D313" s="20">
        <v>14</v>
      </c>
      <c r="E313" s="106" t="s">
        <v>961</v>
      </c>
      <c r="F313" s="106" t="s">
        <v>1250</v>
      </c>
      <c r="G313" s="106" t="s">
        <v>1480</v>
      </c>
      <c r="H313" s="21" t="s">
        <v>242</v>
      </c>
      <c r="I313" s="21" t="s">
        <v>243</v>
      </c>
      <c r="J313" s="22" t="s">
        <v>990</v>
      </c>
      <c r="K313" s="222">
        <v>36304</v>
      </c>
      <c r="L313" s="150" t="s">
        <v>754</v>
      </c>
      <c r="M313" s="22">
        <v>40</v>
      </c>
      <c r="N313" s="180" t="s">
        <v>755</v>
      </c>
      <c r="O313" s="21" t="s">
        <v>461</v>
      </c>
      <c r="P313" s="21" t="s">
        <v>998</v>
      </c>
      <c r="Q313" s="21" t="s">
        <v>848</v>
      </c>
      <c r="R313" s="22">
        <v>1</v>
      </c>
      <c r="S313" s="79">
        <f t="shared" si="180"/>
        <v>12355</v>
      </c>
      <c r="T313" s="79"/>
      <c r="U313" s="79"/>
      <c r="V313" s="79">
        <f t="shared" si="171"/>
        <v>12355</v>
      </c>
      <c r="W313" s="79">
        <f>70.1*5</f>
        <v>350.5</v>
      </c>
      <c r="X313" s="79">
        <f t="shared" si="172"/>
        <v>2344.5</v>
      </c>
      <c r="Y313" s="79">
        <f t="shared" si="173"/>
        <v>23445</v>
      </c>
      <c r="Z313" s="79">
        <f t="shared" si="174"/>
        <v>1853.25</v>
      </c>
      <c r="AA313" s="79">
        <f t="shared" si="175"/>
        <v>370.65</v>
      </c>
      <c r="AB313" s="79">
        <f t="shared" si="176"/>
        <v>617.75</v>
      </c>
      <c r="AC313" s="79">
        <f t="shared" si="177"/>
        <v>247.1</v>
      </c>
      <c r="AD313" s="79">
        <f t="shared" si="181"/>
        <v>1046</v>
      </c>
      <c r="AE313" s="79">
        <v>666</v>
      </c>
      <c r="AF313" s="81">
        <f t="shared" si="170"/>
        <v>7033.5</v>
      </c>
      <c r="AG313" s="81">
        <f t="shared" si="178"/>
        <v>20241.5</v>
      </c>
      <c r="AH313" s="81">
        <f t="shared" si="179"/>
        <v>242898</v>
      </c>
      <c r="AI313" s="81"/>
      <c r="AJ313" s="81"/>
      <c r="AK313" s="81"/>
      <c r="AL313" s="81"/>
      <c r="AM313" s="81"/>
      <c r="AN313" s="81"/>
      <c r="AO313" s="81"/>
      <c r="AP313" s="81"/>
      <c r="AQ313" s="81"/>
      <c r="IM313" s="24"/>
      <c r="IN313" s="24"/>
      <c r="IO313" s="24"/>
      <c r="IP313" s="24"/>
    </row>
    <row r="314" spans="1:250" s="23" customFormat="1" ht="15" customHeight="1" x14ac:dyDescent="0.2">
      <c r="A314" s="116">
        <v>80</v>
      </c>
      <c r="B314" s="242" t="s">
        <v>1248</v>
      </c>
      <c r="C314" s="242" t="s">
        <v>1249</v>
      </c>
      <c r="D314" s="243">
        <v>14</v>
      </c>
      <c r="E314" s="267" t="s">
        <v>962</v>
      </c>
      <c r="F314" s="242" t="s">
        <v>1250</v>
      </c>
      <c r="G314" s="106" t="s">
        <v>1481</v>
      </c>
      <c r="H314" s="21" t="s">
        <v>580</v>
      </c>
      <c r="I314" s="21" t="s">
        <v>236</v>
      </c>
      <c r="J314" s="22" t="s">
        <v>991</v>
      </c>
      <c r="K314" s="222">
        <v>33420</v>
      </c>
      <c r="L314" s="150" t="s">
        <v>754</v>
      </c>
      <c r="M314" s="22">
        <v>40</v>
      </c>
      <c r="N314" s="22" t="s">
        <v>755</v>
      </c>
      <c r="O314" s="21" t="s">
        <v>581</v>
      </c>
      <c r="P314" s="21" t="s">
        <v>998</v>
      </c>
      <c r="Q314" s="21" t="s">
        <v>848</v>
      </c>
      <c r="R314" s="22">
        <v>1</v>
      </c>
      <c r="S314" s="79">
        <f t="shared" si="180"/>
        <v>12355</v>
      </c>
      <c r="T314" s="79"/>
      <c r="U314" s="79"/>
      <c r="V314" s="79">
        <f t="shared" si="171"/>
        <v>12355</v>
      </c>
      <c r="W314" s="79">
        <f>70.1*7</f>
        <v>490.69999999999993</v>
      </c>
      <c r="X314" s="79">
        <f t="shared" si="172"/>
        <v>2344.5</v>
      </c>
      <c r="Y314" s="79">
        <f t="shared" si="173"/>
        <v>23445</v>
      </c>
      <c r="Z314" s="79">
        <f t="shared" si="174"/>
        <v>1853.25</v>
      </c>
      <c r="AA314" s="79">
        <f t="shared" si="175"/>
        <v>370.65</v>
      </c>
      <c r="AB314" s="79">
        <f t="shared" si="176"/>
        <v>617.75</v>
      </c>
      <c r="AC314" s="79">
        <f t="shared" si="177"/>
        <v>247.1</v>
      </c>
      <c r="AD314" s="79">
        <f t="shared" si="181"/>
        <v>1046</v>
      </c>
      <c r="AE314" s="79">
        <v>666</v>
      </c>
      <c r="AF314" s="81">
        <f t="shared" si="170"/>
        <v>7033.5</v>
      </c>
      <c r="AG314" s="81">
        <f t="shared" si="178"/>
        <v>20381.7</v>
      </c>
      <c r="AH314" s="81">
        <f t="shared" si="179"/>
        <v>244580.40000000002</v>
      </c>
      <c r="AI314" s="81"/>
      <c r="AJ314" s="81"/>
      <c r="AK314" s="81"/>
      <c r="AL314" s="81"/>
      <c r="AM314" s="81"/>
      <c r="AN314" s="81"/>
      <c r="AO314" s="81"/>
      <c r="AP314" s="81"/>
      <c r="AQ314" s="81"/>
      <c r="IM314" s="24"/>
      <c r="IN314" s="24"/>
      <c r="IO314" s="24"/>
      <c r="IP314" s="24"/>
    </row>
    <row r="315" spans="1:250" s="23" customFormat="1" ht="15" customHeight="1" x14ac:dyDescent="0.2">
      <c r="A315" s="18">
        <v>81</v>
      </c>
      <c r="B315" s="106" t="s">
        <v>1248</v>
      </c>
      <c r="C315" s="106" t="s">
        <v>1249</v>
      </c>
      <c r="D315" s="20">
        <v>14</v>
      </c>
      <c r="E315" s="112" t="s">
        <v>961</v>
      </c>
      <c r="F315" s="106" t="s">
        <v>1250</v>
      </c>
      <c r="G315" s="106" t="s">
        <v>1482</v>
      </c>
      <c r="H315" s="21" t="s">
        <v>255</v>
      </c>
      <c r="I315" s="21" t="s">
        <v>551</v>
      </c>
      <c r="J315" s="22" t="s">
        <v>991</v>
      </c>
      <c r="K315" s="222">
        <v>39114</v>
      </c>
      <c r="L315" s="150" t="s">
        <v>754</v>
      </c>
      <c r="M315" s="22">
        <v>40</v>
      </c>
      <c r="N315" s="22" t="s">
        <v>755</v>
      </c>
      <c r="O315" s="21" t="s">
        <v>581</v>
      </c>
      <c r="P315" s="21" t="s">
        <v>998</v>
      </c>
      <c r="Q315" s="21" t="s">
        <v>848</v>
      </c>
      <c r="R315" s="22">
        <v>1</v>
      </c>
      <c r="S315" s="79">
        <f t="shared" si="180"/>
        <v>12355</v>
      </c>
      <c r="T315" s="79"/>
      <c r="U315" s="79"/>
      <c r="V315" s="79">
        <f t="shared" si="171"/>
        <v>12355</v>
      </c>
      <c r="W315" s="79">
        <f>70.1*4</f>
        <v>280.39999999999998</v>
      </c>
      <c r="X315" s="79">
        <f t="shared" si="172"/>
        <v>2344.5</v>
      </c>
      <c r="Y315" s="79">
        <f t="shared" si="173"/>
        <v>23445</v>
      </c>
      <c r="Z315" s="79">
        <f t="shared" si="174"/>
        <v>1853.25</v>
      </c>
      <c r="AA315" s="79">
        <f t="shared" si="175"/>
        <v>370.65</v>
      </c>
      <c r="AB315" s="79">
        <f t="shared" si="176"/>
        <v>617.75</v>
      </c>
      <c r="AC315" s="79">
        <f t="shared" si="177"/>
        <v>247.1</v>
      </c>
      <c r="AD315" s="79">
        <f t="shared" si="181"/>
        <v>1046</v>
      </c>
      <c r="AE315" s="79">
        <v>666</v>
      </c>
      <c r="AF315" s="81">
        <f t="shared" si="170"/>
        <v>7033.5</v>
      </c>
      <c r="AG315" s="81">
        <f t="shared" si="178"/>
        <v>20171.400000000001</v>
      </c>
      <c r="AH315" s="81">
        <f t="shared" si="179"/>
        <v>242056.80000000002</v>
      </c>
      <c r="AI315" s="81"/>
      <c r="AJ315" s="81"/>
      <c r="AK315" s="81"/>
      <c r="AL315" s="81"/>
      <c r="AM315" s="81"/>
      <c r="AN315" s="81"/>
      <c r="AO315" s="81"/>
      <c r="AP315" s="81"/>
      <c r="AQ315" s="81"/>
      <c r="IM315" s="24"/>
      <c r="IN315" s="24"/>
      <c r="IO315" s="24"/>
      <c r="IP315" s="24"/>
    </row>
    <row r="316" spans="1:250" s="252" customFormat="1" ht="15" customHeight="1" x14ac:dyDescent="0.2">
      <c r="A316" s="116">
        <v>82</v>
      </c>
      <c r="B316" s="106" t="s">
        <v>1248</v>
      </c>
      <c r="C316" s="106" t="s">
        <v>1249</v>
      </c>
      <c r="D316" s="20">
        <v>14</v>
      </c>
      <c r="E316" s="106" t="s">
        <v>961</v>
      </c>
      <c r="F316" s="106" t="s">
        <v>1250</v>
      </c>
      <c r="G316" s="106" t="s">
        <v>1483</v>
      </c>
      <c r="H316" s="21" t="s">
        <v>1159</v>
      </c>
      <c r="I316" s="21" t="s">
        <v>1160</v>
      </c>
      <c r="J316" s="22" t="s">
        <v>991</v>
      </c>
      <c r="K316" s="222">
        <v>41421</v>
      </c>
      <c r="L316" s="150" t="s">
        <v>754</v>
      </c>
      <c r="M316" s="22">
        <v>40</v>
      </c>
      <c r="N316" s="22" t="s">
        <v>731</v>
      </c>
      <c r="O316" s="21" t="s">
        <v>262</v>
      </c>
      <c r="P316" s="21" t="s">
        <v>998</v>
      </c>
      <c r="Q316" s="21" t="s">
        <v>848</v>
      </c>
      <c r="R316" s="22">
        <v>1</v>
      </c>
      <c r="S316" s="79">
        <f t="shared" si="180"/>
        <v>12355</v>
      </c>
      <c r="T316" s="79"/>
      <c r="U316" s="79"/>
      <c r="V316" s="79">
        <f t="shared" si="171"/>
        <v>12355</v>
      </c>
      <c r="W316" s="79">
        <f>70.1*4</f>
        <v>280.39999999999998</v>
      </c>
      <c r="X316" s="79">
        <f t="shared" si="172"/>
        <v>2344.5</v>
      </c>
      <c r="Y316" s="79">
        <f t="shared" si="173"/>
        <v>23445</v>
      </c>
      <c r="Z316" s="79">
        <f t="shared" si="174"/>
        <v>1853.25</v>
      </c>
      <c r="AA316" s="79">
        <f t="shared" si="175"/>
        <v>370.65</v>
      </c>
      <c r="AB316" s="79">
        <f t="shared" si="176"/>
        <v>617.75</v>
      </c>
      <c r="AC316" s="79">
        <f t="shared" si="177"/>
        <v>247.1</v>
      </c>
      <c r="AD316" s="79">
        <f t="shared" si="181"/>
        <v>1046</v>
      </c>
      <c r="AE316" s="79">
        <v>666</v>
      </c>
      <c r="AF316" s="81">
        <f t="shared" si="170"/>
        <v>7033.5</v>
      </c>
      <c r="AG316" s="81">
        <f t="shared" si="178"/>
        <v>20171.400000000001</v>
      </c>
      <c r="AH316" s="81">
        <f t="shared" si="179"/>
        <v>242056.80000000002</v>
      </c>
      <c r="AI316" s="249"/>
      <c r="AJ316" s="249"/>
      <c r="AK316" s="249"/>
      <c r="AL316" s="249"/>
      <c r="AM316" s="249"/>
      <c r="AN316" s="249"/>
      <c r="AO316" s="249"/>
      <c r="AP316" s="249"/>
      <c r="AQ316" s="249"/>
      <c r="AR316" s="250"/>
      <c r="AS316" s="250"/>
      <c r="AT316" s="250"/>
      <c r="AU316" s="250"/>
      <c r="AV316" s="250"/>
      <c r="AW316" s="250"/>
      <c r="AX316" s="250"/>
      <c r="AY316" s="250"/>
      <c r="AZ316" s="250"/>
      <c r="BA316" s="250"/>
      <c r="BB316" s="250"/>
      <c r="BC316" s="250"/>
      <c r="BD316" s="250"/>
      <c r="BE316" s="250"/>
      <c r="BF316" s="250"/>
      <c r="BG316" s="250"/>
      <c r="BH316" s="250"/>
      <c r="BI316" s="250"/>
      <c r="BJ316" s="250"/>
      <c r="BK316" s="250"/>
      <c r="BL316" s="250"/>
      <c r="BM316" s="250"/>
      <c r="BN316" s="250"/>
      <c r="BO316" s="250"/>
      <c r="BP316" s="250"/>
      <c r="BQ316" s="250"/>
      <c r="BR316" s="250"/>
      <c r="BS316" s="250"/>
      <c r="BT316" s="250"/>
      <c r="BU316" s="250"/>
      <c r="BV316" s="250"/>
      <c r="BW316" s="250"/>
      <c r="BX316" s="250"/>
      <c r="BY316" s="250"/>
      <c r="BZ316" s="250"/>
      <c r="CA316" s="250"/>
      <c r="CB316" s="250"/>
      <c r="CC316" s="250"/>
      <c r="CD316" s="250"/>
      <c r="CE316" s="250"/>
      <c r="CF316" s="250"/>
      <c r="CG316" s="250"/>
      <c r="CH316" s="250"/>
      <c r="CI316" s="250"/>
      <c r="CJ316" s="250"/>
      <c r="CK316" s="250"/>
      <c r="CL316" s="250"/>
      <c r="CM316" s="250"/>
      <c r="CN316" s="250"/>
      <c r="CO316" s="250"/>
      <c r="CP316" s="250"/>
      <c r="CQ316" s="250"/>
      <c r="CR316" s="250"/>
      <c r="CS316" s="250"/>
      <c r="CT316" s="250"/>
      <c r="CU316" s="250"/>
      <c r="CV316" s="250"/>
      <c r="CW316" s="250"/>
      <c r="CX316" s="250"/>
      <c r="CY316" s="250"/>
      <c r="CZ316" s="250"/>
      <c r="DA316" s="250"/>
      <c r="DB316" s="250"/>
      <c r="DC316" s="250"/>
      <c r="DD316" s="250"/>
      <c r="DE316" s="250"/>
      <c r="DF316" s="250"/>
      <c r="DG316" s="250"/>
      <c r="DH316" s="250"/>
      <c r="DI316" s="250"/>
      <c r="DJ316" s="250"/>
      <c r="DK316" s="250"/>
      <c r="DL316" s="250"/>
      <c r="DM316" s="250"/>
      <c r="DN316" s="250"/>
      <c r="DO316" s="250"/>
      <c r="DP316" s="250"/>
      <c r="DQ316" s="250"/>
      <c r="DR316" s="250"/>
      <c r="DS316" s="250"/>
      <c r="DT316" s="250"/>
      <c r="DU316" s="250"/>
      <c r="DV316" s="250"/>
      <c r="DW316" s="250"/>
      <c r="DX316" s="250"/>
      <c r="DY316" s="250"/>
      <c r="DZ316" s="250"/>
      <c r="EA316" s="250"/>
      <c r="EB316" s="250"/>
      <c r="EC316" s="250"/>
      <c r="ED316" s="250"/>
      <c r="EE316" s="250"/>
      <c r="EF316" s="250"/>
      <c r="EG316" s="250"/>
      <c r="EH316" s="250"/>
      <c r="EI316" s="250"/>
      <c r="EJ316" s="250"/>
      <c r="EK316" s="250"/>
      <c r="EL316" s="250"/>
      <c r="EM316" s="250"/>
      <c r="EN316" s="250"/>
      <c r="EO316" s="250"/>
      <c r="EP316" s="250"/>
      <c r="EQ316" s="250"/>
      <c r="ER316" s="250"/>
      <c r="ES316" s="250"/>
      <c r="ET316" s="250"/>
      <c r="EU316" s="250"/>
      <c r="EV316" s="250"/>
      <c r="EW316" s="250"/>
      <c r="EX316" s="250"/>
      <c r="EY316" s="250"/>
      <c r="EZ316" s="250"/>
      <c r="FA316" s="250"/>
      <c r="FB316" s="250"/>
      <c r="FC316" s="250"/>
      <c r="FD316" s="250"/>
      <c r="FE316" s="250"/>
      <c r="FF316" s="250"/>
      <c r="FG316" s="250"/>
      <c r="FH316" s="250"/>
      <c r="FI316" s="250"/>
      <c r="FJ316" s="250"/>
      <c r="FK316" s="250"/>
      <c r="FL316" s="250"/>
      <c r="FM316" s="250"/>
      <c r="FN316" s="250"/>
      <c r="FO316" s="250"/>
      <c r="FP316" s="250"/>
      <c r="FQ316" s="250"/>
      <c r="FR316" s="250"/>
      <c r="FS316" s="250"/>
      <c r="FT316" s="250"/>
      <c r="FU316" s="250"/>
      <c r="FV316" s="250"/>
      <c r="FW316" s="250"/>
      <c r="FX316" s="250"/>
      <c r="FY316" s="250"/>
      <c r="FZ316" s="250"/>
      <c r="GA316" s="250"/>
      <c r="GB316" s="250"/>
      <c r="GC316" s="250"/>
      <c r="GD316" s="250"/>
      <c r="GE316" s="250"/>
      <c r="GF316" s="250"/>
      <c r="GG316" s="250"/>
      <c r="GH316" s="250"/>
      <c r="GI316" s="250"/>
      <c r="GJ316" s="250"/>
      <c r="GK316" s="250"/>
      <c r="GL316" s="250"/>
      <c r="GM316" s="250"/>
      <c r="GN316" s="250"/>
      <c r="GO316" s="250"/>
      <c r="GP316" s="250"/>
      <c r="GQ316" s="250"/>
      <c r="GR316" s="250"/>
      <c r="GS316" s="250"/>
      <c r="GT316" s="250"/>
      <c r="GU316" s="250"/>
      <c r="GV316" s="250"/>
      <c r="GW316" s="250"/>
      <c r="GX316" s="250"/>
      <c r="GY316" s="250"/>
      <c r="GZ316" s="250"/>
      <c r="HA316" s="250"/>
      <c r="HB316" s="250"/>
      <c r="HC316" s="250"/>
      <c r="HD316" s="250"/>
      <c r="HE316" s="250"/>
      <c r="HF316" s="250"/>
      <c r="HG316" s="250"/>
      <c r="HH316" s="250"/>
      <c r="HI316" s="250"/>
      <c r="HJ316" s="250"/>
      <c r="HK316" s="250"/>
      <c r="HL316" s="250"/>
      <c r="HM316" s="250"/>
      <c r="HN316" s="250"/>
      <c r="HO316" s="250"/>
      <c r="HP316" s="250"/>
      <c r="HQ316" s="250"/>
      <c r="HR316" s="250"/>
      <c r="HS316" s="250"/>
      <c r="HT316" s="250"/>
      <c r="HU316" s="250"/>
      <c r="HV316" s="250"/>
      <c r="HW316" s="250"/>
      <c r="HX316" s="250"/>
      <c r="HY316" s="250"/>
      <c r="HZ316" s="250"/>
      <c r="IA316" s="250"/>
      <c r="IB316" s="250"/>
      <c r="IC316" s="250"/>
      <c r="ID316" s="250"/>
      <c r="IE316" s="250"/>
      <c r="IF316" s="250"/>
      <c r="IG316" s="250"/>
      <c r="IH316" s="250"/>
      <c r="II316" s="250"/>
      <c r="IJ316" s="250"/>
      <c r="IK316" s="250"/>
      <c r="IL316" s="250"/>
      <c r="IM316" s="251"/>
      <c r="IN316" s="251"/>
      <c r="IO316" s="251"/>
      <c r="IP316" s="251"/>
    </row>
    <row r="317" spans="1:250" s="250" customFormat="1" ht="15" customHeight="1" x14ac:dyDescent="0.2">
      <c r="A317" s="111">
        <v>83</v>
      </c>
      <c r="B317" s="106" t="s">
        <v>1248</v>
      </c>
      <c r="C317" s="106" t="s">
        <v>1249</v>
      </c>
      <c r="D317" s="20">
        <v>14</v>
      </c>
      <c r="E317" s="106" t="s">
        <v>961</v>
      </c>
      <c r="F317" s="106" t="s">
        <v>1250</v>
      </c>
      <c r="G317" s="106" t="s">
        <v>1471</v>
      </c>
      <c r="H317" s="21" t="s">
        <v>290</v>
      </c>
      <c r="I317" s="21" t="s">
        <v>498</v>
      </c>
      <c r="J317" s="22" t="s">
        <v>990</v>
      </c>
      <c r="K317" s="222">
        <v>32769</v>
      </c>
      <c r="L317" s="150" t="s">
        <v>906</v>
      </c>
      <c r="M317" s="22">
        <v>40</v>
      </c>
      <c r="N317" s="22" t="s">
        <v>755</v>
      </c>
      <c r="O317" s="21" t="s">
        <v>283</v>
      </c>
      <c r="P317" s="21" t="s">
        <v>998</v>
      </c>
      <c r="Q317" s="21" t="s">
        <v>848</v>
      </c>
      <c r="R317" s="22">
        <v>1</v>
      </c>
      <c r="S317" s="79">
        <f>11837.7+500+400</f>
        <v>12737.7</v>
      </c>
      <c r="T317" s="79"/>
      <c r="U317" s="79"/>
      <c r="V317" s="79">
        <f t="shared" si="171"/>
        <v>12737.7</v>
      </c>
      <c r="W317" s="79">
        <f>70.1*7</f>
        <v>490.69999999999993</v>
      </c>
      <c r="X317" s="79">
        <f t="shared" si="172"/>
        <v>2382.2833333333338</v>
      </c>
      <c r="Y317" s="79">
        <f t="shared" si="173"/>
        <v>23822.833333333336</v>
      </c>
      <c r="Z317" s="79">
        <f t="shared" si="174"/>
        <v>1910.655</v>
      </c>
      <c r="AA317" s="79">
        <f t="shared" si="175"/>
        <v>382.13100000000003</v>
      </c>
      <c r="AB317" s="79">
        <f t="shared" si="176"/>
        <v>636.8850000000001</v>
      </c>
      <c r="AC317" s="79">
        <f t="shared" si="177"/>
        <v>254.75400000000002</v>
      </c>
      <c r="AD317" s="79">
        <f>856+70</f>
        <v>926</v>
      </c>
      <c r="AE317" s="79">
        <f>600+30</f>
        <v>630</v>
      </c>
      <c r="AF317" s="81">
        <f t="shared" si="170"/>
        <v>7146.85</v>
      </c>
      <c r="AG317" s="81">
        <f t="shared" si="178"/>
        <v>20748.155555555557</v>
      </c>
      <c r="AH317" s="81">
        <f t="shared" si="179"/>
        <v>248977.8666666667</v>
      </c>
      <c r="AI317" s="249"/>
      <c r="AJ317" s="249"/>
      <c r="AK317" s="249"/>
      <c r="AL317" s="249"/>
      <c r="AM317" s="249"/>
      <c r="AN317" s="249"/>
      <c r="AO317" s="249"/>
      <c r="AP317" s="249"/>
      <c r="AQ317" s="249"/>
      <c r="IM317" s="251"/>
      <c r="IN317" s="251"/>
      <c r="IO317" s="251"/>
      <c r="IP317" s="251"/>
    </row>
    <row r="318" spans="1:250" s="252" customFormat="1" ht="15" customHeight="1" x14ac:dyDescent="0.2">
      <c r="A318" s="18">
        <v>84</v>
      </c>
      <c r="B318" s="106" t="s">
        <v>1248</v>
      </c>
      <c r="C318" s="106" t="s">
        <v>1249</v>
      </c>
      <c r="D318" s="20">
        <v>14</v>
      </c>
      <c r="E318" s="106" t="s">
        <v>961</v>
      </c>
      <c r="F318" s="106" t="s">
        <v>1250</v>
      </c>
      <c r="G318" s="106" t="s">
        <v>1477</v>
      </c>
      <c r="H318" s="21" t="s">
        <v>181</v>
      </c>
      <c r="I318" s="21" t="s">
        <v>556</v>
      </c>
      <c r="J318" s="22" t="s">
        <v>991</v>
      </c>
      <c r="K318" s="222">
        <v>39234</v>
      </c>
      <c r="L318" s="150">
        <v>8</v>
      </c>
      <c r="M318" s="22">
        <v>40</v>
      </c>
      <c r="N318" s="22" t="s">
        <v>755</v>
      </c>
      <c r="O318" s="21" t="s">
        <v>756</v>
      </c>
      <c r="P318" s="21" t="s">
        <v>998</v>
      </c>
      <c r="Q318" s="21" t="s">
        <v>848</v>
      </c>
      <c r="R318" s="22">
        <v>1</v>
      </c>
      <c r="S318" s="79">
        <v>13133</v>
      </c>
      <c r="T318" s="79"/>
      <c r="U318" s="79"/>
      <c r="V318" s="79">
        <f t="shared" si="171"/>
        <v>13133</v>
      </c>
      <c r="W318" s="79">
        <f>70.1*4</f>
        <v>280.39999999999998</v>
      </c>
      <c r="X318" s="79">
        <f t="shared" si="172"/>
        <v>2474.1666666666665</v>
      </c>
      <c r="Y318" s="79">
        <f t="shared" si="173"/>
        <v>24741.666666666664</v>
      </c>
      <c r="Z318" s="79">
        <f t="shared" si="174"/>
        <v>1969.9499999999998</v>
      </c>
      <c r="AA318" s="79">
        <f t="shared" si="175"/>
        <v>393.99</v>
      </c>
      <c r="AB318" s="79">
        <f t="shared" si="176"/>
        <v>656.65000000000009</v>
      </c>
      <c r="AC318" s="79">
        <f t="shared" si="177"/>
        <v>262.66000000000003</v>
      </c>
      <c r="AD318" s="79">
        <f>1021+25</f>
        <v>1046</v>
      </c>
      <c r="AE318" s="79">
        <v>666</v>
      </c>
      <c r="AF318" s="81">
        <f t="shared" si="170"/>
        <v>7422.5</v>
      </c>
      <c r="AG318" s="81">
        <f t="shared" si="178"/>
        <v>21295.177777777775</v>
      </c>
      <c r="AH318" s="81">
        <f t="shared" si="179"/>
        <v>255542.1333333333</v>
      </c>
      <c r="AI318" s="249"/>
      <c r="AJ318" s="249"/>
      <c r="AK318" s="249"/>
      <c r="AL318" s="249"/>
      <c r="AM318" s="249"/>
      <c r="AN318" s="249"/>
      <c r="AO318" s="249"/>
      <c r="AP318" s="249"/>
      <c r="AQ318" s="249"/>
      <c r="AR318" s="250"/>
      <c r="AS318" s="250"/>
      <c r="AT318" s="250"/>
      <c r="AU318" s="250"/>
      <c r="AV318" s="250"/>
      <c r="AW318" s="250"/>
      <c r="AX318" s="250"/>
      <c r="AY318" s="250"/>
      <c r="AZ318" s="250"/>
      <c r="BA318" s="250"/>
      <c r="BB318" s="250"/>
      <c r="BC318" s="250"/>
      <c r="BD318" s="250"/>
      <c r="BE318" s="250"/>
      <c r="BF318" s="250"/>
      <c r="BG318" s="250"/>
      <c r="BH318" s="250"/>
      <c r="BI318" s="250"/>
      <c r="BJ318" s="250"/>
      <c r="BK318" s="250"/>
      <c r="BL318" s="250"/>
      <c r="BM318" s="250"/>
      <c r="BN318" s="250"/>
      <c r="BO318" s="250"/>
      <c r="BP318" s="250"/>
      <c r="BQ318" s="250"/>
      <c r="BR318" s="250"/>
      <c r="BS318" s="250"/>
      <c r="BT318" s="250"/>
      <c r="BU318" s="250"/>
      <c r="BV318" s="250"/>
      <c r="BW318" s="250"/>
      <c r="BX318" s="250"/>
      <c r="BY318" s="250"/>
      <c r="BZ318" s="250"/>
      <c r="CA318" s="250"/>
      <c r="CB318" s="250"/>
      <c r="CC318" s="250"/>
      <c r="CD318" s="250"/>
      <c r="CE318" s="250"/>
      <c r="CF318" s="250"/>
      <c r="CG318" s="250"/>
      <c r="CH318" s="250"/>
      <c r="CI318" s="250"/>
      <c r="CJ318" s="250"/>
      <c r="CK318" s="250"/>
      <c r="CL318" s="250"/>
      <c r="CM318" s="250"/>
      <c r="CN318" s="250"/>
      <c r="CO318" s="250"/>
      <c r="CP318" s="250"/>
      <c r="CQ318" s="250"/>
      <c r="CR318" s="250"/>
      <c r="CS318" s="250"/>
      <c r="CT318" s="250"/>
      <c r="CU318" s="250"/>
      <c r="CV318" s="250"/>
      <c r="CW318" s="250"/>
      <c r="CX318" s="250"/>
      <c r="CY318" s="250"/>
      <c r="CZ318" s="250"/>
      <c r="DA318" s="250"/>
      <c r="DB318" s="250"/>
      <c r="DC318" s="250"/>
      <c r="DD318" s="250"/>
      <c r="DE318" s="250"/>
      <c r="DF318" s="250"/>
      <c r="DG318" s="250"/>
      <c r="DH318" s="250"/>
      <c r="DI318" s="250"/>
      <c r="DJ318" s="250"/>
      <c r="DK318" s="250"/>
      <c r="DL318" s="250"/>
      <c r="DM318" s="250"/>
      <c r="DN318" s="250"/>
      <c r="DO318" s="250"/>
      <c r="DP318" s="250"/>
      <c r="DQ318" s="250"/>
      <c r="DR318" s="250"/>
      <c r="DS318" s="250"/>
      <c r="DT318" s="250"/>
      <c r="DU318" s="250"/>
      <c r="DV318" s="250"/>
      <c r="DW318" s="250"/>
      <c r="DX318" s="250"/>
      <c r="DY318" s="250"/>
      <c r="DZ318" s="250"/>
      <c r="EA318" s="250"/>
      <c r="EB318" s="250"/>
      <c r="EC318" s="250"/>
      <c r="ED318" s="250"/>
      <c r="EE318" s="250"/>
      <c r="EF318" s="250"/>
      <c r="EG318" s="250"/>
      <c r="EH318" s="250"/>
      <c r="EI318" s="250"/>
      <c r="EJ318" s="250"/>
      <c r="EK318" s="250"/>
      <c r="EL318" s="250"/>
      <c r="EM318" s="250"/>
      <c r="EN318" s="250"/>
      <c r="EO318" s="250"/>
      <c r="EP318" s="250"/>
      <c r="EQ318" s="250"/>
      <c r="ER318" s="250"/>
      <c r="ES318" s="250"/>
      <c r="ET318" s="250"/>
      <c r="EU318" s="250"/>
      <c r="EV318" s="250"/>
      <c r="EW318" s="250"/>
      <c r="EX318" s="250"/>
      <c r="EY318" s="250"/>
      <c r="EZ318" s="250"/>
      <c r="FA318" s="250"/>
      <c r="FB318" s="250"/>
      <c r="FC318" s="250"/>
      <c r="FD318" s="250"/>
      <c r="FE318" s="250"/>
      <c r="FF318" s="250"/>
      <c r="FG318" s="250"/>
      <c r="FH318" s="250"/>
      <c r="FI318" s="250"/>
      <c r="FJ318" s="250"/>
      <c r="FK318" s="250"/>
      <c r="FL318" s="250"/>
      <c r="FM318" s="250"/>
      <c r="FN318" s="250"/>
      <c r="FO318" s="250"/>
      <c r="FP318" s="250"/>
      <c r="FQ318" s="250"/>
      <c r="FR318" s="250"/>
      <c r="FS318" s="250"/>
      <c r="FT318" s="250"/>
      <c r="FU318" s="250"/>
      <c r="FV318" s="250"/>
      <c r="FW318" s="250"/>
      <c r="FX318" s="250"/>
      <c r="FY318" s="250"/>
      <c r="FZ318" s="250"/>
      <c r="GA318" s="250"/>
      <c r="GB318" s="250"/>
      <c r="GC318" s="250"/>
      <c r="GD318" s="250"/>
      <c r="GE318" s="250"/>
      <c r="GF318" s="250"/>
      <c r="GG318" s="250"/>
      <c r="GH318" s="250"/>
      <c r="GI318" s="250"/>
      <c r="GJ318" s="250"/>
      <c r="GK318" s="250"/>
      <c r="GL318" s="250"/>
      <c r="GM318" s="250"/>
      <c r="GN318" s="250"/>
      <c r="GO318" s="250"/>
      <c r="GP318" s="250"/>
      <c r="GQ318" s="250"/>
      <c r="GR318" s="250"/>
      <c r="GS318" s="250"/>
      <c r="GT318" s="250"/>
      <c r="GU318" s="250"/>
      <c r="GV318" s="250"/>
      <c r="GW318" s="250"/>
      <c r="GX318" s="250"/>
      <c r="GY318" s="250"/>
      <c r="GZ318" s="250"/>
      <c r="HA318" s="250"/>
      <c r="HB318" s="250"/>
      <c r="HC318" s="250"/>
      <c r="HD318" s="250"/>
      <c r="HE318" s="250"/>
      <c r="HF318" s="250"/>
      <c r="HG318" s="250"/>
      <c r="HH318" s="250"/>
      <c r="HI318" s="250"/>
      <c r="HJ318" s="250"/>
      <c r="HK318" s="250"/>
      <c r="HL318" s="250"/>
      <c r="HM318" s="250"/>
      <c r="HN318" s="250"/>
      <c r="HO318" s="250"/>
      <c r="HP318" s="250"/>
      <c r="HQ318" s="250"/>
      <c r="HR318" s="250"/>
      <c r="HS318" s="250"/>
      <c r="HT318" s="250"/>
      <c r="HU318" s="250"/>
      <c r="HV318" s="250"/>
      <c r="HW318" s="250"/>
      <c r="HX318" s="250"/>
      <c r="HY318" s="250"/>
      <c r="HZ318" s="250"/>
      <c r="IA318" s="250"/>
      <c r="IB318" s="250"/>
      <c r="IC318" s="250"/>
      <c r="ID318" s="250"/>
      <c r="IE318" s="250"/>
      <c r="IF318" s="250"/>
      <c r="IG318" s="250"/>
      <c r="IH318" s="250"/>
      <c r="II318" s="250"/>
      <c r="IJ318" s="250"/>
      <c r="IK318" s="250"/>
      <c r="IL318" s="250"/>
      <c r="IM318" s="251"/>
      <c r="IN318" s="251"/>
      <c r="IO318" s="251"/>
      <c r="IP318" s="251"/>
    </row>
    <row r="319" spans="1:250" ht="12.75" x14ac:dyDescent="0.2">
      <c r="A319" s="116">
        <v>85</v>
      </c>
      <c r="B319" s="106" t="s">
        <v>1248</v>
      </c>
      <c r="C319" s="106" t="s">
        <v>1249</v>
      </c>
      <c r="D319" s="20">
        <v>14</v>
      </c>
      <c r="E319" s="106" t="s">
        <v>962</v>
      </c>
      <c r="F319" s="106" t="s">
        <v>1250</v>
      </c>
      <c r="G319" s="106" t="s">
        <v>1491</v>
      </c>
      <c r="H319" s="21" t="s">
        <v>1161</v>
      </c>
      <c r="I319" s="21" t="s">
        <v>1162</v>
      </c>
      <c r="J319" s="22" t="s">
        <v>991</v>
      </c>
      <c r="K319" s="222">
        <v>41410</v>
      </c>
      <c r="L319" s="150" t="s">
        <v>741</v>
      </c>
      <c r="M319" s="22">
        <v>40</v>
      </c>
      <c r="N319" s="22" t="s">
        <v>731</v>
      </c>
      <c r="O319" s="21" t="s">
        <v>220</v>
      </c>
      <c r="P319" s="178" t="s">
        <v>998</v>
      </c>
      <c r="Q319" s="21" t="s">
        <v>848</v>
      </c>
      <c r="R319" s="22">
        <v>1</v>
      </c>
      <c r="S319" s="79">
        <f>12912+500+400</f>
        <v>13812</v>
      </c>
      <c r="T319" s="79"/>
      <c r="U319" s="79"/>
      <c r="V319" s="79">
        <f t="shared" si="171"/>
        <v>13812</v>
      </c>
      <c r="W319" s="79"/>
      <c r="X319" s="79">
        <f t="shared" si="172"/>
        <v>2600.833333333333</v>
      </c>
      <c r="Y319" s="79">
        <f t="shared" si="173"/>
        <v>26008.333333333332</v>
      </c>
      <c r="Z319" s="79">
        <f t="shared" si="174"/>
        <v>2071.7999999999997</v>
      </c>
      <c r="AA319" s="79">
        <f t="shared" si="175"/>
        <v>414.35999999999996</v>
      </c>
      <c r="AB319" s="79">
        <f t="shared" si="176"/>
        <v>690.6</v>
      </c>
      <c r="AC319" s="79">
        <f t="shared" si="177"/>
        <v>276.24</v>
      </c>
      <c r="AD319" s="79">
        <v>1114</v>
      </c>
      <c r="AE319" s="79">
        <v>679</v>
      </c>
      <c r="AF319" s="81">
        <f t="shared" si="170"/>
        <v>7802.5</v>
      </c>
      <c r="AG319" s="81">
        <f t="shared" si="178"/>
        <v>22092.305555555555</v>
      </c>
      <c r="AH319" s="81">
        <f t="shared" si="179"/>
        <v>265107.66666666663</v>
      </c>
      <c r="AI319" s="81"/>
      <c r="AJ319" s="81"/>
      <c r="AK319" s="81"/>
      <c r="AL319" s="81"/>
      <c r="AM319" s="81"/>
      <c r="AN319" s="81"/>
      <c r="AO319" s="81"/>
      <c r="AP319" s="81"/>
      <c r="AQ319" s="81"/>
    </row>
    <row r="320" spans="1:250" s="23" customFormat="1" ht="15" customHeight="1" x14ac:dyDescent="0.2">
      <c r="A320" s="18">
        <v>86</v>
      </c>
      <c r="B320" s="106" t="s">
        <v>1248</v>
      </c>
      <c r="C320" s="106" t="s">
        <v>1249</v>
      </c>
      <c r="D320" s="20">
        <v>14</v>
      </c>
      <c r="E320" s="106" t="s">
        <v>962</v>
      </c>
      <c r="F320" s="106" t="s">
        <v>1250</v>
      </c>
      <c r="G320" s="106" t="s">
        <v>1490</v>
      </c>
      <c r="H320" s="21" t="s">
        <v>195</v>
      </c>
      <c r="I320" s="21" t="s">
        <v>196</v>
      </c>
      <c r="J320" s="22" t="s">
        <v>991</v>
      </c>
      <c r="K320" s="222">
        <v>38278</v>
      </c>
      <c r="L320" s="150" t="s">
        <v>741</v>
      </c>
      <c r="M320" s="22">
        <v>40</v>
      </c>
      <c r="N320" s="22" t="s">
        <v>731</v>
      </c>
      <c r="O320" s="21" t="s">
        <v>197</v>
      </c>
      <c r="P320" s="21" t="s">
        <v>998</v>
      </c>
      <c r="Q320" s="21" t="s">
        <v>848</v>
      </c>
      <c r="R320" s="22">
        <v>1</v>
      </c>
      <c r="S320" s="79">
        <f>12912+500+400</f>
        <v>13812</v>
      </c>
      <c r="T320" s="79"/>
      <c r="U320" s="79"/>
      <c r="V320" s="79">
        <f t="shared" si="171"/>
        <v>13812</v>
      </c>
      <c r="W320" s="79">
        <f>70.1*4</f>
        <v>280.39999999999998</v>
      </c>
      <c r="X320" s="79">
        <f t="shared" si="172"/>
        <v>2600.833333333333</v>
      </c>
      <c r="Y320" s="79">
        <f t="shared" si="173"/>
        <v>26008.333333333332</v>
      </c>
      <c r="Z320" s="79">
        <f t="shared" si="174"/>
        <v>2071.7999999999997</v>
      </c>
      <c r="AA320" s="79">
        <f t="shared" si="175"/>
        <v>414.35999999999996</v>
      </c>
      <c r="AB320" s="79">
        <f t="shared" si="176"/>
        <v>690.6</v>
      </c>
      <c r="AC320" s="79">
        <f t="shared" si="177"/>
        <v>276.24</v>
      </c>
      <c r="AD320" s="79">
        <v>1114</v>
      </c>
      <c r="AE320" s="79">
        <v>679</v>
      </c>
      <c r="AF320" s="81">
        <f t="shared" si="170"/>
        <v>7802.5</v>
      </c>
      <c r="AG320" s="81">
        <f t="shared" si="178"/>
        <v>22372.705555555553</v>
      </c>
      <c r="AH320" s="81">
        <f t="shared" si="179"/>
        <v>268472.46666666662</v>
      </c>
      <c r="AI320" s="81"/>
      <c r="AJ320" s="81"/>
      <c r="AK320" s="81"/>
      <c r="AL320" s="81"/>
      <c r="AM320" s="81"/>
      <c r="AN320" s="81"/>
      <c r="AO320" s="81"/>
      <c r="AP320" s="81"/>
      <c r="AQ320" s="81"/>
      <c r="IM320" s="24"/>
      <c r="IN320" s="24"/>
      <c r="IO320" s="24"/>
      <c r="IP320" s="24"/>
    </row>
    <row r="321" spans="1:250" s="23" customFormat="1" ht="15" customHeight="1" x14ac:dyDescent="0.2">
      <c r="A321" s="116">
        <v>87</v>
      </c>
      <c r="B321" s="106" t="s">
        <v>1248</v>
      </c>
      <c r="C321" s="106" t="s">
        <v>1249</v>
      </c>
      <c r="D321" s="20">
        <v>14</v>
      </c>
      <c r="E321" s="106" t="s">
        <v>962</v>
      </c>
      <c r="F321" s="106" t="s">
        <v>1250</v>
      </c>
      <c r="G321" s="106" t="s">
        <v>1493</v>
      </c>
      <c r="H321" s="21" t="s">
        <v>218</v>
      </c>
      <c r="I321" s="21" t="s">
        <v>219</v>
      </c>
      <c r="J321" s="22" t="s">
        <v>990</v>
      </c>
      <c r="K321" s="222">
        <v>39847</v>
      </c>
      <c r="L321" s="150" t="s">
        <v>741</v>
      </c>
      <c r="M321" s="22">
        <v>40</v>
      </c>
      <c r="N321" s="22" t="s">
        <v>731</v>
      </c>
      <c r="O321" s="21" t="s">
        <v>261</v>
      </c>
      <c r="P321" s="21" t="s">
        <v>998</v>
      </c>
      <c r="Q321" s="21" t="s">
        <v>848</v>
      </c>
      <c r="R321" s="22">
        <v>1</v>
      </c>
      <c r="S321" s="79">
        <f>12912+500+400</f>
        <v>13812</v>
      </c>
      <c r="T321" s="79"/>
      <c r="U321" s="79"/>
      <c r="V321" s="79">
        <f t="shared" si="171"/>
        <v>13812</v>
      </c>
      <c r="W321" s="79"/>
      <c r="X321" s="79">
        <f t="shared" si="172"/>
        <v>2600.833333333333</v>
      </c>
      <c r="Y321" s="79">
        <f t="shared" si="173"/>
        <v>26008.333333333332</v>
      </c>
      <c r="Z321" s="79">
        <f t="shared" si="174"/>
        <v>2071.7999999999997</v>
      </c>
      <c r="AA321" s="79">
        <f t="shared" si="175"/>
        <v>414.35999999999996</v>
      </c>
      <c r="AB321" s="79">
        <f t="shared" si="176"/>
        <v>690.6</v>
      </c>
      <c r="AC321" s="79">
        <f t="shared" si="177"/>
        <v>276.24</v>
      </c>
      <c r="AD321" s="79">
        <v>1114</v>
      </c>
      <c r="AE321" s="79">
        <v>679</v>
      </c>
      <c r="AF321" s="81">
        <f t="shared" si="170"/>
        <v>7802.5</v>
      </c>
      <c r="AG321" s="81">
        <f t="shared" si="178"/>
        <v>22092.305555555555</v>
      </c>
      <c r="AH321" s="81">
        <f t="shared" si="179"/>
        <v>265107.66666666663</v>
      </c>
      <c r="AI321" s="81"/>
      <c r="AJ321" s="81"/>
      <c r="AK321" s="81"/>
      <c r="AL321" s="81"/>
      <c r="AM321" s="81"/>
      <c r="AN321" s="81"/>
      <c r="AO321" s="81"/>
      <c r="AP321" s="81"/>
      <c r="AQ321" s="81"/>
      <c r="IM321" s="24"/>
      <c r="IN321" s="24"/>
      <c r="IO321" s="24"/>
      <c r="IP321" s="24"/>
    </row>
    <row r="322" spans="1:250" s="23" customFormat="1" ht="15" customHeight="1" x14ac:dyDescent="0.2">
      <c r="A322" s="111">
        <v>88</v>
      </c>
      <c r="B322" s="106" t="s">
        <v>1248</v>
      </c>
      <c r="C322" s="106" t="s">
        <v>1249</v>
      </c>
      <c r="D322" s="20">
        <v>14</v>
      </c>
      <c r="E322" s="106" t="s">
        <v>962</v>
      </c>
      <c r="F322" s="106" t="s">
        <v>1250</v>
      </c>
      <c r="G322" s="106" t="s">
        <v>1494</v>
      </c>
      <c r="H322" s="61" t="s">
        <v>1222</v>
      </c>
      <c r="I322" s="21" t="s">
        <v>1223</v>
      </c>
      <c r="J322" s="22" t="s">
        <v>991</v>
      </c>
      <c r="K322" s="222">
        <v>41959</v>
      </c>
      <c r="L322" s="150" t="s">
        <v>741</v>
      </c>
      <c r="M322" s="22">
        <v>40</v>
      </c>
      <c r="N322" s="22" t="s">
        <v>731</v>
      </c>
      <c r="O322" s="21" t="s">
        <v>261</v>
      </c>
      <c r="P322" s="21" t="s">
        <v>998</v>
      </c>
      <c r="Q322" s="21" t="s">
        <v>848</v>
      </c>
      <c r="R322" s="22">
        <v>1</v>
      </c>
      <c r="S322" s="79">
        <f>12912+500+400</f>
        <v>13812</v>
      </c>
      <c r="T322" s="79"/>
      <c r="U322" s="79"/>
      <c r="V322" s="79">
        <f t="shared" si="171"/>
        <v>13812</v>
      </c>
      <c r="W322" s="79">
        <f>70.1*5</f>
        <v>350.5</v>
      </c>
      <c r="X322" s="79">
        <f t="shared" si="172"/>
        <v>2600.833333333333</v>
      </c>
      <c r="Y322" s="79">
        <f t="shared" si="173"/>
        <v>26008.333333333332</v>
      </c>
      <c r="Z322" s="79">
        <f t="shared" si="174"/>
        <v>2071.7999999999997</v>
      </c>
      <c r="AA322" s="79">
        <f t="shared" si="175"/>
        <v>414.35999999999996</v>
      </c>
      <c r="AB322" s="79">
        <f t="shared" si="176"/>
        <v>690.6</v>
      </c>
      <c r="AC322" s="79">
        <f t="shared" si="177"/>
        <v>276.24</v>
      </c>
      <c r="AD322" s="79">
        <v>1114</v>
      </c>
      <c r="AE322" s="79">
        <v>679</v>
      </c>
      <c r="AF322" s="81">
        <f t="shared" si="170"/>
        <v>7802.5</v>
      </c>
      <c r="AG322" s="81">
        <f t="shared" si="178"/>
        <v>22442.805555555555</v>
      </c>
      <c r="AH322" s="81">
        <f t="shared" si="179"/>
        <v>269313.66666666663</v>
      </c>
      <c r="AI322" s="81"/>
      <c r="AJ322" s="81"/>
      <c r="AK322" s="81"/>
      <c r="AL322" s="81"/>
      <c r="AM322" s="81"/>
      <c r="AN322" s="81"/>
      <c r="AO322" s="81"/>
      <c r="AP322" s="81"/>
      <c r="AQ322" s="81"/>
      <c r="IM322" s="24"/>
      <c r="IN322" s="24"/>
      <c r="IO322" s="24"/>
      <c r="IP322" s="24"/>
    </row>
    <row r="323" spans="1:250" s="23" customFormat="1" ht="15" customHeight="1" x14ac:dyDescent="0.2">
      <c r="A323" s="18">
        <v>89</v>
      </c>
      <c r="B323" s="106" t="s">
        <v>1248</v>
      </c>
      <c r="C323" s="106" t="s">
        <v>1249</v>
      </c>
      <c r="D323" s="20">
        <v>14</v>
      </c>
      <c r="E323" s="106" t="s">
        <v>962</v>
      </c>
      <c r="F323" s="106" t="s">
        <v>1250</v>
      </c>
      <c r="G323" s="19" t="s">
        <v>1502</v>
      </c>
      <c r="H323" s="21" t="s">
        <v>1747</v>
      </c>
      <c r="I323" s="21" t="s">
        <v>1766</v>
      </c>
      <c r="J323" s="67" t="s">
        <v>991</v>
      </c>
      <c r="K323" s="222">
        <v>41745</v>
      </c>
      <c r="L323" s="154" t="s">
        <v>1809</v>
      </c>
      <c r="M323" s="22">
        <v>40</v>
      </c>
      <c r="N323" s="22" t="s">
        <v>731</v>
      </c>
      <c r="O323" s="21" t="s">
        <v>838</v>
      </c>
      <c r="P323" s="21" t="s">
        <v>998</v>
      </c>
      <c r="Q323" s="21" t="s">
        <v>848</v>
      </c>
      <c r="R323" s="22">
        <v>1</v>
      </c>
      <c r="S323" s="79">
        <f>13124+300+400</f>
        <v>13824</v>
      </c>
      <c r="T323" s="79"/>
      <c r="U323" s="79"/>
      <c r="V323" s="79">
        <f t="shared" si="171"/>
        <v>13824</v>
      </c>
      <c r="W323" s="79">
        <f>70.1*5</f>
        <v>350.5</v>
      </c>
      <c r="X323" s="79">
        <f t="shared" si="172"/>
        <v>2548.666666666667</v>
      </c>
      <c r="Y323" s="79">
        <f t="shared" si="173"/>
        <v>25486.666666666668</v>
      </c>
      <c r="Z323" s="79">
        <f t="shared" si="174"/>
        <v>2073.6</v>
      </c>
      <c r="AA323" s="79">
        <f t="shared" si="175"/>
        <v>414.71999999999997</v>
      </c>
      <c r="AB323" s="79">
        <f t="shared" si="176"/>
        <v>691.2</v>
      </c>
      <c r="AC323" s="79">
        <f t="shared" si="177"/>
        <v>276.48</v>
      </c>
      <c r="AD323" s="79">
        <v>869</v>
      </c>
      <c r="AE323" s="79">
        <v>599</v>
      </c>
      <c r="AF323" s="81">
        <f t="shared" si="170"/>
        <v>7646</v>
      </c>
      <c r="AG323" s="81">
        <f t="shared" si="178"/>
        <v>22071.944444444445</v>
      </c>
      <c r="AH323" s="81">
        <f t="shared" si="179"/>
        <v>264863.33333333337</v>
      </c>
      <c r="AI323" s="81"/>
      <c r="AJ323" s="81"/>
      <c r="AK323" s="81"/>
      <c r="AL323" s="81"/>
      <c r="AM323" s="81"/>
      <c r="AN323" s="81"/>
      <c r="AO323" s="81"/>
      <c r="AP323" s="81"/>
      <c r="AQ323" s="81"/>
      <c r="IM323" s="24"/>
      <c r="IN323" s="24"/>
      <c r="IO323" s="24"/>
      <c r="IP323" s="24"/>
    </row>
    <row r="324" spans="1:250" s="23" customFormat="1" ht="15" customHeight="1" x14ac:dyDescent="0.2">
      <c r="A324" s="116">
        <v>90</v>
      </c>
      <c r="B324" s="106" t="s">
        <v>1248</v>
      </c>
      <c r="C324" s="106" t="s">
        <v>1249</v>
      </c>
      <c r="D324" s="20">
        <v>14</v>
      </c>
      <c r="E324" s="106" t="s">
        <v>962</v>
      </c>
      <c r="F324" s="106" t="s">
        <v>1250</v>
      </c>
      <c r="G324" s="106" t="s">
        <v>1503</v>
      </c>
      <c r="H324" s="21" t="s">
        <v>296</v>
      </c>
      <c r="I324" s="21" t="s">
        <v>297</v>
      </c>
      <c r="J324" s="22" t="s">
        <v>991</v>
      </c>
      <c r="K324" s="222">
        <v>37537</v>
      </c>
      <c r="L324" s="154" t="s">
        <v>1809</v>
      </c>
      <c r="M324" s="22">
        <v>40</v>
      </c>
      <c r="N324" s="22" t="s">
        <v>731</v>
      </c>
      <c r="O324" s="21" t="s">
        <v>298</v>
      </c>
      <c r="P324" s="21" t="s">
        <v>998</v>
      </c>
      <c r="Q324" s="21" t="s">
        <v>848</v>
      </c>
      <c r="R324" s="22">
        <v>1</v>
      </c>
      <c r="S324" s="79">
        <f>13124+300+400</f>
        <v>13824</v>
      </c>
      <c r="T324" s="79"/>
      <c r="U324" s="79"/>
      <c r="V324" s="79">
        <f t="shared" si="171"/>
        <v>13824</v>
      </c>
      <c r="W324" s="79">
        <f>70.1*5</f>
        <v>350.5</v>
      </c>
      <c r="X324" s="79">
        <f t="shared" si="172"/>
        <v>2548.666666666667</v>
      </c>
      <c r="Y324" s="79">
        <f t="shared" si="173"/>
        <v>25486.666666666668</v>
      </c>
      <c r="Z324" s="79">
        <f t="shared" si="174"/>
        <v>2073.6</v>
      </c>
      <c r="AA324" s="79">
        <f t="shared" si="175"/>
        <v>414.71999999999997</v>
      </c>
      <c r="AB324" s="79">
        <f t="shared" si="176"/>
        <v>691.2</v>
      </c>
      <c r="AC324" s="79">
        <f t="shared" si="177"/>
        <v>276.48</v>
      </c>
      <c r="AD324" s="79">
        <v>869</v>
      </c>
      <c r="AE324" s="79">
        <v>599</v>
      </c>
      <c r="AF324" s="81">
        <f t="shared" si="170"/>
        <v>7646</v>
      </c>
      <c r="AG324" s="81">
        <f t="shared" si="178"/>
        <v>22071.944444444445</v>
      </c>
      <c r="AH324" s="81">
        <f t="shared" si="179"/>
        <v>264863.33333333337</v>
      </c>
      <c r="AI324" s="81"/>
      <c r="AJ324" s="81"/>
      <c r="AK324" s="81"/>
      <c r="AL324" s="81"/>
      <c r="AM324" s="81"/>
      <c r="AN324" s="81"/>
      <c r="AO324" s="81"/>
      <c r="AP324" s="81"/>
      <c r="AQ324" s="81"/>
      <c r="IM324" s="24"/>
      <c r="IN324" s="24"/>
      <c r="IO324" s="24"/>
      <c r="IP324" s="24"/>
    </row>
    <row r="325" spans="1:250" s="23" customFormat="1" ht="15" customHeight="1" x14ac:dyDescent="0.2">
      <c r="A325" s="18">
        <v>91</v>
      </c>
      <c r="B325" s="106" t="s">
        <v>1248</v>
      </c>
      <c r="C325" s="106" t="s">
        <v>1249</v>
      </c>
      <c r="D325" s="20">
        <v>14</v>
      </c>
      <c r="E325" s="106" t="s">
        <v>962</v>
      </c>
      <c r="F325" s="106" t="s">
        <v>1250</v>
      </c>
      <c r="G325" s="106" t="s">
        <v>1508</v>
      </c>
      <c r="H325" s="21" t="s">
        <v>293</v>
      </c>
      <c r="I325" s="21" t="s">
        <v>294</v>
      </c>
      <c r="J325" s="22" t="s">
        <v>991</v>
      </c>
      <c r="K325" s="222">
        <v>37303</v>
      </c>
      <c r="L325" s="150">
        <v>10</v>
      </c>
      <c r="M325" s="22">
        <v>40</v>
      </c>
      <c r="N325" s="22" t="s">
        <v>731</v>
      </c>
      <c r="O325" s="21" t="s">
        <v>295</v>
      </c>
      <c r="P325" s="21" t="s">
        <v>998</v>
      </c>
      <c r="Q325" s="21" t="s">
        <v>848</v>
      </c>
      <c r="R325" s="22">
        <v>1</v>
      </c>
      <c r="S325" s="79">
        <f>15856+300</f>
        <v>16156</v>
      </c>
      <c r="T325" s="79"/>
      <c r="U325" s="79"/>
      <c r="V325" s="79">
        <f t="shared" si="171"/>
        <v>16156</v>
      </c>
      <c r="W325" s="79">
        <f>70.1*5</f>
        <v>350.5</v>
      </c>
      <c r="X325" s="79">
        <f t="shared" si="172"/>
        <v>2943</v>
      </c>
      <c r="Y325" s="79">
        <f t="shared" si="173"/>
        <v>29430</v>
      </c>
      <c r="Z325" s="79">
        <f t="shared" si="174"/>
        <v>2423.4</v>
      </c>
      <c r="AA325" s="79">
        <f t="shared" si="175"/>
        <v>484.68</v>
      </c>
      <c r="AB325" s="79">
        <f t="shared" si="176"/>
        <v>807.80000000000007</v>
      </c>
      <c r="AC325" s="79">
        <f t="shared" si="177"/>
        <v>323.12</v>
      </c>
      <c r="AD325" s="79">
        <v>931</v>
      </c>
      <c r="AE325" s="79">
        <v>571</v>
      </c>
      <c r="AF325" s="81">
        <f t="shared" si="170"/>
        <v>8829</v>
      </c>
      <c r="AG325" s="81">
        <f t="shared" si="178"/>
        <v>25481</v>
      </c>
      <c r="AH325" s="81">
        <f t="shared" si="179"/>
        <v>305772</v>
      </c>
      <c r="AI325" s="81"/>
      <c r="AJ325" s="81"/>
      <c r="AK325" s="81"/>
      <c r="AL325" s="81"/>
      <c r="AM325" s="81"/>
      <c r="AN325" s="81"/>
      <c r="AO325" s="81"/>
      <c r="AP325" s="81"/>
      <c r="AQ325" s="81"/>
      <c r="IM325" s="24"/>
      <c r="IN325" s="24"/>
      <c r="IO325" s="24"/>
      <c r="IP325" s="24"/>
    </row>
    <row r="326" spans="1:250" s="23" customFormat="1" ht="15" customHeight="1" x14ac:dyDescent="0.2">
      <c r="A326" s="116">
        <v>92</v>
      </c>
      <c r="B326" s="106" t="s">
        <v>1248</v>
      </c>
      <c r="C326" s="106" t="s">
        <v>1249</v>
      </c>
      <c r="D326" s="20">
        <v>14</v>
      </c>
      <c r="E326" s="106" t="s">
        <v>962</v>
      </c>
      <c r="F326" s="106" t="s">
        <v>1250</v>
      </c>
      <c r="G326" s="106" t="s">
        <v>1519</v>
      </c>
      <c r="H326" s="61" t="s">
        <v>1143</v>
      </c>
      <c r="I326" s="61" t="s">
        <v>1755</v>
      </c>
      <c r="J326" s="22" t="s">
        <v>991</v>
      </c>
      <c r="K326" s="222">
        <v>41400</v>
      </c>
      <c r="L326" s="150">
        <v>11</v>
      </c>
      <c r="M326" s="22">
        <v>40</v>
      </c>
      <c r="N326" s="22" t="s">
        <v>731</v>
      </c>
      <c r="O326" s="21" t="s">
        <v>271</v>
      </c>
      <c r="P326" s="21" t="s">
        <v>998</v>
      </c>
      <c r="Q326" s="21" t="s">
        <v>848</v>
      </c>
      <c r="R326" s="22">
        <v>1</v>
      </c>
      <c r="S326" s="79">
        <v>17669.61</v>
      </c>
      <c r="T326" s="79"/>
      <c r="U326" s="79"/>
      <c r="V326" s="79">
        <f t="shared" si="171"/>
        <v>17669.61</v>
      </c>
      <c r="W326" s="79">
        <f>70.1*4</f>
        <v>280.39999999999998</v>
      </c>
      <c r="X326" s="79">
        <f t="shared" si="172"/>
        <v>3281.1016666666665</v>
      </c>
      <c r="Y326" s="79">
        <f t="shared" si="173"/>
        <v>32811.016666666663</v>
      </c>
      <c r="Z326" s="79">
        <f t="shared" si="174"/>
        <v>2650.4414999999999</v>
      </c>
      <c r="AA326" s="79">
        <f t="shared" si="175"/>
        <v>530.0883</v>
      </c>
      <c r="AB326" s="79">
        <f t="shared" si="176"/>
        <v>883.48050000000012</v>
      </c>
      <c r="AC326" s="79">
        <f t="shared" si="177"/>
        <v>353.3922</v>
      </c>
      <c r="AD326" s="79">
        <v>1261</v>
      </c>
      <c r="AE326" s="79">
        <v>756</v>
      </c>
      <c r="AF326" s="81">
        <f t="shared" si="170"/>
        <v>9843.3050000000003</v>
      </c>
      <c r="AG326" s="81">
        <f t="shared" si="178"/>
        <v>28212.364444444447</v>
      </c>
      <c r="AH326" s="81">
        <f t="shared" si="179"/>
        <v>338548.37333333335</v>
      </c>
      <c r="AI326" s="81"/>
      <c r="AJ326" s="81"/>
      <c r="AK326" s="81"/>
      <c r="AL326" s="81"/>
      <c r="AM326" s="81"/>
      <c r="AN326" s="81"/>
      <c r="AO326" s="81"/>
      <c r="AP326" s="81"/>
      <c r="AQ326" s="81"/>
      <c r="IM326" s="24"/>
      <c r="IN326" s="24"/>
      <c r="IO326" s="24"/>
      <c r="IP326" s="24"/>
    </row>
    <row r="327" spans="1:250" s="23" customFormat="1" ht="15" customHeight="1" x14ac:dyDescent="0.2">
      <c r="A327" s="111">
        <v>93</v>
      </c>
      <c r="B327" s="106" t="s">
        <v>1248</v>
      </c>
      <c r="C327" s="106" t="s">
        <v>1249</v>
      </c>
      <c r="D327" s="20">
        <v>14</v>
      </c>
      <c r="E327" s="106" t="s">
        <v>962</v>
      </c>
      <c r="F327" s="106" t="s">
        <v>1250</v>
      </c>
      <c r="G327" s="217" t="s">
        <v>1856</v>
      </c>
      <c r="H327" s="217" t="s">
        <v>1854</v>
      </c>
      <c r="I327" s="68" t="s">
        <v>1855</v>
      </c>
      <c r="J327" s="180" t="s">
        <v>991</v>
      </c>
      <c r="K327" s="222">
        <v>42309</v>
      </c>
      <c r="L327" s="150">
        <v>11</v>
      </c>
      <c r="M327" s="22">
        <v>40</v>
      </c>
      <c r="N327" s="22" t="s">
        <v>731</v>
      </c>
      <c r="O327" s="21" t="s">
        <v>278</v>
      </c>
      <c r="P327" s="21" t="s">
        <v>998</v>
      </c>
      <c r="Q327" s="21" t="s">
        <v>848</v>
      </c>
      <c r="R327" s="22">
        <v>1</v>
      </c>
      <c r="S327" s="79">
        <v>17669.61</v>
      </c>
      <c r="T327" s="79"/>
      <c r="U327" s="79"/>
      <c r="V327" s="79">
        <f t="shared" si="171"/>
        <v>17669.61</v>
      </c>
      <c r="W327" s="79"/>
      <c r="X327" s="79">
        <f t="shared" si="172"/>
        <v>3281.1016666666665</v>
      </c>
      <c r="Y327" s="79">
        <f t="shared" si="173"/>
        <v>32811.016666666663</v>
      </c>
      <c r="Z327" s="79">
        <f t="shared" si="174"/>
        <v>2650.4414999999999</v>
      </c>
      <c r="AA327" s="79">
        <f t="shared" si="175"/>
        <v>530.0883</v>
      </c>
      <c r="AB327" s="79">
        <f t="shared" si="176"/>
        <v>883.48050000000012</v>
      </c>
      <c r="AC327" s="79">
        <f t="shared" si="177"/>
        <v>353.3922</v>
      </c>
      <c r="AD327" s="79">
        <v>1261</v>
      </c>
      <c r="AE327" s="79">
        <v>756</v>
      </c>
      <c r="AF327" s="81">
        <f t="shared" si="170"/>
        <v>9843.3050000000003</v>
      </c>
      <c r="AG327" s="81">
        <f t="shared" si="178"/>
        <v>27931.964444444446</v>
      </c>
      <c r="AH327" s="81">
        <f t="shared" si="179"/>
        <v>335183.57333333336</v>
      </c>
      <c r="AI327" s="81"/>
      <c r="AJ327" s="81"/>
      <c r="AK327" s="81"/>
      <c r="AL327" s="81"/>
      <c r="AM327" s="81"/>
      <c r="AN327" s="81"/>
      <c r="AO327" s="81"/>
      <c r="AP327" s="81"/>
      <c r="AQ327" s="81"/>
      <c r="IM327" s="24"/>
      <c r="IN327" s="24"/>
      <c r="IO327" s="24"/>
      <c r="IP327" s="24"/>
    </row>
    <row r="328" spans="1:250" s="23" customFormat="1" ht="15" customHeight="1" x14ac:dyDescent="0.2">
      <c r="A328" s="18">
        <v>94</v>
      </c>
      <c r="B328" s="106" t="s">
        <v>1248</v>
      </c>
      <c r="C328" s="106" t="s">
        <v>1249</v>
      </c>
      <c r="D328" s="20">
        <v>14</v>
      </c>
      <c r="E328" s="106" t="s">
        <v>962</v>
      </c>
      <c r="F328" s="106" t="s">
        <v>1250</v>
      </c>
      <c r="G328" s="106" t="s">
        <v>1719</v>
      </c>
      <c r="H328" s="178" t="s">
        <v>1833</v>
      </c>
      <c r="I328" s="21" t="s">
        <v>1191</v>
      </c>
      <c r="J328" s="22" t="s">
        <v>991</v>
      </c>
      <c r="K328" s="222">
        <v>41397</v>
      </c>
      <c r="L328" s="150">
        <v>12</v>
      </c>
      <c r="M328" s="22">
        <v>40</v>
      </c>
      <c r="N328" s="22" t="s">
        <v>731</v>
      </c>
      <c r="O328" s="21" t="s">
        <v>276</v>
      </c>
      <c r="P328" s="21" t="s">
        <v>998</v>
      </c>
      <c r="Q328" s="21" t="s">
        <v>848</v>
      </c>
      <c r="R328" s="22">
        <v>1</v>
      </c>
      <c r="S328" s="79">
        <v>21910.5</v>
      </c>
      <c r="T328" s="79"/>
      <c r="U328" s="79"/>
      <c r="V328" s="79">
        <f t="shared" si="171"/>
        <v>21910.5</v>
      </c>
      <c r="W328" s="79">
        <f>70.1*4</f>
        <v>280.39999999999998</v>
      </c>
      <c r="X328" s="79">
        <f t="shared" si="172"/>
        <v>4045.5833333333335</v>
      </c>
      <c r="Y328" s="79">
        <f t="shared" si="173"/>
        <v>40455.833333333336</v>
      </c>
      <c r="Z328" s="79">
        <f t="shared" si="174"/>
        <v>3286.5749999999998</v>
      </c>
      <c r="AA328" s="79">
        <f t="shared" si="175"/>
        <v>657.31499999999994</v>
      </c>
      <c r="AB328" s="79">
        <f t="shared" si="176"/>
        <v>1095.5250000000001</v>
      </c>
      <c r="AC328" s="79">
        <f t="shared" si="177"/>
        <v>438.21000000000004</v>
      </c>
      <c r="AD328" s="79">
        <v>1455</v>
      </c>
      <c r="AE328" s="79">
        <v>908</v>
      </c>
      <c r="AF328" s="81">
        <f t="shared" si="170"/>
        <v>12136.75</v>
      </c>
      <c r="AG328" s="81">
        <f t="shared" si="178"/>
        <v>34751.372222222228</v>
      </c>
      <c r="AH328" s="81">
        <f t="shared" si="179"/>
        <v>417016.46666666673</v>
      </c>
      <c r="AI328" s="81"/>
      <c r="AJ328" s="81"/>
      <c r="AK328" s="81"/>
      <c r="AL328" s="81"/>
      <c r="AM328" s="81"/>
      <c r="AN328" s="81"/>
      <c r="AO328" s="81"/>
      <c r="AP328" s="81"/>
      <c r="AQ328" s="81"/>
      <c r="IM328" s="24"/>
      <c r="IN328" s="24"/>
      <c r="IO328" s="24"/>
      <c r="IP328" s="24"/>
    </row>
    <row r="329" spans="1:250" s="23" customFormat="1" ht="15" customHeight="1" x14ac:dyDescent="0.2">
      <c r="A329" s="116">
        <v>95</v>
      </c>
      <c r="B329" s="106" t="s">
        <v>1248</v>
      </c>
      <c r="C329" s="106" t="s">
        <v>1249</v>
      </c>
      <c r="D329" s="20">
        <v>14</v>
      </c>
      <c r="E329" s="106" t="s">
        <v>962</v>
      </c>
      <c r="F329" s="106" t="s">
        <v>1250</v>
      </c>
      <c r="G329" s="106" t="s">
        <v>1525</v>
      </c>
      <c r="H329" s="21" t="s">
        <v>1085</v>
      </c>
      <c r="I329" s="21" t="s">
        <v>1112</v>
      </c>
      <c r="J329" s="22" t="s">
        <v>991</v>
      </c>
      <c r="K329" s="222">
        <v>41353</v>
      </c>
      <c r="L329" s="150">
        <v>15</v>
      </c>
      <c r="M329" s="22">
        <v>40</v>
      </c>
      <c r="N329" s="22" t="s">
        <v>731</v>
      </c>
      <c r="O329" s="21" t="s">
        <v>266</v>
      </c>
      <c r="P329" s="21" t="s">
        <v>998</v>
      </c>
      <c r="Q329" s="21" t="s">
        <v>848</v>
      </c>
      <c r="R329" s="22">
        <v>1</v>
      </c>
      <c r="S329" s="79">
        <v>44066</v>
      </c>
      <c r="T329" s="79"/>
      <c r="U329" s="79"/>
      <c r="V329" s="79">
        <f t="shared" si="171"/>
        <v>44066</v>
      </c>
      <c r="W329" s="79"/>
      <c r="X329" s="79">
        <f t="shared" si="172"/>
        <v>7912</v>
      </c>
      <c r="Y329" s="79">
        <f t="shared" si="173"/>
        <v>79120</v>
      </c>
      <c r="Z329" s="79">
        <f t="shared" si="174"/>
        <v>6609.9</v>
      </c>
      <c r="AA329" s="79">
        <f t="shared" si="175"/>
        <v>1321.98</v>
      </c>
      <c r="AB329" s="79">
        <f t="shared" si="176"/>
        <v>2203.3000000000002</v>
      </c>
      <c r="AC329" s="79">
        <f t="shared" si="177"/>
        <v>881.32</v>
      </c>
      <c r="AD329" s="79">
        <v>1989</v>
      </c>
      <c r="AE329" s="79">
        <v>1417</v>
      </c>
      <c r="AF329" s="81"/>
      <c r="AG329" s="81">
        <f t="shared" si="178"/>
        <v>65741.166666666672</v>
      </c>
      <c r="AH329" s="81">
        <f t="shared" si="179"/>
        <v>788894</v>
      </c>
      <c r="AI329" s="81"/>
      <c r="AJ329" s="81"/>
      <c r="AK329" s="81"/>
      <c r="AL329" s="81"/>
      <c r="AM329" s="81"/>
      <c r="AN329" s="81"/>
      <c r="AO329" s="81"/>
      <c r="AP329" s="81"/>
      <c r="AQ329" s="81"/>
      <c r="IM329" s="24"/>
      <c r="IN329" s="24"/>
      <c r="IO329" s="24"/>
      <c r="IP329" s="24"/>
    </row>
    <row r="330" spans="1:250" s="23" customFormat="1" ht="15" customHeight="1" x14ac:dyDescent="0.2">
      <c r="A330" s="18">
        <v>96</v>
      </c>
      <c r="B330" s="106" t="s">
        <v>1248</v>
      </c>
      <c r="C330" s="106" t="s">
        <v>1249</v>
      </c>
      <c r="D330" s="20">
        <v>14</v>
      </c>
      <c r="E330" s="106" t="s">
        <v>962</v>
      </c>
      <c r="F330" s="106" t="s">
        <v>1250</v>
      </c>
      <c r="G330" s="106" t="s">
        <v>1472</v>
      </c>
      <c r="H330" s="21" t="s">
        <v>978</v>
      </c>
      <c r="I330" s="21" t="s">
        <v>979</v>
      </c>
      <c r="J330" s="22" t="s">
        <v>991</v>
      </c>
      <c r="K330" s="222">
        <v>40994</v>
      </c>
      <c r="L330" s="150" t="s">
        <v>767</v>
      </c>
      <c r="M330" s="22">
        <v>40</v>
      </c>
      <c r="N330" s="22" t="s">
        <v>755</v>
      </c>
      <c r="O330" s="21" t="s">
        <v>768</v>
      </c>
      <c r="P330" s="178" t="s">
        <v>1884</v>
      </c>
      <c r="Q330" s="21" t="s">
        <v>848</v>
      </c>
      <c r="R330" s="22">
        <v>1</v>
      </c>
      <c r="S330" s="146">
        <f>10837+500+400</f>
        <v>11737</v>
      </c>
      <c r="T330" s="79"/>
      <c r="U330" s="79"/>
      <c r="V330" s="79">
        <f t="shared" si="171"/>
        <v>11737</v>
      </c>
      <c r="W330" s="79"/>
      <c r="X330" s="79">
        <f t="shared" si="172"/>
        <v>2225.8333333333335</v>
      </c>
      <c r="Y330" s="79">
        <f t="shared" si="173"/>
        <v>22258.333333333336</v>
      </c>
      <c r="Z330" s="79">
        <f t="shared" si="174"/>
        <v>1760.55</v>
      </c>
      <c r="AA330" s="79">
        <f t="shared" si="175"/>
        <v>352.11</v>
      </c>
      <c r="AB330" s="79">
        <f t="shared" si="176"/>
        <v>586.85</v>
      </c>
      <c r="AC330" s="79">
        <f t="shared" si="177"/>
        <v>234.74</v>
      </c>
      <c r="AD330" s="79">
        <f>887+70</f>
        <v>957</v>
      </c>
      <c r="AE330" s="79">
        <f>631+30</f>
        <v>661</v>
      </c>
      <c r="AF330" s="81">
        <f>(V330+AD330+AE330)/2</f>
        <v>6677.5</v>
      </c>
      <c r="AG330" s="81">
        <f t="shared" si="178"/>
        <v>18886.055555555555</v>
      </c>
      <c r="AH330" s="81">
        <f t="shared" si="179"/>
        <v>226632.66666666666</v>
      </c>
      <c r="AI330" s="81"/>
      <c r="AJ330" s="81"/>
      <c r="AK330" s="81"/>
      <c r="AL330" s="81"/>
      <c r="AM330" s="81"/>
      <c r="AN330" s="81"/>
      <c r="AO330" s="81"/>
      <c r="AP330" s="81"/>
      <c r="AQ330" s="81"/>
      <c r="IM330" s="24"/>
      <c r="IN330" s="24"/>
      <c r="IO330" s="24"/>
      <c r="IP330" s="24"/>
    </row>
    <row r="331" spans="1:250" s="23" customFormat="1" ht="15" customHeight="1" x14ac:dyDescent="0.2">
      <c r="A331" s="116">
        <v>97</v>
      </c>
      <c r="B331" s="106" t="s">
        <v>1248</v>
      </c>
      <c r="C331" s="106" t="s">
        <v>1249</v>
      </c>
      <c r="D331" s="20">
        <v>14</v>
      </c>
      <c r="E331" s="106" t="s">
        <v>962</v>
      </c>
      <c r="F331" s="106" t="s">
        <v>1250</v>
      </c>
      <c r="G331" s="106" t="s">
        <v>1464</v>
      </c>
      <c r="H331" s="21" t="s">
        <v>237</v>
      </c>
      <c r="I331" s="21" t="s">
        <v>1168</v>
      </c>
      <c r="J331" s="22" t="s">
        <v>991</v>
      </c>
      <c r="K331" s="222">
        <v>36717</v>
      </c>
      <c r="L331" s="154" t="s">
        <v>754</v>
      </c>
      <c r="M331" s="22">
        <v>40</v>
      </c>
      <c r="N331" s="22" t="s">
        <v>755</v>
      </c>
      <c r="O331" s="61" t="s">
        <v>1815</v>
      </c>
      <c r="P331" s="178" t="s">
        <v>1884</v>
      </c>
      <c r="Q331" s="21" t="s">
        <v>848</v>
      </c>
      <c r="R331" s="22">
        <v>1</v>
      </c>
      <c r="S331" s="79">
        <v>12355</v>
      </c>
      <c r="T331" s="79"/>
      <c r="U331" s="79"/>
      <c r="V331" s="79">
        <f t="shared" si="171"/>
        <v>12355</v>
      </c>
      <c r="W331" s="79">
        <f>70.1*5</f>
        <v>350.5</v>
      </c>
      <c r="X331" s="79">
        <f t="shared" si="172"/>
        <v>2277.666666666667</v>
      </c>
      <c r="Y331" s="79">
        <f t="shared" si="173"/>
        <v>22776.666666666668</v>
      </c>
      <c r="Z331" s="79">
        <f t="shared" si="174"/>
        <v>1853.25</v>
      </c>
      <c r="AA331" s="79">
        <f t="shared" si="175"/>
        <v>370.65</v>
      </c>
      <c r="AB331" s="79">
        <f t="shared" si="176"/>
        <v>617.75</v>
      </c>
      <c r="AC331" s="79">
        <f t="shared" si="177"/>
        <v>247.1</v>
      </c>
      <c r="AD331" s="79">
        <f>745+70</f>
        <v>815</v>
      </c>
      <c r="AE331" s="79">
        <f>466+30</f>
        <v>496</v>
      </c>
      <c r="AF331" s="81">
        <f>(V331+AD331+AE331)/2</f>
        <v>6833</v>
      </c>
      <c r="AG331" s="81">
        <f t="shared" si="178"/>
        <v>19762.527777777777</v>
      </c>
      <c r="AH331" s="81">
        <f t="shared" si="179"/>
        <v>237150.33333333331</v>
      </c>
      <c r="AI331" s="81"/>
      <c r="AJ331" s="81"/>
      <c r="AK331" s="81"/>
      <c r="AL331" s="81"/>
      <c r="AM331" s="81"/>
      <c r="AN331" s="81"/>
      <c r="AO331" s="81"/>
      <c r="AP331" s="81"/>
      <c r="AQ331" s="81"/>
      <c r="IM331" s="24"/>
      <c r="IN331" s="24"/>
      <c r="IO331" s="24"/>
      <c r="IP331" s="24"/>
    </row>
    <row r="332" spans="1:250" s="23" customFormat="1" ht="15" customHeight="1" x14ac:dyDescent="0.2">
      <c r="A332" s="111">
        <v>98</v>
      </c>
      <c r="B332" s="106" t="s">
        <v>1248</v>
      </c>
      <c r="C332" s="106" t="s">
        <v>1249</v>
      </c>
      <c r="D332" s="20">
        <v>14</v>
      </c>
      <c r="E332" s="106" t="s">
        <v>962</v>
      </c>
      <c r="F332" s="106" t="s">
        <v>1250</v>
      </c>
      <c r="G332" s="106" t="s">
        <v>1469</v>
      </c>
      <c r="H332" s="25" t="s">
        <v>2</v>
      </c>
      <c r="I332" s="21" t="s">
        <v>928</v>
      </c>
      <c r="J332" s="22" t="s">
        <v>991</v>
      </c>
      <c r="K332" s="222">
        <v>39371</v>
      </c>
      <c r="L332" s="154" t="s">
        <v>754</v>
      </c>
      <c r="M332" s="22">
        <v>40</v>
      </c>
      <c r="N332" s="22" t="s">
        <v>755</v>
      </c>
      <c r="O332" s="21" t="s">
        <v>1169</v>
      </c>
      <c r="P332" s="178" t="s">
        <v>1884</v>
      </c>
      <c r="Q332" s="21" t="s">
        <v>848</v>
      </c>
      <c r="R332" s="22">
        <v>1</v>
      </c>
      <c r="S332" s="146">
        <v>12355</v>
      </c>
      <c r="T332" s="79"/>
      <c r="U332" s="79"/>
      <c r="V332" s="79">
        <f t="shared" si="171"/>
        <v>12355</v>
      </c>
      <c r="W332" s="79">
        <f>70.1*4</f>
        <v>280.39999999999998</v>
      </c>
      <c r="X332" s="79">
        <f t="shared" si="172"/>
        <v>2318.5</v>
      </c>
      <c r="Y332" s="79">
        <f t="shared" si="173"/>
        <v>23185</v>
      </c>
      <c r="Z332" s="79">
        <f t="shared" si="174"/>
        <v>1853.25</v>
      </c>
      <c r="AA332" s="79">
        <f t="shared" si="175"/>
        <v>370.65</v>
      </c>
      <c r="AB332" s="79">
        <f t="shared" si="176"/>
        <v>617.75</v>
      </c>
      <c r="AC332" s="79">
        <f t="shared" si="177"/>
        <v>247.1</v>
      </c>
      <c r="AD332" s="79">
        <f>856+70</f>
        <v>926</v>
      </c>
      <c r="AE332" s="79">
        <f>600+30</f>
        <v>630</v>
      </c>
      <c r="AF332" s="81">
        <f>(V332+AD332+AE332)/2</f>
        <v>6955.5</v>
      </c>
      <c r="AG332" s="81">
        <f t="shared" si="178"/>
        <v>19985.066666666669</v>
      </c>
      <c r="AH332" s="81">
        <f t="shared" si="179"/>
        <v>239820.80000000005</v>
      </c>
      <c r="AI332" s="81"/>
      <c r="AJ332" s="81"/>
      <c r="AK332" s="81"/>
      <c r="AL332" s="81"/>
      <c r="AM332" s="81"/>
      <c r="AN332" s="81"/>
      <c r="AO332" s="81"/>
      <c r="AP332" s="81"/>
      <c r="AQ332" s="81"/>
      <c r="IM332" s="24"/>
      <c r="IN332" s="24"/>
      <c r="IO332" s="24"/>
      <c r="IP332" s="24"/>
    </row>
    <row r="333" spans="1:250" s="23" customFormat="1" ht="15" customHeight="1" x14ac:dyDescent="0.2">
      <c r="A333" s="18">
        <v>99</v>
      </c>
      <c r="B333" s="106" t="s">
        <v>1248</v>
      </c>
      <c r="C333" s="106" t="s">
        <v>1249</v>
      </c>
      <c r="D333" s="20">
        <v>14</v>
      </c>
      <c r="E333" s="106" t="s">
        <v>962</v>
      </c>
      <c r="F333" s="106" t="s">
        <v>1250</v>
      </c>
      <c r="G333" s="106" t="s">
        <v>1497</v>
      </c>
      <c r="H333" s="21" t="s">
        <v>171</v>
      </c>
      <c r="I333" s="21" t="s">
        <v>172</v>
      </c>
      <c r="J333" s="22" t="s">
        <v>991</v>
      </c>
      <c r="K333" s="222">
        <v>37303</v>
      </c>
      <c r="L333" s="154" t="s">
        <v>1814</v>
      </c>
      <c r="M333" s="22">
        <v>40</v>
      </c>
      <c r="N333" s="22" t="s">
        <v>755</v>
      </c>
      <c r="O333" s="21" t="s">
        <v>173</v>
      </c>
      <c r="P333" s="178" t="s">
        <v>1884</v>
      </c>
      <c r="Q333" s="21" t="s">
        <v>848</v>
      </c>
      <c r="R333" s="22">
        <v>1</v>
      </c>
      <c r="S333" s="79">
        <v>14594</v>
      </c>
      <c r="T333" s="79"/>
      <c r="U333" s="79">
        <f>+S333*0.15</f>
        <v>2189.1</v>
      </c>
      <c r="V333" s="79">
        <f t="shared" ref="V333:V335" si="182">S333+T333+U333</f>
        <v>16783.099999999999</v>
      </c>
      <c r="W333" s="79">
        <f>70.1*5</f>
        <v>350.5</v>
      </c>
      <c r="X333" s="79">
        <f t="shared" si="172"/>
        <v>3096.0166666666664</v>
      </c>
      <c r="Y333" s="79">
        <f t="shared" si="173"/>
        <v>30960.166666666664</v>
      </c>
      <c r="Z333" s="79">
        <f t="shared" si="174"/>
        <v>2517.4649999999997</v>
      </c>
      <c r="AA333" s="79">
        <f t="shared" si="175"/>
        <v>503.49299999999994</v>
      </c>
      <c r="AB333" s="79">
        <f t="shared" si="176"/>
        <v>839.15499999999997</v>
      </c>
      <c r="AC333" s="79">
        <f t="shared" si="177"/>
        <v>335.66199999999998</v>
      </c>
      <c r="AD333" s="79">
        <v>1114</v>
      </c>
      <c r="AE333" s="79">
        <v>679</v>
      </c>
      <c r="AF333" s="81">
        <f>(V333+AD333+AE333)/2</f>
        <v>9288.0499999999993</v>
      </c>
      <c r="AG333" s="81">
        <f t="shared" ref="AG333:AG334" si="183">V333+W333+Z333+AA333+AB333+AC333+AD333+AE333+(X333/12+Y333/12+AF333/12)</f>
        <v>26734.394444444442</v>
      </c>
      <c r="AH333" s="81">
        <f t="shared" ref="AH333:AH334" si="184">+AG333*12</f>
        <v>320812.73333333328</v>
      </c>
      <c r="AI333" s="81"/>
      <c r="AJ333" s="81"/>
      <c r="AK333" s="81"/>
      <c r="AL333" s="81"/>
      <c r="AM333" s="81"/>
      <c r="AN333" s="81"/>
      <c r="AO333" s="81"/>
      <c r="AP333" s="81"/>
      <c r="AQ333" s="81"/>
      <c r="IM333" s="24"/>
      <c r="IN333" s="24"/>
      <c r="IO333" s="24"/>
      <c r="IP333" s="24"/>
    </row>
    <row r="334" spans="1:250" s="23" customFormat="1" ht="15" customHeight="1" x14ac:dyDescent="0.2">
      <c r="A334" s="116">
        <v>100</v>
      </c>
      <c r="B334" s="106" t="s">
        <v>1248</v>
      </c>
      <c r="C334" s="106" t="s">
        <v>1249</v>
      </c>
      <c r="D334" s="20">
        <v>14</v>
      </c>
      <c r="E334" s="106" t="s">
        <v>961</v>
      </c>
      <c r="F334" s="106" t="s">
        <v>1250</v>
      </c>
      <c r="G334" s="106" t="s">
        <v>1496</v>
      </c>
      <c r="H334" s="21" t="s">
        <v>42</v>
      </c>
      <c r="I334" s="21" t="s">
        <v>43</v>
      </c>
      <c r="J334" s="22" t="s">
        <v>991</v>
      </c>
      <c r="K334" s="222">
        <v>33270</v>
      </c>
      <c r="L334" s="150" t="s">
        <v>741</v>
      </c>
      <c r="M334" s="22">
        <v>40</v>
      </c>
      <c r="N334" s="22" t="s">
        <v>755</v>
      </c>
      <c r="O334" s="21" t="s">
        <v>39</v>
      </c>
      <c r="P334" s="178" t="s">
        <v>1884</v>
      </c>
      <c r="Q334" s="21" t="s">
        <v>848</v>
      </c>
      <c r="R334" s="22">
        <v>1</v>
      </c>
      <c r="S334" s="79">
        <f>22566+500+400</f>
        <v>23466</v>
      </c>
      <c r="T334" s="79">
        <f>+S334*20%</f>
        <v>4693.2</v>
      </c>
      <c r="U334" s="79"/>
      <c r="V334" s="79">
        <f t="shared" si="182"/>
        <v>28159.200000000001</v>
      </c>
      <c r="W334" s="79">
        <f>70.1*7</f>
        <v>490.69999999999993</v>
      </c>
      <c r="X334" s="79">
        <f t="shared" si="172"/>
        <v>4992.0333333333328</v>
      </c>
      <c r="Y334" s="79">
        <f t="shared" si="173"/>
        <v>49920.333333333328</v>
      </c>
      <c r="Z334" s="79">
        <f t="shared" si="174"/>
        <v>4223.88</v>
      </c>
      <c r="AA334" s="79">
        <f t="shared" si="175"/>
        <v>844.77599999999995</v>
      </c>
      <c r="AB334" s="79">
        <f t="shared" si="176"/>
        <v>1407.96</v>
      </c>
      <c r="AC334" s="79">
        <f t="shared" si="177"/>
        <v>563.18400000000008</v>
      </c>
      <c r="AD334" s="79">
        <v>1114</v>
      </c>
      <c r="AE334" s="79">
        <v>679</v>
      </c>
      <c r="AF334" s="81">
        <f>(V334+AD334+AE334)/2</f>
        <v>14976.1</v>
      </c>
      <c r="AG334" s="81">
        <f t="shared" si="183"/>
        <v>43306.738888888882</v>
      </c>
      <c r="AH334" s="81">
        <f t="shared" si="184"/>
        <v>519680.86666666658</v>
      </c>
      <c r="AI334" s="81"/>
      <c r="AJ334" s="81"/>
      <c r="AK334" s="81"/>
      <c r="AL334" s="81"/>
      <c r="AM334" s="81"/>
      <c r="AN334" s="81"/>
      <c r="AO334" s="81"/>
      <c r="AP334" s="81"/>
      <c r="AQ334" s="81"/>
      <c r="IM334" s="24"/>
      <c r="IN334" s="24"/>
      <c r="IO334" s="24"/>
      <c r="IP334" s="24"/>
    </row>
    <row r="335" spans="1:250" s="23" customFormat="1" ht="15" customHeight="1" x14ac:dyDescent="0.2">
      <c r="A335" s="183"/>
      <c r="B335" s="184"/>
      <c r="C335" s="106"/>
      <c r="D335" s="20"/>
      <c r="E335" s="184"/>
      <c r="F335" s="106"/>
      <c r="G335" s="184"/>
      <c r="H335" s="185"/>
      <c r="I335" s="185"/>
      <c r="J335" s="107"/>
      <c r="K335" s="226"/>
      <c r="L335" s="186"/>
      <c r="M335" s="107"/>
      <c r="N335" s="107"/>
      <c r="O335" s="21"/>
      <c r="P335" s="21"/>
      <c r="Q335" s="108" t="s">
        <v>745</v>
      </c>
      <c r="R335" s="107"/>
      <c r="S335" s="88">
        <f>SUM(S235:S334)</f>
        <v>1505550.4900000002</v>
      </c>
      <c r="T335" s="88">
        <f>SUM(T235:T334)</f>
        <v>4693.2</v>
      </c>
      <c r="U335" s="88">
        <f>SUM(U235:U334)</f>
        <v>2189.1</v>
      </c>
      <c r="V335" s="88">
        <f t="shared" si="182"/>
        <v>1512432.7900000003</v>
      </c>
      <c r="W335" s="88">
        <f t="shared" ref="W335:AF335" si="185">SUM(W235:W334)</f>
        <v>24351.300000000014</v>
      </c>
      <c r="X335" s="88">
        <f t="shared" si="185"/>
        <v>281358.79833333322</v>
      </c>
      <c r="Y335" s="88">
        <f t="shared" si="185"/>
        <v>2813587.9833333339</v>
      </c>
      <c r="Z335" s="88">
        <f t="shared" si="185"/>
        <v>226864.91849999997</v>
      </c>
      <c r="AA335" s="88">
        <f t="shared" si="185"/>
        <v>45372.983700000026</v>
      </c>
      <c r="AB335" s="88">
        <f t="shared" si="185"/>
        <v>75621.639500000019</v>
      </c>
      <c r="AC335" s="88">
        <f t="shared" si="185"/>
        <v>30248.655799999997</v>
      </c>
      <c r="AD335" s="88">
        <f t="shared" si="185"/>
        <v>107377</v>
      </c>
      <c r="AE335" s="88">
        <f t="shared" si="185"/>
        <v>68343</v>
      </c>
      <c r="AF335" s="88">
        <f t="shared" si="185"/>
        <v>735656.84500000009</v>
      </c>
      <c r="AG335" s="280">
        <f t="shared" ref="AG335" si="186">V335+W335+Z335+AA335+AB335+AC335+AD335+AE335+(X335/12+Y335/12+AF335/12)</f>
        <v>2409829.2563888892</v>
      </c>
      <c r="AH335" s="88">
        <f>SUM(AH235:AH334)</f>
        <v>28917951.076666657</v>
      </c>
      <c r="AI335" s="88"/>
      <c r="AJ335" s="88">
        <v>0</v>
      </c>
      <c r="AK335" s="88">
        <v>100000</v>
      </c>
      <c r="AL335" s="88">
        <v>20000</v>
      </c>
      <c r="AM335" s="88">
        <v>350000</v>
      </c>
      <c r="AN335" s="88">
        <v>200000</v>
      </c>
      <c r="AO335" s="88">
        <v>0</v>
      </c>
      <c r="AP335" s="88">
        <v>0</v>
      </c>
      <c r="AQ335" s="88">
        <v>300000</v>
      </c>
      <c r="IM335" s="24"/>
      <c r="IN335" s="24"/>
      <c r="IO335" s="24"/>
      <c r="IP335" s="24"/>
    </row>
    <row r="336" spans="1:250" s="189" customFormat="1" ht="17.25" customHeight="1" x14ac:dyDescent="0.25">
      <c r="A336" s="34"/>
      <c r="B336" s="35" t="s">
        <v>1029</v>
      </c>
      <c r="C336" s="110"/>
      <c r="D336" s="115"/>
      <c r="E336" s="35"/>
      <c r="F336" s="110"/>
      <c r="G336" s="35"/>
      <c r="H336" s="36"/>
      <c r="I336" s="36"/>
      <c r="J336" s="37"/>
      <c r="K336" s="227"/>
      <c r="L336" s="155"/>
      <c r="M336" s="38"/>
      <c r="N336" s="38"/>
      <c r="O336" s="40"/>
      <c r="P336" s="40"/>
      <c r="Q336" s="33"/>
      <c r="R336" s="38"/>
      <c r="S336" s="89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>
        <v>32765304.350000001</v>
      </c>
      <c r="AI336" s="83"/>
      <c r="AJ336" s="85"/>
      <c r="AK336" s="85"/>
      <c r="AL336" s="85"/>
      <c r="AM336" s="85"/>
      <c r="AN336" s="85"/>
      <c r="AO336" s="85"/>
      <c r="AP336" s="85"/>
      <c r="AQ336" s="85"/>
      <c r="AR336" s="187"/>
      <c r="AS336" s="187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  <c r="DF336" s="68"/>
      <c r="DG336" s="68"/>
      <c r="DH336" s="68"/>
      <c r="DI336" s="68"/>
      <c r="DJ336" s="68"/>
      <c r="DK336" s="68"/>
      <c r="DL336" s="68"/>
      <c r="DM336" s="68"/>
      <c r="DN336" s="68"/>
      <c r="DO336" s="68"/>
      <c r="DP336" s="68"/>
      <c r="DQ336" s="68"/>
      <c r="DR336" s="68"/>
      <c r="DS336" s="68"/>
      <c r="DT336" s="68"/>
      <c r="DU336" s="68"/>
      <c r="DV336" s="68"/>
      <c r="DW336" s="68"/>
      <c r="DX336" s="68"/>
      <c r="DY336" s="68"/>
      <c r="DZ336" s="68"/>
      <c r="EA336" s="68"/>
      <c r="EB336" s="68"/>
      <c r="EC336" s="68"/>
      <c r="ED336" s="68"/>
      <c r="EE336" s="68"/>
      <c r="EF336" s="68"/>
      <c r="EG336" s="68"/>
      <c r="EH336" s="68"/>
      <c r="EI336" s="68"/>
      <c r="EJ336" s="68"/>
      <c r="EK336" s="68"/>
      <c r="EL336" s="68"/>
      <c r="EM336" s="68"/>
      <c r="EN336" s="68"/>
      <c r="EO336" s="68"/>
      <c r="EP336" s="68"/>
      <c r="EQ336" s="68"/>
      <c r="ER336" s="68"/>
      <c r="ES336" s="68"/>
      <c r="ET336" s="68"/>
      <c r="EU336" s="68"/>
      <c r="EV336" s="68"/>
      <c r="EW336" s="68"/>
      <c r="EX336" s="68"/>
      <c r="EY336" s="68"/>
      <c r="EZ336" s="68"/>
      <c r="FA336" s="68"/>
      <c r="FB336" s="68"/>
      <c r="FC336" s="68"/>
      <c r="FD336" s="68"/>
      <c r="FE336" s="68"/>
      <c r="FF336" s="68"/>
      <c r="FG336" s="68"/>
      <c r="FH336" s="68"/>
      <c r="FI336" s="68"/>
      <c r="FJ336" s="68"/>
      <c r="FK336" s="68"/>
      <c r="FL336" s="68"/>
      <c r="FM336" s="68"/>
      <c r="FN336" s="68"/>
      <c r="FO336" s="68"/>
      <c r="FP336" s="68"/>
      <c r="FQ336" s="68"/>
      <c r="FR336" s="68"/>
      <c r="FS336" s="68"/>
      <c r="FT336" s="68"/>
      <c r="FU336" s="68"/>
      <c r="FV336" s="68"/>
      <c r="FW336" s="68"/>
      <c r="FX336" s="68"/>
      <c r="FY336" s="68"/>
      <c r="FZ336" s="68"/>
      <c r="GA336" s="68"/>
      <c r="GB336" s="68"/>
      <c r="GC336" s="68"/>
      <c r="GD336" s="68"/>
      <c r="GE336" s="68"/>
      <c r="GF336" s="68"/>
      <c r="GG336" s="68"/>
      <c r="GH336" s="68"/>
      <c r="GI336" s="68"/>
      <c r="GJ336" s="68"/>
      <c r="GK336" s="68"/>
      <c r="GL336" s="68"/>
      <c r="GM336" s="68"/>
      <c r="GN336" s="68"/>
      <c r="GO336" s="68"/>
      <c r="GP336" s="68"/>
      <c r="GQ336" s="68"/>
      <c r="GR336" s="68"/>
      <c r="GS336" s="68"/>
      <c r="GT336" s="68"/>
      <c r="GU336" s="68"/>
      <c r="GV336" s="68"/>
      <c r="GW336" s="68"/>
      <c r="GX336" s="68"/>
      <c r="GY336" s="68"/>
      <c r="GZ336" s="68"/>
      <c r="HA336" s="68"/>
      <c r="HB336" s="68"/>
      <c r="HC336" s="68"/>
      <c r="HD336" s="68"/>
      <c r="HE336" s="68"/>
      <c r="HF336" s="68"/>
      <c r="HG336" s="68"/>
      <c r="HH336" s="68"/>
      <c r="HI336" s="68"/>
      <c r="HJ336" s="68"/>
      <c r="HK336" s="68"/>
      <c r="HL336" s="68"/>
      <c r="HM336" s="68"/>
      <c r="HN336" s="68"/>
      <c r="HO336" s="68"/>
      <c r="HP336" s="68"/>
      <c r="HQ336" s="68"/>
      <c r="HR336" s="68"/>
      <c r="HS336" s="68"/>
      <c r="HT336" s="68"/>
      <c r="HU336" s="68"/>
      <c r="HV336" s="68"/>
      <c r="HW336" s="68"/>
      <c r="HX336" s="68"/>
      <c r="HY336" s="68"/>
      <c r="HZ336" s="68"/>
      <c r="IA336" s="68"/>
      <c r="IB336" s="68"/>
      <c r="IC336" s="68"/>
      <c r="ID336" s="68"/>
      <c r="IE336" s="68"/>
      <c r="IF336" s="68"/>
      <c r="IG336" s="68"/>
      <c r="IH336" s="68"/>
      <c r="II336" s="68"/>
      <c r="IJ336" s="68"/>
      <c r="IK336" s="68"/>
      <c r="IL336" s="68"/>
    </row>
    <row r="337" spans="1:250" ht="20.100000000000001" customHeight="1" x14ac:dyDescent="0.25">
      <c r="A337" s="129" t="s">
        <v>1254</v>
      </c>
      <c r="C337" s="109"/>
      <c r="D337" s="114"/>
      <c r="F337" s="109"/>
      <c r="Q337" s="32"/>
      <c r="S337" s="84"/>
      <c r="T337" s="84"/>
      <c r="U337" s="84"/>
      <c r="V337" s="85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5"/>
      <c r="AH337" s="84"/>
      <c r="AI337" s="84"/>
      <c r="AJ337" s="90"/>
      <c r="AK337" s="90"/>
      <c r="AL337" s="90"/>
      <c r="AM337" s="90"/>
      <c r="AN337" s="90"/>
      <c r="AO337" s="90"/>
      <c r="AP337" s="90"/>
      <c r="AQ337" s="90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</row>
    <row r="338" spans="1:250" ht="12.75" x14ac:dyDescent="0.2">
      <c r="A338" s="18">
        <v>1</v>
      </c>
      <c r="B338" s="106" t="s">
        <v>1248</v>
      </c>
      <c r="C338" s="106" t="s">
        <v>1249</v>
      </c>
      <c r="D338" s="20">
        <v>14</v>
      </c>
      <c r="E338" s="106" t="s">
        <v>964</v>
      </c>
      <c r="F338" s="106" t="s">
        <v>1250</v>
      </c>
      <c r="G338" s="106" t="s">
        <v>1528</v>
      </c>
      <c r="H338" s="21" t="s">
        <v>941</v>
      </c>
      <c r="I338" s="21" t="s">
        <v>942</v>
      </c>
      <c r="J338" s="22" t="s">
        <v>991</v>
      </c>
      <c r="K338" s="222">
        <v>40819</v>
      </c>
      <c r="L338" s="150">
        <v>4</v>
      </c>
      <c r="M338" s="22">
        <v>40</v>
      </c>
      <c r="N338" s="22" t="s">
        <v>755</v>
      </c>
      <c r="O338" s="21" t="s">
        <v>926</v>
      </c>
      <c r="P338" s="21" t="s">
        <v>1010</v>
      </c>
      <c r="Q338" s="21" t="s">
        <v>1032</v>
      </c>
      <c r="R338" s="22">
        <v>1</v>
      </c>
      <c r="S338" s="146">
        <v>8107</v>
      </c>
      <c r="T338" s="79">
        <f t="shared" ref="T338:T369" si="187">+S338*20%</f>
        <v>1621.4</v>
      </c>
      <c r="U338" s="79"/>
      <c r="V338" s="79">
        <f t="shared" ref="V338:V369" si="188">S338+T338+U338</f>
        <v>9728.4</v>
      </c>
      <c r="W338" s="79"/>
      <c r="X338" s="79">
        <f t="shared" ref="X338:X369" si="189">(V338+AD338+AE338)/30*5</f>
        <v>1815.3999999999999</v>
      </c>
      <c r="Y338" s="79">
        <f t="shared" ref="Y338:Y369" si="190">(V338+AD338+AE338)/30*50</f>
        <v>18154</v>
      </c>
      <c r="Z338" s="79">
        <f t="shared" ref="Z338:Z369" si="191">V338*15%</f>
        <v>1459.26</v>
      </c>
      <c r="AA338" s="79">
        <f t="shared" ref="AA338:AA369" si="192">V338*3%</f>
        <v>291.85199999999998</v>
      </c>
      <c r="AB338" s="79">
        <f t="shared" ref="AB338:AB369" si="193">V338*5%</f>
        <v>486.42</v>
      </c>
      <c r="AC338" s="79">
        <f t="shared" ref="AC338:AC369" si="194">V338*2%</f>
        <v>194.56799999999998</v>
      </c>
      <c r="AD338" s="79">
        <f t="shared" ref="AD338:AD354" si="195">647+70</f>
        <v>717</v>
      </c>
      <c r="AE338" s="79">
        <f t="shared" ref="AE338:AE354" si="196">417+30</f>
        <v>447</v>
      </c>
      <c r="AF338" s="81">
        <f t="shared" ref="AF338:AF369" si="197">(V338+AD338+AE338)/2</f>
        <v>5446.2</v>
      </c>
      <c r="AG338" s="81">
        <f t="shared" ref="AG338:AG369" si="198">V338+W338+Z338+AA338+AB338+AC338+AD338+AE338+(X338/12+Y338/12+AF338/12)</f>
        <v>15442.466666666667</v>
      </c>
      <c r="AH338" s="81">
        <f t="shared" ref="AH338:AH369" si="199">+AG338*12</f>
        <v>185309.6</v>
      </c>
      <c r="AI338" s="81"/>
      <c r="AJ338" s="81"/>
      <c r="AK338" s="81"/>
      <c r="AL338" s="81"/>
      <c r="AM338" s="81"/>
      <c r="AN338" s="81"/>
      <c r="AO338" s="81"/>
      <c r="AP338" s="81"/>
      <c r="AQ338" s="81"/>
    </row>
    <row r="339" spans="1:250" s="23" customFormat="1" ht="15" customHeight="1" x14ac:dyDescent="0.2">
      <c r="A339" s="18">
        <v>2</v>
      </c>
      <c r="B339" s="106" t="s">
        <v>1248</v>
      </c>
      <c r="C339" s="106" t="s">
        <v>1249</v>
      </c>
      <c r="D339" s="20">
        <v>14</v>
      </c>
      <c r="E339" s="106" t="s">
        <v>964</v>
      </c>
      <c r="F339" s="106" t="s">
        <v>1250</v>
      </c>
      <c r="G339" s="106" t="s">
        <v>1529</v>
      </c>
      <c r="H339" s="61" t="s">
        <v>1224</v>
      </c>
      <c r="I339" s="61" t="s">
        <v>1225</v>
      </c>
      <c r="J339" s="67" t="s">
        <v>990</v>
      </c>
      <c r="K339" s="222">
        <v>41694</v>
      </c>
      <c r="L339" s="150">
        <v>4</v>
      </c>
      <c r="M339" s="22">
        <v>40</v>
      </c>
      <c r="N339" s="22" t="s">
        <v>755</v>
      </c>
      <c r="O339" s="21" t="s">
        <v>926</v>
      </c>
      <c r="P339" s="21" t="s">
        <v>1010</v>
      </c>
      <c r="Q339" s="21" t="s">
        <v>1032</v>
      </c>
      <c r="R339" s="22">
        <v>1</v>
      </c>
      <c r="S339" s="146">
        <v>8107</v>
      </c>
      <c r="T339" s="79">
        <f t="shared" si="187"/>
        <v>1621.4</v>
      </c>
      <c r="U339" s="79"/>
      <c r="V339" s="79">
        <f t="shared" si="188"/>
        <v>9728.4</v>
      </c>
      <c r="W339" s="79"/>
      <c r="X339" s="79">
        <f t="shared" si="189"/>
        <v>1815.3999999999999</v>
      </c>
      <c r="Y339" s="79">
        <f t="shared" si="190"/>
        <v>18154</v>
      </c>
      <c r="Z339" s="79">
        <f t="shared" si="191"/>
        <v>1459.26</v>
      </c>
      <c r="AA339" s="79">
        <f t="shared" si="192"/>
        <v>291.85199999999998</v>
      </c>
      <c r="AB339" s="79">
        <f t="shared" si="193"/>
        <v>486.42</v>
      </c>
      <c r="AC339" s="79">
        <f t="shared" si="194"/>
        <v>194.56799999999998</v>
      </c>
      <c r="AD339" s="79">
        <f t="shared" si="195"/>
        <v>717</v>
      </c>
      <c r="AE339" s="79">
        <f t="shared" si="196"/>
        <v>447</v>
      </c>
      <c r="AF339" s="81">
        <f t="shared" si="197"/>
        <v>5446.2</v>
      </c>
      <c r="AG339" s="81">
        <f t="shared" si="198"/>
        <v>15442.466666666667</v>
      </c>
      <c r="AH339" s="81">
        <f t="shared" si="199"/>
        <v>185309.6</v>
      </c>
      <c r="AI339" s="81"/>
      <c r="AJ339" s="81"/>
      <c r="AK339" s="81"/>
      <c r="AL339" s="81"/>
      <c r="AM339" s="81"/>
      <c r="AN339" s="81"/>
      <c r="AO339" s="81"/>
      <c r="AP339" s="81"/>
      <c r="AQ339" s="81"/>
      <c r="IM339" s="24"/>
      <c r="IN339" s="24"/>
      <c r="IO339" s="24"/>
      <c r="IP339" s="24"/>
    </row>
    <row r="340" spans="1:250" s="23" customFormat="1" ht="15" customHeight="1" x14ac:dyDescent="0.2">
      <c r="A340" s="18">
        <v>3</v>
      </c>
      <c r="B340" s="106" t="s">
        <v>1248</v>
      </c>
      <c r="C340" s="106" t="s">
        <v>1249</v>
      </c>
      <c r="D340" s="20">
        <v>14</v>
      </c>
      <c r="E340" s="106" t="s">
        <v>964</v>
      </c>
      <c r="F340" s="106" t="s">
        <v>1250</v>
      </c>
      <c r="G340" s="67" t="s">
        <v>1819</v>
      </c>
      <c r="H340" s="69" t="s">
        <v>1820</v>
      </c>
      <c r="I340" s="68" t="s">
        <v>1821</v>
      </c>
      <c r="J340" s="67" t="s">
        <v>991</v>
      </c>
      <c r="K340" s="222">
        <v>42110</v>
      </c>
      <c r="L340" s="150">
        <v>4</v>
      </c>
      <c r="M340" s="22">
        <v>40</v>
      </c>
      <c r="N340" s="22" t="s">
        <v>755</v>
      </c>
      <c r="O340" s="21" t="s">
        <v>926</v>
      </c>
      <c r="P340" s="21" t="s">
        <v>1010</v>
      </c>
      <c r="Q340" s="21" t="s">
        <v>1032</v>
      </c>
      <c r="R340" s="22">
        <v>1</v>
      </c>
      <c r="S340" s="146">
        <v>8107</v>
      </c>
      <c r="T340" s="79">
        <f t="shared" si="187"/>
        <v>1621.4</v>
      </c>
      <c r="U340" s="79"/>
      <c r="V340" s="79">
        <f t="shared" si="188"/>
        <v>9728.4</v>
      </c>
      <c r="W340" s="79"/>
      <c r="X340" s="79">
        <f t="shared" si="189"/>
        <v>1815.3999999999999</v>
      </c>
      <c r="Y340" s="79">
        <f t="shared" si="190"/>
        <v>18154</v>
      </c>
      <c r="Z340" s="79">
        <f t="shared" si="191"/>
        <v>1459.26</v>
      </c>
      <c r="AA340" s="79">
        <f t="shared" si="192"/>
        <v>291.85199999999998</v>
      </c>
      <c r="AB340" s="79">
        <f t="shared" si="193"/>
        <v>486.42</v>
      </c>
      <c r="AC340" s="79">
        <f t="shared" si="194"/>
        <v>194.56799999999998</v>
      </c>
      <c r="AD340" s="79">
        <f t="shared" si="195"/>
        <v>717</v>
      </c>
      <c r="AE340" s="79">
        <f t="shared" si="196"/>
        <v>447</v>
      </c>
      <c r="AF340" s="81">
        <f t="shared" si="197"/>
        <v>5446.2</v>
      </c>
      <c r="AG340" s="81">
        <f t="shared" si="198"/>
        <v>15442.466666666667</v>
      </c>
      <c r="AH340" s="81">
        <f t="shared" si="199"/>
        <v>185309.6</v>
      </c>
      <c r="AI340" s="81"/>
      <c r="AJ340" s="81"/>
      <c r="AK340" s="81"/>
      <c r="AL340" s="81"/>
      <c r="AM340" s="81"/>
      <c r="AN340" s="81"/>
      <c r="AO340" s="81"/>
      <c r="AP340" s="81"/>
      <c r="AQ340" s="81"/>
      <c r="IM340" s="24"/>
      <c r="IN340" s="24"/>
      <c r="IO340" s="24"/>
      <c r="IP340" s="24"/>
    </row>
    <row r="341" spans="1:250" s="23" customFormat="1" ht="15" customHeight="1" x14ac:dyDescent="0.2">
      <c r="A341" s="18">
        <v>4</v>
      </c>
      <c r="B341" s="106" t="s">
        <v>1248</v>
      </c>
      <c r="C341" s="106" t="s">
        <v>1249</v>
      </c>
      <c r="D341" s="20">
        <v>14</v>
      </c>
      <c r="E341" s="106" t="s">
        <v>964</v>
      </c>
      <c r="F341" s="106" t="s">
        <v>1250</v>
      </c>
      <c r="G341" s="67" t="s">
        <v>1789</v>
      </c>
      <c r="H341" s="69" t="s">
        <v>1787</v>
      </c>
      <c r="I341" s="68" t="s">
        <v>1788</v>
      </c>
      <c r="J341" s="67" t="s">
        <v>991</v>
      </c>
      <c r="K341" s="222">
        <v>42067</v>
      </c>
      <c r="L341" s="150">
        <v>4</v>
      </c>
      <c r="M341" s="22">
        <v>40</v>
      </c>
      <c r="N341" s="22" t="s">
        <v>755</v>
      </c>
      <c r="O341" s="21" t="s">
        <v>926</v>
      </c>
      <c r="P341" s="21" t="s">
        <v>1010</v>
      </c>
      <c r="Q341" s="21" t="s">
        <v>1032</v>
      </c>
      <c r="R341" s="22">
        <v>1</v>
      </c>
      <c r="S341" s="146">
        <v>8107</v>
      </c>
      <c r="T341" s="79">
        <f t="shared" si="187"/>
        <v>1621.4</v>
      </c>
      <c r="U341" s="79"/>
      <c r="V341" s="79">
        <f t="shared" si="188"/>
        <v>9728.4</v>
      </c>
      <c r="W341" s="79"/>
      <c r="X341" s="79">
        <f t="shared" si="189"/>
        <v>1815.3999999999999</v>
      </c>
      <c r="Y341" s="79">
        <f t="shared" si="190"/>
        <v>18154</v>
      </c>
      <c r="Z341" s="79">
        <f t="shared" si="191"/>
        <v>1459.26</v>
      </c>
      <c r="AA341" s="79">
        <f t="shared" si="192"/>
        <v>291.85199999999998</v>
      </c>
      <c r="AB341" s="79">
        <f t="shared" si="193"/>
        <v>486.42</v>
      </c>
      <c r="AC341" s="79">
        <f t="shared" si="194"/>
        <v>194.56799999999998</v>
      </c>
      <c r="AD341" s="79">
        <f t="shared" si="195"/>
        <v>717</v>
      </c>
      <c r="AE341" s="79">
        <f t="shared" si="196"/>
        <v>447</v>
      </c>
      <c r="AF341" s="81">
        <f t="shared" si="197"/>
        <v>5446.2</v>
      </c>
      <c r="AG341" s="81">
        <f t="shared" si="198"/>
        <v>15442.466666666667</v>
      </c>
      <c r="AH341" s="81">
        <f t="shared" si="199"/>
        <v>185309.6</v>
      </c>
      <c r="AI341" s="81"/>
      <c r="AJ341" s="81"/>
      <c r="AK341" s="81"/>
      <c r="AL341" s="81"/>
      <c r="AM341" s="81"/>
      <c r="AN341" s="81"/>
      <c r="AO341" s="81"/>
      <c r="AP341" s="81"/>
      <c r="AQ341" s="81"/>
      <c r="IM341" s="24"/>
      <c r="IN341" s="24"/>
      <c r="IO341" s="24"/>
      <c r="IP341" s="24"/>
    </row>
    <row r="342" spans="1:250" s="23" customFormat="1" ht="15" customHeight="1" x14ac:dyDescent="0.2">
      <c r="A342" s="18">
        <v>5</v>
      </c>
      <c r="B342" s="106" t="s">
        <v>1248</v>
      </c>
      <c r="C342" s="106" t="s">
        <v>1249</v>
      </c>
      <c r="D342" s="20">
        <v>14</v>
      </c>
      <c r="E342" s="106" t="s">
        <v>964</v>
      </c>
      <c r="F342" s="106" t="s">
        <v>1250</v>
      </c>
      <c r="G342" s="106" t="s">
        <v>1532</v>
      </c>
      <c r="H342" s="21" t="s">
        <v>929</v>
      </c>
      <c r="I342" s="21" t="s">
        <v>937</v>
      </c>
      <c r="J342" s="22" t="s">
        <v>991</v>
      </c>
      <c r="K342" s="222" t="s">
        <v>938</v>
      </c>
      <c r="L342" s="150">
        <v>4</v>
      </c>
      <c r="M342" s="22">
        <v>40</v>
      </c>
      <c r="N342" s="22" t="s">
        <v>755</v>
      </c>
      <c r="O342" s="21" t="s">
        <v>926</v>
      </c>
      <c r="P342" s="21" t="s">
        <v>1010</v>
      </c>
      <c r="Q342" s="21" t="s">
        <v>1032</v>
      </c>
      <c r="R342" s="22">
        <v>1</v>
      </c>
      <c r="S342" s="146">
        <v>8107</v>
      </c>
      <c r="T342" s="79">
        <f t="shared" si="187"/>
        <v>1621.4</v>
      </c>
      <c r="U342" s="79"/>
      <c r="V342" s="79">
        <f t="shared" si="188"/>
        <v>9728.4</v>
      </c>
      <c r="W342" s="79"/>
      <c r="X342" s="79">
        <f t="shared" si="189"/>
        <v>1815.3999999999999</v>
      </c>
      <c r="Y342" s="79">
        <f t="shared" si="190"/>
        <v>18154</v>
      </c>
      <c r="Z342" s="79">
        <f t="shared" si="191"/>
        <v>1459.26</v>
      </c>
      <c r="AA342" s="79">
        <f t="shared" si="192"/>
        <v>291.85199999999998</v>
      </c>
      <c r="AB342" s="79">
        <f t="shared" si="193"/>
        <v>486.42</v>
      </c>
      <c r="AC342" s="79">
        <f t="shared" si="194"/>
        <v>194.56799999999998</v>
      </c>
      <c r="AD342" s="79">
        <f t="shared" si="195"/>
        <v>717</v>
      </c>
      <c r="AE342" s="79">
        <f t="shared" si="196"/>
        <v>447</v>
      </c>
      <c r="AF342" s="81">
        <f t="shared" si="197"/>
        <v>5446.2</v>
      </c>
      <c r="AG342" s="81">
        <f t="shared" si="198"/>
        <v>15442.466666666667</v>
      </c>
      <c r="AH342" s="81">
        <f t="shared" si="199"/>
        <v>185309.6</v>
      </c>
      <c r="AI342" s="81"/>
      <c r="AJ342" s="81"/>
      <c r="AK342" s="81"/>
      <c r="AL342" s="81"/>
      <c r="AM342" s="81"/>
      <c r="AN342" s="81"/>
      <c r="AO342" s="81"/>
      <c r="AP342" s="81"/>
      <c r="AQ342" s="81"/>
      <c r="IM342" s="24"/>
      <c r="IN342" s="24"/>
      <c r="IO342" s="24"/>
      <c r="IP342" s="24"/>
    </row>
    <row r="343" spans="1:250" s="23" customFormat="1" ht="15" customHeight="1" x14ac:dyDescent="0.2">
      <c r="A343" s="18">
        <v>6</v>
      </c>
      <c r="B343" s="106" t="s">
        <v>1248</v>
      </c>
      <c r="C343" s="106" t="s">
        <v>1249</v>
      </c>
      <c r="D343" s="20">
        <v>14</v>
      </c>
      <c r="E343" s="106" t="s">
        <v>964</v>
      </c>
      <c r="F343" s="106" t="s">
        <v>1250</v>
      </c>
      <c r="G343" s="106" t="s">
        <v>1533</v>
      </c>
      <c r="H343" s="21" t="s">
        <v>930</v>
      </c>
      <c r="I343" s="21" t="s">
        <v>939</v>
      </c>
      <c r="J343" s="22" t="s">
        <v>991</v>
      </c>
      <c r="K343" s="222" t="s">
        <v>938</v>
      </c>
      <c r="L343" s="150">
        <v>4</v>
      </c>
      <c r="M343" s="22">
        <v>40</v>
      </c>
      <c r="N343" s="22" t="s">
        <v>755</v>
      </c>
      <c r="O343" s="21" t="s">
        <v>926</v>
      </c>
      <c r="P343" s="21" t="s">
        <v>1010</v>
      </c>
      <c r="Q343" s="21" t="s">
        <v>1032</v>
      </c>
      <c r="R343" s="22">
        <v>1</v>
      </c>
      <c r="S343" s="146">
        <v>8107</v>
      </c>
      <c r="T343" s="79">
        <f t="shared" si="187"/>
        <v>1621.4</v>
      </c>
      <c r="U343" s="79"/>
      <c r="V343" s="79">
        <f t="shared" si="188"/>
        <v>9728.4</v>
      </c>
      <c r="W343" s="79"/>
      <c r="X343" s="79">
        <f t="shared" si="189"/>
        <v>1815.3999999999999</v>
      </c>
      <c r="Y343" s="79">
        <f t="shared" si="190"/>
        <v>18154</v>
      </c>
      <c r="Z343" s="79">
        <f t="shared" si="191"/>
        <v>1459.26</v>
      </c>
      <c r="AA343" s="79">
        <f t="shared" si="192"/>
        <v>291.85199999999998</v>
      </c>
      <c r="AB343" s="79">
        <f t="shared" si="193"/>
        <v>486.42</v>
      </c>
      <c r="AC343" s="79">
        <f t="shared" si="194"/>
        <v>194.56799999999998</v>
      </c>
      <c r="AD343" s="79">
        <f t="shared" si="195"/>
        <v>717</v>
      </c>
      <c r="AE343" s="79">
        <f t="shared" si="196"/>
        <v>447</v>
      </c>
      <c r="AF343" s="81">
        <f t="shared" si="197"/>
        <v>5446.2</v>
      </c>
      <c r="AG343" s="81">
        <f t="shared" si="198"/>
        <v>15442.466666666667</v>
      </c>
      <c r="AH343" s="81">
        <f t="shared" si="199"/>
        <v>185309.6</v>
      </c>
      <c r="AI343" s="81"/>
      <c r="AJ343" s="81"/>
      <c r="AK343" s="81"/>
      <c r="AL343" s="81"/>
      <c r="AM343" s="81"/>
      <c r="AN343" s="81"/>
      <c r="AO343" s="81"/>
      <c r="AP343" s="81"/>
      <c r="AQ343" s="81"/>
      <c r="IM343" s="24"/>
      <c r="IN343" s="24"/>
      <c r="IO343" s="24"/>
      <c r="IP343" s="24"/>
    </row>
    <row r="344" spans="1:250" s="23" customFormat="1" ht="15" customHeight="1" x14ac:dyDescent="0.2">
      <c r="A344" s="18">
        <v>7</v>
      </c>
      <c r="B344" s="106" t="s">
        <v>1248</v>
      </c>
      <c r="C344" s="106" t="s">
        <v>1249</v>
      </c>
      <c r="D344" s="20">
        <v>14</v>
      </c>
      <c r="E344" s="106" t="s">
        <v>964</v>
      </c>
      <c r="F344" s="106" t="s">
        <v>1250</v>
      </c>
      <c r="G344" s="106" t="s">
        <v>1534</v>
      </c>
      <c r="H344" s="21" t="s">
        <v>951</v>
      </c>
      <c r="I344" s="21" t="s">
        <v>952</v>
      </c>
      <c r="J344" s="22" t="s">
        <v>991</v>
      </c>
      <c r="K344" s="222">
        <v>40744</v>
      </c>
      <c r="L344" s="150">
        <v>4</v>
      </c>
      <c r="M344" s="22">
        <v>40</v>
      </c>
      <c r="N344" s="22" t="s">
        <v>755</v>
      </c>
      <c r="O344" s="21" t="s">
        <v>926</v>
      </c>
      <c r="P344" s="21" t="s">
        <v>1010</v>
      </c>
      <c r="Q344" s="21" t="s">
        <v>1032</v>
      </c>
      <c r="R344" s="22">
        <v>1</v>
      </c>
      <c r="S344" s="146">
        <v>8107</v>
      </c>
      <c r="T344" s="79">
        <f t="shared" si="187"/>
        <v>1621.4</v>
      </c>
      <c r="U344" s="79"/>
      <c r="V344" s="79">
        <f t="shared" si="188"/>
        <v>9728.4</v>
      </c>
      <c r="W344" s="79"/>
      <c r="X344" s="79">
        <f t="shared" si="189"/>
        <v>1815.3999999999999</v>
      </c>
      <c r="Y344" s="79">
        <f t="shared" si="190"/>
        <v>18154</v>
      </c>
      <c r="Z344" s="79">
        <f t="shared" si="191"/>
        <v>1459.26</v>
      </c>
      <c r="AA344" s="79">
        <f t="shared" si="192"/>
        <v>291.85199999999998</v>
      </c>
      <c r="AB344" s="79">
        <f t="shared" si="193"/>
        <v>486.42</v>
      </c>
      <c r="AC344" s="79">
        <f t="shared" si="194"/>
        <v>194.56799999999998</v>
      </c>
      <c r="AD344" s="79">
        <f t="shared" si="195"/>
        <v>717</v>
      </c>
      <c r="AE344" s="79">
        <f t="shared" si="196"/>
        <v>447</v>
      </c>
      <c r="AF344" s="81">
        <f t="shared" si="197"/>
        <v>5446.2</v>
      </c>
      <c r="AG344" s="81">
        <f t="shared" si="198"/>
        <v>15442.466666666667</v>
      </c>
      <c r="AH344" s="81">
        <f t="shared" si="199"/>
        <v>185309.6</v>
      </c>
      <c r="AI344" s="81"/>
      <c r="AJ344" s="81"/>
      <c r="AK344" s="81"/>
      <c r="AL344" s="81"/>
      <c r="AM344" s="81"/>
      <c r="AN344" s="81"/>
      <c r="AO344" s="81"/>
      <c r="AP344" s="81"/>
      <c r="AQ344" s="81"/>
      <c r="IM344" s="24"/>
      <c r="IN344" s="24"/>
      <c r="IO344" s="24"/>
      <c r="IP344" s="24"/>
    </row>
    <row r="345" spans="1:250" s="23" customFormat="1" ht="15" customHeight="1" x14ac:dyDescent="0.2">
      <c r="A345" s="18">
        <v>8</v>
      </c>
      <c r="B345" s="106" t="s">
        <v>1248</v>
      </c>
      <c r="C345" s="106" t="s">
        <v>1249</v>
      </c>
      <c r="D345" s="20">
        <v>14</v>
      </c>
      <c r="E345" s="106" t="s">
        <v>964</v>
      </c>
      <c r="F345" s="106" t="s">
        <v>1250</v>
      </c>
      <c r="G345" s="106" t="s">
        <v>1535</v>
      </c>
      <c r="H345" s="21" t="s">
        <v>931</v>
      </c>
      <c r="I345" s="21" t="s">
        <v>940</v>
      </c>
      <c r="J345" s="22" t="s">
        <v>991</v>
      </c>
      <c r="K345" s="222" t="s">
        <v>938</v>
      </c>
      <c r="L345" s="150">
        <v>4</v>
      </c>
      <c r="M345" s="22">
        <v>40</v>
      </c>
      <c r="N345" s="22" t="s">
        <v>755</v>
      </c>
      <c r="O345" s="21" t="s">
        <v>926</v>
      </c>
      <c r="P345" s="21" t="s">
        <v>1010</v>
      </c>
      <c r="Q345" s="21" t="s">
        <v>1032</v>
      </c>
      <c r="R345" s="22">
        <v>1</v>
      </c>
      <c r="S345" s="146">
        <v>8107</v>
      </c>
      <c r="T345" s="79">
        <f t="shared" si="187"/>
        <v>1621.4</v>
      </c>
      <c r="U345" s="79"/>
      <c r="V345" s="79">
        <f t="shared" si="188"/>
        <v>9728.4</v>
      </c>
      <c r="W345" s="79"/>
      <c r="X345" s="79">
        <f t="shared" si="189"/>
        <v>1815.3999999999999</v>
      </c>
      <c r="Y345" s="79">
        <f t="shared" si="190"/>
        <v>18154</v>
      </c>
      <c r="Z345" s="79">
        <f t="shared" si="191"/>
        <v>1459.26</v>
      </c>
      <c r="AA345" s="79">
        <f t="shared" si="192"/>
        <v>291.85199999999998</v>
      </c>
      <c r="AB345" s="79">
        <f t="shared" si="193"/>
        <v>486.42</v>
      </c>
      <c r="AC345" s="79">
        <f t="shared" si="194"/>
        <v>194.56799999999998</v>
      </c>
      <c r="AD345" s="79">
        <f t="shared" si="195"/>
        <v>717</v>
      </c>
      <c r="AE345" s="79">
        <f t="shared" si="196"/>
        <v>447</v>
      </c>
      <c r="AF345" s="81">
        <f t="shared" si="197"/>
        <v>5446.2</v>
      </c>
      <c r="AG345" s="81">
        <f t="shared" si="198"/>
        <v>15442.466666666667</v>
      </c>
      <c r="AH345" s="81">
        <f t="shared" si="199"/>
        <v>185309.6</v>
      </c>
      <c r="AI345" s="81"/>
      <c r="AJ345" s="81"/>
      <c r="AK345" s="81"/>
      <c r="AL345" s="81"/>
      <c r="AM345" s="81"/>
      <c r="AN345" s="81"/>
      <c r="AO345" s="81"/>
      <c r="AP345" s="81"/>
      <c r="AQ345" s="81"/>
      <c r="IM345" s="24"/>
      <c r="IN345" s="24"/>
      <c r="IO345" s="24"/>
      <c r="IP345" s="24"/>
    </row>
    <row r="346" spans="1:250" s="23" customFormat="1" ht="15" customHeight="1" x14ac:dyDescent="0.2">
      <c r="A346" s="18">
        <v>9</v>
      </c>
      <c r="B346" s="106" t="s">
        <v>1248</v>
      </c>
      <c r="C346" s="106" t="s">
        <v>1249</v>
      </c>
      <c r="D346" s="20">
        <v>14</v>
      </c>
      <c r="E346" s="106" t="s">
        <v>964</v>
      </c>
      <c r="F346" s="106" t="s">
        <v>1250</v>
      </c>
      <c r="G346" s="106" t="s">
        <v>1536</v>
      </c>
      <c r="H346" s="21" t="s">
        <v>955</v>
      </c>
      <c r="I346" s="21" t="s">
        <v>956</v>
      </c>
      <c r="J346" s="22" t="s">
        <v>991</v>
      </c>
      <c r="K346" s="222">
        <v>40744</v>
      </c>
      <c r="L346" s="150">
        <v>4</v>
      </c>
      <c r="M346" s="22">
        <v>40</v>
      </c>
      <c r="N346" s="22" t="s">
        <v>755</v>
      </c>
      <c r="O346" s="21" t="s">
        <v>926</v>
      </c>
      <c r="P346" s="21" t="s">
        <v>1010</v>
      </c>
      <c r="Q346" s="21" t="s">
        <v>1032</v>
      </c>
      <c r="R346" s="22">
        <v>1</v>
      </c>
      <c r="S346" s="146">
        <v>8107</v>
      </c>
      <c r="T346" s="79">
        <f t="shared" si="187"/>
        <v>1621.4</v>
      </c>
      <c r="U346" s="79"/>
      <c r="V346" s="79">
        <f t="shared" si="188"/>
        <v>9728.4</v>
      </c>
      <c r="W346" s="79"/>
      <c r="X346" s="79">
        <f t="shared" si="189"/>
        <v>1815.3999999999999</v>
      </c>
      <c r="Y346" s="79">
        <f t="shared" si="190"/>
        <v>18154</v>
      </c>
      <c r="Z346" s="79">
        <f t="shared" si="191"/>
        <v>1459.26</v>
      </c>
      <c r="AA346" s="79">
        <f t="shared" si="192"/>
        <v>291.85199999999998</v>
      </c>
      <c r="AB346" s="79">
        <f t="shared" si="193"/>
        <v>486.42</v>
      </c>
      <c r="AC346" s="79">
        <f t="shared" si="194"/>
        <v>194.56799999999998</v>
      </c>
      <c r="AD346" s="79">
        <f t="shared" si="195"/>
        <v>717</v>
      </c>
      <c r="AE346" s="79">
        <f t="shared" si="196"/>
        <v>447</v>
      </c>
      <c r="AF346" s="81">
        <f t="shared" si="197"/>
        <v>5446.2</v>
      </c>
      <c r="AG346" s="81">
        <f t="shared" si="198"/>
        <v>15442.466666666667</v>
      </c>
      <c r="AH346" s="81">
        <f t="shared" si="199"/>
        <v>185309.6</v>
      </c>
      <c r="AI346" s="81"/>
      <c r="AJ346" s="81"/>
      <c r="AK346" s="81"/>
      <c r="AL346" s="81"/>
      <c r="AM346" s="81"/>
      <c r="AN346" s="81"/>
      <c r="AO346" s="81"/>
      <c r="AP346" s="81"/>
      <c r="AQ346" s="81"/>
      <c r="IM346" s="24"/>
      <c r="IN346" s="24"/>
      <c r="IO346" s="24"/>
      <c r="IP346" s="24"/>
    </row>
    <row r="347" spans="1:250" s="23" customFormat="1" ht="15" customHeight="1" x14ac:dyDescent="0.2">
      <c r="A347" s="18">
        <v>10</v>
      </c>
      <c r="B347" s="106" t="s">
        <v>1248</v>
      </c>
      <c r="C347" s="106" t="s">
        <v>1249</v>
      </c>
      <c r="D347" s="20">
        <v>14</v>
      </c>
      <c r="E347" s="106" t="s">
        <v>964</v>
      </c>
      <c r="F347" s="106" t="s">
        <v>1250</v>
      </c>
      <c r="G347" s="192" t="s">
        <v>1537</v>
      </c>
      <c r="H347" s="193" t="s">
        <v>1749</v>
      </c>
      <c r="I347" s="193" t="s">
        <v>1758</v>
      </c>
      <c r="J347" s="194" t="s">
        <v>991</v>
      </c>
      <c r="K347" s="233">
        <v>41867</v>
      </c>
      <c r="L347" s="150">
        <v>4</v>
      </c>
      <c r="M347" s="22">
        <v>40</v>
      </c>
      <c r="N347" s="22" t="s">
        <v>755</v>
      </c>
      <c r="O347" s="21" t="s">
        <v>926</v>
      </c>
      <c r="P347" s="21" t="s">
        <v>1010</v>
      </c>
      <c r="Q347" s="21" t="s">
        <v>1032</v>
      </c>
      <c r="R347" s="22">
        <v>1</v>
      </c>
      <c r="S347" s="146">
        <v>8107</v>
      </c>
      <c r="T347" s="79">
        <f t="shared" si="187"/>
        <v>1621.4</v>
      </c>
      <c r="U347" s="79"/>
      <c r="V347" s="79">
        <f t="shared" si="188"/>
        <v>9728.4</v>
      </c>
      <c r="W347" s="79"/>
      <c r="X347" s="79">
        <f t="shared" si="189"/>
        <v>1815.3999999999999</v>
      </c>
      <c r="Y347" s="79">
        <f t="shared" si="190"/>
        <v>18154</v>
      </c>
      <c r="Z347" s="79">
        <f t="shared" si="191"/>
        <v>1459.26</v>
      </c>
      <c r="AA347" s="79">
        <f t="shared" si="192"/>
        <v>291.85199999999998</v>
      </c>
      <c r="AB347" s="79">
        <f t="shared" si="193"/>
        <v>486.42</v>
      </c>
      <c r="AC347" s="79">
        <f t="shared" si="194"/>
        <v>194.56799999999998</v>
      </c>
      <c r="AD347" s="79">
        <f t="shared" si="195"/>
        <v>717</v>
      </c>
      <c r="AE347" s="79">
        <f t="shared" si="196"/>
        <v>447</v>
      </c>
      <c r="AF347" s="81">
        <f t="shared" si="197"/>
        <v>5446.2</v>
      </c>
      <c r="AG347" s="81">
        <f t="shared" si="198"/>
        <v>15442.466666666667</v>
      </c>
      <c r="AH347" s="81">
        <f t="shared" si="199"/>
        <v>185309.6</v>
      </c>
      <c r="AI347" s="81"/>
      <c r="AJ347" s="81"/>
      <c r="AK347" s="81"/>
      <c r="AL347" s="81"/>
      <c r="AM347" s="81"/>
      <c r="AN347" s="81"/>
      <c r="AO347" s="81"/>
      <c r="AP347" s="81"/>
      <c r="AQ347" s="81"/>
      <c r="IM347" s="24"/>
      <c r="IN347" s="24"/>
      <c r="IO347" s="24"/>
      <c r="IP347" s="24"/>
    </row>
    <row r="348" spans="1:250" s="23" customFormat="1" ht="15" customHeight="1" x14ac:dyDescent="0.2">
      <c r="A348" s="18">
        <v>11</v>
      </c>
      <c r="B348" s="106" t="s">
        <v>1248</v>
      </c>
      <c r="C348" s="106" t="s">
        <v>1249</v>
      </c>
      <c r="D348" s="20">
        <v>14</v>
      </c>
      <c r="E348" s="106" t="s">
        <v>964</v>
      </c>
      <c r="F348" s="106" t="s">
        <v>1250</v>
      </c>
      <c r="G348" s="106" t="s">
        <v>1538</v>
      </c>
      <c r="H348" s="21" t="s">
        <v>983</v>
      </c>
      <c r="I348" s="21" t="s">
        <v>984</v>
      </c>
      <c r="J348" s="22" t="s">
        <v>991</v>
      </c>
      <c r="K348" s="222">
        <v>40875</v>
      </c>
      <c r="L348" s="150">
        <v>4</v>
      </c>
      <c r="M348" s="22">
        <v>40</v>
      </c>
      <c r="N348" s="22" t="s">
        <v>755</v>
      </c>
      <c r="O348" s="21" t="s">
        <v>926</v>
      </c>
      <c r="P348" s="21" t="s">
        <v>1010</v>
      </c>
      <c r="Q348" s="21" t="s">
        <v>1032</v>
      </c>
      <c r="R348" s="22">
        <v>1</v>
      </c>
      <c r="S348" s="146">
        <v>8107</v>
      </c>
      <c r="T348" s="79">
        <f t="shared" si="187"/>
        <v>1621.4</v>
      </c>
      <c r="U348" s="79"/>
      <c r="V348" s="79">
        <f t="shared" si="188"/>
        <v>9728.4</v>
      </c>
      <c r="W348" s="79"/>
      <c r="X348" s="79">
        <f t="shared" si="189"/>
        <v>1815.3999999999999</v>
      </c>
      <c r="Y348" s="79">
        <f t="shared" si="190"/>
        <v>18154</v>
      </c>
      <c r="Z348" s="79">
        <f t="shared" si="191"/>
        <v>1459.26</v>
      </c>
      <c r="AA348" s="79">
        <f t="shared" si="192"/>
        <v>291.85199999999998</v>
      </c>
      <c r="AB348" s="79">
        <f t="shared" si="193"/>
        <v>486.42</v>
      </c>
      <c r="AC348" s="79">
        <f t="shared" si="194"/>
        <v>194.56799999999998</v>
      </c>
      <c r="AD348" s="79">
        <f t="shared" si="195"/>
        <v>717</v>
      </c>
      <c r="AE348" s="79">
        <f t="shared" si="196"/>
        <v>447</v>
      </c>
      <c r="AF348" s="81">
        <f t="shared" si="197"/>
        <v>5446.2</v>
      </c>
      <c r="AG348" s="81">
        <f t="shared" si="198"/>
        <v>15442.466666666667</v>
      </c>
      <c r="AH348" s="81">
        <f t="shared" si="199"/>
        <v>185309.6</v>
      </c>
      <c r="AI348" s="81"/>
      <c r="AJ348" s="81"/>
      <c r="AK348" s="81"/>
      <c r="AL348" s="81"/>
      <c r="AM348" s="81"/>
      <c r="AN348" s="81"/>
      <c r="AO348" s="81"/>
      <c r="AP348" s="81"/>
      <c r="AQ348" s="81"/>
      <c r="IM348" s="24"/>
      <c r="IN348" s="24"/>
      <c r="IO348" s="24"/>
      <c r="IP348" s="24"/>
    </row>
    <row r="349" spans="1:250" s="23" customFormat="1" ht="15" customHeight="1" x14ac:dyDescent="0.2">
      <c r="A349" s="18">
        <v>12</v>
      </c>
      <c r="B349" s="106" t="s">
        <v>1248</v>
      </c>
      <c r="C349" s="106" t="s">
        <v>1249</v>
      </c>
      <c r="D349" s="20">
        <v>14</v>
      </c>
      <c r="E349" s="106" t="s">
        <v>964</v>
      </c>
      <c r="F349" s="106" t="s">
        <v>1250</v>
      </c>
      <c r="G349" s="30" t="s">
        <v>1887</v>
      </c>
      <c r="H349" s="29" t="s">
        <v>1888</v>
      </c>
      <c r="L349" s="150">
        <v>4</v>
      </c>
      <c r="M349" s="22">
        <v>40</v>
      </c>
      <c r="N349" s="22" t="s">
        <v>755</v>
      </c>
      <c r="O349" s="21" t="s">
        <v>926</v>
      </c>
      <c r="P349" s="21" t="s">
        <v>1010</v>
      </c>
      <c r="Q349" s="21" t="s">
        <v>1032</v>
      </c>
      <c r="R349" s="22">
        <v>1</v>
      </c>
      <c r="S349" s="146">
        <v>8107</v>
      </c>
      <c r="T349" s="79">
        <f t="shared" si="187"/>
        <v>1621.4</v>
      </c>
      <c r="U349" s="79"/>
      <c r="V349" s="79">
        <f t="shared" si="188"/>
        <v>9728.4</v>
      </c>
      <c r="W349" s="79"/>
      <c r="X349" s="79">
        <f t="shared" si="189"/>
        <v>1815.3999999999999</v>
      </c>
      <c r="Y349" s="79">
        <f t="shared" si="190"/>
        <v>18154</v>
      </c>
      <c r="Z349" s="79">
        <f t="shared" si="191"/>
        <v>1459.26</v>
      </c>
      <c r="AA349" s="79">
        <f t="shared" si="192"/>
        <v>291.85199999999998</v>
      </c>
      <c r="AB349" s="79">
        <f t="shared" si="193"/>
        <v>486.42</v>
      </c>
      <c r="AC349" s="79">
        <f t="shared" si="194"/>
        <v>194.56799999999998</v>
      </c>
      <c r="AD349" s="79">
        <f t="shared" si="195"/>
        <v>717</v>
      </c>
      <c r="AE349" s="79">
        <f t="shared" si="196"/>
        <v>447</v>
      </c>
      <c r="AF349" s="81">
        <f t="shared" si="197"/>
        <v>5446.2</v>
      </c>
      <c r="AG349" s="81">
        <f t="shared" si="198"/>
        <v>15442.466666666667</v>
      </c>
      <c r="AH349" s="81">
        <f t="shared" si="199"/>
        <v>185309.6</v>
      </c>
      <c r="AI349" s="81"/>
      <c r="AJ349" s="81"/>
      <c r="AK349" s="81"/>
      <c r="AL349" s="81"/>
      <c r="AM349" s="81"/>
      <c r="AN349" s="81"/>
      <c r="AO349" s="81"/>
      <c r="AP349" s="81"/>
      <c r="AQ349" s="81"/>
      <c r="IM349" s="24"/>
      <c r="IN349" s="24"/>
      <c r="IO349" s="24"/>
      <c r="IP349" s="24"/>
    </row>
    <row r="350" spans="1:250" s="23" customFormat="1" ht="15" customHeight="1" x14ac:dyDescent="0.2">
      <c r="A350" s="18">
        <v>13</v>
      </c>
      <c r="B350" s="106" t="s">
        <v>1248</v>
      </c>
      <c r="C350" s="106" t="s">
        <v>1249</v>
      </c>
      <c r="D350" s="20">
        <v>14</v>
      </c>
      <c r="E350" s="106" t="s">
        <v>964</v>
      </c>
      <c r="F350" s="106" t="s">
        <v>1250</v>
      </c>
      <c r="G350" s="106" t="s">
        <v>1540</v>
      </c>
      <c r="H350" s="21" t="s">
        <v>957</v>
      </c>
      <c r="I350" s="21" t="s">
        <v>958</v>
      </c>
      <c r="J350" s="22" t="s">
        <v>991</v>
      </c>
      <c r="K350" s="222">
        <v>40744</v>
      </c>
      <c r="L350" s="150">
        <v>4</v>
      </c>
      <c r="M350" s="22">
        <v>40</v>
      </c>
      <c r="N350" s="22" t="s">
        <v>755</v>
      </c>
      <c r="O350" s="21" t="s">
        <v>926</v>
      </c>
      <c r="P350" s="21" t="s">
        <v>1010</v>
      </c>
      <c r="Q350" s="21" t="s">
        <v>1032</v>
      </c>
      <c r="R350" s="22">
        <v>1</v>
      </c>
      <c r="S350" s="146">
        <v>8107</v>
      </c>
      <c r="T350" s="79">
        <f t="shared" si="187"/>
        <v>1621.4</v>
      </c>
      <c r="U350" s="79"/>
      <c r="V350" s="79">
        <f t="shared" si="188"/>
        <v>9728.4</v>
      </c>
      <c r="W350" s="79"/>
      <c r="X350" s="79">
        <f t="shared" si="189"/>
        <v>1815.3999999999999</v>
      </c>
      <c r="Y350" s="79">
        <f t="shared" si="190"/>
        <v>18154</v>
      </c>
      <c r="Z350" s="79">
        <f t="shared" si="191"/>
        <v>1459.26</v>
      </c>
      <c r="AA350" s="79">
        <f t="shared" si="192"/>
        <v>291.85199999999998</v>
      </c>
      <c r="AB350" s="79">
        <f t="shared" si="193"/>
        <v>486.42</v>
      </c>
      <c r="AC350" s="79">
        <f t="shared" si="194"/>
        <v>194.56799999999998</v>
      </c>
      <c r="AD350" s="79">
        <f t="shared" si="195"/>
        <v>717</v>
      </c>
      <c r="AE350" s="79">
        <f t="shared" si="196"/>
        <v>447</v>
      </c>
      <c r="AF350" s="81">
        <f t="shared" si="197"/>
        <v>5446.2</v>
      </c>
      <c r="AG350" s="81">
        <f t="shared" si="198"/>
        <v>15442.466666666667</v>
      </c>
      <c r="AH350" s="81">
        <f t="shared" si="199"/>
        <v>185309.6</v>
      </c>
      <c r="AI350" s="81"/>
      <c r="AJ350" s="81"/>
      <c r="AK350" s="81"/>
      <c r="AL350" s="81"/>
      <c r="AM350" s="81"/>
      <c r="AN350" s="81"/>
      <c r="AO350" s="81"/>
      <c r="AP350" s="81"/>
      <c r="AQ350" s="81"/>
      <c r="IM350" s="24"/>
      <c r="IN350" s="24"/>
      <c r="IO350" s="24"/>
      <c r="IP350" s="24"/>
    </row>
    <row r="351" spans="1:250" s="23" customFormat="1" ht="15" customHeight="1" x14ac:dyDescent="0.2">
      <c r="A351" s="18">
        <v>14</v>
      </c>
      <c r="B351" s="106" t="s">
        <v>1248</v>
      </c>
      <c r="C351" s="106" t="s">
        <v>1249</v>
      </c>
      <c r="D351" s="20">
        <v>14</v>
      </c>
      <c r="E351" s="106" t="s">
        <v>964</v>
      </c>
      <c r="F351" s="106" t="s">
        <v>1250</v>
      </c>
      <c r="G351" s="106" t="s">
        <v>1541</v>
      </c>
      <c r="H351" s="21" t="s">
        <v>1039</v>
      </c>
      <c r="I351" s="21" t="s">
        <v>1040</v>
      </c>
      <c r="J351" s="22" t="s">
        <v>991</v>
      </c>
      <c r="K351" s="222">
        <v>41225</v>
      </c>
      <c r="L351" s="150">
        <v>4</v>
      </c>
      <c r="M351" s="22">
        <v>40</v>
      </c>
      <c r="N351" s="22" t="s">
        <v>755</v>
      </c>
      <c r="O351" s="21" t="s">
        <v>926</v>
      </c>
      <c r="P351" s="21" t="s">
        <v>1010</v>
      </c>
      <c r="Q351" s="21" t="s">
        <v>1032</v>
      </c>
      <c r="R351" s="22">
        <v>1</v>
      </c>
      <c r="S351" s="146">
        <v>8107</v>
      </c>
      <c r="T351" s="79">
        <f t="shared" si="187"/>
        <v>1621.4</v>
      </c>
      <c r="U351" s="79"/>
      <c r="V351" s="79">
        <f t="shared" si="188"/>
        <v>9728.4</v>
      </c>
      <c r="W351" s="79"/>
      <c r="X351" s="79">
        <f t="shared" si="189"/>
        <v>1815.3999999999999</v>
      </c>
      <c r="Y351" s="79">
        <f t="shared" si="190"/>
        <v>18154</v>
      </c>
      <c r="Z351" s="79">
        <f t="shared" si="191"/>
        <v>1459.26</v>
      </c>
      <c r="AA351" s="79">
        <f t="shared" si="192"/>
        <v>291.85199999999998</v>
      </c>
      <c r="AB351" s="79">
        <f t="shared" si="193"/>
        <v>486.42</v>
      </c>
      <c r="AC351" s="79">
        <f t="shared" si="194"/>
        <v>194.56799999999998</v>
      </c>
      <c r="AD351" s="79">
        <f t="shared" si="195"/>
        <v>717</v>
      </c>
      <c r="AE351" s="79">
        <f t="shared" si="196"/>
        <v>447</v>
      </c>
      <c r="AF351" s="81">
        <f t="shared" si="197"/>
        <v>5446.2</v>
      </c>
      <c r="AG351" s="81">
        <f t="shared" si="198"/>
        <v>15442.466666666667</v>
      </c>
      <c r="AH351" s="81">
        <f t="shared" si="199"/>
        <v>185309.6</v>
      </c>
      <c r="AI351" s="81"/>
      <c r="AJ351" s="81"/>
      <c r="AK351" s="81"/>
      <c r="AL351" s="81"/>
      <c r="AM351" s="81"/>
      <c r="AN351" s="81"/>
      <c r="AO351" s="81"/>
      <c r="AP351" s="81"/>
      <c r="AQ351" s="81"/>
      <c r="IM351" s="24"/>
      <c r="IN351" s="24"/>
      <c r="IO351" s="24"/>
      <c r="IP351" s="24"/>
    </row>
    <row r="352" spans="1:250" s="23" customFormat="1" ht="15" customHeight="1" x14ac:dyDescent="0.2">
      <c r="A352" s="18">
        <v>15</v>
      </c>
      <c r="B352" s="106" t="s">
        <v>1248</v>
      </c>
      <c r="C352" s="106" t="s">
        <v>1249</v>
      </c>
      <c r="D352" s="20">
        <v>14</v>
      </c>
      <c r="E352" s="106" t="s">
        <v>964</v>
      </c>
      <c r="F352" s="106" t="s">
        <v>1250</v>
      </c>
      <c r="G352" s="106" t="s">
        <v>1542</v>
      </c>
      <c r="H352" s="21" t="s">
        <v>948</v>
      </c>
      <c r="I352" s="21" t="s">
        <v>953</v>
      </c>
      <c r="J352" s="22" t="s">
        <v>991</v>
      </c>
      <c r="K352" s="222">
        <v>40744</v>
      </c>
      <c r="L352" s="150">
        <v>4</v>
      </c>
      <c r="M352" s="22">
        <v>40</v>
      </c>
      <c r="N352" s="22" t="s">
        <v>755</v>
      </c>
      <c r="O352" s="21" t="s">
        <v>926</v>
      </c>
      <c r="P352" s="21" t="s">
        <v>1010</v>
      </c>
      <c r="Q352" s="21" t="s">
        <v>1032</v>
      </c>
      <c r="R352" s="22">
        <v>1</v>
      </c>
      <c r="S352" s="146">
        <v>8107</v>
      </c>
      <c r="T352" s="79">
        <f t="shared" si="187"/>
        <v>1621.4</v>
      </c>
      <c r="U352" s="79"/>
      <c r="V352" s="79">
        <f t="shared" si="188"/>
        <v>9728.4</v>
      </c>
      <c r="W352" s="79"/>
      <c r="X352" s="79">
        <f t="shared" si="189"/>
        <v>1815.3999999999999</v>
      </c>
      <c r="Y352" s="79">
        <f t="shared" si="190"/>
        <v>18154</v>
      </c>
      <c r="Z352" s="79">
        <f t="shared" si="191"/>
        <v>1459.26</v>
      </c>
      <c r="AA352" s="79">
        <f t="shared" si="192"/>
        <v>291.85199999999998</v>
      </c>
      <c r="AB352" s="79">
        <f t="shared" si="193"/>
        <v>486.42</v>
      </c>
      <c r="AC352" s="79">
        <f t="shared" si="194"/>
        <v>194.56799999999998</v>
      </c>
      <c r="AD352" s="79">
        <f t="shared" si="195"/>
        <v>717</v>
      </c>
      <c r="AE352" s="79">
        <f t="shared" si="196"/>
        <v>447</v>
      </c>
      <c r="AF352" s="81">
        <f t="shared" si="197"/>
        <v>5446.2</v>
      </c>
      <c r="AG352" s="81">
        <f t="shared" si="198"/>
        <v>15442.466666666667</v>
      </c>
      <c r="AH352" s="81">
        <f t="shared" si="199"/>
        <v>185309.6</v>
      </c>
      <c r="AI352" s="81"/>
      <c r="AJ352" s="81"/>
      <c r="AK352" s="81"/>
      <c r="AL352" s="81"/>
      <c r="AM352" s="81"/>
      <c r="AN352" s="81"/>
      <c r="AO352" s="81"/>
      <c r="AP352" s="81"/>
      <c r="AQ352" s="81"/>
      <c r="IM352" s="24"/>
      <c r="IN352" s="24"/>
      <c r="IO352" s="24"/>
      <c r="IP352" s="24"/>
    </row>
    <row r="353" spans="1:250" s="23" customFormat="1" ht="15" customHeight="1" x14ac:dyDescent="0.2">
      <c r="A353" s="18">
        <v>16</v>
      </c>
      <c r="B353" s="106" t="s">
        <v>1248</v>
      </c>
      <c r="C353" s="106" t="s">
        <v>1249</v>
      </c>
      <c r="D353" s="20">
        <v>14</v>
      </c>
      <c r="E353" s="106" t="s">
        <v>964</v>
      </c>
      <c r="F353" s="106" t="s">
        <v>1250</v>
      </c>
      <c r="G353" s="106" t="s">
        <v>1543</v>
      </c>
      <c r="H353" s="21" t="s">
        <v>943</v>
      </c>
      <c r="I353" s="21" t="s">
        <v>944</v>
      </c>
      <c r="J353" s="22" t="s">
        <v>991</v>
      </c>
      <c r="K353" s="222">
        <v>40819</v>
      </c>
      <c r="L353" s="150">
        <v>4</v>
      </c>
      <c r="M353" s="22">
        <v>40</v>
      </c>
      <c r="N353" s="22" t="s">
        <v>755</v>
      </c>
      <c r="O353" s="21" t="s">
        <v>926</v>
      </c>
      <c r="P353" s="21" t="s">
        <v>1010</v>
      </c>
      <c r="Q353" s="21" t="s">
        <v>1032</v>
      </c>
      <c r="R353" s="22">
        <v>1</v>
      </c>
      <c r="S353" s="146">
        <v>8107</v>
      </c>
      <c r="T353" s="79">
        <f t="shared" si="187"/>
        <v>1621.4</v>
      </c>
      <c r="U353" s="79"/>
      <c r="V353" s="79">
        <f t="shared" si="188"/>
        <v>9728.4</v>
      </c>
      <c r="W353" s="79"/>
      <c r="X353" s="79">
        <f t="shared" si="189"/>
        <v>1815.3999999999999</v>
      </c>
      <c r="Y353" s="79">
        <f t="shared" si="190"/>
        <v>18154</v>
      </c>
      <c r="Z353" s="79">
        <f t="shared" si="191"/>
        <v>1459.26</v>
      </c>
      <c r="AA353" s="79">
        <f t="shared" si="192"/>
        <v>291.85199999999998</v>
      </c>
      <c r="AB353" s="79">
        <f t="shared" si="193"/>
        <v>486.42</v>
      </c>
      <c r="AC353" s="79">
        <f t="shared" si="194"/>
        <v>194.56799999999998</v>
      </c>
      <c r="AD353" s="79">
        <f t="shared" si="195"/>
        <v>717</v>
      </c>
      <c r="AE353" s="79">
        <f t="shared" si="196"/>
        <v>447</v>
      </c>
      <c r="AF353" s="81">
        <f t="shared" si="197"/>
        <v>5446.2</v>
      </c>
      <c r="AG353" s="81">
        <f t="shared" si="198"/>
        <v>15442.466666666667</v>
      </c>
      <c r="AH353" s="81">
        <f t="shared" si="199"/>
        <v>185309.6</v>
      </c>
      <c r="AI353" s="81"/>
      <c r="AJ353" s="81"/>
      <c r="AK353" s="81"/>
      <c r="AL353" s="81"/>
      <c r="AM353" s="81"/>
      <c r="AN353" s="81"/>
      <c r="AO353" s="81"/>
      <c r="AP353" s="81"/>
      <c r="AQ353" s="81"/>
      <c r="IM353" s="24"/>
      <c r="IN353" s="24"/>
      <c r="IO353" s="24"/>
      <c r="IP353" s="24"/>
    </row>
    <row r="354" spans="1:250" s="23" customFormat="1" ht="15" customHeight="1" x14ac:dyDescent="0.2">
      <c r="A354" s="18">
        <v>17</v>
      </c>
      <c r="B354" s="106" t="s">
        <v>1248</v>
      </c>
      <c r="C354" s="106" t="s">
        <v>1249</v>
      </c>
      <c r="D354" s="20">
        <v>14</v>
      </c>
      <c r="E354" s="106" t="s">
        <v>964</v>
      </c>
      <c r="F354" s="106" t="s">
        <v>1250</v>
      </c>
      <c r="G354" s="106" t="s">
        <v>1544</v>
      </c>
      <c r="H354" s="21" t="s">
        <v>946</v>
      </c>
      <c r="I354" s="21" t="s">
        <v>947</v>
      </c>
      <c r="J354" s="22" t="s">
        <v>991</v>
      </c>
      <c r="K354" s="222">
        <v>40830</v>
      </c>
      <c r="L354" s="150">
        <v>4</v>
      </c>
      <c r="M354" s="22">
        <v>40</v>
      </c>
      <c r="N354" s="22" t="s">
        <v>755</v>
      </c>
      <c r="O354" s="21" t="s">
        <v>926</v>
      </c>
      <c r="P354" s="21" t="s">
        <v>1010</v>
      </c>
      <c r="Q354" s="21" t="s">
        <v>1032</v>
      </c>
      <c r="R354" s="22">
        <v>1</v>
      </c>
      <c r="S354" s="146">
        <v>8107</v>
      </c>
      <c r="T354" s="79">
        <f t="shared" si="187"/>
        <v>1621.4</v>
      </c>
      <c r="U354" s="79"/>
      <c r="V354" s="79">
        <f t="shared" si="188"/>
        <v>9728.4</v>
      </c>
      <c r="W354" s="79"/>
      <c r="X354" s="79">
        <f t="shared" si="189"/>
        <v>1815.3999999999999</v>
      </c>
      <c r="Y354" s="79">
        <f t="shared" si="190"/>
        <v>18154</v>
      </c>
      <c r="Z354" s="79">
        <f t="shared" si="191"/>
        <v>1459.26</v>
      </c>
      <c r="AA354" s="79">
        <f t="shared" si="192"/>
        <v>291.85199999999998</v>
      </c>
      <c r="AB354" s="79">
        <f t="shared" si="193"/>
        <v>486.42</v>
      </c>
      <c r="AC354" s="79">
        <f t="shared" si="194"/>
        <v>194.56799999999998</v>
      </c>
      <c r="AD354" s="79">
        <f t="shared" si="195"/>
        <v>717</v>
      </c>
      <c r="AE354" s="79">
        <f t="shared" si="196"/>
        <v>447</v>
      </c>
      <c r="AF354" s="81">
        <f t="shared" si="197"/>
        <v>5446.2</v>
      </c>
      <c r="AG354" s="81">
        <f t="shared" si="198"/>
        <v>15442.466666666667</v>
      </c>
      <c r="AH354" s="81">
        <f t="shared" si="199"/>
        <v>185309.6</v>
      </c>
      <c r="AI354" s="81"/>
      <c r="AJ354" s="81"/>
      <c r="AK354" s="81"/>
      <c r="AL354" s="81"/>
      <c r="AM354" s="81"/>
      <c r="AN354" s="81"/>
      <c r="AO354" s="81"/>
      <c r="AP354" s="81"/>
      <c r="AQ354" s="81"/>
      <c r="IM354" s="24"/>
      <c r="IN354" s="24"/>
      <c r="IO354" s="24"/>
      <c r="IP354" s="24"/>
    </row>
    <row r="355" spans="1:250" s="23" customFormat="1" ht="15" customHeight="1" x14ac:dyDescent="0.2">
      <c r="A355" s="18">
        <v>18</v>
      </c>
      <c r="B355" s="112" t="s">
        <v>1248</v>
      </c>
      <c r="C355" s="112" t="s">
        <v>1249</v>
      </c>
      <c r="D355" s="113">
        <v>14</v>
      </c>
      <c r="E355" s="112" t="s">
        <v>964</v>
      </c>
      <c r="F355" s="112" t="s">
        <v>1250</v>
      </c>
      <c r="G355" s="112" t="s">
        <v>1545</v>
      </c>
      <c r="H355" s="21" t="s">
        <v>1150</v>
      </c>
      <c r="I355" s="21" t="s">
        <v>1151</v>
      </c>
      <c r="J355" s="22" t="s">
        <v>991</v>
      </c>
      <c r="K355" s="222">
        <v>41442</v>
      </c>
      <c r="L355" s="150" t="s">
        <v>146</v>
      </c>
      <c r="M355" s="22">
        <v>40</v>
      </c>
      <c r="N355" s="22" t="s">
        <v>755</v>
      </c>
      <c r="O355" s="21" t="s">
        <v>226</v>
      </c>
      <c r="P355" s="21" t="s">
        <v>1010</v>
      </c>
      <c r="Q355" s="21" t="s">
        <v>1032</v>
      </c>
      <c r="R355" s="22">
        <v>1</v>
      </c>
      <c r="S355" s="146">
        <v>8107</v>
      </c>
      <c r="T355" s="79">
        <f t="shared" si="187"/>
        <v>1621.4</v>
      </c>
      <c r="U355" s="79"/>
      <c r="V355" s="79">
        <f t="shared" si="188"/>
        <v>9728.4</v>
      </c>
      <c r="W355" s="79">
        <f>70.1*5</f>
        <v>350.5</v>
      </c>
      <c r="X355" s="79">
        <f t="shared" si="189"/>
        <v>1830.7333333333331</v>
      </c>
      <c r="Y355" s="79">
        <f t="shared" si="190"/>
        <v>18307.333333333332</v>
      </c>
      <c r="Z355" s="79">
        <f t="shared" si="191"/>
        <v>1459.26</v>
      </c>
      <c r="AA355" s="79">
        <f t="shared" si="192"/>
        <v>291.85199999999998</v>
      </c>
      <c r="AB355" s="79">
        <f t="shared" si="193"/>
        <v>486.42</v>
      </c>
      <c r="AC355" s="79">
        <f t="shared" si="194"/>
        <v>194.56799999999998</v>
      </c>
      <c r="AD355" s="79">
        <f>718+70</f>
        <v>788</v>
      </c>
      <c r="AE355" s="79">
        <f>438+30</f>
        <v>468</v>
      </c>
      <c r="AF355" s="81">
        <f t="shared" si="197"/>
        <v>5492.2</v>
      </c>
      <c r="AG355" s="81">
        <f t="shared" si="198"/>
        <v>15902.855555555556</v>
      </c>
      <c r="AH355" s="81">
        <f t="shared" si="199"/>
        <v>190834.26666666666</v>
      </c>
      <c r="AI355" s="81"/>
      <c r="AJ355" s="81"/>
      <c r="AK355" s="81"/>
      <c r="AL355" s="81"/>
      <c r="AM355" s="81"/>
      <c r="AN355" s="81"/>
      <c r="AO355" s="81"/>
      <c r="AP355" s="81"/>
      <c r="AQ355" s="81"/>
      <c r="IM355" s="24"/>
      <c r="IN355" s="24"/>
      <c r="IO355" s="24"/>
      <c r="IP355" s="24"/>
    </row>
    <row r="356" spans="1:250" s="23" customFormat="1" ht="15" customHeight="1" x14ac:dyDescent="0.2">
      <c r="A356" s="18">
        <v>19</v>
      </c>
      <c r="B356" s="192" t="s">
        <v>1248</v>
      </c>
      <c r="C356" s="192" t="s">
        <v>1249</v>
      </c>
      <c r="D356" s="195">
        <v>14</v>
      </c>
      <c r="E356" s="192" t="s">
        <v>964</v>
      </c>
      <c r="F356" s="192" t="s">
        <v>1250</v>
      </c>
      <c r="G356" s="192" t="s">
        <v>1546</v>
      </c>
      <c r="H356" s="196" t="s">
        <v>1261</v>
      </c>
      <c r="I356" s="196" t="s">
        <v>1263</v>
      </c>
      <c r="J356" s="194" t="s">
        <v>991</v>
      </c>
      <c r="K356" s="233">
        <v>41716</v>
      </c>
      <c r="L356" s="197" t="s">
        <v>77</v>
      </c>
      <c r="M356" s="194">
        <v>40</v>
      </c>
      <c r="N356" s="194" t="s">
        <v>755</v>
      </c>
      <c r="O356" s="193" t="s">
        <v>138</v>
      </c>
      <c r="P356" s="193" t="s">
        <v>1010</v>
      </c>
      <c r="Q356" s="193" t="s">
        <v>1032</v>
      </c>
      <c r="R356" s="194">
        <v>1</v>
      </c>
      <c r="S356" s="79">
        <f>8238+500+500</f>
        <v>9238</v>
      </c>
      <c r="T356" s="198">
        <f t="shared" si="187"/>
        <v>1847.6000000000001</v>
      </c>
      <c r="U356" s="198"/>
      <c r="V356" s="198">
        <f t="shared" si="188"/>
        <v>11085.6</v>
      </c>
      <c r="W356" s="198"/>
      <c r="X356" s="198">
        <f t="shared" si="189"/>
        <v>2061.6</v>
      </c>
      <c r="Y356" s="198">
        <f t="shared" si="190"/>
        <v>20616</v>
      </c>
      <c r="Z356" s="198">
        <f t="shared" si="191"/>
        <v>1662.84</v>
      </c>
      <c r="AA356" s="198">
        <f t="shared" si="192"/>
        <v>332.56799999999998</v>
      </c>
      <c r="AB356" s="198">
        <f t="shared" si="193"/>
        <v>554.28000000000009</v>
      </c>
      <c r="AC356" s="198">
        <f t="shared" si="194"/>
        <v>221.71200000000002</v>
      </c>
      <c r="AD356" s="79">
        <f>732+70</f>
        <v>802</v>
      </c>
      <c r="AE356" s="79">
        <f>452+30</f>
        <v>482</v>
      </c>
      <c r="AF356" s="199">
        <f t="shared" si="197"/>
        <v>6184.8</v>
      </c>
      <c r="AG356" s="81">
        <f t="shared" si="198"/>
        <v>17546.2</v>
      </c>
      <c r="AH356" s="199">
        <f t="shared" si="199"/>
        <v>210554.40000000002</v>
      </c>
      <c r="AI356" s="199"/>
      <c r="AJ356" s="199"/>
      <c r="AK356" s="199"/>
      <c r="AL356" s="199"/>
      <c r="AM356" s="199"/>
      <c r="AN356" s="199"/>
      <c r="AO356" s="199"/>
      <c r="AP356" s="199"/>
      <c r="AQ356" s="199"/>
      <c r="IM356" s="24"/>
      <c r="IN356" s="24"/>
      <c r="IO356" s="24"/>
      <c r="IP356" s="24"/>
    </row>
    <row r="357" spans="1:250" s="196" customFormat="1" ht="15" customHeight="1" x14ac:dyDescent="0.2">
      <c r="A357" s="18">
        <v>20</v>
      </c>
      <c r="B357" s="109" t="s">
        <v>1248</v>
      </c>
      <c r="C357" s="109" t="s">
        <v>1249</v>
      </c>
      <c r="D357" s="114">
        <v>14</v>
      </c>
      <c r="E357" s="109" t="s">
        <v>964</v>
      </c>
      <c r="F357" s="109" t="s">
        <v>1250</v>
      </c>
      <c r="G357" s="109" t="s">
        <v>1547</v>
      </c>
      <c r="H357" s="21" t="s">
        <v>377</v>
      </c>
      <c r="I357" s="21" t="s">
        <v>378</v>
      </c>
      <c r="J357" s="22" t="s">
        <v>991</v>
      </c>
      <c r="K357" s="222">
        <v>32791</v>
      </c>
      <c r="L357" s="150">
        <v>6</v>
      </c>
      <c r="M357" s="22">
        <v>40</v>
      </c>
      <c r="N357" s="22" t="s">
        <v>755</v>
      </c>
      <c r="O357" s="21" t="s">
        <v>932</v>
      </c>
      <c r="P357" s="21" t="s">
        <v>1010</v>
      </c>
      <c r="Q357" s="21" t="s">
        <v>1032</v>
      </c>
      <c r="R357" s="22">
        <v>1</v>
      </c>
      <c r="S357" s="79">
        <f t="shared" ref="S357:S396" si="200">9183+500+400</f>
        <v>10083</v>
      </c>
      <c r="T357" s="79">
        <f t="shared" si="187"/>
        <v>2016.6000000000001</v>
      </c>
      <c r="U357" s="79"/>
      <c r="V357" s="79">
        <f t="shared" si="188"/>
        <v>12099.6</v>
      </c>
      <c r="W357" s="79">
        <f>70.1*7</f>
        <v>490.69999999999993</v>
      </c>
      <c r="X357" s="79">
        <f t="shared" si="189"/>
        <v>2271.7666666666669</v>
      </c>
      <c r="Y357" s="79">
        <f t="shared" si="190"/>
        <v>22717.666666666668</v>
      </c>
      <c r="Z357" s="79">
        <f t="shared" si="191"/>
        <v>1814.94</v>
      </c>
      <c r="AA357" s="79">
        <f t="shared" si="192"/>
        <v>362.988</v>
      </c>
      <c r="AB357" s="79">
        <f t="shared" si="193"/>
        <v>604.98</v>
      </c>
      <c r="AC357" s="79">
        <f t="shared" si="194"/>
        <v>241.99200000000002</v>
      </c>
      <c r="AD357" s="79">
        <f t="shared" ref="AD357:AD390" si="201">845+70</f>
        <v>915</v>
      </c>
      <c r="AE357" s="79">
        <f t="shared" ref="AE357:AE390" si="202">586+30</f>
        <v>616</v>
      </c>
      <c r="AF357" s="81">
        <f t="shared" si="197"/>
        <v>6815.3</v>
      </c>
      <c r="AG357" s="81">
        <f t="shared" si="198"/>
        <v>19796.594444444447</v>
      </c>
      <c r="AH357" s="81">
        <f t="shared" si="199"/>
        <v>237559.13333333336</v>
      </c>
      <c r="AI357" s="81"/>
      <c r="AJ357" s="81"/>
      <c r="AK357" s="81"/>
      <c r="AL357" s="81"/>
      <c r="AM357" s="81"/>
      <c r="AN357" s="81"/>
      <c r="AO357" s="81"/>
      <c r="AP357" s="81"/>
      <c r="AQ357" s="81"/>
    </row>
    <row r="358" spans="1:250" s="23" customFormat="1" ht="15" customHeight="1" x14ac:dyDescent="0.2">
      <c r="A358" s="18">
        <v>21</v>
      </c>
      <c r="B358" s="106" t="s">
        <v>1248</v>
      </c>
      <c r="C358" s="106" t="s">
        <v>1249</v>
      </c>
      <c r="D358" s="20">
        <v>14</v>
      </c>
      <c r="E358" s="106" t="s">
        <v>964</v>
      </c>
      <c r="F358" s="106" t="s">
        <v>1250</v>
      </c>
      <c r="G358" s="106" t="s">
        <v>1548</v>
      </c>
      <c r="H358" s="21" t="s">
        <v>380</v>
      </c>
      <c r="I358" s="21" t="s">
        <v>381</v>
      </c>
      <c r="J358" s="22" t="s">
        <v>991</v>
      </c>
      <c r="K358" s="222">
        <v>33604</v>
      </c>
      <c r="L358" s="150">
        <v>6</v>
      </c>
      <c r="M358" s="22">
        <v>40</v>
      </c>
      <c r="N358" s="22" t="s">
        <v>755</v>
      </c>
      <c r="O358" s="21" t="s">
        <v>932</v>
      </c>
      <c r="P358" s="21" t="s">
        <v>1010</v>
      </c>
      <c r="Q358" s="21" t="s">
        <v>1032</v>
      </c>
      <c r="R358" s="22">
        <v>1</v>
      </c>
      <c r="S358" s="79">
        <f t="shared" si="200"/>
        <v>10083</v>
      </c>
      <c r="T358" s="79">
        <f t="shared" si="187"/>
        <v>2016.6000000000001</v>
      </c>
      <c r="U358" s="79"/>
      <c r="V358" s="79">
        <f t="shared" si="188"/>
        <v>12099.6</v>
      </c>
      <c r="W358" s="79">
        <f>70.1*7</f>
        <v>490.69999999999993</v>
      </c>
      <c r="X358" s="79">
        <f t="shared" si="189"/>
        <v>2271.7666666666669</v>
      </c>
      <c r="Y358" s="79">
        <f t="shared" si="190"/>
        <v>22717.666666666668</v>
      </c>
      <c r="Z358" s="79">
        <f t="shared" si="191"/>
        <v>1814.94</v>
      </c>
      <c r="AA358" s="79">
        <f t="shared" si="192"/>
        <v>362.988</v>
      </c>
      <c r="AB358" s="79">
        <f t="shared" si="193"/>
        <v>604.98</v>
      </c>
      <c r="AC358" s="79">
        <f t="shared" si="194"/>
        <v>241.99200000000002</v>
      </c>
      <c r="AD358" s="79">
        <f t="shared" si="201"/>
        <v>915</v>
      </c>
      <c r="AE358" s="79">
        <f t="shared" si="202"/>
        <v>616</v>
      </c>
      <c r="AF358" s="81">
        <f t="shared" si="197"/>
        <v>6815.3</v>
      </c>
      <c r="AG358" s="81">
        <f t="shared" si="198"/>
        <v>19796.594444444447</v>
      </c>
      <c r="AH358" s="81">
        <f t="shared" si="199"/>
        <v>237559.13333333336</v>
      </c>
      <c r="AI358" s="81"/>
      <c r="AJ358" s="81"/>
      <c r="AK358" s="81"/>
      <c r="AL358" s="81"/>
      <c r="AM358" s="81"/>
      <c r="AN358" s="81"/>
      <c r="AO358" s="81"/>
      <c r="AP358" s="81"/>
      <c r="AQ358" s="81"/>
      <c r="IM358" s="24"/>
      <c r="IN358" s="24"/>
      <c r="IO358" s="24"/>
      <c r="IP358" s="24"/>
    </row>
    <row r="359" spans="1:250" s="23" customFormat="1" ht="15" customHeight="1" x14ac:dyDescent="0.2">
      <c r="A359" s="18">
        <v>22</v>
      </c>
      <c r="B359" s="106" t="s">
        <v>1248</v>
      </c>
      <c r="C359" s="106" t="s">
        <v>1249</v>
      </c>
      <c r="D359" s="20">
        <v>14</v>
      </c>
      <c r="E359" s="106" t="s">
        <v>964</v>
      </c>
      <c r="F359" s="106" t="s">
        <v>1250</v>
      </c>
      <c r="G359" s="106" t="s">
        <v>1549</v>
      </c>
      <c r="H359" s="21" t="s">
        <v>384</v>
      </c>
      <c r="I359" s="21" t="s">
        <v>590</v>
      </c>
      <c r="J359" s="22" t="s">
        <v>991</v>
      </c>
      <c r="K359" s="222">
        <v>34565</v>
      </c>
      <c r="L359" s="150">
        <v>6</v>
      </c>
      <c r="M359" s="22">
        <v>40</v>
      </c>
      <c r="N359" s="22" t="s">
        <v>755</v>
      </c>
      <c r="O359" s="21" t="s">
        <v>932</v>
      </c>
      <c r="P359" s="21" t="s">
        <v>1010</v>
      </c>
      <c r="Q359" s="21" t="s">
        <v>1032</v>
      </c>
      <c r="R359" s="22">
        <v>1</v>
      </c>
      <c r="S359" s="79">
        <f t="shared" si="200"/>
        <v>10083</v>
      </c>
      <c r="T359" s="79">
        <f t="shared" si="187"/>
        <v>2016.6000000000001</v>
      </c>
      <c r="U359" s="79"/>
      <c r="V359" s="79">
        <f t="shared" si="188"/>
        <v>12099.6</v>
      </c>
      <c r="W359" s="79">
        <f>70.1*6</f>
        <v>420.59999999999997</v>
      </c>
      <c r="X359" s="79">
        <f t="shared" si="189"/>
        <v>2271.7666666666669</v>
      </c>
      <c r="Y359" s="79">
        <f t="shared" si="190"/>
        <v>22717.666666666668</v>
      </c>
      <c r="Z359" s="79">
        <f t="shared" si="191"/>
        <v>1814.94</v>
      </c>
      <c r="AA359" s="79">
        <f t="shared" si="192"/>
        <v>362.988</v>
      </c>
      <c r="AB359" s="79">
        <f t="shared" si="193"/>
        <v>604.98</v>
      </c>
      <c r="AC359" s="79">
        <f t="shared" si="194"/>
        <v>241.99200000000002</v>
      </c>
      <c r="AD359" s="79">
        <f t="shared" si="201"/>
        <v>915</v>
      </c>
      <c r="AE359" s="79">
        <f t="shared" si="202"/>
        <v>616</v>
      </c>
      <c r="AF359" s="81">
        <f t="shared" si="197"/>
        <v>6815.3</v>
      </c>
      <c r="AG359" s="81">
        <f t="shared" si="198"/>
        <v>19726.494444444445</v>
      </c>
      <c r="AH359" s="81">
        <f t="shared" si="199"/>
        <v>236717.93333333335</v>
      </c>
      <c r="AI359" s="81"/>
      <c r="AJ359" s="81"/>
      <c r="AK359" s="81"/>
      <c r="AL359" s="81"/>
      <c r="AM359" s="81"/>
      <c r="AN359" s="81"/>
      <c r="AO359" s="81"/>
      <c r="AP359" s="81"/>
      <c r="AQ359" s="81"/>
      <c r="IM359" s="24"/>
      <c r="IN359" s="24"/>
      <c r="IO359" s="24"/>
      <c r="IP359" s="24"/>
    </row>
    <row r="360" spans="1:250" s="23" customFormat="1" ht="15" customHeight="1" x14ac:dyDescent="0.2">
      <c r="A360" s="18">
        <v>23</v>
      </c>
      <c r="B360" s="106" t="s">
        <v>1248</v>
      </c>
      <c r="C360" s="106" t="s">
        <v>1249</v>
      </c>
      <c r="D360" s="20">
        <v>14</v>
      </c>
      <c r="E360" s="106" t="s">
        <v>964</v>
      </c>
      <c r="F360" s="106" t="s">
        <v>1250</v>
      </c>
      <c r="G360" s="106" t="s">
        <v>1550</v>
      </c>
      <c r="H360" s="21" t="s">
        <v>387</v>
      </c>
      <c r="I360" s="21" t="s">
        <v>388</v>
      </c>
      <c r="J360" s="22" t="s">
        <v>991</v>
      </c>
      <c r="K360" s="222">
        <v>33604</v>
      </c>
      <c r="L360" s="150">
        <v>6</v>
      </c>
      <c r="M360" s="22">
        <v>40</v>
      </c>
      <c r="N360" s="22" t="s">
        <v>755</v>
      </c>
      <c r="O360" s="21" t="s">
        <v>932</v>
      </c>
      <c r="P360" s="21" t="s">
        <v>1010</v>
      </c>
      <c r="Q360" s="21" t="s">
        <v>1032</v>
      </c>
      <c r="R360" s="22">
        <v>1</v>
      </c>
      <c r="S360" s="79">
        <f t="shared" si="200"/>
        <v>10083</v>
      </c>
      <c r="T360" s="79">
        <f t="shared" si="187"/>
        <v>2016.6000000000001</v>
      </c>
      <c r="U360" s="79"/>
      <c r="V360" s="79">
        <f t="shared" si="188"/>
        <v>12099.6</v>
      </c>
      <c r="W360" s="79">
        <f>70.1*7</f>
        <v>490.69999999999993</v>
      </c>
      <c r="X360" s="79">
        <f t="shared" si="189"/>
        <v>2271.7666666666669</v>
      </c>
      <c r="Y360" s="79">
        <f t="shared" si="190"/>
        <v>22717.666666666668</v>
      </c>
      <c r="Z360" s="79">
        <f t="shared" si="191"/>
        <v>1814.94</v>
      </c>
      <c r="AA360" s="79">
        <f t="shared" si="192"/>
        <v>362.988</v>
      </c>
      <c r="AB360" s="79">
        <f t="shared" si="193"/>
        <v>604.98</v>
      </c>
      <c r="AC360" s="79">
        <f t="shared" si="194"/>
        <v>241.99200000000002</v>
      </c>
      <c r="AD360" s="79">
        <f t="shared" si="201"/>
        <v>915</v>
      </c>
      <c r="AE360" s="79">
        <f t="shared" si="202"/>
        <v>616</v>
      </c>
      <c r="AF360" s="81">
        <f t="shared" si="197"/>
        <v>6815.3</v>
      </c>
      <c r="AG360" s="81">
        <f t="shared" si="198"/>
        <v>19796.594444444447</v>
      </c>
      <c r="AH360" s="81">
        <f t="shared" si="199"/>
        <v>237559.13333333336</v>
      </c>
      <c r="AI360" s="81"/>
      <c r="AJ360" s="81"/>
      <c r="AK360" s="81"/>
      <c r="AL360" s="81"/>
      <c r="AM360" s="81"/>
      <c r="AN360" s="81"/>
      <c r="AO360" s="81"/>
      <c r="AP360" s="81"/>
      <c r="AQ360" s="81"/>
      <c r="IM360" s="24"/>
      <c r="IN360" s="24"/>
      <c r="IO360" s="24"/>
      <c r="IP360" s="24"/>
    </row>
    <row r="361" spans="1:250" s="23" customFormat="1" ht="15" customHeight="1" x14ac:dyDescent="0.2">
      <c r="A361" s="18">
        <v>24</v>
      </c>
      <c r="B361" s="106" t="s">
        <v>1248</v>
      </c>
      <c r="C361" s="106" t="s">
        <v>1249</v>
      </c>
      <c r="D361" s="20">
        <v>14</v>
      </c>
      <c r="E361" s="106" t="s">
        <v>964</v>
      </c>
      <c r="F361" s="106" t="s">
        <v>1250</v>
      </c>
      <c r="G361" s="106" t="s">
        <v>1551</v>
      </c>
      <c r="H361" s="21" t="s">
        <v>980</v>
      </c>
      <c r="I361" s="21" t="s">
        <v>981</v>
      </c>
      <c r="J361" s="22" t="s">
        <v>991</v>
      </c>
      <c r="K361" s="222">
        <v>40875</v>
      </c>
      <c r="L361" s="150">
        <v>6</v>
      </c>
      <c r="M361" s="22">
        <v>40</v>
      </c>
      <c r="N361" s="22" t="s">
        <v>755</v>
      </c>
      <c r="O361" s="21" t="s">
        <v>932</v>
      </c>
      <c r="P361" s="21" t="s">
        <v>1010</v>
      </c>
      <c r="Q361" s="21" t="s">
        <v>1032</v>
      </c>
      <c r="R361" s="22">
        <v>1</v>
      </c>
      <c r="S361" s="79">
        <f t="shared" si="200"/>
        <v>10083</v>
      </c>
      <c r="T361" s="79">
        <f t="shared" si="187"/>
        <v>2016.6000000000001</v>
      </c>
      <c r="U361" s="79"/>
      <c r="V361" s="79">
        <f t="shared" si="188"/>
        <v>12099.6</v>
      </c>
      <c r="W361" s="79">
        <f>60.57*2</f>
        <v>121.14</v>
      </c>
      <c r="X361" s="79">
        <f t="shared" si="189"/>
        <v>2271.7666666666669</v>
      </c>
      <c r="Y361" s="79">
        <f t="shared" si="190"/>
        <v>22717.666666666668</v>
      </c>
      <c r="Z361" s="79">
        <f t="shared" si="191"/>
        <v>1814.94</v>
      </c>
      <c r="AA361" s="79">
        <f t="shared" si="192"/>
        <v>362.988</v>
      </c>
      <c r="AB361" s="79">
        <f t="shared" si="193"/>
        <v>604.98</v>
      </c>
      <c r="AC361" s="79">
        <f t="shared" si="194"/>
        <v>241.99200000000002</v>
      </c>
      <c r="AD361" s="79">
        <f t="shared" si="201"/>
        <v>915</v>
      </c>
      <c r="AE361" s="79">
        <f t="shared" si="202"/>
        <v>616</v>
      </c>
      <c r="AF361" s="81">
        <f t="shared" si="197"/>
        <v>6815.3</v>
      </c>
      <c r="AG361" s="81">
        <f t="shared" si="198"/>
        <v>19427.034444444445</v>
      </c>
      <c r="AH361" s="81">
        <f t="shared" si="199"/>
        <v>233124.41333333333</v>
      </c>
      <c r="AI361" s="81"/>
      <c r="AJ361" s="81"/>
      <c r="AK361" s="81"/>
      <c r="AL361" s="81"/>
      <c r="AM361" s="81"/>
      <c r="AN361" s="81"/>
      <c r="AO361" s="81"/>
      <c r="AP361" s="81"/>
      <c r="AQ361" s="81"/>
      <c r="IM361" s="24"/>
      <c r="IN361" s="24"/>
      <c r="IO361" s="24"/>
      <c r="IP361" s="24"/>
    </row>
    <row r="362" spans="1:250" s="23" customFormat="1" ht="15" customHeight="1" x14ac:dyDescent="0.2">
      <c r="A362" s="18">
        <v>25</v>
      </c>
      <c r="B362" s="106" t="s">
        <v>1248</v>
      </c>
      <c r="C362" s="106" t="s">
        <v>1249</v>
      </c>
      <c r="D362" s="20">
        <v>14</v>
      </c>
      <c r="E362" s="106" t="s">
        <v>964</v>
      </c>
      <c r="F362" s="106" t="s">
        <v>1250</v>
      </c>
      <c r="G362" s="106" t="s">
        <v>1552</v>
      </c>
      <c r="H362" s="21" t="s">
        <v>391</v>
      </c>
      <c r="I362" s="21" t="s">
        <v>392</v>
      </c>
      <c r="J362" s="22" t="s">
        <v>991</v>
      </c>
      <c r="K362" s="222">
        <v>34136</v>
      </c>
      <c r="L362" s="150">
        <v>6</v>
      </c>
      <c r="M362" s="22">
        <v>40</v>
      </c>
      <c r="N362" s="22" t="s">
        <v>755</v>
      </c>
      <c r="O362" s="21" t="s">
        <v>932</v>
      </c>
      <c r="P362" s="21" t="s">
        <v>1010</v>
      </c>
      <c r="Q362" s="21" t="s">
        <v>1032</v>
      </c>
      <c r="R362" s="22">
        <v>1</v>
      </c>
      <c r="S362" s="79">
        <f t="shared" si="200"/>
        <v>10083</v>
      </c>
      <c r="T362" s="79">
        <f t="shared" si="187"/>
        <v>2016.6000000000001</v>
      </c>
      <c r="U362" s="79"/>
      <c r="V362" s="79">
        <f t="shared" si="188"/>
        <v>12099.6</v>
      </c>
      <c r="W362" s="79">
        <f>70.1*7</f>
        <v>490.69999999999993</v>
      </c>
      <c r="X362" s="79">
        <f t="shared" si="189"/>
        <v>2271.7666666666669</v>
      </c>
      <c r="Y362" s="79">
        <f t="shared" si="190"/>
        <v>22717.666666666668</v>
      </c>
      <c r="Z362" s="79">
        <f t="shared" si="191"/>
        <v>1814.94</v>
      </c>
      <c r="AA362" s="79">
        <f t="shared" si="192"/>
        <v>362.988</v>
      </c>
      <c r="AB362" s="79">
        <f t="shared" si="193"/>
        <v>604.98</v>
      </c>
      <c r="AC362" s="79">
        <f t="shared" si="194"/>
        <v>241.99200000000002</v>
      </c>
      <c r="AD362" s="79">
        <f t="shared" si="201"/>
        <v>915</v>
      </c>
      <c r="AE362" s="79">
        <f t="shared" si="202"/>
        <v>616</v>
      </c>
      <c r="AF362" s="81">
        <f t="shared" si="197"/>
        <v>6815.3</v>
      </c>
      <c r="AG362" s="81">
        <f t="shared" si="198"/>
        <v>19796.594444444447</v>
      </c>
      <c r="AH362" s="81">
        <f t="shared" si="199"/>
        <v>237559.13333333336</v>
      </c>
      <c r="AI362" s="81"/>
      <c r="AJ362" s="81"/>
      <c r="AK362" s="81"/>
      <c r="AL362" s="81"/>
      <c r="AM362" s="81"/>
      <c r="AN362" s="81"/>
      <c r="AO362" s="81"/>
      <c r="AP362" s="81"/>
      <c r="AQ362" s="81"/>
      <c r="IM362" s="24"/>
      <c r="IN362" s="24"/>
      <c r="IO362" s="24"/>
      <c r="IP362" s="24"/>
    </row>
    <row r="363" spans="1:250" s="23" customFormat="1" ht="15" customHeight="1" x14ac:dyDescent="0.2">
      <c r="A363" s="18">
        <v>26</v>
      </c>
      <c r="B363" s="106" t="s">
        <v>1248</v>
      </c>
      <c r="C363" s="106" t="s">
        <v>1249</v>
      </c>
      <c r="D363" s="20">
        <v>14</v>
      </c>
      <c r="E363" s="106" t="s">
        <v>964</v>
      </c>
      <c r="F363" s="106" t="s">
        <v>1250</v>
      </c>
      <c r="G363" s="106" t="s">
        <v>1553</v>
      </c>
      <c r="H363" s="21" t="s">
        <v>923</v>
      </c>
      <c r="I363" s="21" t="s">
        <v>927</v>
      </c>
      <c r="J363" s="22" t="s">
        <v>991</v>
      </c>
      <c r="K363" s="222">
        <v>40528</v>
      </c>
      <c r="L363" s="150">
        <v>6</v>
      </c>
      <c r="M363" s="22">
        <v>40</v>
      </c>
      <c r="N363" s="22" t="s">
        <v>755</v>
      </c>
      <c r="O363" s="21" t="s">
        <v>932</v>
      </c>
      <c r="P363" s="21" t="s">
        <v>1010</v>
      </c>
      <c r="Q363" s="21" t="s">
        <v>1032</v>
      </c>
      <c r="R363" s="22">
        <v>1</v>
      </c>
      <c r="S363" s="79">
        <f t="shared" si="200"/>
        <v>10083</v>
      </c>
      <c r="T363" s="79">
        <f t="shared" si="187"/>
        <v>2016.6000000000001</v>
      </c>
      <c r="U363" s="79"/>
      <c r="V363" s="79">
        <f t="shared" si="188"/>
        <v>12099.6</v>
      </c>
      <c r="W363" s="79"/>
      <c r="X363" s="79">
        <f t="shared" si="189"/>
        <v>2271.7666666666669</v>
      </c>
      <c r="Y363" s="79">
        <f t="shared" si="190"/>
        <v>22717.666666666668</v>
      </c>
      <c r="Z363" s="79">
        <f t="shared" si="191"/>
        <v>1814.94</v>
      </c>
      <c r="AA363" s="79">
        <f t="shared" si="192"/>
        <v>362.988</v>
      </c>
      <c r="AB363" s="79">
        <f t="shared" si="193"/>
        <v>604.98</v>
      </c>
      <c r="AC363" s="79">
        <f t="shared" si="194"/>
        <v>241.99200000000002</v>
      </c>
      <c r="AD363" s="79">
        <f t="shared" si="201"/>
        <v>915</v>
      </c>
      <c r="AE363" s="79">
        <f t="shared" si="202"/>
        <v>616</v>
      </c>
      <c r="AF363" s="81">
        <f t="shared" si="197"/>
        <v>6815.3</v>
      </c>
      <c r="AG363" s="81">
        <f t="shared" si="198"/>
        <v>19305.894444444446</v>
      </c>
      <c r="AH363" s="81">
        <f t="shared" si="199"/>
        <v>231670.73333333334</v>
      </c>
      <c r="AI363" s="81"/>
      <c r="AJ363" s="81"/>
      <c r="AK363" s="81"/>
      <c r="AL363" s="81"/>
      <c r="AM363" s="81"/>
      <c r="AN363" s="81"/>
      <c r="AO363" s="81"/>
      <c r="AP363" s="81"/>
      <c r="AQ363" s="81"/>
      <c r="IM363" s="24"/>
      <c r="IN363" s="24"/>
      <c r="IO363" s="24"/>
      <c r="IP363" s="24"/>
    </row>
    <row r="364" spans="1:250" s="23" customFormat="1" ht="15" customHeight="1" x14ac:dyDescent="0.2">
      <c r="A364" s="18">
        <v>27</v>
      </c>
      <c r="B364" s="106" t="s">
        <v>1248</v>
      </c>
      <c r="C364" s="106" t="s">
        <v>1249</v>
      </c>
      <c r="D364" s="20">
        <v>14</v>
      </c>
      <c r="E364" s="106" t="s">
        <v>964</v>
      </c>
      <c r="F364" s="106" t="s">
        <v>1250</v>
      </c>
      <c r="G364" s="106"/>
      <c r="H364" s="178" t="s">
        <v>1886</v>
      </c>
      <c r="I364" s="21"/>
      <c r="J364" s="22"/>
      <c r="K364" s="222"/>
      <c r="L364" s="150">
        <v>6</v>
      </c>
      <c r="M364" s="22">
        <v>40</v>
      </c>
      <c r="N364" s="22" t="s">
        <v>755</v>
      </c>
      <c r="O364" s="21" t="s">
        <v>932</v>
      </c>
      <c r="P364" s="21" t="s">
        <v>1010</v>
      </c>
      <c r="Q364" s="21" t="s">
        <v>1032</v>
      </c>
      <c r="R364" s="22">
        <v>1</v>
      </c>
      <c r="S364" s="79">
        <f t="shared" si="200"/>
        <v>10083</v>
      </c>
      <c r="T364" s="79">
        <f t="shared" si="187"/>
        <v>2016.6000000000001</v>
      </c>
      <c r="U364" s="79"/>
      <c r="V364" s="79">
        <f t="shared" si="188"/>
        <v>12099.6</v>
      </c>
      <c r="W364" s="79">
        <f>70.1*4</f>
        <v>280.39999999999998</v>
      </c>
      <c r="X364" s="79">
        <f t="shared" si="189"/>
        <v>2271.7666666666669</v>
      </c>
      <c r="Y364" s="79">
        <f t="shared" si="190"/>
        <v>22717.666666666668</v>
      </c>
      <c r="Z364" s="79">
        <f t="shared" si="191"/>
        <v>1814.94</v>
      </c>
      <c r="AA364" s="79">
        <f t="shared" si="192"/>
        <v>362.988</v>
      </c>
      <c r="AB364" s="79">
        <f t="shared" si="193"/>
        <v>604.98</v>
      </c>
      <c r="AC364" s="79">
        <f t="shared" si="194"/>
        <v>241.99200000000002</v>
      </c>
      <c r="AD364" s="79">
        <f t="shared" si="201"/>
        <v>915</v>
      </c>
      <c r="AE364" s="79">
        <f t="shared" si="202"/>
        <v>616</v>
      </c>
      <c r="AF364" s="81">
        <f t="shared" si="197"/>
        <v>6815.3</v>
      </c>
      <c r="AG364" s="81">
        <f t="shared" si="198"/>
        <v>19586.294444444447</v>
      </c>
      <c r="AH364" s="81">
        <f t="shared" si="199"/>
        <v>235035.53333333338</v>
      </c>
      <c r="AI364" s="81"/>
      <c r="AJ364" s="81"/>
      <c r="AK364" s="81"/>
      <c r="AL364" s="81"/>
      <c r="AM364" s="81"/>
      <c r="AN364" s="81"/>
      <c r="AO364" s="81"/>
      <c r="AP364" s="81"/>
      <c r="AQ364" s="81"/>
      <c r="IM364" s="24"/>
      <c r="IN364" s="24"/>
      <c r="IO364" s="24"/>
      <c r="IP364" s="24"/>
    </row>
    <row r="365" spans="1:250" s="23" customFormat="1" ht="15" customHeight="1" x14ac:dyDescent="0.2">
      <c r="A365" s="18">
        <v>28</v>
      </c>
      <c r="B365" s="106" t="s">
        <v>1248</v>
      </c>
      <c r="C365" s="106" t="s">
        <v>1249</v>
      </c>
      <c r="D365" s="20">
        <v>14</v>
      </c>
      <c r="E365" s="106" t="s">
        <v>964</v>
      </c>
      <c r="F365" s="106" t="s">
        <v>1250</v>
      </c>
      <c r="G365" s="106" t="s">
        <v>1838</v>
      </c>
      <c r="H365" s="178" t="s">
        <v>1837</v>
      </c>
      <c r="I365" s="21"/>
      <c r="J365" s="180" t="s">
        <v>991</v>
      </c>
      <c r="K365" s="222">
        <v>42248</v>
      </c>
      <c r="L365" s="150">
        <v>6</v>
      </c>
      <c r="M365" s="22">
        <v>40</v>
      </c>
      <c r="N365" s="22" t="s">
        <v>755</v>
      </c>
      <c r="O365" s="21" t="s">
        <v>932</v>
      </c>
      <c r="P365" s="21" t="s">
        <v>1010</v>
      </c>
      <c r="Q365" s="21" t="s">
        <v>1032</v>
      </c>
      <c r="R365" s="22">
        <v>1</v>
      </c>
      <c r="S365" s="79">
        <f t="shared" si="200"/>
        <v>10083</v>
      </c>
      <c r="T365" s="79">
        <f t="shared" si="187"/>
        <v>2016.6000000000001</v>
      </c>
      <c r="U365" s="79"/>
      <c r="V365" s="79">
        <f t="shared" si="188"/>
        <v>12099.6</v>
      </c>
      <c r="W365" s="79">
        <f>70.1*5</f>
        <v>350.5</v>
      </c>
      <c r="X365" s="79">
        <f t="shared" si="189"/>
        <v>2271.7666666666669</v>
      </c>
      <c r="Y365" s="79">
        <f t="shared" si="190"/>
        <v>22717.666666666668</v>
      </c>
      <c r="Z365" s="79">
        <f t="shared" si="191"/>
        <v>1814.94</v>
      </c>
      <c r="AA365" s="79">
        <f t="shared" si="192"/>
        <v>362.988</v>
      </c>
      <c r="AB365" s="79">
        <f t="shared" si="193"/>
        <v>604.98</v>
      </c>
      <c r="AC365" s="79">
        <f t="shared" si="194"/>
        <v>241.99200000000002</v>
      </c>
      <c r="AD365" s="79">
        <f t="shared" si="201"/>
        <v>915</v>
      </c>
      <c r="AE365" s="79">
        <f t="shared" si="202"/>
        <v>616</v>
      </c>
      <c r="AF365" s="81">
        <f t="shared" si="197"/>
        <v>6815.3</v>
      </c>
      <c r="AG365" s="81">
        <f t="shared" si="198"/>
        <v>19656.394444444446</v>
      </c>
      <c r="AH365" s="81">
        <f t="shared" si="199"/>
        <v>235876.73333333334</v>
      </c>
      <c r="AI365" s="81"/>
      <c r="AJ365" s="81"/>
      <c r="AK365" s="81"/>
      <c r="AL365" s="81"/>
      <c r="AM365" s="81"/>
      <c r="AN365" s="81"/>
      <c r="AO365" s="81"/>
      <c r="AP365" s="81"/>
      <c r="AQ365" s="81"/>
      <c r="IM365" s="24"/>
      <c r="IN365" s="24"/>
      <c r="IO365" s="24"/>
      <c r="IP365" s="24"/>
    </row>
    <row r="366" spans="1:250" s="23" customFormat="1" ht="15" customHeight="1" x14ac:dyDescent="0.2">
      <c r="A366" s="18">
        <v>29</v>
      </c>
      <c r="B366" s="106" t="s">
        <v>1248</v>
      </c>
      <c r="C366" s="106" t="s">
        <v>1249</v>
      </c>
      <c r="D366" s="20">
        <v>14</v>
      </c>
      <c r="E366" s="106" t="s">
        <v>964</v>
      </c>
      <c r="F366" s="106" t="s">
        <v>1250</v>
      </c>
      <c r="G366" s="106" t="s">
        <v>1554</v>
      </c>
      <c r="H366" s="21" t="s">
        <v>410</v>
      </c>
      <c r="I366" s="21" t="s">
        <v>411</v>
      </c>
      <c r="J366" s="22" t="s">
        <v>991</v>
      </c>
      <c r="K366" s="222">
        <v>33375</v>
      </c>
      <c r="L366" s="150">
        <v>6</v>
      </c>
      <c r="M366" s="22">
        <v>40</v>
      </c>
      <c r="N366" s="22" t="s">
        <v>755</v>
      </c>
      <c r="O366" s="21" t="s">
        <v>932</v>
      </c>
      <c r="P366" s="21" t="s">
        <v>1010</v>
      </c>
      <c r="Q366" s="21" t="s">
        <v>1032</v>
      </c>
      <c r="R366" s="22">
        <v>1</v>
      </c>
      <c r="S366" s="79">
        <f t="shared" si="200"/>
        <v>10083</v>
      </c>
      <c r="T366" s="79">
        <f t="shared" si="187"/>
        <v>2016.6000000000001</v>
      </c>
      <c r="U366" s="79"/>
      <c r="V366" s="79">
        <f t="shared" si="188"/>
        <v>12099.6</v>
      </c>
      <c r="W366" s="79">
        <f>70.1*7</f>
        <v>490.69999999999993</v>
      </c>
      <c r="X366" s="79">
        <f t="shared" si="189"/>
        <v>2271.7666666666669</v>
      </c>
      <c r="Y366" s="79">
        <f t="shared" si="190"/>
        <v>22717.666666666668</v>
      </c>
      <c r="Z366" s="79">
        <f t="shared" si="191"/>
        <v>1814.94</v>
      </c>
      <c r="AA366" s="79">
        <f t="shared" si="192"/>
        <v>362.988</v>
      </c>
      <c r="AB366" s="79">
        <f t="shared" si="193"/>
        <v>604.98</v>
      </c>
      <c r="AC366" s="79">
        <f t="shared" si="194"/>
        <v>241.99200000000002</v>
      </c>
      <c r="AD366" s="79">
        <f t="shared" si="201"/>
        <v>915</v>
      </c>
      <c r="AE366" s="79">
        <f t="shared" si="202"/>
        <v>616</v>
      </c>
      <c r="AF366" s="81">
        <f t="shared" si="197"/>
        <v>6815.3</v>
      </c>
      <c r="AG366" s="81">
        <f t="shared" si="198"/>
        <v>19796.594444444447</v>
      </c>
      <c r="AH366" s="81">
        <f t="shared" si="199"/>
        <v>237559.13333333336</v>
      </c>
      <c r="AI366" s="81"/>
      <c r="AJ366" s="81"/>
      <c r="AK366" s="81"/>
      <c r="AL366" s="81"/>
      <c r="AM366" s="81"/>
      <c r="AN366" s="81"/>
      <c r="AO366" s="81"/>
      <c r="AP366" s="81"/>
      <c r="AQ366" s="81"/>
      <c r="IM366" s="24"/>
      <c r="IN366" s="24"/>
      <c r="IO366" s="24"/>
      <c r="IP366" s="24"/>
    </row>
    <row r="367" spans="1:250" s="23" customFormat="1" ht="15" customHeight="1" x14ac:dyDescent="0.2">
      <c r="A367" s="18">
        <v>30</v>
      </c>
      <c r="B367" s="106" t="s">
        <v>1248</v>
      </c>
      <c r="C367" s="106" t="s">
        <v>1249</v>
      </c>
      <c r="D367" s="20">
        <v>14</v>
      </c>
      <c r="E367" s="106" t="s">
        <v>964</v>
      </c>
      <c r="F367" s="106" t="s">
        <v>1250</v>
      </c>
      <c r="G367" s="106" t="s">
        <v>1555</v>
      </c>
      <c r="H367" s="21" t="s">
        <v>412</v>
      </c>
      <c r="I367" s="21" t="s">
        <v>413</v>
      </c>
      <c r="J367" s="22" t="s">
        <v>991</v>
      </c>
      <c r="K367" s="222">
        <v>35353</v>
      </c>
      <c r="L367" s="150">
        <v>6</v>
      </c>
      <c r="M367" s="22">
        <v>40</v>
      </c>
      <c r="N367" s="22" t="s">
        <v>755</v>
      </c>
      <c r="O367" s="21" t="s">
        <v>932</v>
      </c>
      <c r="P367" s="21" t="s">
        <v>1010</v>
      </c>
      <c r="Q367" s="21" t="s">
        <v>1032</v>
      </c>
      <c r="R367" s="22">
        <v>1</v>
      </c>
      <c r="S367" s="79">
        <f t="shared" si="200"/>
        <v>10083</v>
      </c>
      <c r="T367" s="79">
        <f t="shared" si="187"/>
        <v>2016.6000000000001</v>
      </c>
      <c r="U367" s="79"/>
      <c r="V367" s="79">
        <f t="shared" si="188"/>
        <v>12099.6</v>
      </c>
      <c r="W367" s="79">
        <f>70.1*6</f>
        <v>420.59999999999997</v>
      </c>
      <c r="X367" s="79">
        <f t="shared" si="189"/>
        <v>2271.7666666666669</v>
      </c>
      <c r="Y367" s="79">
        <f t="shared" si="190"/>
        <v>22717.666666666668</v>
      </c>
      <c r="Z367" s="79">
        <f t="shared" si="191"/>
        <v>1814.94</v>
      </c>
      <c r="AA367" s="79">
        <f t="shared" si="192"/>
        <v>362.988</v>
      </c>
      <c r="AB367" s="79">
        <f t="shared" si="193"/>
        <v>604.98</v>
      </c>
      <c r="AC367" s="79">
        <f t="shared" si="194"/>
        <v>241.99200000000002</v>
      </c>
      <c r="AD367" s="79">
        <f t="shared" si="201"/>
        <v>915</v>
      </c>
      <c r="AE367" s="79">
        <f t="shared" si="202"/>
        <v>616</v>
      </c>
      <c r="AF367" s="81">
        <f t="shared" si="197"/>
        <v>6815.3</v>
      </c>
      <c r="AG367" s="81">
        <f t="shared" si="198"/>
        <v>19726.494444444445</v>
      </c>
      <c r="AH367" s="81">
        <f t="shared" si="199"/>
        <v>236717.93333333335</v>
      </c>
      <c r="AI367" s="81"/>
      <c r="AJ367" s="81"/>
      <c r="AK367" s="81"/>
      <c r="AL367" s="81"/>
      <c r="AM367" s="81"/>
      <c r="AN367" s="81"/>
      <c r="AO367" s="81"/>
      <c r="AP367" s="81"/>
      <c r="AQ367" s="81"/>
      <c r="IM367" s="24"/>
      <c r="IN367" s="24"/>
      <c r="IO367" s="24"/>
      <c r="IP367" s="24"/>
    </row>
    <row r="368" spans="1:250" s="23" customFormat="1" ht="15" customHeight="1" x14ac:dyDescent="0.2">
      <c r="A368" s="18">
        <v>31</v>
      </c>
      <c r="B368" s="106" t="s">
        <v>1248</v>
      </c>
      <c r="C368" s="106" t="s">
        <v>1249</v>
      </c>
      <c r="D368" s="20">
        <v>14</v>
      </c>
      <c r="E368" s="106" t="s">
        <v>964</v>
      </c>
      <c r="F368" s="106" t="s">
        <v>1250</v>
      </c>
      <c r="G368" s="106" t="s">
        <v>1556</v>
      </c>
      <c r="H368" s="21" t="s">
        <v>416</v>
      </c>
      <c r="I368" s="21" t="s">
        <v>417</v>
      </c>
      <c r="J368" s="22" t="s">
        <v>991</v>
      </c>
      <c r="K368" s="222">
        <v>37819</v>
      </c>
      <c r="L368" s="150">
        <v>6</v>
      </c>
      <c r="M368" s="22">
        <v>40</v>
      </c>
      <c r="N368" s="22" t="s">
        <v>755</v>
      </c>
      <c r="O368" s="21" t="s">
        <v>932</v>
      </c>
      <c r="P368" s="21" t="s">
        <v>1010</v>
      </c>
      <c r="Q368" s="21" t="s">
        <v>1032</v>
      </c>
      <c r="R368" s="22">
        <v>1</v>
      </c>
      <c r="S368" s="79">
        <f t="shared" si="200"/>
        <v>10083</v>
      </c>
      <c r="T368" s="79">
        <f t="shared" si="187"/>
        <v>2016.6000000000001</v>
      </c>
      <c r="U368" s="79"/>
      <c r="V368" s="79">
        <f t="shared" si="188"/>
        <v>12099.6</v>
      </c>
      <c r="W368" s="79">
        <f>70.1*5</f>
        <v>350.5</v>
      </c>
      <c r="X368" s="79">
        <f t="shared" si="189"/>
        <v>2271.7666666666669</v>
      </c>
      <c r="Y368" s="79">
        <f t="shared" si="190"/>
        <v>22717.666666666668</v>
      </c>
      <c r="Z368" s="79">
        <f t="shared" si="191"/>
        <v>1814.94</v>
      </c>
      <c r="AA368" s="79">
        <f t="shared" si="192"/>
        <v>362.988</v>
      </c>
      <c r="AB368" s="79">
        <f t="shared" si="193"/>
        <v>604.98</v>
      </c>
      <c r="AC368" s="79">
        <f t="shared" si="194"/>
        <v>241.99200000000002</v>
      </c>
      <c r="AD368" s="79">
        <f t="shared" si="201"/>
        <v>915</v>
      </c>
      <c r="AE368" s="79">
        <f t="shared" si="202"/>
        <v>616</v>
      </c>
      <c r="AF368" s="81">
        <f t="shared" si="197"/>
        <v>6815.3</v>
      </c>
      <c r="AG368" s="81">
        <f t="shared" si="198"/>
        <v>19656.394444444446</v>
      </c>
      <c r="AH368" s="81">
        <f t="shared" si="199"/>
        <v>235876.73333333334</v>
      </c>
      <c r="AI368" s="81"/>
      <c r="AJ368" s="81"/>
      <c r="AK368" s="81"/>
      <c r="AL368" s="81"/>
      <c r="AM368" s="81"/>
      <c r="AN368" s="81"/>
      <c r="AO368" s="81"/>
      <c r="AP368" s="81"/>
      <c r="AQ368" s="81"/>
      <c r="IM368" s="24"/>
      <c r="IN368" s="24"/>
      <c r="IO368" s="24"/>
      <c r="IP368" s="24"/>
    </row>
    <row r="369" spans="1:250" s="23" customFormat="1" ht="15" customHeight="1" x14ac:dyDescent="0.2">
      <c r="A369" s="18">
        <v>32</v>
      </c>
      <c r="B369" s="106" t="s">
        <v>1248</v>
      </c>
      <c r="C369" s="106" t="s">
        <v>1249</v>
      </c>
      <c r="D369" s="20">
        <v>14</v>
      </c>
      <c r="E369" s="106" t="s">
        <v>964</v>
      </c>
      <c r="F369" s="106" t="s">
        <v>1250</v>
      </c>
      <c r="G369" s="106" t="s">
        <v>1557</v>
      </c>
      <c r="H369" s="25" t="s">
        <v>420</v>
      </c>
      <c r="I369" s="21" t="s">
        <v>421</v>
      </c>
      <c r="J369" s="22" t="s">
        <v>991</v>
      </c>
      <c r="K369" s="222">
        <v>39847</v>
      </c>
      <c r="L369" s="150">
        <v>6</v>
      </c>
      <c r="M369" s="22">
        <v>40</v>
      </c>
      <c r="N369" s="22" t="s">
        <v>755</v>
      </c>
      <c r="O369" s="21" t="s">
        <v>932</v>
      </c>
      <c r="P369" s="21" t="s">
        <v>1010</v>
      </c>
      <c r="Q369" s="21" t="s">
        <v>1032</v>
      </c>
      <c r="R369" s="22">
        <v>1</v>
      </c>
      <c r="S369" s="79">
        <f t="shared" si="200"/>
        <v>10083</v>
      </c>
      <c r="T369" s="79">
        <f t="shared" si="187"/>
        <v>2016.6000000000001</v>
      </c>
      <c r="U369" s="79"/>
      <c r="V369" s="79">
        <f t="shared" si="188"/>
        <v>12099.6</v>
      </c>
      <c r="W369" s="79"/>
      <c r="X369" s="79">
        <f t="shared" si="189"/>
        <v>2271.7666666666669</v>
      </c>
      <c r="Y369" s="79">
        <f t="shared" si="190"/>
        <v>22717.666666666668</v>
      </c>
      <c r="Z369" s="79">
        <f t="shared" si="191"/>
        <v>1814.94</v>
      </c>
      <c r="AA369" s="79">
        <f t="shared" si="192"/>
        <v>362.988</v>
      </c>
      <c r="AB369" s="79">
        <f t="shared" si="193"/>
        <v>604.98</v>
      </c>
      <c r="AC369" s="79">
        <f t="shared" si="194"/>
        <v>241.99200000000002</v>
      </c>
      <c r="AD369" s="79">
        <f t="shared" si="201"/>
        <v>915</v>
      </c>
      <c r="AE369" s="79">
        <f t="shared" si="202"/>
        <v>616</v>
      </c>
      <c r="AF369" s="81">
        <f t="shared" si="197"/>
        <v>6815.3</v>
      </c>
      <c r="AG369" s="81">
        <f t="shared" si="198"/>
        <v>19305.894444444446</v>
      </c>
      <c r="AH369" s="81">
        <f t="shared" si="199"/>
        <v>231670.73333333334</v>
      </c>
      <c r="AI369" s="81"/>
      <c r="AJ369" s="81"/>
      <c r="AK369" s="81"/>
      <c r="AL369" s="81"/>
      <c r="AM369" s="81"/>
      <c r="AN369" s="81"/>
      <c r="AO369" s="81"/>
      <c r="AP369" s="81"/>
      <c r="AQ369" s="81"/>
      <c r="IM369" s="24"/>
      <c r="IN369" s="24"/>
      <c r="IO369" s="24"/>
      <c r="IP369" s="24"/>
    </row>
    <row r="370" spans="1:250" s="23" customFormat="1" ht="15" customHeight="1" x14ac:dyDescent="0.2">
      <c r="A370" s="18">
        <v>33</v>
      </c>
      <c r="B370" s="106" t="s">
        <v>1248</v>
      </c>
      <c r="C370" s="106" t="s">
        <v>1249</v>
      </c>
      <c r="D370" s="20">
        <v>14</v>
      </c>
      <c r="E370" s="106" t="s">
        <v>964</v>
      </c>
      <c r="F370" s="106" t="s">
        <v>1250</v>
      </c>
      <c r="G370" s="106" t="s">
        <v>1558</v>
      </c>
      <c r="H370" s="21" t="s">
        <v>424</v>
      </c>
      <c r="I370" s="21" t="s">
        <v>425</v>
      </c>
      <c r="J370" s="22" t="s">
        <v>991</v>
      </c>
      <c r="K370" s="222">
        <v>35170</v>
      </c>
      <c r="L370" s="150">
        <v>6</v>
      </c>
      <c r="M370" s="22">
        <v>40</v>
      </c>
      <c r="N370" s="22" t="s">
        <v>755</v>
      </c>
      <c r="O370" s="21" t="s">
        <v>932</v>
      </c>
      <c r="P370" s="21" t="s">
        <v>1010</v>
      </c>
      <c r="Q370" s="21" t="s">
        <v>1032</v>
      </c>
      <c r="R370" s="22">
        <v>1</v>
      </c>
      <c r="S370" s="79">
        <f t="shared" si="200"/>
        <v>10083</v>
      </c>
      <c r="T370" s="79">
        <f t="shared" ref="T370:T401" si="203">+S370*20%</f>
        <v>2016.6000000000001</v>
      </c>
      <c r="U370" s="79"/>
      <c r="V370" s="79">
        <f t="shared" ref="V370:V401" si="204">S370+T370+U370</f>
        <v>12099.6</v>
      </c>
      <c r="W370" s="79">
        <f>70.1*6</f>
        <v>420.59999999999997</v>
      </c>
      <c r="X370" s="79">
        <f t="shared" ref="X370:X401" si="205">(V370+AD370+AE370)/30*5</f>
        <v>2271.7666666666669</v>
      </c>
      <c r="Y370" s="79">
        <f t="shared" ref="Y370:Y401" si="206">(V370+AD370+AE370)/30*50</f>
        <v>22717.666666666668</v>
      </c>
      <c r="Z370" s="79">
        <f t="shared" ref="Z370:Z401" si="207">V370*15%</f>
        <v>1814.94</v>
      </c>
      <c r="AA370" s="79">
        <f t="shared" ref="AA370:AA401" si="208">V370*3%</f>
        <v>362.988</v>
      </c>
      <c r="AB370" s="79">
        <f t="shared" ref="AB370:AB401" si="209">V370*5%</f>
        <v>604.98</v>
      </c>
      <c r="AC370" s="79">
        <f t="shared" ref="AC370:AC401" si="210">V370*2%</f>
        <v>241.99200000000002</v>
      </c>
      <c r="AD370" s="79">
        <f t="shared" si="201"/>
        <v>915</v>
      </c>
      <c r="AE370" s="79">
        <f t="shared" si="202"/>
        <v>616</v>
      </c>
      <c r="AF370" s="81">
        <f t="shared" ref="AF370:AF401" si="211">(V370+AD370+AE370)/2</f>
        <v>6815.3</v>
      </c>
      <c r="AG370" s="81">
        <f t="shared" ref="AG370:AG401" si="212">V370+W370+Z370+AA370+AB370+AC370+AD370+AE370+(X370/12+Y370/12+AF370/12)</f>
        <v>19726.494444444445</v>
      </c>
      <c r="AH370" s="81">
        <f t="shared" ref="AH370:AH401" si="213">+AG370*12</f>
        <v>236717.93333333335</v>
      </c>
      <c r="AI370" s="81"/>
      <c r="AJ370" s="81"/>
      <c r="AK370" s="81"/>
      <c r="AL370" s="81"/>
      <c r="AM370" s="81"/>
      <c r="AN370" s="81"/>
      <c r="AO370" s="81"/>
      <c r="AP370" s="81"/>
      <c r="AQ370" s="81"/>
      <c r="IM370" s="24"/>
      <c r="IN370" s="24"/>
      <c r="IO370" s="24"/>
      <c r="IP370" s="24"/>
    </row>
    <row r="371" spans="1:250" s="23" customFormat="1" ht="15" customHeight="1" x14ac:dyDescent="0.2">
      <c r="A371" s="18">
        <v>34</v>
      </c>
      <c r="B371" s="106" t="s">
        <v>1248</v>
      </c>
      <c r="C371" s="106" t="s">
        <v>1249</v>
      </c>
      <c r="D371" s="20">
        <v>14</v>
      </c>
      <c r="E371" s="106" t="s">
        <v>964</v>
      </c>
      <c r="F371" s="106" t="s">
        <v>1250</v>
      </c>
      <c r="G371" s="106" t="s">
        <v>1559</v>
      </c>
      <c r="H371" s="21" t="s">
        <v>428</v>
      </c>
      <c r="I371" s="21" t="s">
        <v>429</v>
      </c>
      <c r="J371" s="22" t="s">
        <v>991</v>
      </c>
      <c r="K371" s="222">
        <v>33208</v>
      </c>
      <c r="L371" s="150">
        <v>6</v>
      </c>
      <c r="M371" s="22">
        <v>40</v>
      </c>
      <c r="N371" s="22" t="s">
        <v>755</v>
      </c>
      <c r="O371" s="21" t="s">
        <v>932</v>
      </c>
      <c r="P371" s="21" t="s">
        <v>1010</v>
      </c>
      <c r="Q371" s="21" t="s">
        <v>1032</v>
      </c>
      <c r="R371" s="22">
        <v>1</v>
      </c>
      <c r="S371" s="79">
        <f t="shared" si="200"/>
        <v>10083</v>
      </c>
      <c r="T371" s="79">
        <f t="shared" si="203"/>
        <v>2016.6000000000001</v>
      </c>
      <c r="U371" s="79"/>
      <c r="V371" s="79">
        <f t="shared" si="204"/>
        <v>12099.6</v>
      </c>
      <c r="W371" s="79">
        <f>70.1*7</f>
        <v>490.69999999999993</v>
      </c>
      <c r="X371" s="79">
        <f t="shared" si="205"/>
        <v>2271.7666666666669</v>
      </c>
      <c r="Y371" s="79">
        <f t="shared" si="206"/>
        <v>22717.666666666668</v>
      </c>
      <c r="Z371" s="79">
        <f t="shared" si="207"/>
        <v>1814.94</v>
      </c>
      <c r="AA371" s="79">
        <f t="shared" si="208"/>
        <v>362.988</v>
      </c>
      <c r="AB371" s="79">
        <f t="shared" si="209"/>
        <v>604.98</v>
      </c>
      <c r="AC371" s="79">
        <f t="shared" si="210"/>
        <v>241.99200000000002</v>
      </c>
      <c r="AD371" s="79">
        <f t="shared" si="201"/>
        <v>915</v>
      </c>
      <c r="AE371" s="79">
        <f t="shared" si="202"/>
        <v>616</v>
      </c>
      <c r="AF371" s="81">
        <f t="shared" si="211"/>
        <v>6815.3</v>
      </c>
      <c r="AG371" s="81">
        <f t="shared" si="212"/>
        <v>19796.594444444447</v>
      </c>
      <c r="AH371" s="81">
        <f t="shared" si="213"/>
        <v>237559.13333333336</v>
      </c>
      <c r="AI371" s="81"/>
      <c r="AJ371" s="81"/>
      <c r="AK371" s="81"/>
      <c r="AL371" s="81"/>
      <c r="AM371" s="81"/>
      <c r="AN371" s="81"/>
      <c r="AO371" s="81"/>
      <c r="AP371" s="81"/>
      <c r="AQ371" s="81"/>
      <c r="IM371" s="24"/>
      <c r="IN371" s="24"/>
      <c r="IO371" s="24"/>
      <c r="IP371" s="24"/>
    </row>
    <row r="372" spans="1:250" s="23" customFormat="1" ht="15" customHeight="1" x14ac:dyDescent="0.2">
      <c r="A372" s="18">
        <v>35</v>
      </c>
      <c r="B372" s="106" t="s">
        <v>1248</v>
      </c>
      <c r="C372" s="106" t="s">
        <v>1249</v>
      </c>
      <c r="D372" s="20">
        <v>14</v>
      </c>
      <c r="E372" s="106" t="s">
        <v>964</v>
      </c>
      <c r="F372" s="106" t="s">
        <v>1250</v>
      </c>
      <c r="G372" s="106" t="s">
        <v>1560</v>
      </c>
      <c r="H372" s="21" t="s">
        <v>432</v>
      </c>
      <c r="I372" s="21" t="s">
        <v>433</v>
      </c>
      <c r="J372" s="22" t="s">
        <v>991</v>
      </c>
      <c r="K372" s="222">
        <v>33786</v>
      </c>
      <c r="L372" s="150">
        <v>6</v>
      </c>
      <c r="M372" s="22">
        <v>40</v>
      </c>
      <c r="N372" s="22" t="s">
        <v>755</v>
      </c>
      <c r="O372" s="21" t="s">
        <v>932</v>
      </c>
      <c r="P372" s="21" t="s">
        <v>1010</v>
      </c>
      <c r="Q372" s="21" t="s">
        <v>1032</v>
      </c>
      <c r="R372" s="22">
        <v>1</v>
      </c>
      <c r="S372" s="79">
        <f t="shared" si="200"/>
        <v>10083</v>
      </c>
      <c r="T372" s="79">
        <f t="shared" si="203"/>
        <v>2016.6000000000001</v>
      </c>
      <c r="U372" s="79"/>
      <c r="V372" s="79">
        <f t="shared" si="204"/>
        <v>12099.6</v>
      </c>
      <c r="W372" s="79">
        <f>70.1*7</f>
        <v>490.69999999999993</v>
      </c>
      <c r="X372" s="79">
        <f t="shared" si="205"/>
        <v>2271.7666666666669</v>
      </c>
      <c r="Y372" s="79">
        <f t="shared" si="206"/>
        <v>22717.666666666668</v>
      </c>
      <c r="Z372" s="79">
        <f t="shared" si="207"/>
        <v>1814.94</v>
      </c>
      <c r="AA372" s="79">
        <f t="shared" si="208"/>
        <v>362.988</v>
      </c>
      <c r="AB372" s="79">
        <f t="shared" si="209"/>
        <v>604.98</v>
      </c>
      <c r="AC372" s="79">
        <f t="shared" si="210"/>
        <v>241.99200000000002</v>
      </c>
      <c r="AD372" s="79">
        <f t="shared" si="201"/>
        <v>915</v>
      </c>
      <c r="AE372" s="79">
        <f t="shared" si="202"/>
        <v>616</v>
      </c>
      <c r="AF372" s="81">
        <f t="shared" si="211"/>
        <v>6815.3</v>
      </c>
      <c r="AG372" s="81">
        <f t="shared" si="212"/>
        <v>19796.594444444447</v>
      </c>
      <c r="AH372" s="81">
        <f t="shared" si="213"/>
        <v>237559.13333333336</v>
      </c>
      <c r="AI372" s="81"/>
      <c r="AJ372" s="81"/>
      <c r="AK372" s="81"/>
      <c r="AL372" s="81"/>
      <c r="AM372" s="81"/>
      <c r="AN372" s="81"/>
      <c r="AO372" s="81"/>
      <c r="AP372" s="81"/>
      <c r="AQ372" s="81"/>
      <c r="IM372" s="24"/>
      <c r="IN372" s="24"/>
      <c r="IO372" s="24"/>
      <c r="IP372" s="24"/>
    </row>
    <row r="373" spans="1:250" s="23" customFormat="1" ht="15" customHeight="1" x14ac:dyDescent="0.2">
      <c r="A373" s="18">
        <v>36</v>
      </c>
      <c r="B373" s="106" t="s">
        <v>1248</v>
      </c>
      <c r="C373" s="106" t="s">
        <v>1249</v>
      </c>
      <c r="D373" s="20">
        <v>14</v>
      </c>
      <c r="E373" s="106" t="s">
        <v>964</v>
      </c>
      <c r="F373" s="106" t="s">
        <v>1250</v>
      </c>
      <c r="G373" s="106" t="s">
        <v>1561</v>
      </c>
      <c r="H373" s="25" t="s">
        <v>435</v>
      </c>
      <c r="I373" s="21" t="s">
        <v>436</v>
      </c>
      <c r="J373" s="22" t="s">
        <v>991</v>
      </c>
      <c r="K373" s="222">
        <v>39755</v>
      </c>
      <c r="L373" s="150">
        <v>6</v>
      </c>
      <c r="M373" s="22">
        <v>40</v>
      </c>
      <c r="N373" s="22" t="s">
        <v>755</v>
      </c>
      <c r="O373" s="21" t="s">
        <v>932</v>
      </c>
      <c r="P373" s="21" t="s">
        <v>1010</v>
      </c>
      <c r="Q373" s="21" t="s">
        <v>1032</v>
      </c>
      <c r="R373" s="22">
        <v>1</v>
      </c>
      <c r="S373" s="79">
        <f t="shared" si="200"/>
        <v>10083</v>
      </c>
      <c r="T373" s="79">
        <f t="shared" si="203"/>
        <v>2016.6000000000001</v>
      </c>
      <c r="U373" s="79"/>
      <c r="V373" s="79">
        <f t="shared" si="204"/>
        <v>12099.6</v>
      </c>
      <c r="W373" s="79">
        <f>70.1*4</f>
        <v>280.39999999999998</v>
      </c>
      <c r="X373" s="79">
        <f t="shared" si="205"/>
        <v>2271.7666666666669</v>
      </c>
      <c r="Y373" s="79">
        <f t="shared" si="206"/>
        <v>22717.666666666668</v>
      </c>
      <c r="Z373" s="79">
        <f t="shared" si="207"/>
        <v>1814.94</v>
      </c>
      <c r="AA373" s="79">
        <f t="shared" si="208"/>
        <v>362.988</v>
      </c>
      <c r="AB373" s="79">
        <f t="shared" si="209"/>
        <v>604.98</v>
      </c>
      <c r="AC373" s="79">
        <f t="shared" si="210"/>
        <v>241.99200000000002</v>
      </c>
      <c r="AD373" s="79">
        <f t="shared" si="201"/>
        <v>915</v>
      </c>
      <c r="AE373" s="79">
        <f t="shared" si="202"/>
        <v>616</v>
      </c>
      <c r="AF373" s="81">
        <f t="shared" si="211"/>
        <v>6815.3</v>
      </c>
      <c r="AG373" s="81">
        <f t="shared" si="212"/>
        <v>19586.294444444447</v>
      </c>
      <c r="AH373" s="81">
        <f t="shared" si="213"/>
        <v>235035.53333333338</v>
      </c>
      <c r="AI373" s="81"/>
      <c r="AJ373" s="81"/>
      <c r="AK373" s="81"/>
      <c r="AL373" s="81"/>
      <c r="AM373" s="81"/>
      <c r="AN373" s="81"/>
      <c r="AO373" s="81"/>
      <c r="AP373" s="81"/>
      <c r="AQ373" s="81"/>
      <c r="IM373" s="24"/>
      <c r="IN373" s="24"/>
      <c r="IO373" s="24"/>
      <c r="IP373" s="24"/>
    </row>
    <row r="374" spans="1:250" s="23" customFormat="1" ht="15" customHeight="1" x14ac:dyDescent="0.2">
      <c r="A374" s="18">
        <v>37</v>
      </c>
      <c r="B374" s="106" t="s">
        <v>1248</v>
      </c>
      <c r="C374" s="106" t="s">
        <v>1249</v>
      </c>
      <c r="D374" s="20">
        <v>14</v>
      </c>
      <c r="E374" s="106" t="s">
        <v>964</v>
      </c>
      <c r="F374" s="106" t="s">
        <v>1250</v>
      </c>
      <c r="G374" s="106" t="s">
        <v>1562</v>
      </c>
      <c r="H374" s="21" t="s">
        <v>437</v>
      </c>
      <c r="I374" s="21" t="s">
        <v>438</v>
      </c>
      <c r="J374" s="22" t="s">
        <v>991</v>
      </c>
      <c r="K374" s="222">
        <v>36265</v>
      </c>
      <c r="L374" s="150">
        <v>6</v>
      </c>
      <c r="M374" s="22">
        <v>40</v>
      </c>
      <c r="N374" s="22" t="s">
        <v>755</v>
      </c>
      <c r="O374" s="21" t="s">
        <v>932</v>
      </c>
      <c r="P374" s="21" t="s">
        <v>1010</v>
      </c>
      <c r="Q374" s="21" t="s">
        <v>1032</v>
      </c>
      <c r="R374" s="22">
        <v>1</v>
      </c>
      <c r="S374" s="79">
        <f t="shared" si="200"/>
        <v>10083</v>
      </c>
      <c r="T374" s="79">
        <f t="shared" si="203"/>
        <v>2016.6000000000001</v>
      </c>
      <c r="U374" s="79"/>
      <c r="V374" s="79">
        <f t="shared" si="204"/>
        <v>12099.6</v>
      </c>
      <c r="W374" s="79">
        <f>70.1*5</f>
        <v>350.5</v>
      </c>
      <c r="X374" s="79">
        <f t="shared" si="205"/>
        <v>2271.7666666666669</v>
      </c>
      <c r="Y374" s="79">
        <f t="shared" si="206"/>
        <v>22717.666666666668</v>
      </c>
      <c r="Z374" s="79">
        <f t="shared" si="207"/>
        <v>1814.94</v>
      </c>
      <c r="AA374" s="79">
        <f t="shared" si="208"/>
        <v>362.988</v>
      </c>
      <c r="AB374" s="79">
        <f t="shared" si="209"/>
        <v>604.98</v>
      </c>
      <c r="AC374" s="79">
        <f t="shared" si="210"/>
        <v>241.99200000000002</v>
      </c>
      <c r="AD374" s="79">
        <f t="shared" si="201"/>
        <v>915</v>
      </c>
      <c r="AE374" s="79">
        <f t="shared" si="202"/>
        <v>616</v>
      </c>
      <c r="AF374" s="81">
        <f t="shared" si="211"/>
        <v>6815.3</v>
      </c>
      <c r="AG374" s="81">
        <f t="shared" si="212"/>
        <v>19656.394444444446</v>
      </c>
      <c r="AH374" s="81">
        <f t="shared" si="213"/>
        <v>235876.73333333334</v>
      </c>
      <c r="AI374" s="81"/>
      <c r="AJ374" s="81"/>
      <c r="AK374" s="81"/>
      <c r="AL374" s="81"/>
      <c r="AM374" s="81"/>
      <c r="AN374" s="81"/>
      <c r="AO374" s="81"/>
      <c r="AP374" s="81"/>
      <c r="AQ374" s="81"/>
      <c r="IM374" s="24"/>
      <c r="IN374" s="24"/>
      <c r="IO374" s="24"/>
      <c r="IP374" s="24"/>
    </row>
    <row r="375" spans="1:250" s="23" customFormat="1" ht="15" customHeight="1" x14ac:dyDescent="0.2">
      <c r="A375" s="18">
        <v>38</v>
      </c>
      <c r="B375" s="106" t="s">
        <v>1248</v>
      </c>
      <c r="C375" s="106" t="s">
        <v>1249</v>
      </c>
      <c r="D375" s="20">
        <v>14</v>
      </c>
      <c r="E375" s="106" t="s">
        <v>964</v>
      </c>
      <c r="F375" s="106" t="s">
        <v>1250</v>
      </c>
      <c r="G375" s="106" t="s">
        <v>1563</v>
      </c>
      <c r="H375" s="21" t="s">
        <v>441</v>
      </c>
      <c r="I375" s="21" t="s">
        <v>442</v>
      </c>
      <c r="J375" s="22" t="s">
        <v>991</v>
      </c>
      <c r="K375" s="222">
        <v>35156</v>
      </c>
      <c r="L375" s="150">
        <v>6</v>
      </c>
      <c r="M375" s="22">
        <v>40</v>
      </c>
      <c r="N375" s="22" t="s">
        <v>755</v>
      </c>
      <c r="O375" s="21" t="s">
        <v>932</v>
      </c>
      <c r="P375" s="21" t="s">
        <v>1010</v>
      </c>
      <c r="Q375" s="21" t="s">
        <v>1032</v>
      </c>
      <c r="R375" s="22">
        <v>1</v>
      </c>
      <c r="S375" s="79">
        <f t="shared" si="200"/>
        <v>10083</v>
      </c>
      <c r="T375" s="79">
        <f t="shared" si="203"/>
        <v>2016.6000000000001</v>
      </c>
      <c r="U375" s="79"/>
      <c r="V375" s="79">
        <f t="shared" si="204"/>
        <v>12099.6</v>
      </c>
      <c r="W375" s="79">
        <f>70.1*6</f>
        <v>420.59999999999997</v>
      </c>
      <c r="X375" s="79">
        <f t="shared" si="205"/>
        <v>2271.7666666666669</v>
      </c>
      <c r="Y375" s="79">
        <f t="shared" si="206"/>
        <v>22717.666666666668</v>
      </c>
      <c r="Z375" s="79">
        <f t="shared" si="207"/>
        <v>1814.94</v>
      </c>
      <c r="AA375" s="79">
        <f t="shared" si="208"/>
        <v>362.988</v>
      </c>
      <c r="AB375" s="79">
        <f t="shared" si="209"/>
        <v>604.98</v>
      </c>
      <c r="AC375" s="79">
        <f t="shared" si="210"/>
        <v>241.99200000000002</v>
      </c>
      <c r="AD375" s="79">
        <f t="shared" si="201"/>
        <v>915</v>
      </c>
      <c r="AE375" s="79">
        <f t="shared" si="202"/>
        <v>616</v>
      </c>
      <c r="AF375" s="81">
        <f t="shared" si="211"/>
        <v>6815.3</v>
      </c>
      <c r="AG375" s="81">
        <f t="shared" si="212"/>
        <v>19726.494444444445</v>
      </c>
      <c r="AH375" s="81">
        <f t="shared" si="213"/>
        <v>236717.93333333335</v>
      </c>
      <c r="AI375" s="81"/>
      <c r="AJ375" s="81"/>
      <c r="AK375" s="81"/>
      <c r="AL375" s="81"/>
      <c r="AM375" s="81"/>
      <c r="AN375" s="81"/>
      <c r="AO375" s="81"/>
      <c r="AP375" s="81"/>
      <c r="AQ375" s="81"/>
      <c r="IM375" s="24"/>
      <c r="IN375" s="24"/>
      <c r="IO375" s="24"/>
      <c r="IP375" s="24"/>
    </row>
    <row r="376" spans="1:250" s="23" customFormat="1" ht="15" customHeight="1" x14ac:dyDescent="0.2">
      <c r="A376" s="18">
        <v>39</v>
      </c>
      <c r="B376" s="106" t="s">
        <v>1248</v>
      </c>
      <c r="C376" s="106" t="s">
        <v>1249</v>
      </c>
      <c r="D376" s="20">
        <v>14</v>
      </c>
      <c r="E376" s="106" t="s">
        <v>964</v>
      </c>
      <c r="F376" s="106" t="s">
        <v>1250</v>
      </c>
      <c r="G376" s="106" t="s">
        <v>1539</v>
      </c>
      <c r="H376" s="69" t="s">
        <v>1226</v>
      </c>
      <c r="I376" s="69" t="s">
        <v>1227</v>
      </c>
      <c r="J376" s="67" t="s">
        <v>991</v>
      </c>
      <c r="K376" s="222">
        <v>41701</v>
      </c>
      <c r="L376" s="150">
        <v>6</v>
      </c>
      <c r="M376" s="22">
        <v>40</v>
      </c>
      <c r="N376" s="22" t="s">
        <v>755</v>
      </c>
      <c r="O376" s="21" t="s">
        <v>932</v>
      </c>
      <c r="P376" s="21" t="s">
        <v>1010</v>
      </c>
      <c r="Q376" s="21" t="s">
        <v>1032</v>
      </c>
      <c r="R376" s="22">
        <v>1</v>
      </c>
      <c r="S376" s="79">
        <f t="shared" si="200"/>
        <v>10083</v>
      </c>
      <c r="T376" s="79">
        <f t="shared" si="203"/>
        <v>2016.6000000000001</v>
      </c>
      <c r="U376" s="79"/>
      <c r="V376" s="79">
        <f t="shared" si="204"/>
        <v>12099.6</v>
      </c>
      <c r="W376" s="79">
        <f>70.1*4</f>
        <v>280.39999999999998</v>
      </c>
      <c r="X376" s="79">
        <f t="shared" si="205"/>
        <v>2271.7666666666669</v>
      </c>
      <c r="Y376" s="79">
        <f t="shared" si="206"/>
        <v>22717.666666666668</v>
      </c>
      <c r="Z376" s="79">
        <f t="shared" si="207"/>
        <v>1814.94</v>
      </c>
      <c r="AA376" s="79">
        <f t="shared" si="208"/>
        <v>362.988</v>
      </c>
      <c r="AB376" s="79">
        <f t="shared" si="209"/>
        <v>604.98</v>
      </c>
      <c r="AC376" s="79">
        <f t="shared" si="210"/>
        <v>241.99200000000002</v>
      </c>
      <c r="AD376" s="79">
        <f t="shared" si="201"/>
        <v>915</v>
      </c>
      <c r="AE376" s="79">
        <f t="shared" si="202"/>
        <v>616</v>
      </c>
      <c r="AF376" s="81">
        <f t="shared" si="211"/>
        <v>6815.3</v>
      </c>
      <c r="AG376" s="81">
        <f t="shared" si="212"/>
        <v>19586.294444444447</v>
      </c>
      <c r="AH376" s="81">
        <f t="shared" si="213"/>
        <v>235035.53333333338</v>
      </c>
      <c r="AI376" s="81"/>
      <c r="AJ376" s="81"/>
      <c r="AK376" s="81"/>
      <c r="AL376" s="81"/>
      <c r="AM376" s="81"/>
      <c r="AN376" s="81"/>
      <c r="AO376" s="81"/>
      <c r="AP376" s="81"/>
      <c r="AQ376" s="81"/>
      <c r="IM376" s="24"/>
      <c r="IN376" s="24"/>
      <c r="IO376" s="24"/>
      <c r="IP376" s="24"/>
    </row>
    <row r="377" spans="1:250" s="23" customFormat="1" ht="15" customHeight="1" x14ac:dyDescent="0.2">
      <c r="A377" s="18">
        <v>40</v>
      </c>
      <c r="B377" s="106" t="s">
        <v>1248</v>
      </c>
      <c r="C377" s="106" t="s">
        <v>1249</v>
      </c>
      <c r="D377" s="20">
        <v>14</v>
      </c>
      <c r="E377" s="106" t="s">
        <v>964</v>
      </c>
      <c r="F377" s="106" t="s">
        <v>1250</v>
      </c>
      <c r="G377" s="106" t="s">
        <v>1564</v>
      </c>
      <c r="H377" s="21" t="s">
        <v>618</v>
      </c>
      <c r="I377" s="21" t="s">
        <v>619</v>
      </c>
      <c r="J377" s="22" t="s">
        <v>991</v>
      </c>
      <c r="K377" s="222">
        <v>33604</v>
      </c>
      <c r="L377" s="150">
        <v>6</v>
      </c>
      <c r="M377" s="22">
        <v>40</v>
      </c>
      <c r="N377" s="22" t="s">
        <v>755</v>
      </c>
      <c r="O377" s="21" t="s">
        <v>932</v>
      </c>
      <c r="P377" s="21" t="s">
        <v>1010</v>
      </c>
      <c r="Q377" s="21" t="s">
        <v>1032</v>
      </c>
      <c r="R377" s="22">
        <v>1</v>
      </c>
      <c r="S377" s="79">
        <f t="shared" si="200"/>
        <v>10083</v>
      </c>
      <c r="T377" s="79">
        <f t="shared" si="203"/>
        <v>2016.6000000000001</v>
      </c>
      <c r="U377" s="79"/>
      <c r="V377" s="79">
        <f t="shared" si="204"/>
        <v>12099.6</v>
      </c>
      <c r="W377" s="79">
        <f>70.1*7</f>
        <v>490.69999999999993</v>
      </c>
      <c r="X377" s="79">
        <f t="shared" si="205"/>
        <v>2271.7666666666669</v>
      </c>
      <c r="Y377" s="79">
        <f t="shared" si="206"/>
        <v>22717.666666666668</v>
      </c>
      <c r="Z377" s="79">
        <f t="shared" si="207"/>
        <v>1814.94</v>
      </c>
      <c r="AA377" s="79">
        <f t="shared" si="208"/>
        <v>362.988</v>
      </c>
      <c r="AB377" s="79">
        <f t="shared" si="209"/>
        <v>604.98</v>
      </c>
      <c r="AC377" s="79">
        <f t="shared" si="210"/>
        <v>241.99200000000002</v>
      </c>
      <c r="AD377" s="79">
        <f t="shared" si="201"/>
        <v>915</v>
      </c>
      <c r="AE377" s="79">
        <f t="shared" si="202"/>
        <v>616</v>
      </c>
      <c r="AF377" s="81">
        <f t="shared" si="211"/>
        <v>6815.3</v>
      </c>
      <c r="AG377" s="81">
        <f t="shared" si="212"/>
        <v>19796.594444444447</v>
      </c>
      <c r="AH377" s="81">
        <f t="shared" si="213"/>
        <v>237559.13333333336</v>
      </c>
      <c r="AI377" s="81"/>
      <c r="AJ377" s="81"/>
      <c r="AK377" s="81"/>
      <c r="AL377" s="81"/>
      <c r="AM377" s="81"/>
      <c r="AN377" s="81"/>
      <c r="AO377" s="81"/>
      <c r="AP377" s="81"/>
      <c r="AQ377" s="81"/>
      <c r="IM377" s="24"/>
      <c r="IN377" s="24"/>
      <c r="IO377" s="24"/>
      <c r="IP377" s="24"/>
    </row>
    <row r="378" spans="1:250" s="23" customFormat="1" ht="15" customHeight="1" x14ac:dyDescent="0.2">
      <c r="A378" s="18">
        <v>41</v>
      </c>
      <c r="B378" s="106" t="s">
        <v>1248</v>
      </c>
      <c r="C378" s="106" t="s">
        <v>1249</v>
      </c>
      <c r="D378" s="20">
        <v>14</v>
      </c>
      <c r="E378" s="106" t="s">
        <v>964</v>
      </c>
      <c r="F378" s="106" t="s">
        <v>1250</v>
      </c>
      <c r="G378" s="106" t="s">
        <v>1565</v>
      </c>
      <c r="H378" s="21" t="s">
        <v>622</v>
      </c>
      <c r="I378" s="21" t="s">
        <v>493</v>
      </c>
      <c r="J378" s="22" t="s">
        <v>991</v>
      </c>
      <c r="K378" s="222">
        <v>38792</v>
      </c>
      <c r="L378" s="150">
        <v>6</v>
      </c>
      <c r="M378" s="22">
        <v>40</v>
      </c>
      <c r="N378" s="22" t="s">
        <v>755</v>
      </c>
      <c r="O378" s="21" t="s">
        <v>932</v>
      </c>
      <c r="P378" s="21" t="s">
        <v>1010</v>
      </c>
      <c r="Q378" s="21" t="s">
        <v>1032</v>
      </c>
      <c r="R378" s="22">
        <v>1</v>
      </c>
      <c r="S378" s="79">
        <f t="shared" si="200"/>
        <v>10083</v>
      </c>
      <c r="T378" s="79">
        <f t="shared" si="203"/>
        <v>2016.6000000000001</v>
      </c>
      <c r="U378" s="79"/>
      <c r="V378" s="79">
        <f t="shared" si="204"/>
        <v>12099.6</v>
      </c>
      <c r="W378" s="79">
        <f>70.1*4</f>
        <v>280.39999999999998</v>
      </c>
      <c r="X378" s="79">
        <f t="shared" si="205"/>
        <v>2271.7666666666669</v>
      </c>
      <c r="Y378" s="79">
        <f t="shared" si="206"/>
        <v>22717.666666666668</v>
      </c>
      <c r="Z378" s="79">
        <f t="shared" si="207"/>
        <v>1814.94</v>
      </c>
      <c r="AA378" s="79">
        <f t="shared" si="208"/>
        <v>362.988</v>
      </c>
      <c r="AB378" s="79">
        <f t="shared" si="209"/>
        <v>604.98</v>
      </c>
      <c r="AC378" s="79">
        <f t="shared" si="210"/>
        <v>241.99200000000002</v>
      </c>
      <c r="AD378" s="79">
        <f t="shared" si="201"/>
        <v>915</v>
      </c>
      <c r="AE378" s="79">
        <f t="shared" si="202"/>
        <v>616</v>
      </c>
      <c r="AF378" s="81">
        <f t="shared" si="211"/>
        <v>6815.3</v>
      </c>
      <c r="AG378" s="81">
        <f t="shared" si="212"/>
        <v>19586.294444444447</v>
      </c>
      <c r="AH378" s="81">
        <f t="shared" si="213"/>
        <v>235035.53333333338</v>
      </c>
      <c r="AI378" s="81"/>
      <c r="AJ378" s="81"/>
      <c r="AK378" s="81"/>
      <c r="AL378" s="81"/>
      <c r="AM378" s="81"/>
      <c r="AN378" s="81"/>
      <c r="AO378" s="81"/>
      <c r="AP378" s="81"/>
      <c r="AQ378" s="81"/>
      <c r="IM378" s="24"/>
      <c r="IN378" s="24"/>
      <c r="IO378" s="24"/>
      <c r="IP378" s="24"/>
    </row>
    <row r="379" spans="1:250" s="23" customFormat="1" ht="15" customHeight="1" x14ac:dyDescent="0.2">
      <c r="A379" s="18">
        <v>42</v>
      </c>
      <c r="B379" s="106" t="s">
        <v>1248</v>
      </c>
      <c r="C379" s="106" t="s">
        <v>1249</v>
      </c>
      <c r="D379" s="20">
        <v>14</v>
      </c>
      <c r="E379" s="106" t="s">
        <v>964</v>
      </c>
      <c r="F379" s="106" t="s">
        <v>1250</v>
      </c>
      <c r="G379" s="106" t="s">
        <v>1566</v>
      </c>
      <c r="H379" s="21" t="s">
        <v>623</v>
      </c>
      <c r="I379" s="21" t="s">
        <v>531</v>
      </c>
      <c r="J379" s="22" t="s">
        <v>991</v>
      </c>
      <c r="K379" s="222">
        <v>38930</v>
      </c>
      <c r="L379" s="150">
        <v>6</v>
      </c>
      <c r="M379" s="22">
        <v>40</v>
      </c>
      <c r="N379" s="22" t="s">
        <v>755</v>
      </c>
      <c r="O379" s="21" t="s">
        <v>932</v>
      </c>
      <c r="P379" s="21" t="s">
        <v>1010</v>
      </c>
      <c r="Q379" s="21" t="s">
        <v>1032</v>
      </c>
      <c r="R379" s="22">
        <v>1</v>
      </c>
      <c r="S379" s="79">
        <f t="shared" si="200"/>
        <v>10083</v>
      </c>
      <c r="T379" s="79">
        <f t="shared" si="203"/>
        <v>2016.6000000000001</v>
      </c>
      <c r="U379" s="79"/>
      <c r="V379" s="79">
        <f t="shared" si="204"/>
        <v>12099.6</v>
      </c>
      <c r="W379" s="79">
        <f>70.1*4</f>
        <v>280.39999999999998</v>
      </c>
      <c r="X379" s="79">
        <f t="shared" si="205"/>
        <v>2271.7666666666669</v>
      </c>
      <c r="Y379" s="79">
        <f t="shared" si="206"/>
        <v>22717.666666666668</v>
      </c>
      <c r="Z379" s="79">
        <f t="shared" si="207"/>
        <v>1814.94</v>
      </c>
      <c r="AA379" s="79">
        <f t="shared" si="208"/>
        <v>362.988</v>
      </c>
      <c r="AB379" s="79">
        <f t="shared" si="209"/>
        <v>604.98</v>
      </c>
      <c r="AC379" s="79">
        <f t="shared" si="210"/>
        <v>241.99200000000002</v>
      </c>
      <c r="AD379" s="79">
        <f t="shared" si="201"/>
        <v>915</v>
      </c>
      <c r="AE379" s="79">
        <f t="shared" si="202"/>
        <v>616</v>
      </c>
      <c r="AF379" s="81">
        <f t="shared" si="211"/>
        <v>6815.3</v>
      </c>
      <c r="AG379" s="81">
        <f t="shared" si="212"/>
        <v>19586.294444444447</v>
      </c>
      <c r="AH379" s="81">
        <f t="shared" si="213"/>
        <v>235035.53333333338</v>
      </c>
      <c r="AI379" s="81"/>
      <c r="AJ379" s="81"/>
      <c r="AK379" s="81"/>
      <c r="AL379" s="81"/>
      <c r="AM379" s="81"/>
      <c r="AN379" s="81"/>
      <c r="AO379" s="81"/>
      <c r="AP379" s="81"/>
      <c r="AQ379" s="81"/>
      <c r="IM379" s="24"/>
      <c r="IN379" s="24"/>
      <c r="IO379" s="24"/>
      <c r="IP379" s="24"/>
    </row>
    <row r="380" spans="1:250" s="23" customFormat="1" ht="15" customHeight="1" x14ac:dyDescent="0.2">
      <c r="A380" s="18">
        <v>43</v>
      </c>
      <c r="B380" s="106" t="s">
        <v>1248</v>
      </c>
      <c r="C380" s="106" t="s">
        <v>1249</v>
      </c>
      <c r="D380" s="20">
        <v>14</v>
      </c>
      <c r="E380" s="106" t="s">
        <v>964</v>
      </c>
      <c r="F380" s="106" t="s">
        <v>1250</v>
      </c>
      <c r="G380" s="106" t="s">
        <v>1567</v>
      </c>
      <c r="H380" s="21" t="s">
        <v>624</v>
      </c>
      <c r="I380" s="21" t="s">
        <v>625</v>
      </c>
      <c r="J380" s="22" t="s">
        <v>991</v>
      </c>
      <c r="K380" s="222">
        <v>37058</v>
      </c>
      <c r="L380" s="150">
        <v>6</v>
      </c>
      <c r="M380" s="22">
        <v>40</v>
      </c>
      <c r="N380" s="22" t="s">
        <v>755</v>
      </c>
      <c r="O380" s="21" t="s">
        <v>932</v>
      </c>
      <c r="P380" s="21" t="s">
        <v>1010</v>
      </c>
      <c r="Q380" s="21" t="s">
        <v>1032</v>
      </c>
      <c r="R380" s="22">
        <v>1</v>
      </c>
      <c r="S380" s="79">
        <f t="shared" si="200"/>
        <v>10083</v>
      </c>
      <c r="T380" s="79">
        <f t="shared" si="203"/>
        <v>2016.6000000000001</v>
      </c>
      <c r="U380" s="79"/>
      <c r="V380" s="79">
        <f t="shared" si="204"/>
        <v>12099.6</v>
      </c>
      <c r="W380" s="79">
        <f>70.1*5</f>
        <v>350.5</v>
      </c>
      <c r="X380" s="79">
        <f t="shared" si="205"/>
        <v>2271.7666666666669</v>
      </c>
      <c r="Y380" s="79">
        <f t="shared" si="206"/>
        <v>22717.666666666668</v>
      </c>
      <c r="Z380" s="79">
        <f t="shared" si="207"/>
        <v>1814.94</v>
      </c>
      <c r="AA380" s="79">
        <f t="shared" si="208"/>
        <v>362.988</v>
      </c>
      <c r="AB380" s="79">
        <f t="shared" si="209"/>
        <v>604.98</v>
      </c>
      <c r="AC380" s="79">
        <f t="shared" si="210"/>
        <v>241.99200000000002</v>
      </c>
      <c r="AD380" s="79">
        <f t="shared" si="201"/>
        <v>915</v>
      </c>
      <c r="AE380" s="79">
        <f t="shared" si="202"/>
        <v>616</v>
      </c>
      <c r="AF380" s="81">
        <f t="shared" si="211"/>
        <v>6815.3</v>
      </c>
      <c r="AG380" s="81">
        <f t="shared" si="212"/>
        <v>19656.394444444446</v>
      </c>
      <c r="AH380" s="81">
        <f t="shared" si="213"/>
        <v>235876.73333333334</v>
      </c>
      <c r="AI380" s="81"/>
      <c r="AJ380" s="81"/>
      <c r="AK380" s="81"/>
      <c r="AL380" s="81"/>
      <c r="AM380" s="81"/>
      <c r="AN380" s="81"/>
      <c r="AO380" s="81"/>
      <c r="AP380" s="81"/>
      <c r="AQ380" s="81"/>
      <c r="IM380" s="24"/>
      <c r="IN380" s="24"/>
      <c r="IO380" s="24"/>
      <c r="IP380" s="24"/>
    </row>
    <row r="381" spans="1:250" s="23" customFormat="1" ht="15" customHeight="1" x14ac:dyDescent="0.2">
      <c r="A381" s="18">
        <v>44</v>
      </c>
      <c r="B381" s="106" t="s">
        <v>1248</v>
      </c>
      <c r="C381" s="106" t="s">
        <v>1249</v>
      </c>
      <c r="D381" s="20">
        <v>14</v>
      </c>
      <c r="E381" s="106" t="s">
        <v>964</v>
      </c>
      <c r="F381" s="106" t="s">
        <v>1250</v>
      </c>
      <c r="G381" s="106" t="s">
        <v>1568</v>
      </c>
      <c r="H381" s="21" t="s">
        <v>959</v>
      </c>
      <c r="I381" s="21" t="s">
        <v>945</v>
      </c>
      <c r="J381" s="22" t="s">
        <v>991</v>
      </c>
      <c r="K381" s="222">
        <v>40840</v>
      </c>
      <c r="L381" s="150">
        <v>6</v>
      </c>
      <c r="M381" s="22">
        <v>40</v>
      </c>
      <c r="N381" s="22" t="s">
        <v>755</v>
      </c>
      <c r="O381" s="21" t="s">
        <v>932</v>
      </c>
      <c r="P381" s="21" t="s">
        <v>1010</v>
      </c>
      <c r="Q381" s="21" t="s">
        <v>1032</v>
      </c>
      <c r="R381" s="22">
        <v>1</v>
      </c>
      <c r="S381" s="79">
        <f t="shared" si="200"/>
        <v>10083</v>
      </c>
      <c r="T381" s="79">
        <f t="shared" si="203"/>
        <v>2016.6000000000001</v>
      </c>
      <c r="U381" s="79"/>
      <c r="V381" s="79">
        <f t="shared" si="204"/>
        <v>12099.6</v>
      </c>
      <c r="W381" s="79">
        <f>70.1*4</f>
        <v>280.39999999999998</v>
      </c>
      <c r="X381" s="79">
        <f t="shared" si="205"/>
        <v>2271.7666666666669</v>
      </c>
      <c r="Y381" s="79">
        <f t="shared" si="206"/>
        <v>22717.666666666668</v>
      </c>
      <c r="Z381" s="79">
        <f t="shared" si="207"/>
        <v>1814.94</v>
      </c>
      <c r="AA381" s="79">
        <f t="shared" si="208"/>
        <v>362.988</v>
      </c>
      <c r="AB381" s="79">
        <f t="shared" si="209"/>
        <v>604.98</v>
      </c>
      <c r="AC381" s="79">
        <f t="shared" si="210"/>
        <v>241.99200000000002</v>
      </c>
      <c r="AD381" s="79">
        <f t="shared" si="201"/>
        <v>915</v>
      </c>
      <c r="AE381" s="79">
        <f t="shared" si="202"/>
        <v>616</v>
      </c>
      <c r="AF381" s="81">
        <f t="shared" si="211"/>
        <v>6815.3</v>
      </c>
      <c r="AG381" s="81">
        <f t="shared" si="212"/>
        <v>19586.294444444447</v>
      </c>
      <c r="AH381" s="81">
        <f t="shared" si="213"/>
        <v>235035.53333333338</v>
      </c>
      <c r="AI381" s="81"/>
      <c r="AJ381" s="81"/>
      <c r="AK381" s="81"/>
      <c r="AL381" s="81"/>
      <c r="AM381" s="81"/>
      <c r="AN381" s="81"/>
      <c r="AO381" s="81"/>
      <c r="AP381" s="81"/>
      <c r="AQ381" s="81"/>
      <c r="IM381" s="24"/>
      <c r="IN381" s="24"/>
      <c r="IO381" s="24"/>
      <c r="IP381" s="24"/>
    </row>
    <row r="382" spans="1:250" s="23" customFormat="1" ht="15" customHeight="1" x14ac:dyDescent="0.2">
      <c r="A382" s="18">
        <v>45</v>
      </c>
      <c r="B382" s="106" t="s">
        <v>1248</v>
      </c>
      <c r="C382" s="106" t="s">
        <v>1249</v>
      </c>
      <c r="D382" s="20">
        <v>14</v>
      </c>
      <c r="E382" s="106" t="s">
        <v>964</v>
      </c>
      <c r="F382" s="106" t="s">
        <v>1250</v>
      </c>
      <c r="G382" s="106" t="s">
        <v>1569</v>
      </c>
      <c r="H382" s="21" t="s">
        <v>949</v>
      </c>
      <c r="I382" s="21" t="s">
        <v>950</v>
      </c>
      <c r="J382" s="22" t="s">
        <v>991</v>
      </c>
      <c r="K382" s="222">
        <v>40744</v>
      </c>
      <c r="L382" s="150">
        <v>6</v>
      </c>
      <c r="M382" s="22">
        <v>40</v>
      </c>
      <c r="N382" s="22" t="s">
        <v>755</v>
      </c>
      <c r="O382" s="21" t="s">
        <v>932</v>
      </c>
      <c r="P382" s="21" t="s">
        <v>1010</v>
      </c>
      <c r="Q382" s="21" t="s">
        <v>1032</v>
      </c>
      <c r="R382" s="22">
        <v>1</v>
      </c>
      <c r="S382" s="79">
        <f t="shared" si="200"/>
        <v>10083</v>
      </c>
      <c r="T382" s="79">
        <f t="shared" si="203"/>
        <v>2016.6000000000001</v>
      </c>
      <c r="U382" s="79"/>
      <c r="V382" s="79">
        <f t="shared" si="204"/>
        <v>12099.6</v>
      </c>
      <c r="W382" s="79">
        <f>70.1*5</f>
        <v>350.5</v>
      </c>
      <c r="X382" s="79">
        <f t="shared" si="205"/>
        <v>2271.7666666666669</v>
      </c>
      <c r="Y382" s="79">
        <f t="shared" si="206"/>
        <v>22717.666666666668</v>
      </c>
      <c r="Z382" s="79">
        <f t="shared" si="207"/>
        <v>1814.94</v>
      </c>
      <c r="AA382" s="79">
        <f t="shared" si="208"/>
        <v>362.988</v>
      </c>
      <c r="AB382" s="79">
        <f t="shared" si="209"/>
        <v>604.98</v>
      </c>
      <c r="AC382" s="79">
        <f t="shared" si="210"/>
        <v>241.99200000000002</v>
      </c>
      <c r="AD382" s="79">
        <f t="shared" si="201"/>
        <v>915</v>
      </c>
      <c r="AE382" s="79">
        <f t="shared" si="202"/>
        <v>616</v>
      </c>
      <c r="AF382" s="81">
        <f t="shared" si="211"/>
        <v>6815.3</v>
      </c>
      <c r="AG382" s="81">
        <f t="shared" si="212"/>
        <v>19656.394444444446</v>
      </c>
      <c r="AH382" s="81">
        <f t="shared" si="213"/>
        <v>235876.73333333334</v>
      </c>
      <c r="AI382" s="81"/>
      <c r="AJ382" s="81"/>
      <c r="AK382" s="81"/>
      <c r="AL382" s="81"/>
      <c r="AM382" s="81"/>
      <c r="AN382" s="81"/>
      <c r="AO382" s="81"/>
      <c r="AP382" s="81"/>
      <c r="AQ382" s="81"/>
      <c r="IM382" s="24"/>
      <c r="IN382" s="24"/>
      <c r="IO382" s="24"/>
      <c r="IP382" s="24"/>
    </row>
    <row r="383" spans="1:250" s="23" customFormat="1" ht="15" customHeight="1" x14ac:dyDescent="0.2">
      <c r="A383" s="18">
        <v>46</v>
      </c>
      <c r="B383" s="106" t="s">
        <v>1248</v>
      </c>
      <c r="C383" s="106" t="s">
        <v>1249</v>
      </c>
      <c r="D383" s="20">
        <v>14</v>
      </c>
      <c r="E383" s="106" t="s">
        <v>964</v>
      </c>
      <c r="F383" s="106" t="s">
        <v>1250</v>
      </c>
      <c r="G383" s="106" t="s">
        <v>1570</v>
      </c>
      <c r="H383" s="21" t="s">
        <v>630</v>
      </c>
      <c r="I383" s="21" t="s">
        <v>631</v>
      </c>
      <c r="J383" s="22" t="s">
        <v>991</v>
      </c>
      <c r="K383" s="222">
        <v>39391</v>
      </c>
      <c r="L383" s="150">
        <v>6</v>
      </c>
      <c r="M383" s="22">
        <v>40</v>
      </c>
      <c r="N383" s="22" t="s">
        <v>755</v>
      </c>
      <c r="O383" s="21" t="s">
        <v>932</v>
      </c>
      <c r="P383" s="21" t="s">
        <v>1010</v>
      </c>
      <c r="Q383" s="21" t="s">
        <v>1032</v>
      </c>
      <c r="R383" s="22">
        <v>1</v>
      </c>
      <c r="S383" s="79">
        <f t="shared" si="200"/>
        <v>10083</v>
      </c>
      <c r="T383" s="79">
        <f t="shared" si="203"/>
        <v>2016.6000000000001</v>
      </c>
      <c r="U383" s="79"/>
      <c r="V383" s="79">
        <f t="shared" si="204"/>
        <v>12099.6</v>
      </c>
      <c r="W383" s="79">
        <f>70.1*4</f>
        <v>280.39999999999998</v>
      </c>
      <c r="X383" s="79">
        <f t="shared" si="205"/>
        <v>2271.7666666666669</v>
      </c>
      <c r="Y383" s="79">
        <f t="shared" si="206"/>
        <v>22717.666666666668</v>
      </c>
      <c r="Z383" s="79">
        <f t="shared" si="207"/>
        <v>1814.94</v>
      </c>
      <c r="AA383" s="79">
        <f t="shared" si="208"/>
        <v>362.988</v>
      </c>
      <c r="AB383" s="79">
        <f t="shared" si="209"/>
        <v>604.98</v>
      </c>
      <c r="AC383" s="79">
        <f t="shared" si="210"/>
        <v>241.99200000000002</v>
      </c>
      <c r="AD383" s="79">
        <f t="shared" si="201"/>
        <v>915</v>
      </c>
      <c r="AE383" s="79">
        <f t="shared" si="202"/>
        <v>616</v>
      </c>
      <c r="AF383" s="81">
        <f t="shared" si="211"/>
        <v>6815.3</v>
      </c>
      <c r="AG383" s="81">
        <f t="shared" si="212"/>
        <v>19586.294444444447</v>
      </c>
      <c r="AH383" s="81">
        <f t="shared" si="213"/>
        <v>235035.53333333338</v>
      </c>
      <c r="AI383" s="81"/>
      <c r="AJ383" s="81"/>
      <c r="AK383" s="81"/>
      <c r="AL383" s="81"/>
      <c r="AM383" s="81"/>
      <c r="AN383" s="81"/>
      <c r="AO383" s="81"/>
      <c r="AP383" s="81"/>
      <c r="AQ383" s="81"/>
      <c r="IM383" s="24"/>
      <c r="IN383" s="24"/>
      <c r="IO383" s="24"/>
      <c r="IP383" s="24"/>
    </row>
    <row r="384" spans="1:250" s="23" customFormat="1" ht="15" customHeight="1" x14ac:dyDescent="0.2">
      <c r="A384" s="18">
        <v>47</v>
      </c>
      <c r="B384" s="106" t="s">
        <v>1248</v>
      </c>
      <c r="C384" s="106" t="s">
        <v>1249</v>
      </c>
      <c r="D384" s="20">
        <v>14</v>
      </c>
      <c r="E384" s="106" t="s">
        <v>964</v>
      </c>
      <c r="F384" s="106" t="s">
        <v>1250</v>
      </c>
      <c r="G384" s="106" t="s">
        <v>1571</v>
      </c>
      <c r="H384" s="21" t="s">
        <v>632</v>
      </c>
      <c r="I384" s="21" t="s">
        <v>633</v>
      </c>
      <c r="J384" s="22" t="s">
        <v>991</v>
      </c>
      <c r="K384" s="222">
        <v>35200</v>
      </c>
      <c r="L384" s="150">
        <v>6</v>
      </c>
      <c r="M384" s="22">
        <v>40</v>
      </c>
      <c r="N384" s="22" t="s">
        <v>755</v>
      </c>
      <c r="O384" s="21" t="s">
        <v>932</v>
      </c>
      <c r="P384" s="21" t="s">
        <v>1010</v>
      </c>
      <c r="Q384" s="21" t="s">
        <v>1032</v>
      </c>
      <c r="R384" s="22">
        <v>1</v>
      </c>
      <c r="S384" s="79">
        <f t="shared" si="200"/>
        <v>10083</v>
      </c>
      <c r="T384" s="79">
        <f t="shared" si="203"/>
        <v>2016.6000000000001</v>
      </c>
      <c r="U384" s="79"/>
      <c r="V384" s="79">
        <f t="shared" si="204"/>
        <v>12099.6</v>
      </c>
      <c r="W384" s="79">
        <f>70.1*6</f>
        <v>420.59999999999997</v>
      </c>
      <c r="X384" s="79">
        <f t="shared" si="205"/>
        <v>2271.7666666666669</v>
      </c>
      <c r="Y384" s="79">
        <f t="shared" si="206"/>
        <v>22717.666666666668</v>
      </c>
      <c r="Z384" s="79">
        <f t="shared" si="207"/>
        <v>1814.94</v>
      </c>
      <c r="AA384" s="79">
        <f t="shared" si="208"/>
        <v>362.988</v>
      </c>
      <c r="AB384" s="79">
        <f t="shared" si="209"/>
        <v>604.98</v>
      </c>
      <c r="AC384" s="79">
        <f t="shared" si="210"/>
        <v>241.99200000000002</v>
      </c>
      <c r="AD384" s="79">
        <f t="shared" si="201"/>
        <v>915</v>
      </c>
      <c r="AE384" s="79">
        <f t="shared" si="202"/>
        <v>616</v>
      </c>
      <c r="AF384" s="81">
        <f t="shared" si="211"/>
        <v>6815.3</v>
      </c>
      <c r="AG384" s="81">
        <f t="shared" si="212"/>
        <v>19726.494444444445</v>
      </c>
      <c r="AH384" s="81">
        <f t="shared" si="213"/>
        <v>236717.93333333335</v>
      </c>
      <c r="AI384" s="81"/>
      <c r="AJ384" s="81"/>
      <c r="AK384" s="81"/>
      <c r="AL384" s="81"/>
      <c r="AM384" s="81"/>
      <c r="AN384" s="81"/>
      <c r="AO384" s="81"/>
      <c r="AP384" s="81"/>
      <c r="AQ384" s="81"/>
      <c r="IM384" s="24"/>
      <c r="IN384" s="24"/>
      <c r="IO384" s="24"/>
      <c r="IP384" s="24"/>
    </row>
    <row r="385" spans="1:250" s="23" customFormat="1" ht="15" customHeight="1" x14ac:dyDescent="0.2">
      <c r="A385" s="18">
        <v>48</v>
      </c>
      <c r="B385" s="106" t="s">
        <v>1248</v>
      </c>
      <c r="C385" s="106" t="s">
        <v>1249</v>
      </c>
      <c r="D385" s="20">
        <v>14</v>
      </c>
      <c r="E385" s="106" t="s">
        <v>964</v>
      </c>
      <c r="F385" s="106" t="s">
        <v>1250</v>
      </c>
      <c r="G385" s="106" t="s">
        <v>1572</v>
      </c>
      <c r="H385" s="21" t="s">
        <v>634</v>
      </c>
      <c r="I385" s="21" t="s">
        <v>635</v>
      </c>
      <c r="J385" s="22" t="s">
        <v>991</v>
      </c>
      <c r="K385" s="222">
        <v>33604</v>
      </c>
      <c r="L385" s="150">
        <v>6</v>
      </c>
      <c r="M385" s="22">
        <v>40</v>
      </c>
      <c r="N385" s="22" t="s">
        <v>755</v>
      </c>
      <c r="O385" s="21" t="s">
        <v>932</v>
      </c>
      <c r="P385" s="21" t="s">
        <v>1010</v>
      </c>
      <c r="Q385" s="21" t="s">
        <v>1032</v>
      </c>
      <c r="R385" s="22">
        <v>1</v>
      </c>
      <c r="S385" s="79">
        <f t="shared" si="200"/>
        <v>10083</v>
      </c>
      <c r="T385" s="79">
        <f t="shared" si="203"/>
        <v>2016.6000000000001</v>
      </c>
      <c r="U385" s="79"/>
      <c r="V385" s="79">
        <f t="shared" si="204"/>
        <v>12099.6</v>
      </c>
      <c r="W385" s="79">
        <f>70.1*7</f>
        <v>490.69999999999993</v>
      </c>
      <c r="X385" s="79">
        <f t="shared" si="205"/>
        <v>2271.7666666666669</v>
      </c>
      <c r="Y385" s="79">
        <f t="shared" si="206"/>
        <v>22717.666666666668</v>
      </c>
      <c r="Z385" s="79">
        <f t="shared" si="207"/>
        <v>1814.94</v>
      </c>
      <c r="AA385" s="79">
        <f t="shared" si="208"/>
        <v>362.988</v>
      </c>
      <c r="AB385" s="79">
        <f t="shared" si="209"/>
        <v>604.98</v>
      </c>
      <c r="AC385" s="79">
        <f t="shared" si="210"/>
        <v>241.99200000000002</v>
      </c>
      <c r="AD385" s="79">
        <f t="shared" si="201"/>
        <v>915</v>
      </c>
      <c r="AE385" s="79">
        <f t="shared" si="202"/>
        <v>616</v>
      </c>
      <c r="AF385" s="81">
        <f t="shared" si="211"/>
        <v>6815.3</v>
      </c>
      <c r="AG385" s="81">
        <f t="shared" si="212"/>
        <v>19796.594444444447</v>
      </c>
      <c r="AH385" s="81">
        <f t="shared" si="213"/>
        <v>237559.13333333336</v>
      </c>
      <c r="AI385" s="81"/>
      <c r="AJ385" s="81"/>
      <c r="AK385" s="81"/>
      <c r="AL385" s="81"/>
      <c r="AM385" s="81"/>
      <c r="AN385" s="81"/>
      <c r="AO385" s="81"/>
      <c r="AP385" s="81"/>
      <c r="AQ385" s="81"/>
      <c r="IM385" s="24"/>
      <c r="IN385" s="24"/>
      <c r="IO385" s="24"/>
      <c r="IP385" s="24"/>
    </row>
    <row r="386" spans="1:250" s="23" customFormat="1" ht="15" customHeight="1" x14ac:dyDescent="0.2">
      <c r="A386" s="18">
        <v>49</v>
      </c>
      <c r="B386" s="106" t="s">
        <v>1248</v>
      </c>
      <c r="C386" s="106" t="s">
        <v>1249</v>
      </c>
      <c r="D386" s="20">
        <v>14</v>
      </c>
      <c r="E386" s="106" t="s">
        <v>964</v>
      </c>
      <c r="F386" s="106" t="s">
        <v>1250</v>
      </c>
      <c r="G386" s="106" t="s">
        <v>1573</v>
      </c>
      <c r="H386" s="21" t="s">
        <v>638</v>
      </c>
      <c r="I386" s="21" t="s">
        <v>639</v>
      </c>
      <c r="J386" s="22" t="s">
        <v>991</v>
      </c>
      <c r="K386" s="222">
        <v>37818</v>
      </c>
      <c r="L386" s="150">
        <v>6</v>
      </c>
      <c r="M386" s="22">
        <v>40</v>
      </c>
      <c r="N386" s="22" t="s">
        <v>755</v>
      </c>
      <c r="O386" s="21" t="s">
        <v>932</v>
      </c>
      <c r="P386" s="21" t="s">
        <v>1010</v>
      </c>
      <c r="Q386" s="21" t="s">
        <v>1032</v>
      </c>
      <c r="R386" s="22">
        <v>1</v>
      </c>
      <c r="S386" s="79">
        <f t="shared" si="200"/>
        <v>10083</v>
      </c>
      <c r="T386" s="79">
        <f t="shared" si="203"/>
        <v>2016.6000000000001</v>
      </c>
      <c r="U386" s="79"/>
      <c r="V386" s="79">
        <f t="shared" si="204"/>
        <v>12099.6</v>
      </c>
      <c r="W386" s="79">
        <f>70.1*5</f>
        <v>350.5</v>
      </c>
      <c r="X386" s="79">
        <f t="shared" si="205"/>
        <v>2271.7666666666669</v>
      </c>
      <c r="Y386" s="79">
        <f t="shared" si="206"/>
        <v>22717.666666666668</v>
      </c>
      <c r="Z386" s="79">
        <f t="shared" si="207"/>
        <v>1814.94</v>
      </c>
      <c r="AA386" s="79">
        <f t="shared" si="208"/>
        <v>362.988</v>
      </c>
      <c r="AB386" s="79">
        <f t="shared" si="209"/>
        <v>604.98</v>
      </c>
      <c r="AC386" s="79">
        <f t="shared" si="210"/>
        <v>241.99200000000002</v>
      </c>
      <c r="AD386" s="79">
        <f t="shared" si="201"/>
        <v>915</v>
      </c>
      <c r="AE386" s="79">
        <f t="shared" si="202"/>
        <v>616</v>
      </c>
      <c r="AF386" s="81">
        <f t="shared" si="211"/>
        <v>6815.3</v>
      </c>
      <c r="AG386" s="81">
        <f t="shared" si="212"/>
        <v>19656.394444444446</v>
      </c>
      <c r="AH386" s="81">
        <f t="shared" si="213"/>
        <v>235876.73333333334</v>
      </c>
      <c r="AI386" s="81"/>
      <c r="AJ386" s="81"/>
      <c r="AK386" s="81"/>
      <c r="AL386" s="81"/>
      <c r="AM386" s="81"/>
      <c r="AN386" s="81"/>
      <c r="AO386" s="81"/>
      <c r="AP386" s="81"/>
      <c r="AQ386" s="81"/>
      <c r="IM386" s="24"/>
      <c r="IN386" s="24"/>
      <c r="IO386" s="24"/>
      <c r="IP386" s="24"/>
    </row>
    <row r="387" spans="1:250" s="23" customFormat="1" ht="15" customHeight="1" x14ac:dyDescent="0.2">
      <c r="A387" s="18">
        <v>50</v>
      </c>
      <c r="B387" s="106" t="s">
        <v>1248</v>
      </c>
      <c r="C387" s="106" t="s">
        <v>1249</v>
      </c>
      <c r="D387" s="20">
        <v>14</v>
      </c>
      <c r="E387" s="106" t="s">
        <v>964</v>
      </c>
      <c r="F387" s="106" t="s">
        <v>1250</v>
      </c>
      <c r="G387" s="106" t="s">
        <v>1530</v>
      </c>
      <c r="H387" s="69" t="s">
        <v>1228</v>
      </c>
      <c r="I387" s="69" t="s">
        <v>1229</v>
      </c>
      <c r="J387" s="67" t="s">
        <v>991</v>
      </c>
      <c r="K387" s="222">
        <v>41701</v>
      </c>
      <c r="L387" s="150">
        <v>6</v>
      </c>
      <c r="M387" s="22">
        <v>40</v>
      </c>
      <c r="N387" s="22" t="s">
        <v>755</v>
      </c>
      <c r="O387" s="21" t="s">
        <v>932</v>
      </c>
      <c r="P387" s="21" t="s">
        <v>1010</v>
      </c>
      <c r="Q387" s="21" t="s">
        <v>1032</v>
      </c>
      <c r="R387" s="22">
        <v>1</v>
      </c>
      <c r="S387" s="79">
        <f t="shared" si="200"/>
        <v>10083</v>
      </c>
      <c r="T387" s="79">
        <f t="shared" si="203"/>
        <v>2016.6000000000001</v>
      </c>
      <c r="U387" s="79"/>
      <c r="V387" s="79">
        <f t="shared" si="204"/>
        <v>12099.6</v>
      </c>
      <c r="W387" s="79">
        <f>60.57*2</f>
        <v>121.14</v>
      </c>
      <c r="X387" s="79">
        <f t="shared" si="205"/>
        <v>2271.7666666666669</v>
      </c>
      <c r="Y387" s="79">
        <f t="shared" si="206"/>
        <v>22717.666666666668</v>
      </c>
      <c r="Z387" s="79">
        <f t="shared" si="207"/>
        <v>1814.94</v>
      </c>
      <c r="AA387" s="79">
        <f t="shared" si="208"/>
        <v>362.988</v>
      </c>
      <c r="AB387" s="79">
        <f t="shared" si="209"/>
        <v>604.98</v>
      </c>
      <c r="AC387" s="79">
        <f t="shared" si="210"/>
        <v>241.99200000000002</v>
      </c>
      <c r="AD387" s="79">
        <f t="shared" si="201"/>
        <v>915</v>
      </c>
      <c r="AE387" s="79">
        <f t="shared" si="202"/>
        <v>616</v>
      </c>
      <c r="AF387" s="81">
        <f t="shared" si="211"/>
        <v>6815.3</v>
      </c>
      <c r="AG387" s="81">
        <f t="shared" si="212"/>
        <v>19427.034444444445</v>
      </c>
      <c r="AH387" s="81">
        <f t="shared" si="213"/>
        <v>233124.41333333333</v>
      </c>
      <c r="AI387" s="81"/>
      <c r="AJ387" s="81"/>
      <c r="AK387" s="81"/>
      <c r="AL387" s="81"/>
      <c r="AM387" s="81"/>
      <c r="AN387" s="81"/>
      <c r="AO387" s="81"/>
      <c r="AP387" s="81"/>
      <c r="AQ387" s="81"/>
      <c r="IM387" s="24"/>
      <c r="IN387" s="24"/>
      <c r="IO387" s="24"/>
      <c r="IP387" s="24"/>
    </row>
    <row r="388" spans="1:250" s="23" customFormat="1" ht="15" customHeight="1" x14ac:dyDescent="0.2">
      <c r="A388" s="18">
        <v>51</v>
      </c>
      <c r="B388" s="106" t="s">
        <v>1248</v>
      </c>
      <c r="C388" s="106" t="s">
        <v>1249</v>
      </c>
      <c r="D388" s="20">
        <v>14</v>
      </c>
      <c r="E388" s="106" t="s">
        <v>964</v>
      </c>
      <c r="F388" s="106" t="s">
        <v>1250</v>
      </c>
      <c r="G388" s="106" t="s">
        <v>1574</v>
      </c>
      <c r="H388" s="21" t="s">
        <v>640</v>
      </c>
      <c r="I388" s="21" t="s">
        <v>641</v>
      </c>
      <c r="J388" s="22" t="s">
        <v>991</v>
      </c>
      <c r="K388" s="222">
        <v>33474</v>
      </c>
      <c r="L388" s="150">
        <v>6</v>
      </c>
      <c r="M388" s="22">
        <v>40</v>
      </c>
      <c r="N388" s="22" t="s">
        <v>755</v>
      </c>
      <c r="O388" s="21" t="s">
        <v>932</v>
      </c>
      <c r="P388" s="21" t="s">
        <v>1010</v>
      </c>
      <c r="Q388" s="21" t="s">
        <v>1032</v>
      </c>
      <c r="R388" s="22">
        <v>1</v>
      </c>
      <c r="S388" s="79">
        <f t="shared" si="200"/>
        <v>10083</v>
      </c>
      <c r="T388" s="79">
        <f t="shared" si="203"/>
        <v>2016.6000000000001</v>
      </c>
      <c r="U388" s="79"/>
      <c r="V388" s="79">
        <f t="shared" si="204"/>
        <v>12099.6</v>
      </c>
      <c r="W388" s="79">
        <f>70.1*7</f>
        <v>490.69999999999993</v>
      </c>
      <c r="X388" s="79">
        <f t="shared" si="205"/>
        <v>2271.7666666666669</v>
      </c>
      <c r="Y388" s="79">
        <f t="shared" si="206"/>
        <v>22717.666666666668</v>
      </c>
      <c r="Z388" s="79">
        <f t="shared" si="207"/>
        <v>1814.94</v>
      </c>
      <c r="AA388" s="79">
        <f t="shared" si="208"/>
        <v>362.988</v>
      </c>
      <c r="AB388" s="79">
        <f t="shared" si="209"/>
        <v>604.98</v>
      </c>
      <c r="AC388" s="79">
        <f t="shared" si="210"/>
        <v>241.99200000000002</v>
      </c>
      <c r="AD388" s="79">
        <f t="shared" si="201"/>
        <v>915</v>
      </c>
      <c r="AE388" s="79">
        <f t="shared" si="202"/>
        <v>616</v>
      </c>
      <c r="AF388" s="81">
        <f t="shared" si="211"/>
        <v>6815.3</v>
      </c>
      <c r="AG388" s="81">
        <f t="shared" si="212"/>
        <v>19796.594444444447</v>
      </c>
      <c r="AH388" s="81">
        <f t="shared" si="213"/>
        <v>237559.13333333336</v>
      </c>
      <c r="AI388" s="81"/>
      <c r="AJ388" s="81"/>
      <c r="AK388" s="81"/>
      <c r="AL388" s="81"/>
      <c r="AM388" s="81"/>
      <c r="AN388" s="81"/>
      <c r="AO388" s="81"/>
      <c r="AP388" s="81"/>
      <c r="AQ388" s="81"/>
      <c r="IM388" s="24"/>
      <c r="IN388" s="24"/>
      <c r="IO388" s="24"/>
      <c r="IP388" s="24"/>
    </row>
    <row r="389" spans="1:250" s="23" customFormat="1" ht="15" customHeight="1" x14ac:dyDescent="0.2">
      <c r="A389" s="18">
        <v>52</v>
      </c>
      <c r="B389" s="106" t="s">
        <v>1248</v>
      </c>
      <c r="C389" s="106" t="s">
        <v>1249</v>
      </c>
      <c r="D389" s="20">
        <v>14</v>
      </c>
      <c r="E389" s="106" t="s">
        <v>964</v>
      </c>
      <c r="F389" s="106" t="s">
        <v>1250</v>
      </c>
      <c r="G389" s="106" t="s">
        <v>1575</v>
      </c>
      <c r="H389" s="21" t="s">
        <v>642</v>
      </c>
      <c r="I389" s="21" t="s">
        <v>643</v>
      </c>
      <c r="J389" s="22" t="s">
        <v>991</v>
      </c>
      <c r="K389" s="222">
        <v>33170</v>
      </c>
      <c r="L389" s="150">
        <v>6</v>
      </c>
      <c r="M389" s="22">
        <v>40</v>
      </c>
      <c r="N389" s="22" t="s">
        <v>755</v>
      </c>
      <c r="O389" s="21" t="s">
        <v>932</v>
      </c>
      <c r="P389" s="21" t="s">
        <v>1010</v>
      </c>
      <c r="Q389" s="21" t="s">
        <v>1032</v>
      </c>
      <c r="R389" s="22">
        <v>1</v>
      </c>
      <c r="S389" s="79">
        <f t="shared" si="200"/>
        <v>10083</v>
      </c>
      <c r="T389" s="79">
        <f t="shared" si="203"/>
        <v>2016.6000000000001</v>
      </c>
      <c r="U389" s="79"/>
      <c r="V389" s="79">
        <f t="shared" si="204"/>
        <v>12099.6</v>
      </c>
      <c r="W389" s="79">
        <f>70.1*7</f>
        <v>490.69999999999993</v>
      </c>
      <c r="X389" s="79">
        <f t="shared" si="205"/>
        <v>2271.7666666666669</v>
      </c>
      <c r="Y389" s="79">
        <f t="shared" si="206"/>
        <v>22717.666666666668</v>
      </c>
      <c r="Z389" s="79">
        <f t="shared" si="207"/>
        <v>1814.94</v>
      </c>
      <c r="AA389" s="79">
        <f t="shared" si="208"/>
        <v>362.988</v>
      </c>
      <c r="AB389" s="79">
        <f t="shared" si="209"/>
        <v>604.98</v>
      </c>
      <c r="AC389" s="79">
        <f t="shared" si="210"/>
        <v>241.99200000000002</v>
      </c>
      <c r="AD389" s="79">
        <f t="shared" si="201"/>
        <v>915</v>
      </c>
      <c r="AE389" s="79">
        <f t="shared" si="202"/>
        <v>616</v>
      </c>
      <c r="AF389" s="81">
        <f t="shared" si="211"/>
        <v>6815.3</v>
      </c>
      <c r="AG389" s="81">
        <f t="shared" si="212"/>
        <v>19796.594444444447</v>
      </c>
      <c r="AH389" s="81">
        <f t="shared" si="213"/>
        <v>237559.13333333336</v>
      </c>
      <c r="AI389" s="81"/>
      <c r="AJ389" s="81"/>
      <c r="AK389" s="81"/>
      <c r="AL389" s="81"/>
      <c r="AM389" s="81"/>
      <c r="AN389" s="81"/>
      <c r="AO389" s="81"/>
      <c r="AP389" s="81"/>
      <c r="AQ389" s="81"/>
      <c r="IM389" s="24"/>
      <c r="IN389" s="24"/>
      <c r="IO389" s="24"/>
      <c r="IP389" s="24"/>
    </row>
    <row r="390" spans="1:250" s="23" customFormat="1" ht="15" customHeight="1" x14ac:dyDescent="0.2">
      <c r="A390" s="18">
        <v>53</v>
      </c>
      <c r="B390" s="106" t="s">
        <v>1248</v>
      </c>
      <c r="C390" s="106" t="s">
        <v>1249</v>
      </c>
      <c r="D390" s="20">
        <v>14</v>
      </c>
      <c r="E390" s="106" t="s">
        <v>964</v>
      </c>
      <c r="F390" s="106" t="s">
        <v>1250</v>
      </c>
      <c r="G390" s="106" t="s">
        <v>1576</v>
      </c>
      <c r="H390" s="21" t="s">
        <v>644</v>
      </c>
      <c r="I390" s="21" t="s">
        <v>645</v>
      </c>
      <c r="J390" s="22" t="s">
        <v>991</v>
      </c>
      <c r="K390" s="222">
        <v>39371</v>
      </c>
      <c r="L390" s="150">
        <v>6</v>
      </c>
      <c r="M390" s="22">
        <v>40</v>
      </c>
      <c r="N390" s="22" t="s">
        <v>755</v>
      </c>
      <c r="O390" s="21" t="s">
        <v>932</v>
      </c>
      <c r="P390" s="21" t="s">
        <v>1010</v>
      </c>
      <c r="Q390" s="21" t="s">
        <v>1032</v>
      </c>
      <c r="R390" s="22">
        <v>1</v>
      </c>
      <c r="S390" s="79">
        <f t="shared" si="200"/>
        <v>10083</v>
      </c>
      <c r="T390" s="79">
        <f t="shared" si="203"/>
        <v>2016.6000000000001</v>
      </c>
      <c r="U390" s="79"/>
      <c r="V390" s="79">
        <f t="shared" si="204"/>
        <v>12099.6</v>
      </c>
      <c r="W390" s="79">
        <f>70.1*4</f>
        <v>280.39999999999998</v>
      </c>
      <c r="X390" s="79">
        <f t="shared" si="205"/>
        <v>2271.7666666666669</v>
      </c>
      <c r="Y390" s="79">
        <f t="shared" si="206"/>
        <v>22717.666666666668</v>
      </c>
      <c r="Z390" s="79">
        <f t="shared" si="207"/>
        <v>1814.94</v>
      </c>
      <c r="AA390" s="79">
        <f t="shared" si="208"/>
        <v>362.988</v>
      </c>
      <c r="AB390" s="79">
        <f t="shared" si="209"/>
        <v>604.98</v>
      </c>
      <c r="AC390" s="79">
        <f t="shared" si="210"/>
        <v>241.99200000000002</v>
      </c>
      <c r="AD390" s="79">
        <f t="shared" si="201"/>
        <v>915</v>
      </c>
      <c r="AE390" s="79">
        <f t="shared" si="202"/>
        <v>616</v>
      </c>
      <c r="AF390" s="81">
        <f t="shared" si="211"/>
        <v>6815.3</v>
      </c>
      <c r="AG390" s="81">
        <f t="shared" si="212"/>
        <v>19586.294444444447</v>
      </c>
      <c r="AH390" s="81">
        <f t="shared" si="213"/>
        <v>235035.53333333338</v>
      </c>
      <c r="AI390" s="81"/>
      <c r="AJ390" s="81"/>
      <c r="AK390" s="81"/>
      <c r="AL390" s="81"/>
      <c r="AM390" s="81"/>
      <c r="AN390" s="81"/>
      <c r="AO390" s="81"/>
      <c r="AP390" s="81"/>
      <c r="AQ390" s="81"/>
      <c r="IM390" s="24"/>
      <c r="IN390" s="24"/>
      <c r="IO390" s="24"/>
      <c r="IP390" s="24"/>
    </row>
    <row r="391" spans="1:250" s="23" customFormat="1" ht="15" customHeight="1" x14ac:dyDescent="0.2">
      <c r="A391" s="18">
        <v>54</v>
      </c>
      <c r="B391" s="106" t="s">
        <v>1248</v>
      </c>
      <c r="C391" s="106" t="s">
        <v>1249</v>
      </c>
      <c r="D391" s="20">
        <v>14</v>
      </c>
      <c r="E391" s="106" t="s">
        <v>964</v>
      </c>
      <c r="F391" s="106" t="s">
        <v>1250</v>
      </c>
      <c r="G391" s="106" t="s">
        <v>1577</v>
      </c>
      <c r="H391" s="21" t="s">
        <v>345</v>
      </c>
      <c r="I391" s="21" t="s">
        <v>346</v>
      </c>
      <c r="J391" s="22" t="s">
        <v>991</v>
      </c>
      <c r="K391" s="222">
        <v>33474</v>
      </c>
      <c r="L391" s="150">
        <v>6</v>
      </c>
      <c r="M391" s="22">
        <v>40</v>
      </c>
      <c r="N391" s="22" t="s">
        <v>755</v>
      </c>
      <c r="O391" s="21" t="s">
        <v>932</v>
      </c>
      <c r="P391" s="21" t="s">
        <v>1010</v>
      </c>
      <c r="Q391" s="21" t="s">
        <v>1032</v>
      </c>
      <c r="R391" s="22">
        <v>1</v>
      </c>
      <c r="S391" s="79">
        <f t="shared" si="200"/>
        <v>10083</v>
      </c>
      <c r="T391" s="79">
        <f t="shared" si="203"/>
        <v>2016.6000000000001</v>
      </c>
      <c r="U391" s="79"/>
      <c r="V391" s="79">
        <f t="shared" si="204"/>
        <v>12099.6</v>
      </c>
      <c r="W391" s="79">
        <f>70.1*7</f>
        <v>490.69999999999993</v>
      </c>
      <c r="X391" s="79">
        <f t="shared" si="205"/>
        <v>2275.9333333333334</v>
      </c>
      <c r="Y391" s="79">
        <f t="shared" si="206"/>
        <v>22759.333333333332</v>
      </c>
      <c r="Z391" s="79">
        <f t="shared" si="207"/>
        <v>1814.94</v>
      </c>
      <c r="AA391" s="79">
        <f t="shared" si="208"/>
        <v>362.988</v>
      </c>
      <c r="AB391" s="79">
        <f t="shared" si="209"/>
        <v>604.98</v>
      </c>
      <c r="AC391" s="79">
        <f t="shared" si="210"/>
        <v>241.99200000000002</v>
      </c>
      <c r="AD391" s="79">
        <f>856+70</f>
        <v>926</v>
      </c>
      <c r="AE391" s="79">
        <f>600+30</f>
        <v>630</v>
      </c>
      <c r="AF391" s="81">
        <f t="shared" si="211"/>
        <v>6827.8</v>
      </c>
      <c r="AG391" s="81">
        <f t="shared" si="212"/>
        <v>19826.455555555556</v>
      </c>
      <c r="AH391" s="81">
        <f t="shared" si="213"/>
        <v>237917.46666666667</v>
      </c>
      <c r="AI391" s="81"/>
      <c r="AJ391" s="81"/>
      <c r="AK391" s="81"/>
      <c r="AL391" s="81"/>
      <c r="AM391" s="81"/>
      <c r="AN391" s="81"/>
      <c r="AO391" s="81"/>
      <c r="AP391" s="81"/>
      <c r="AQ391" s="81"/>
      <c r="IM391" s="24"/>
      <c r="IN391" s="24"/>
      <c r="IO391" s="24"/>
      <c r="IP391" s="24"/>
    </row>
    <row r="392" spans="1:250" s="23" customFormat="1" ht="15" customHeight="1" x14ac:dyDescent="0.2">
      <c r="A392" s="18">
        <v>55</v>
      </c>
      <c r="B392" s="106" t="s">
        <v>1248</v>
      </c>
      <c r="C392" s="106" t="s">
        <v>1249</v>
      </c>
      <c r="D392" s="20">
        <v>14</v>
      </c>
      <c r="E392" s="106" t="s">
        <v>964</v>
      </c>
      <c r="F392" s="106" t="s">
        <v>1250</v>
      </c>
      <c r="G392" s="106" t="s">
        <v>1578</v>
      </c>
      <c r="H392" s="25" t="s">
        <v>668</v>
      </c>
      <c r="I392" s="21" t="s">
        <v>669</v>
      </c>
      <c r="J392" s="22" t="s">
        <v>991</v>
      </c>
      <c r="K392" s="222">
        <v>39755</v>
      </c>
      <c r="L392" s="150">
        <v>6</v>
      </c>
      <c r="M392" s="22">
        <v>40</v>
      </c>
      <c r="N392" s="22" t="s">
        <v>755</v>
      </c>
      <c r="O392" s="21" t="s">
        <v>932</v>
      </c>
      <c r="P392" s="21" t="s">
        <v>1010</v>
      </c>
      <c r="Q392" s="21" t="s">
        <v>1032</v>
      </c>
      <c r="R392" s="22">
        <v>1</v>
      </c>
      <c r="S392" s="79">
        <f t="shared" si="200"/>
        <v>10083</v>
      </c>
      <c r="T392" s="79">
        <f t="shared" si="203"/>
        <v>2016.6000000000001</v>
      </c>
      <c r="U392" s="79"/>
      <c r="V392" s="79">
        <f t="shared" si="204"/>
        <v>12099.6</v>
      </c>
      <c r="W392" s="79">
        <f>70.1*4</f>
        <v>280.39999999999998</v>
      </c>
      <c r="X392" s="79">
        <f t="shared" si="205"/>
        <v>2271.7666666666669</v>
      </c>
      <c r="Y392" s="79">
        <f t="shared" si="206"/>
        <v>22717.666666666668</v>
      </c>
      <c r="Z392" s="79">
        <f t="shared" si="207"/>
        <v>1814.94</v>
      </c>
      <c r="AA392" s="79">
        <f t="shared" si="208"/>
        <v>362.988</v>
      </c>
      <c r="AB392" s="79">
        <f t="shared" si="209"/>
        <v>604.98</v>
      </c>
      <c r="AC392" s="79">
        <f t="shared" si="210"/>
        <v>241.99200000000002</v>
      </c>
      <c r="AD392" s="79">
        <f>845+70</f>
        <v>915</v>
      </c>
      <c r="AE392" s="79">
        <f>586+30</f>
        <v>616</v>
      </c>
      <c r="AF392" s="81">
        <f t="shared" si="211"/>
        <v>6815.3</v>
      </c>
      <c r="AG392" s="81">
        <f t="shared" si="212"/>
        <v>19586.294444444447</v>
      </c>
      <c r="AH392" s="81">
        <f t="shared" si="213"/>
        <v>235035.53333333338</v>
      </c>
      <c r="AI392" s="81"/>
      <c r="AJ392" s="81"/>
      <c r="AK392" s="81"/>
      <c r="AL392" s="81"/>
      <c r="AM392" s="81"/>
      <c r="AN392" s="81"/>
      <c r="AO392" s="81"/>
      <c r="AP392" s="81"/>
      <c r="AQ392" s="81"/>
      <c r="IM392" s="24"/>
      <c r="IN392" s="24"/>
      <c r="IO392" s="24"/>
      <c r="IP392" s="24"/>
    </row>
    <row r="393" spans="1:250" s="23" customFormat="1" ht="15" customHeight="1" x14ac:dyDescent="0.2">
      <c r="A393" s="18">
        <v>56</v>
      </c>
      <c r="B393" s="106" t="s">
        <v>1248</v>
      </c>
      <c r="C393" s="106" t="s">
        <v>1249</v>
      </c>
      <c r="D393" s="20">
        <v>14</v>
      </c>
      <c r="E393" s="106" t="s">
        <v>964</v>
      </c>
      <c r="F393" s="106" t="s">
        <v>1250</v>
      </c>
      <c r="G393" s="106" t="s">
        <v>1579</v>
      </c>
      <c r="H393" s="21" t="s">
        <v>670</v>
      </c>
      <c r="I393" s="21" t="s">
        <v>671</v>
      </c>
      <c r="J393" s="22" t="s">
        <v>991</v>
      </c>
      <c r="K393" s="222">
        <v>33154</v>
      </c>
      <c r="L393" s="150">
        <v>6</v>
      </c>
      <c r="M393" s="22">
        <v>40</v>
      </c>
      <c r="N393" s="22" t="s">
        <v>755</v>
      </c>
      <c r="O393" s="21" t="s">
        <v>932</v>
      </c>
      <c r="P393" s="21" t="s">
        <v>1010</v>
      </c>
      <c r="Q393" s="21" t="s">
        <v>1032</v>
      </c>
      <c r="R393" s="22">
        <v>1</v>
      </c>
      <c r="S393" s="79">
        <f t="shared" si="200"/>
        <v>10083</v>
      </c>
      <c r="T393" s="79">
        <f t="shared" si="203"/>
        <v>2016.6000000000001</v>
      </c>
      <c r="U393" s="79"/>
      <c r="V393" s="79">
        <f t="shared" si="204"/>
        <v>12099.6</v>
      </c>
      <c r="W393" s="79">
        <f>70.1*7</f>
        <v>490.69999999999993</v>
      </c>
      <c r="X393" s="79">
        <f t="shared" si="205"/>
        <v>2271.7666666666669</v>
      </c>
      <c r="Y393" s="79">
        <f t="shared" si="206"/>
        <v>22717.666666666668</v>
      </c>
      <c r="Z393" s="79">
        <f t="shared" si="207"/>
        <v>1814.94</v>
      </c>
      <c r="AA393" s="79">
        <f t="shared" si="208"/>
        <v>362.988</v>
      </c>
      <c r="AB393" s="79">
        <f t="shared" si="209"/>
        <v>604.98</v>
      </c>
      <c r="AC393" s="79">
        <f t="shared" si="210"/>
        <v>241.99200000000002</v>
      </c>
      <c r="AD393" s="79">
        <f>845+70</f>
        <v>915</v>
      </c>
      <c r="AE393" s="79">
        <f>586+30</f>
        <v>616</v>
      </c>
      <c r="AF393" s="81">
        <f t="shared" si="211"/>
        <v>6815.3</v>
      </c>
      <c r="AG393" s="81">
        <f t="shared" si="212"/>
        <v>19796.594444444447</v>
      </c>
      <c r="AH393" s="81">
        <f t="shared" si="213"/>
        <v>237559.13333333336</v>
      </c>
      <c r="AI393" s="81"/>
      <c r="AJ393" s="81"/>
      <c r="AK393" s="81"/>
      <c r="AL393" s="81"/>
      <c r="AM393" s="81"/>
      <c r="AN393" s="81"/>
      <c r="AO393" s="81"/>
      <c r="AP393" s="81"/>
      <c r="AQ393" s="81"/>
      <c r="IM393" s="24"/>
      <c r="IN393" s="24"/>
      <c r="IO393" s="24"/>
      <c r="IP393" s="24"/>
    </row>
    <row r="394" spans="1:250" s="23" customFormat="1" ht="15" customHeight="1" x14ac:dyDescent="0.2">
      <c r="A394" s="18">
        <v>57</v>
      </c>
      <c r="B394" s="106" t="s">
        <v>1248</v>
      </c>
      <c r="C394" s="106" t="s">
        <v>1249</v>
      </c>
      <c r="D394" s="20">
        <v>14</v>
      </c>
      <c r="E394" s="106" t="s">
        <v>964</v>
      </c>
      <c r="F394" s="106" t="s">
        <v>1250</v>
      </c>
      <c r="G394" s="106" t="s">
        <v>1580</v>
      </c>
      <c r="H394" s="21" t="s">
        <v>677</v>
      </c>
      <c r="I394" s="21" t="s">
        <v>678</v>
      </c>
      <c r="J394" s="22" t="s">
        <v>991</v>
      </c>
      <c r="K394" s="222">
        <v>35065</v>
      </c>
      <c r="L394" s="150">
        <v>6</v>
      </c>
      <c r="M394" s="22">
        <v>40</v>
      </c>
      <c r="N394" s="22" t="s">
        <v>755</v>
      </c>
      <c r="O394" s="21" t="s">
        <v>932</v>
      </c>
      <c r="P394" s="21" t="s">
        <v>1010</v>
      </c>
      <c r="Q394" s="21" t="s">
        <v>1032</v>
      </c>
      <c r="R394" s="22">
        <v>1</v>
      </c>
      <c r="S394" s="79">
        <f t="shared" si="200"/>
        <v>10083</v>
      </c>
      <c r="T394" s="79">
        <f t="shared" si="203"/>
        <v>2016.6000000000001</v>
      </c>
      <c r="U394" s="79"/>
      <c r="V394" s="79">
        <f t="shared" si="204"/>
        <v>12099.6</v>
      </c>
      <c r="W394" s="79">
        <f>70.1*6</f>
        <v>420.59999999999997</v>
      </c>
      <c r="X394" s="79">
        <f t="shared" si="205"/>
        <v>2271.7666666666669</v>
      </c>
      <c r="Y394" s="79">
        <f t="shared" si="206"/>
        <v>22717.666666666668</v>
      </c>
      <c r="Z394" s="79">
        <f t="shared" si="207"/>
        <v>1814.94</v>
      </c>
      <c r="AA394" s="79">
        <f t="shared" si="208"/>
        <v>362.988</v>
      </c>
      <c r="AB394" s="79">
        <f t="shared" si="209"/>
        <v>604.98</v>
      </c>
      <c r="AC394" s="79">
        <f t="shared" si="210"/>
        <v>241.99200000000002</v>
      </c>
      <c r="AD394" s="79">
        <f>845+70</f>
        <v>915</v>
      </c>
      <c r="AE394" s="79">
        <f>586+30</f>
        <v>616</v>
      </c>
      <c r="AF394" s="81">
        <f t="shared" si="211"/>
        <v>6815.3</v>
      </c>
      <c r="AG394" s="81">
        <f t="shared" si="212"/>
        <v>19726.494444444445</v>
      </c>
      <c r="AH394" s="81">
        <f t="shared" si="213"/>
        <v>236717.93333333335</v>
      </c>
      <c r="AI394" s="81"/>
      <c r="AJ394" s="81"/>
      <c r="AK394" s="81"/>
      <c r="AL394" s="81"/>
      <c r="AM394" s="81"/>
      <c r="AN394" s="81"/>
      <c r="AO394" s="81"/>
      <c r="AP394" s="81"/>
      <c r="AQ394" s="81"/>
      <c r="IM394" s="24"/>
      <c r="IN394" s="24"/>
      <c r="IO394" s="24"/>
      <c r="IP394" s="24"/>
    </row>
    <row r="395" spans="1:250" s="23" customFormat="1" ht="15" customHeight="1" x14ac:dyDescent="0.2">
      <c r="A395" s="18">
        <v>58</v>
      </c>
      <c r="B395" s="106" t="s">
        <v>1248</v>
      </c>
      <c r="C395" s="106" t="s">
        <v>1249</v>
      </c>
      <c r="D395" s="20">
        <v>14</v>
      </c>
      <c r="E395" s="106" t="s">
        <v>964</v>
      </c>
      <c r="F395" s="106" t="s">
        <v>1250</v>
      </c>
      <c r="G395" s="106" t="s">
        <v>1581</v>
      </c>
      <c r="H395" s="21" t="s">
        <v>679</v>
      </c>
      <c r="I395" s="21" t="s">
        <v>680</v>
      </c>
      <c r="J395" s="22" t="s">
        <v>991</v>
      </c>
      <c r="K395" s="222">
        <v>35323</v>
      </c>
      <c r="L395" s="150">
        <v>6</v>
      </c>
      <c r="M395" s="22">
        <v>40</v>
      </c>
      <c r="N395" s="22" t="s">
        <v>755</v>
      </c>
      <c r="O395" s="21" t="s">
        <v>932</v>
      </c>
      <c r="P395" s="21" t="s">
        <v>1010</v>
      </c>
      <c r="Q395" s="21" t="s">
        <v>1032</v>
      </c>
      <c r="R395" s="22">
        <v>1</v>
      </c>
      <c r="S395" s="79">
        <f t="shared" si="200"/>
        <v>10083</v>
      </c>
      <c r="T395" s="79">
        <f t="shared" si="203"/>
        <v>2016.6000000000001</v>
      </c>
      <c r="U395" s="79"/>
      <c r="V395" s="79">
        <f t="shared" si="204"/>
        <v>12099.6</v>
      </c>
      <c r="W395" s="79">
        <f>70.1*6</f>
        <v>420.59999999999997</v>
      </c>
      <c r="X395" s="79">
        <f t="shared" si="205"/>
        <v>2271.7666666666669</v>
      </c>
      <c r="Y395" s="79">
        <f t="shared" si="206"/>
        <v>22717.666666666668</v>
      </c>
      <c r="Z395" s="79">
        <f t="shared" si="207"/>
        <v>1814.94</v>
      </c>
      <c r="AA395" s="79">
        <f t="shared" si="208"/>
        <v>362.988</v>
      </c>
      <c r="AB395" s="79">
        <f t="shared" si="209"/>
        <v>604.98</v>
      </c>
      <c r="AC395" s="79">
        <f t="shared" si="210"/>
        <v>241.99200000000002</v>
      </c>
      <c r="AD395" s="79">
        <f>845+70</f>
        <v>915</v>
      </c>
      <c r="AE395" s="79">
        <f>586+30</f>
        <v>616</v>
      </c>
      <c r="AF395" s="81">
        <f t="shared" si="211"/>
        <v>6815.3</v>
      </c>
      <c r="AG395" s="81">
        <f t="shared" si="212"/>
        <v>19726.494444444445</v>
      </c>
      <c r="AH395" s="81">
        <f t="shared" si="213"/>
        <v>236717.93333333335</v>
      </c>
      <c r="AI395" s="81"/>
      <c r="AJ395" s="81"/>
      <c r="AK395" s="81"/>
      <c r="AL395" s="81"/>
      <c r="AM395" s="81"/>
      <c r="AN395" s="81"/>
      <c r="AO395" s="81"/>
      <c r="AP395" s="81"/>
      <c r="AQ395" s="81"/>
      <c r="IM395" s="24"/>
      <c r="IN395" s="24"/>
      <c r="IO395" s="24"/>
      <c r="IP395" s="24"/>
    </row>
    <row r="396" spans="1:250" s="23" customFormat="1" ht="15" customHeight="1" x14ac:dyDescent="0.2">
      <c r="A396" s="18">
        <v>59</v>
      </c>
      <c r="B396" s="106" t="s">
        <v>1248</v>
      </c>
      <c r="C396" s="106" t="s">
        <v>1249</v>
      </c>
      <c r="D396" s="20">
        <v>14</v>
      </c>
      <c r="E396" s="106" t="s">
        <v>964</v>
      </c>
      <c r="F396" s="106" t="s">
        <v>1250</v>
      </c>
      <c r="G396" s="106" t="s">
        <v>1582</v>
      </c>
      <c r="H396" s="21" t="s">
        <v>533</v>
      </c>
      <c r="I396" s="21" t="s">
        <v>532</v>
      </c>
      <c r="J396" s="22" t="s">
        <v>991</v>
      </c>
      <c r="K396" s="222">
        <v>38930</v>
      </c>
      <c r="L396" s="150">
        <v>6</v>
      </c>
      <c r="M396" s="22">
        <v>40</v>
      </c>
      <c r="N396" s="22" t="s">
        <v>755</v>
      </c>
      <c r="O396" s="21" t="s">
        <v>932</v>
      </c>
      <c r="P396" s="21" t="s">
        <v>1010</v>
      </c>
      <c r="Q396" s="21" t="s">
        <v>1032</v>
      </c>
      <c r="R396" s="22">
        <v>1</v>
      </c>
      <c r="S396" s="79">
        <f t="shared" si="200"/>
        <v>10083</v>
      </c>
      <c r="T396" s="79">
        <f t="shared" si="203"/>
        <v>2016.6000000000001</v>
      </c>
      <c r="U396" s="79"/>
      <c r="V396" s="79">
        <f t="shared" si="204"/>
        <v>12099.6</v>
      </c>
      <c r="W396" s="79">
        <f>70.1*4</f>
        <v>280.39999999999998</v>
      </c>
      <c r="X396" s="79">
        <f t="shared" si="205"/>
        <v>2271.7666666666669</v>
      </c>
      <c r="Y396" s="79">
        <f t="shared" si="206"/>
        <v>22717.666666666668</v>
      </c>
      <c r="Z396" s="79">
        <f t="shared" si="207"/>
        <v>1814.94</v>
      </c>
      <c r="AA396" s="79">
        <f t="shared" si="208"/>
        <v>362.988</v>
      </c>
      <c r="AB396" s="79">
        <f t="shared" si="209"/>
        <v>604.98</v>
      </c>
      <c r="AC396" s="79">
        <f t="shared" si="210"/>
        <v>241.99200000000002</v>
      </c>
      <c r="AD396" s="79">
        <f>845+70</f>
        <v>915</v>
      </c>
      <c r="AE396" s="79">
        <f>586+30</f>
        <v>616</v>
      </c>
      <c r="AF396" s="81">
        <f t="shared" si="211"/>
        <v>6815.3</v>
      </c>
      <c r="AG396" s="81">
        <f t="shared" si="212"/>
        <v>19586.294444444447</v>
      </c>
      <c r="AH396" s="81">
        <f t="shared" si="213"/>
        <v>235035.53333333338</v>
      </c>
      <c r="AI396" s="81"/>
      <c r="AJ396" s="81"/>
      <c r="AK396" s="81"/>
      <c r="AL396" s="81"/>
      <c r="AM396" s="81"/>
      <c r="AN396" s="81"/>
      <c r="AO396" s="81"/>
      <c r="AP396" s="81"/>
      <c r="AQ396" s="81"/>
      <c r="IM396" s="24"/>
      <c r="IN396" s="24"/>
      <c r="IO396" s="24"/>
      <c r="IP396" s="24"/>
    </row>
    <row r="397" spans="1:250" s="23" customFormat="1" ht="15" customHeight="1" x14ac:dyDescent="0.2">
      <c r="A397" s="18">
        <v>60</v>
      </c>
      <c r="B397" s="106" t="s">
        <v>1248</v>
      </c>
      <c r="C397" s="106" t="s">
        <v>1249</v>
      </c>
      <c r="D397" s="20">
        <v>14</v>
      </c>
      <c r="E397" s="106" t="s">
        <v>964</v>
      </c>
      <c r="F397" s="106" t="s">
        <v>1250</v>
      </c>
      <c r="G397" s="106" t="s">
        <v>1583</v>
      </c>
      <c r="H397" s="21" t="s">
        <v>382</v>
      </c>
      <c r="I397" s="21" t="s">
        <v>383</v>
      </c>
      <c r="J397" s="22" t="s">
        <v>991</v>
      </c>
      <c r="K397" s="222">
        <v>33336</v>
      </c>
      <c r="L397" s="150" t="s">
        <v>906</v>
      </c>
      <c r="M397" s="22">
        <v>40</v>
      </c>
      <c r="N397" s="22" t="s">
        <v>755</v>
      </c>
      <c r="O397" s="21" t="s">
        <v>934</v>
      </c>
      <c r="P397" s="21" t="s">
        <v>1010</v>
      </c>
      <c r="Q397" s="21" t="s">
        <v>1032</v>
      </c>
      <c r="R397" s="22">
        <v>1</v>
      </c>
      <c r="S397" s="79">
        <f t="shared" ref="S397:S436" si="214">9681+500+400</f>
        <v>10581</v>
      </c>
      <c r="T397" s="79">
        <f t="shared" si="203"/>
        <v>2116.2000000000003</v>
      </c>
      <c r="U397" s="79"/>
      <c r="V397" s="79">
        <f t="shared" si="204"/>
        <v>12697.2</v>
      </c>
      <c r="W397" s="79">
        <f>70.1*7</f>
        <v>490.69999999999993</v>
      </c>
      <c r="X397" s="79">
        <f t="shared" si="205"/>
        <v>2375.5333333333333</v>
      </c>
      <c r="Y397" s="79">
        <f t="shared" si="206"/>
        <v>23755.333333333336</v>
      </c>
      <c r="Z397" s="79">
        <f t="shared" si="207"/>
        <v>1904.58</v>
      </c>
      <c r="AA397" s="79">
        <f t="shared" si="208"/>
        <v>380.916</v>
      </c>
      <c r="AB397" s="79">
        <f t="shared" si="209"/>
        <v>634.86000000000013</v>
      </c>
      <c r="AC397" s="79">
        <f t="shared" si="210"/>
        <v>253.94400000000002</v>
      </c>
      <c r="AD397" s="79">
        <f t="shared" ref="AD397:AD436" si="215">856+70</f>
        <v>926</v>
      </c>
      <c r="AE397" s="79">
        <f t="shared" ref="AE397:AE436" si="216">600+30</f>
        <v>630</v>
      </c>
      <c r="AF397" s="81">
        <f t="shared" si="211"/>
        <v>7126.6</v>
      </c>
      <c r="AG397" s="81">
        <f t="shared" si="212"/>
        <v>20689.655555555557</v>
      </c>
      <c r="AH397" s="81">
        <f t="shared" si="213"/>
        <v>248275.8666666667</v>
      </c>
      <c r="AI397" s="81"/>
      <c r="AJ397" s="81"/>
      <c r="AK397" s="81"/>
      <c r="AL397" s="81"/>
      <c r="AM397" s="81"/>
      <c r="AN397" s="81"/>
      <c r="AO397" s="81"/>
      <c r="AP397" s="81"/>
      <c r="AQ397" s="81"/>
      <c r="IM397" s="24"/>
      <c r="IN397" s="24"/>
      <c r="IO397" s="24"/>
      <c r="IP397" s="24"/>
    </row>
    <row r="398" spans="1:250" s="23" customFormat="1" ht="15" customHeight="1" x14ac:dyDescent="0.2">
      <c r="A398" s="18">
        <v>61</v>
      </c>
      <c r="B398" s="106" t="s">
        <v>1248</v>
      </c>
      <c r="C398" s="106" t="s">
        <v>1249</v>
      </c>
      <c r="D398" s="20">
        <v>14</v>
      </c>
      <c r="E398" s="106" t="s">
        <v>964</v>
      </c>
      <c r="F398" s="106" t="s">
        <v>1250</v>
      </c>
      <c r="G398" s="106" t="s">
        <v>1584</v>
      </c>
      <c r="H398" s="21" t="s">
        <v>385</v>
      </c>
      <c r="I398" s="21" t="s">
        <v>591</v>
      </c>
      <c r="J398" s="22" t="s">
        <v>991</v>
      </c>
      <c r="K398" s="222">
        <v>36983</v>
      </c>
      <c r="L398" s="150" t="s">
        <v>906</v>
      </c>
      <c r="M398" s="22">
        <v>40</v>
      </c>
      <c r="N398" s="22" t="s">
        <v>755</v>
      </c>
      <c r="O398" s="21" t="s">
        <v>934</v>
      </c>
      <c r="P398" s="21" t="s">
        <v>1010</v>
      </c>
      <c r="Q398" s="21" t="s">
        <v>1032</v>
      </c>
      <c r="R398" s="22">
        <v>1</v>
      </c>
      <c r="S398" s="79">
        <f t="shared" si="214"/>
        <v>10581</v>
      </c>
      <c r="T398" s="79">
        <f t="shared" si="203"/>
        <v>2116.2000000000003</v>
      </c>
      <c r="U398" s="79"/>
      <c r="V398" s="79">
        <f t="shared" si="204"/>
        <v>12697.2</v>
      </c>
      <c r="W398" s="79">
        <f>70.1*5</f>
        <v>350.5</v>
      </c>
      <c r="X398" s="79">
        <f t="shared" si="205"/>
        <v>2375.5333333333333</v>
      </c>
      <c r="Y398" s="79">
        <f t="shared" si="206"/>
        <v>23755.333333333336</v>
      </c>
      <c r="Z398" s="79">
        <f t="shared" si="207"/>
        <v>1904.58</v>
      </c>
      <c r="AA398" s="79">
        <f t="shared" si="208"/>
        <v>380.916</v>
      </c>
      <c r="AB398" s="79">
        <f t="shared" si="209"/>
        <v>634.86000000000013</v>
      </c>
      <c r="AC398" s="79">
        <f t="shared" si="210"/>
        <v>253.94400000000002</v>
      </c>
      <c r="AD398" s="79">
        <f t="shared" si="215"/>
        <v>926</v>
      </c>
      <c r="AE398" s="79">
        <f t="shared" si="216"/>
        <v>630</v>
      </c>
      <c r="AF398" s="81">
        <f t="shared" si="211"/>
        <v>7126.6</v>
      </c>
      <c r="AG398" s="81">
        <f t="shared" si="212"/>
        <v>20549.455555555556</v>
      </c>
      <c r="AH398" s="81">
        <f t="shared" si="213"/>
        <v>246593.46666666667</v>
      </c>
      <c r="AI398" s="81"/>
      <c r="AJ398" s="81"/>
      <c r="AK398" s="81"/>
      <c r="AL398" s="81"/>
      <c r="AM398" s="81"/>
      <c r="AN398" s="81"/>
      <c r="AO398" s="81"/>
      <c r="AP398" s="81"/>
      <c r="AQ398" s="81"/>
      <c r="IM398" s="24"/>
      <c r="IN398" s="24"/>
      <c r="IO398" s="24"/>
      <c r="IP398" s="24"/>
    </row>
    <row r="399" spans="1:250" s="23" customFormat="1" ht="15" customHeight="1" x14ac:dyDescent="0.2">
      <c r="A399" s="18">
        <v>62</v>
      </c>
      <c r="B399" s="106" t="s">
        <v>1248</v>
      </c>
      <c r="C399" s="106" t="s">
        <v>1249</v>
      </c>
      <c r="D399" s="20">
        <v>14</v>
      </c>
      <c r="E399" s="106" t="s">
        <v>964</v>
      </c>
      <c r="F399" s="106" t="s">
        <v>1250</v>
      </c>
      <c r="G399" s="106" t="s">
        <v>1585</v>
      </c>
      <c r="H399" s="21" t="s">
        <v>386</v>
      </c>
      <c r="I399" s="21" t="s">
        <v>534</v>
      </c>
      <c r="J399" s="22" t="s">
        <v>991</v>
      </c>
      <c r="K399" s="222">
        <v>38930</v>
      </c>
      <c r="L399" s="150" t="s">
        <v>906</v>
      </c>
      <c r="M399" s="22">
        <v>40</v>
      </c>
      <c r="N399" s="22" t="s">
        <v>755</v>
      </c>
      <c r="O399" s="21" t="s">
        <v>934</v>
      </c>
      <c r="P399" s="21" t="s">
        <v>1010</v>
      </c>
      <c r="Q399" s="21" t="s">
        <v>1032</v>
      </c>
      <c r="R399" s="22">
        <v>1</v>
      </c>
      <c r="S399" s="79">
        <f t="shared" si="214"/>
        <v>10581</v>
      </c>
      <c r="T399" s="79">
        <f t="shared" si="203"/>
        <v>2116.2000000000003</v>
      </c>
      <c r="U399" s="79"/>
      <c r="V399" s="79">
        <f t="shared" si="204"/>
        <v>12697.2</v>
      </c>
      <c r="W399" s="79">
        <f>70.1*4</f>
        <v>280.39999999999998</v>
      </c>
      <c r="X399" s="79">
        <f t="shared" si="205"/>
        <v>2375.5333333333333</v>
      </c>
      <c r="Y399" s="79">
        <f t="shared" si="206"/>
        <v>23755.333333333336</v>
      </c>
      <c r="Z399" s="79">
        <f t="shared" si="207"/>
        <v>1904.58</v>
      </c>
      <c r="AA399" s="79">
        <f t="shared" si="208"/>
        <v>380.916</v>
      </c>
      <c r="AB399" s="79">
        <f t="shared" si="209"/>
        <v>634.86000000000013</v>
      </c>
      <c r="AC399" s="79">
        <f t="shared" si="210"/>
        <v>253.94400000000002</v>
      </c>
      <c r="AD399" s="79">
        <f t="shared" si="215"/>
        <v>926</v>
      </c>
      <c r="AE399" s="79">
        <f t="shared" si="216"/>
        <v>630</v>
      </c>
      <c r="AF399" s="81">
        <f t="shared" si="211"/>
        <v>7126.6</v>
      </c>
      <c r="AG399" s="81">
        <f t="shared" si="212"/>
        <v>20479.355555555558</v>
      </c>
      <c r="AH399" s="81">
        <f t="shared" si="213"/>
        <v>245752.26666666669</v>
      </c>
      <c r="AI399" s="81"/>
      <c r="AJ399" s="81"/>
      <c r="AK399" s="81"/>
      <c r="AL399" s="81"/>
      <c r="AM399" s="81"/>
      <c r="AN399" s="81"/>
      <c r="AO399" s="81"/>
      <c r="AP399" s="81"/>
      <c r="AQ399" s="81"/>
      <c r="IM399" s="24"/>
      <c r="IN399" s="24"/>
      <c r="IO399" s="24"/>
      <c r="IP399" s="24"/>
    </row>
    <row r="400" spans="1:250" s="23" customFormat="1" ht="15" customHeight="1" x14ac:dyDescent="0.2">
      <c r="A400" s="18">
        <v>63</v>
      </c>
      <c r="B400" s="106" t="s">
        <v>1248</v>
      </c>
      <c r="C400" s="106" t="s">
        <v>1249</v>
      </c>
      <c r="D400" s="20">
        <v>14</v>
      </c>
      <c r="E400" s="106" t="s">
        <v>964</v>
      </c>
      <c r="F400" s="106" t="s">
        <v>1250</v>
      </c>
      <c r="G400" s="106" t="s">
        <v>1586</v>
      </c>
      <c r="H400" s="21" t="s">
        <v>389</v>
      </c>
      <c r="I400" s="21" t="s">
        <v>390</v>
      </c>
      <c r="J400" s="22" t="s">
        <v>991</v>
      </c>
      <c r="K400" s="222">
        <v>33280</v>
      </c>
      <c r="L400" s="150" t="s">
        <v>906</v>
      </c>
      <c r="M400" s="22">
        <v>40</v>
      </c>
      <c r="N400" s="22" t="s">
        <v>755</v>
      </c>
      <c r="O400" s="21" t="s">
        <v>934</v>
      </c>
      <c r="P400" s="21" t="s">
        <v>1010</v>
      </c>
      <c r="Q400" s="21" t="s">
        <v>1032</v>
      </c>
      <c r="R400" s="22">
        <v>1</v>
      </c>
      <c r="S400" s="79">
        <f t="shared" si="214"/>
        <v>10581</v>
      </c>
      <c r="T400" s="79">
        <f t="shared" si="203"/>
        <v>2116.2000000000003</v>
      </c>
      <c r="U400" s="79"/>
      <c r="V400" s="79">
        <f t="shared" si="204"/>
        <v>12697.2</v>
      </c>
      <c r="W400" s="79">
        <f>70.1*7</f>
        <v>490.69999999999993</v>
      </c>
      <c r="X400" s="79">
        <f t="shared" si="205"/>
        <v>2375.5333333333333</v>
      </c>
      <c r="Y400" s="79">
        <f t="shared" si="206"/>
        <v>23755.333333333336</v>
      </c>
      <c r="Z400" s="79">
        <f t="shared" si="207"/>
        <v>1904.58</v>
      </c>
      <c r="AA400" s="79">
        <f t="shared" si="208"/>
        <v>380.916</v>
      </c>
      <c r="AB400" s="79">
        <f t="shared" si="209"/>
        <v>634.86000000000013</v>
      </c>
      <c r="AC400" s="79">
        <f t="shared" si="210"/>
        <v>253.94400000000002</v>
      </c>
      <c r="AD400" s="79">
        <f t="shared" si="215"/>
        <v>926</v>
      </c>
      <c r="AE400" s="79">
        <f t="shared" si="216"/>
        <v>630</v>
      </c>
      <c r="AF400" s="81">
        <f t="shared" si="211"/>
        <v>7126.6</v>
      </c>
      <c r="AG400" s="81">
        <f t="shared" si="212"/>
        <v>20689.655555555557</v>
      </c>
      <c r="AH400" s="81">
        <f t="shared" si="213"/>
        <v>248275.8666666667</v>
      </c>
      <c r="AI400" s="81"/>
      <c r="AJ400" s="81"/>
      <c r="AK400" s="81"/>
      <c r="AL400" s="81"/>
      <c r="AM400" s="81"/>
      <c r="AN400" s="81"/>
      <c r="AO400" s="81"/>
      <c r="AP400" s="81"/>
      <c r="AQ400" s="81"/>
      <c r="IM400" s="24"/>
      <c r="IN400" s="24"/>
      <c r="IO400" s="24"/>
      <c r="IP400" s="24"/>
    </row>
    <row r="401" spans="1:250" s="23" customFormat="1" ht="15" customHeight="1" x14ac:dyDescent="0.2">
      <c r="A401" s="18">
        <v>64</v>
      </c>
      <c r="B401" s="106" t="s">
        <v>1248</v>
      </c>
      <c r="C401" s="106" t="s">
        <v>1249</v>
      </c>
      <c r="D401" s="20">
        <v>14</v>
      </c>
      <c r="E401" s="106" t="s">
        <v>964</v>
      </c>
      <c r="F401" s="106" t="s">
        <v>1250</v>
      </c>
      <c r="G401" s="106" t="s">
        <v>1566</v>
      </c>
      <c r="H401" s="21" t="s">
        <v>395</v>
      </c>
      <c r="I401" s="21" t="s">
        <v>535</v>
      </c>
      <c r="J401" s="22" t="s">
        <v>991</v>
      </c>
      <c r="K401" s="222">
        <v>38839</v>
      </c>
      <c r="L401" s="150" t="s">
        <v>906</v>
      </c>
      <c r="M401" s="22">
        <v>40</v>
      </c>
      <c r="N401" s="22" t="s">
        <v>755</v>
      </c>
      <c r="O401" s="21" t="s">
        <v>934</v>
      </c>
      <c r="P401" s="21" t="s">
        <v>1010</v>
      </c>
      <c r="Q401" s="21" t="s">
        <v>1032</v>
      </c>
      <c r="R401" s="22">
        <v>1</v>
      </c>
      <c r="S401" s="79">
        <f t="shared" si="214"/>
        <v>10581</v>
      </c>
      <c r="T401" s="79">
        <f t="shared" si="203"/>
        <v>2116.2000000000003</v>
      </c>
      <c r="U401" s="79"/>
      <c r="V401" s="79">
        <f t="shared" si="204"/>
        <v>12697.2</v>
      </c>
      <c r="W401" s="79">
        <f>70.1*4</f>
        <v>280.39999999999998</v>
      </c>
      <c r="X401" s="79">
        <f t="shared" si="205"/>
        <v>2375.5333333333333</v>
      </c>
      <c r="Y401" s="79">
        <f t="shared" si="206"/>
        <v>23755.333333333336</v>
      </c>
      <c r="Z401" s="79">
        <f t="shared" si="207"/>
        <v>1904.58</v>
      </c>
      <c r="AA401" s="79">
        <f t="shared" si="208"/>
        <v>380.916</v>
      </c>
      <c r="AB401" s="79">
        <f t="shared" si="209"/>
        <v>634.86000000000013</v>
      </c>
      <c r="AC401" s="79">
        <f t="shared" si="210"/>
        <v>253.94400000000002</v>
      </c>
      <c r="AD401" s="79">
        <f t="shared" si="215"/>
        <v>926</v>
      </c>
      <c r="AE401" s="79">
        <f t="shared" si="216"/>
        <v>630</v>
      </c>
      <c r="AF401" s="81">
        <f t="shared" si="211"/>
        <v>7126.6</v>
      </c>
      <c r="AG401" s="81">
        <f t="shared" si="212"/>
        <v>20479.355555555558</v>
      </c>
      <c r="AH401" s="81">
        <f t="shared" si="213"/>
        <v>245752.26666666669</v>
      </c>
      <c r="AI401" s="81"/>
      <c r="AJ401" s="81"/>
      <c r="AK401" s="81"/>
      <c r="AL401" s="81"/>
      <c r="AM401" s="81"/>
      <c r="AN401" s="81"/>
      <c r="AO401" s="81"/>
      <c r="AP401" s="81"/>
      <c r="AQ401" s="81"/>
      <c r="IM401" s="24"/>
      <c r="IN401" s="24"/>
      <c r="IO401" s="24"/>
      <c r="IP401" s="24"/>
    </row>
    <row r="402" spans="1:250" s="23" customFormat="1" ht="15" customHeight="1" x14ac:dyDescent="0.2">
      <c r="A402" s="18">
        <v>65</v>
      </c>
      <c r="B402" s="106" t="s">
        <v>1248</v>
      </c>
      <c r="C402" s="106" t="s">
        <v>1249</v>
      </c>
      <c r="D402" s="20">
        <v>14</v>
      </c>
      <c r="E402" s="106" t="s">
        <v>964</v>
      </c>
      <c r="F402" s="106" t="s">
        <v>1250</v>
      </c>
      <c r="G402" s="106" t="s">
        <v>1587</v>
      </c>
      <c r="H402" s="21" t="s">
        <v>396</v>
      </c>
      <c r="I402" s="21" t="s">
        <v>397</v>
      </c>
      <c r="J402" s="22" t="s">
        <v>991</v>
      </c>
      <c r="K402" s="222">
        <v>33543</v>
      </c>
      <c r="L402" s="150" t="s">
        <v>906</v>
      </c>
      <c r="M402" s="22">
        <v>40</v>
      </c>
      <c r="N402" s="22" t="s">
        <v>755</v>
      </c>
      <c r="O402" s="21" t="s">
        <v>934</v>
      </c>
      <c r="P402" s="21" t="s">
        <v>1010</v>
      </c>
      <c r="Q402" s="21" t="s">
        <v>1032</v>
      </c>
      <c r="R402" s="22">
        <v>1</v>
      </c>
      <c r="S402" s="79">
        <f t="shared" si="214"/>
        <v>10581</v>
      </c>
      <c r="T402" s="79">
        <f t="shared" ref="T402:T433" si="217">+S402*20%</f>
        <v>2116.2000000000003</v>
      </c>
      <c r="U402" s="79"/>
      <c r="V402" s="79">
        <f t="shared" ref="V402:V433" si="218">S402+T402+U402</f>
        <v>12697.2</v>
      </c>
      <c r="W402" s="79">
        <f>70.1*7</f>
        <v>490.69999999999993</v>
      </c>
      <c r="X402" s="79">
        <f t="shared" ref="X402:X433" si="219">(V402+AD402+AE402)/30*5</f>
        <v>2375.5333333333333</v>
      </c>
      <c r="Y402" s="79">
        <f t="shared" ref="Y402:Y433" si="220">(V402+AD402+AE402)/30*50</f>
        <v>23755.333333333336</v>
      </c>
      <c r="Z402" s="79">
        <f t="shared" ref="Z402:Z433" si="221">V402*15%</f>
        <v>1904.58</v>
      </c>
      <c r="AA402" s="79">
        <f t="shared" ref="AA402:AA433" si="222">V402*3%</f>
        <v>380.916</v>
      </c>
      <c r="AB402" s="79">
        <f t="shared" ref="AB402:AB433" si="223">V402*5%</f>
        <v>634.86000000000013</v>
      </c>
      <c r="AC402" s="79">
        <f t="shared" ref="AC402:AC433" si="224">V402*2%</f>
        <v>253.94400000000002</v>
      </c>
      <c r="AD402" s="79">
        <f t="shared" si="215"/>
        <v>926</v>
      </c>
      <c r="AE402" s="79">
        <f t="shared" si="216"/>
        <v>630</v>
      </c>
      <c r="AF402" s="81">
        <f t="shared" ref="AF402:AF433" si="225">(V402+AD402+AE402)/2</f>
        <v>7126.6</v>
      </c>
      <c r="AG402" s="81">
        <f t="shared" ref="AG402:AG433" si="226">V402+W402+Z402+AA402+AB402+AC402+AD402+AE402+(X402/12+Y402/12+AF402/12)</f>
        <v>20689.655555555557</v>
      </c>
      <c r="AH402" s="81">
        <f t="shared" ref="AH402:AH433" si="227">+AG402*12</f>
        <v>248275.8666666667</v>
      </c>
      <c r="AI402" s="81"/>
      <c r="AJ402" s="81"/>
      <c r="AK402" s="81"/>
      <c r="AL402" s="81"/>
      <c r="AM402" s="81"/>
      <c r="AN402" s="81"/>
      <c r="AO402" s="81"/>
      <c r="AP402" s="81"/>
      <c r="AQ402" s="81"/>
      <c r="IM402" s="24"/>
      <c r="IN402" s="24"/>
      <c r="IO402" s="24"/>
      <c r="IP402" s="24"/>
    </row>
    <row r="403" spans="1:250" s="23" customFormat="1" ht="15" customHeight="1" x14ac:dyDescent="0.2">
      <c r="A403" s="18">
        <v>66</v>
      </c>
      <c r="B403" s="106" t="s">
        <v>1248</v>
      </c>
      <c r="C403" s="106" t="s">
        <v>1249</v>
      </c>
      <c r="D403" s="20">
        <v>14</v>
      </c>
      <c r="E403" s="106" t="s">
        <v>964</v>
      </c>
      <c r="F403" s="106" t="s">
        <v>1250</v>
      </c>
      <c r="G403" s="106" t="s">
        <v>1588</v>
      </c>
      <c r="H403" s="21" t="s">
        <v>398</v>
      </c>
      <c r="I403" s="21" t="s">
        <v>399</v>
      </c>
      <c r="J403" s="22" t="s">
        <v>991</v>
      </c>
      <c r="K403" s="222">
        <v>33154</v>
      </c>
      <c r="L403" s="150" t="s">
        <v>906</v>
      </c>
      <c r="M403" s="22">
        <v>40</v>
      </c>
      <c r="N403" s="22" t="s">
        <v>755</v>
      </c>
      <c r="O403" s="21" t="s">
        <v>934</v>
      </c>
      <c r="P403" s="21" t="s">
        <v>1010</v>
      </c>
      <c r="Q403" s="21" t="s">
        <v>1032</v>
      </c>
      <c r="R403" s="22">
        <v>1</v>
      </c>
      <c r="S403" s="79">
        <f t="shared" si="214"/>
        <v>10581</v>
      </c>
      <c r="T403" s="79">
        <f t="shared" si="217"/>
        <v>2116.2000000000003</v>
      </c>
      <c r="U403" s="79"/>
      <c r="V403" s="79">
        <f t="shared" si="218"/>
        <v>12697.2</v>
      </c>
      <c r="W403" s="79">
        <f>70.1*7</f>
        <v>490.69999999999993</v>
      </c>
      <c r="X403" s="79">
        <f t="shared" si="219"/>
        <v>2375.5333333333333</v>
      </c>
      <c r="Y403" s="79">
        <f t="shared" si="220"/>
        <v>23755.333333333336</v>
      </c>
      <c r="Z403" s="79">
        <f t="shared" si="221"/>
        <v>1904.58</v>
      </c>
      <c r="AA403" s="79">
        <f t="shared" si="222"/>
        <v>380.916</v>
      </c>
      <c r="AB403" s="79">
        <f t="shared" si="223"/>
        <v>634.86000000000013</v>
      </c>
      <c r="AC403" s="79">
        <f t="shared" si="224"/>
        <v>253.94400000000002</v>
      </c>
      <c r="AD403" s="79">
        <f t="shared" si="215"/>
        <v>926</v>
      </c>
      <c r="AE403" s="79">
        <f t="shared" si="216"/>
        <v>630</v>
      </c>
      <c r="AF403" s="81">
        <f t="shared" si="225"/>
        <v>7126.6</v>
      </c>
      <c r="AG403" s="81">
        <f t="shared" si="226"/>
        <v>20689.655555555557</v>
      </c>
      <c r="AH403" s="81">
        <f t="shared" si="227"/>
        <v>248275.8666666667</v>
      </c>
      <c r="AI403" s="81"/>
      <c r="AJ403" s="81"/>
      <c r="AK403" s="81"/>
      <c r="AL403" s="81"/>
      <c r="AM403" s="81"/>
      <c r="AN403" s="81"/>
      <c r="AO403" s="81"/>
      <c r="AP403" s="81"/>
      <c r="AQ403" s="81"/>
      <c r="IM403" s="24"/>
      <c r="IN403" s="24"/>
      <c r="IO403" s="24"/>
      <c r="IP403" s="24"/>
    </row>
    <row r="404" spans="1:250" s="23" customFormat="1" ht="15" customHeight="1" x14ac:dyDescent="0.2">
      <c r="A404" s="18">
        <v>67</v>
      </c>
      <c r="B404" s="106" t="s">
        <v>1248</v>
      </c>
      <c r="C404" s="106" t="s">
        <v>1249</v>
      </c>
      <c r="D404" s="20">
        <v>14</v>
      </c>
      <c r="E404" s="106" t="s">
        <v>964</v>
      </c>
      <c r="F404" s="106" t="s">
        <v>1250</v>
      </c>
      <c r="G404" s="106" t="s">
        <v>1589</v>
      </c>
      <c r="H404" s="21" t="s">
        <v>400</v>
      </c>
      <c r="I404" s="21" t="s">
        <v>401</v>
      </c>
      <c r="J404" s="22" t="s">
        <v>991</v>
      </c>
      <c r="K404" s="222">
        <v>33604</v>
      </c>
      <c r="L404" s="150" t="s">
        <v>906</v>
      </c>
      <c r="M404" s="22">
        <v>40</v>
      </c>
      <c r="N404" s="22" t="s">
        <v>755</v>
      </c>
      <c r="O404" s="21" t="s">
        <v>934</v>
      </c>
      <c r="P404" s="21" t="s">
        <v>1010</v>
      </c>
      <c r="Q404" s="21" t="s">
        <v>1032</v>
      </c>
      <c r="R404" s="22">
        <v>1</v>
      </c>
      <c r="S404" s="79">
        <f t="shared" si="214"/>
        <v>10581</v>
      </c>
      <c r="T404" s="79">
        <f t="shared" si="217"/>
        <v>2116.2000000000003</v>
      </c>
      <c r="U404" s="79"/>
      <c r="V404" s="79">
        <f t="shared" si="218"/>
        <v>12697.2</v>
      </c>
      <c r="W404" s="79">
        <f>70.1*7</f>
        <v>490.69999999999993</v>
      </c>
      <c r="X404" s="79">
        <f t="shared" si="219"/>
        <v>2375.5333333333333</v>
      </c>
      <c r="Y404" s="79">
        <f t="shared" si="220"/>
        <v>23755.333333333336</v>
      </c>
      <c r="Z404" s="79">
        <f t="shared" si="221"/>
        <v>1904.58</v>
      </c>
      <c r="AA404" s="79">
        <f t="shared" si="222"/>
        <v>380.916</v>
      </c>
      <c r="AB404" s="79">
        <f t="shared" si="223"/>
        <v>634.86000000000013</v>
      </c>
      <c r="AC404" s="79">
        <f t="shared" si="224"/>
        <v>253.94400000000002</v>
      </c>
      <c r="AD404" s="79">
        <f t="shared" si="215"/>
        <v>926</v>
      </c>
      <c r="AE404" s="79">
        <f t="shared" si="216"/>
        <v>630</v>
      </c>
      <c r="AF404" s="81">
        <f t="shared" si="225"/>
        <v>7126.6</v>
      </c>
      <c r="AG404" s="81">
        <f t="shared" si="226"/>
        <v>20689.655555555557</v>
      </c>
      <c r="AH404" s="81">
        <f t="shared" si="227"/>
        <v>248275.8666666667</v>
      </c>
      <c r="AI404" s="81"/>
      <c r="AJ404" s="81"/>
      <c r="AK404" s="81"/>
      <c r="AL404" s="81"/>
      <c r="AM404" s="81"/>
      <c r="AN404" s="81"/>
      <c r="AO404" s="81"/>
      <c r="AP404" s="81"/>
      <c r="AQ404" s="81"/>
      <c r="IM404" s="24"/>
      <c r="IN404" s="24"/>
      <c r="IO404" s="24"/>
      <c r="IP404" s="24"/>
    </row>
    <row r="405" spans="1:250" s="23" customFormat="1" ht="15" customHeight="1" x14ac:dyDescent="0.2">
      <c r="A405" s="18">
        <v>68</v>
      </c>
      <c r="B405" s="106" t="s">
        <v>1248</v>
      </c>
      <c r="C405" s="106" t="s">
        <v>1249</v>
      </c>
      <c r="D405" s="20">
        <v>14</v>
      </c>
      <c r="E405" s="106" t="s">
        <v>964</v>
      </c>
      <c r="F405" s="106" t="s">
        <v>1250</v>
      </c>
      <c r="G405" s="106" t="s">
        <v>1590</v>
      </c>
      <c r="H405" s="21" t="s">
        <v>89</v>
      </c>
      <c r="I405" s="21" t="s">
        <v>602</v>
      </c>
      <c r="J405" s="22" t="s">
        <v>991</v>
      </c>
      <c r="K405" s="222">
        <v>38231</v>
      </c>
      <c r="L405" s="150" t="s">
        <v>906</v>
      </c>
      <c r="M405" s="22">
        <v>40</v>
      </c>
      <c r="N405" s="22" t="s">
        <v>755</v>
      </c>
      <c r="O405" s="21" t="s">
        <v>934</v>
      </c>
      <c r="P405" s="21" t="s">
        <v>1010</v>
      </c>
      <c r="Q405" s="21" t="s">
        <v>1032</v>
      </c>
      <c r="R405" s="22">
        <v>1</v>
      </c>
      <c r="S405" s="79">
        <f t="shared" si="214"/>
        <v>10581</v>
      </c>
      <c r="T405" s="79">
        <f t="shared" si="217"/>
        <v>2116.2000000000003</v>
      </c>
      <c r="U405" s="79"/>
      <c r="V405" s="79">
        <f t="shared" si="218"/>
        <v>12697.2</v>
      </c>
      <c r="W405" s="79">
        <f>70.1*4</f>
        <v>280.39999999999998</v>
      </c>
      <c r="X405" s="79">
        <f t="shared" si="219"/>
        <v>2375.5333333333333</v>
      </c>
      <c r="Y405" s="79">
        <f t="shared" si="220"/>
        <v>23755.333333333336</v>
      </c>
      <c r="Z405" s="79">
        <f t="shared" si="221"/>
        <v>1904.58</v>
      </c>
      <c r="AA405" s="79">
        <f t="shared" si="222"/>
        <v>380.916</v>
      </c>
      <c r="AB405" s="79">
        <f t="shared" si="223"/>
        <v>634.86000000000013</v>
      </c>
      <c r="AC405" s="79">
        <f t="shared" si="224"/>
        <v>253.94400000000002</v>
      </c>
      <c r="AD405" s="79">
        <f t="shared" si="215"/>
        <v>926</v>
      </c>
      <c r="AE405" s="79">
        <f t="shared" si="216"/>
        <v>630</v>
      </c>
      <c r="AF405" s="81">
        <f t="shared" si="225"/>
        <v>7126.6</v>
      </c>
      <c r="AG405" s="81">
        <f t="shared" si="226"/>
        <v>20479.355555555558</v>
      </c>
      <c r="AH405" s="81">
        <f t="shared" si="227"/>
        <v>245752.26666666669</v>
      </c>
      <c r="AI405" s="81"/>
      <c r="AJ405" s="81"/>
      <c r="AK405" s="81"/>
      <c r="AL405" s="81"/>
      <c r="AM405" s="81"/>
      <c r="AN405" s="81"/>
      <c r="AO405" s="81"/>
      <c r="AP405" s="81"/>
      <c r="AQ405" s="81"/>
      <c r="IM405" s="24"/>
      <c r="IN405" s="24"/>
      <c r="IO405" s="24"/>
      <c r="IP405" s="24"/>
    </row>
    <row r="406" spans="1:250" s="23" customFormat="1" ht="15" customHeight="1" x14ac:dyDescent="0.2">
      <c r="A406" s="18">
        <v>69</v>
      </c>
      <c r="B406" s="106" t="s">
        <v>1248</v>
      </c>
      <c r="C406" s="106" t="s">
        <v>1249</v>
      </c>
      <c r="D406" s="20">
        <v>14</v>
      </c>
      <c r="E406" s="106" t="s">
        <v>964</v>
      </c>
      <c r="F406" s="106" t="s">
        <v>1250</v>
      </c>
      <c r="G406" s="106" t="s">
        <v>1591</v>
      </c>
      <c r="H406" s="21" t="s">
        <v>402</v>
      </c>
      <c r="I406" s="21" t="s">
        <v>403</v>
      </c>
      <c r="J406" s="22" t="s">
        <v>991</v>
      </c>
      <c r="K406" s="222">
        <v>33604</v>
      </c>
      <c r="L406" s="150" t="s">
        <v>906</v>
      </c>
      <c r="M406" s="22">
        <v>40</v>
      </c>
      <c r="N406" s="22" t="s">
        <v>755</v>
      </c>
      <c r="O406" s="21" t="s">
        <v>934</v>
      </c>
      <c r="P406" s="21" t="s">
        <v>1010</v>
      </c>
      <c r="Q406" s="21" t="s">
        <v>1032</v>
      </c>
      <c r="R406" s="22">
        <v>1</v>
      </c>
      <c r="S406" s="79">
        <f t="shared" si="214"/>
        <v>10581</v>
      </c>
      <c r="T406" s="79">
        <f t="shared" si="217"/>
        <v>2116.2000000000003</v>
      </c>
      <c r="U406" s="79"/>
      <c r="V406" s="79">
        <f t="shared" si="218"/>
        <v>12697.2</v>
      </c>
      <c r="W406" s="79">
        <f>70.1*7</f>
        <v>490.69999999999993</v>
      </c>
      <c r="X406" s="79">
        <f t="shared" si="219"/>
        <v>2375.5333333333333</v>
      </c>
      <c r="Y406" s="79">
        <f t="shared" si="220"/>
        <v>23755.333333333336</v>
      </c>
      <c r="Z406" s="79">
        <f t="shared" si="221"/>
        <v>1904.58</v>
      </c>
      <c r="AA406" s="79">
        <f t="shared" si="222"/>
        <v>380.916</v>
      </c>
      <c r="AB406" s="79">
        <f t="shared" si="223"/>
        <v>634.86000000000013</v>
      </c>
      <c r="AC406" s="79">
        <f t="shared" si="224"/>
        <v>253.94400000000002</v>
      </c>
      <c r="AD406" s="79">
        <f t="shared" si="215"/>
        <v>926</v>
      </c>
      <c r="AE406" s="79">
        <f t="shared" si="216"/>
        <v>630</v>
      </c>
      <c r="AF406" s="81">
        <f t="shared" si="225"/>
        <v>7126.6</v>
      </c>
      <c r="AG406" s="81">
        <f t="shared" si="226"/>
        <v>20689.655555555557</v>
      </c>
      <c r="AH406" s="81">
        <f t="shared" si="227"/>
        <v>248275.8666666667</v>
      </c>
      <c r="AI406" s="81"/>
      <c r="AJ406" s="81"/>
      <c r="AK406" s="81"/>
      <c r="AL406" s="81"/>
      <c r="AM406" s="81"/>
      <c r="AN406" s="81"/>
      <c r="AO406" s="81"/>
      <c r="AP406" s="81"/>
      <c r="AQ406" s="81"/>
      <c r="IM406" s="24"/>
      <c r="IN406" s="24"/>
      <c r="IO406" s="24"/>
      <c r="IP406" s="24"/>
    </row>
    <row r="407" spans="1:250" s="23" customFormat="1" ht="15" customHeight="1" x14ac:dyDescent="0.2">
      <c r="A407" s="18">
        <v>70</v>
      </c>
      <c r="B407" s="106" t="s">
        <v>1248</v>
      </c>
      <c r="C407" s="106" t="s">
        <v>1249</v>
      </c>
      <c r="D407" s="20">
        <v>14</v>
      </c>
      <c r="E407" s="106" t="s">
        <v>964</v>
      </c>
      <c r="F407" s="106" t="s">
        <v>1250</v>
      </c>
      <c r="G407" s="106" t="s">
        <v>1592</v>
      </c>
      <c r="H407" s="25" t="s">
        <v>404</v>
      </c>
      <c r="I407" s="21" t="s">
        <v>405</v>
      </c>
      <c r="J407" s="22" t="s">
        <v>991</v>
      </c>
      <c r="K407" s="222">
        <v>39770</v>
      </c>
      <c r="L407" s="150" t="s">
        <v>906</v>
      </c>
      <c r="M407" s="22">
        <v>40</v>
      </c>
      <c r="N407" s="22" t="s">
        <v>755</v>
      </c>
      <c r="O407" s="21" t="s">
        <v>934</v>
      </c>
      <c r="P407" s="21" t="s">
        <v>1010</v>
      </c>
      <c r="Q407" s="21" t="s">
        <v>1032</v>
      </c>
      <c r="R407" s="22">
        <v>1</v>
      </c>
      <c r="S407" s="79">
        <f t="shared" si="214"/>
        <v>10581</v>
      </c>
      <c r="T407" s="79">
        <f t="shared" si="217"/>
        <v>2116.2000000000003</v>
      </c>
      <c r="U407" s="79"/>
      <c r="V407" s="79">
        <f t="shared" si="218"/>
        <v>12697.2</v>
      </c>
      <c r="W407" s="79"/>
      <c r="X407" s="79">
        <f t="shared" si="219"/>
        <v>2375.5333333333333</v>
      </c>
      <c r="Y407" s="79">
        <f t="shared" si="220"/>
        <v>23755.333333333336</v>
      </c>
      <c r="Z407" s="79">
        <f t="shared" si="221"/>
        <v>1904.58</v>
      </c>
      <c r="AA407" s="79">
        <f t="shared" si="222"/>
        <v>380.916</v>
      </c>
      <c r="AB407" s="79">
        <f t="shared" si="223"/>
        <v>634.86000000000013</v>
      </c>
      <c r="AC407" s="79">
        <f t="shared" si="224"/>
        <v>253.94400000000002</v>
      </c>
      <c r="AD407" s="79">
        <f t="shared" si="215"/>
        <v>926</v>
      </c>
      <c r="AE407" s="79">
        <f t="shared" si="216"/>
        <v>630</v>
      </c>
      <c r="AF407" s="81">
        <f t="shared" si="225"/>
        <v>7126.6</v>
      </c>
      <c r="AG407" s="81">
        <f t="shared" si="226"/>
        <v>20198.955555555556</v>
      </c>
      <c r="AH407" s="81">
        <f t="shared" si="227"/>
        <v>242387.46666666667</v>
      </c>
      <c r="AI407" s="81"/>
      <c r="AJ407" s="81"/>
      <c r="AK407" s="81"/>
      <c r="AL407" s="81"/>
      <c r="AM407" s="81"/>
      <c r="AN407" s="81"/>
      <c r="AO407" s="81"/>
      <c r="AP407" s="81"/>
      <c r="AQ407" s="81"/>
      <c r="IM407" s="24"/>
      <c r="IN407" s="24"/>
      <c r="IO407" s="24"/>
      <c r="IP407" s="24"/>
    </row>
    <row r="408" spans="1:250" s="23" customFormat="1" ht="15" customHeight="1" x14ac:dyDescent="0.2">
      <c r="A408" s="18">
        <v>71</v>
      </c>
      <c r="B408" s="106" t="s">
        <v>1248</v>
      </c>
      <c r="C408" s="106" t="s">
        <v>1249</v>
      </c>
      <c r="D408" s="20">
        <v>14</v>
      </c>
      <c r="E408" s="106" t="s">
        <v>964</v>
      </c>
      <c r="F408" s="106" t="s">
        <v>1250</v>
      </c>
      <c r="G408" s="106" t="s">
        <v>1593</v>
      </c>
      <c r="H408" s="21" t="s">
        <v>408</v>
      </c>
      <c r="I408" s="21" t="s">
        <v>409</v>
      </c>
      <c r="J408" s="22" t="s">
        <v>991</v>
      </c>
      <c r="K408" s="222">
        <v>36845</v>
      </c>
      <c r="L408" s="150" t="s">
        <v>906</v>
      </c>
      <c r="M408" s="22">
        <v>40</v>
      </c>
      <c r="N408" s="22" t="s">
        <v>755</v>
      </c>
      <c r="O408" s="21" t="s">
        <v>934</v>
      </c>
      <c r="P408" s="21" t="s">
        <v>1010</v>
      </c>
      <c r="Q408" s="21" t="s">
        <v>1032</v>
      </c>
      <c r="R408" s="22">
        <v>1</v>
      </c>
      <c r="S408" s="79">
        <f t="shared" si="214"/>
        <v>10581</v>
      </c>
      <c r="T408" s="79">
        <f t="shared" si="217"/>
        <v>2116.2000000000003</v>
      </c>
      <c r="U408" s="79"/>
      <c r="V408" s="79">
        <f t="shared" si="218"/>
        <v>12697.2</v>
      </c>
      <c r="W408" s="79">
        <f>70.1*5</f>
        <v>350.5</v>
      </c>
      <c r="X408" s="79">
        <f t="shared" si="219"/>
        <v>2375.5333333333333</v>
      </c>
      <c r="Y408" s="79">
        <f t="shared" si="220"/>
        <v>23755.333333333336</v>
      </c>
      <c r="Z408" s="79">
        <f t="shared" si="221"/>
        <v>1904.58</v>
      </c>
      <c r="AA408" s="79">
        <f t="shared" si="222"/>
        <v>380.916</v>
      </c>
      <c r="AB408" s="79">
        <f t="shared" si="223"/>
        <v>634.86000000000013</v>
      </c>
      <c r="AC408" s="79">
        <f t="shared" si="224"/>
        <v>253.94400000000002</v>
      </c>
      <c r="AD408" s="79">
        <f t="shared" si="215"/>
        <v>926</v>
      </c>
      <c r="AE408" s="79">
        <f t="shared" si="216"/>
        <v>630</v>
      </c>
      <c r="AF408" s="81">
        <f t="shared" si="225"/>
        <v>7126.6</v>
      </c>
      <c r="AG408" s="81">
        <f t="shared" si="226"/>
        <v>20549.455555555556</v>
      </c>
      <c r="AH408" s="81">
        <f t="shared" si="227"/>
        <v>246593.46666666667</v>
      </c>
      <c r="AI408" s="81"/>
      <c r="AJ408" s="81"/>
      <c r="AK408" s="81"/>
      <c r="AL408" s="81"/>
      <c r="AM408" s="81"/>
      <c r="AN408" s="81"/>
      <c r="AO408" s="81"/>
      <c r="AP408" s="81"/>
      <c r="AQ408" s="81"/>
      <c r="IM408" s="24"/>
      <c r="IN408" s="24"/>
      <c r="IO408" s="24"/>
      <c r="IP408" s="24"/>
    </row>
    <row r="409" spans="1:250" s="23" customFormat="1" ht="15" customHeight="1" x14ac:dyDescent="0.2">
      <c r="A409" s="18">
        <v>72</v>
      </c>
      <c r="B409" s="106" t="s">
        <v>1248</v>
      </c>
      <c r="C409" s="106" t="s">
        <v>1249</v>
      </c>
      <c r="D409" s="20">
        <v>14</v>
      </c>
      <c r="E409" s="106" t="s">
        <v>964</v>
      </c>
      <c r="F409" s="106" t="s">
        <v>1250</v>
      </c>
      <c r="G409" s="106" t="s">
        <v>1594</v>
      </c>
      <c r="H409" s="21" t="s">
        <v>414</v>
      </c>
      <c r="I409" s="21" t="s">
        <v>415</v>
      </c>
      <c r="J409" s="22" t="s">
        <v>991</v>
      </c>
      <c r="K409" s="222">
        <v>37088</v>
      </c>
      <c r="L409" s="150" t="s">
        <v>906</v>
      </c>
      <c r="M409" s="22">
        <v>40</v>
      </c>
      <c r="N409" s="22" t="s">
        <v>755</v>
      </c>
      <c r="O409" s="21" t="s">
        <v>934</v>
      </c>
      <c r="P409" s="21" t="s">
        <v>1010</v>
      </c>
      <c r="Q409" s="21" t="s">
        <v>1032</v>
      </c>
      <c r="R409" s="22">
        <v>1</v>
      </c>
      <c r="S409" s="79">
        <f t="shared" si="214"/>
        <v>10581</v>
      </c>
      <c r="T409" s="79">
        <f t="shared" si="217"/>
        <v>2116.2000000000003</v>
      </c>
      <c r="U409" s="79"/>
      <c r="V409" s="79">
        <f t="shared" si="218"/>
        <v>12697.2</v>
      </c>
      <c r="W409" s="79">
        <f>70.1*5</f>
        <v>350.5</v>
      </c>
      <c r="X409" s="79">
        <f t="shared" si="219"/>
        <v>2375.5333333333333</v>
      </c>
      <c r="Y409" s="79">
        <f t="shared" si="220"/>
        <v>23755.333333333336</v>
      </c>
      <c r="Z409" s="79">
        <f t="shared" si="221"/>
        <v>1904.58</v>
      </c>
      <c r="AA409" s="79">
        <f t="shared" si="222"/>
        <v>380.916</v>
      </c>
      <c r="AB409" s="79">
        <f t="shared" si="223"/>
        <v>634.86000000000013</v>
      </c>
      <c r="AC409" s="79">
        <f t="shared" si="224"/>
        <v>253.94400000000002</v>
      </c>
      <c r="AD409" s="79">
        <f t="shared" si="215"/>
        <v>926</v>
      </c>
      <c r="AE409" s="79">
        <f t="shared" si="216"/>
        <v>630</v>
      </c>
      <c r="AF409" s="81">
        <f t="shared" si="225"/>
        <v>7126.6</v>
      </c>
      <c r="AG409" s="81">
        <f t="shared" si="226"/>
        <v>20549.455555555556</v>
      </c>
      <c r="AH409" s="81">
        <f t="shared" si="227"/>
        <v>246593.46666666667</v>
      </c>
      <c r="AI409" s="81"/>
      <c r="AJ409" s="81"/>
      <c r="AK409" s="81"/>
      <c r="AL409" s="81"/>
      <c r="AM409" s="81"/>
      <c r="AN409" s="81"/>
      <c r="AO409" s="81"/>
      <c r="AP409" s="81"/>
      <c r="AQ409" s="81"/>
      <c r="IM409" s="24"/>
      <c r="IN409" s="24"/>
      <c r="IO409" s="24"/>
      <c r="IP409" s="24"/>
    </row>
    <row r="410" spans="1:250" s="23" customFormat="1" ht="15" customHeight="1" x14ac:dyDescent="0.2">
      <c r="A410" s="18">
        <v>73</v>
      </c>
      <c r="B410" s="106" t="s">
        <v>1248</v>
      </c>
      <c r="C410" s="106" t="s">
        <v>1249</v>
      </c>
      <c r="D410" s="20">
        <v>14</v>
      </c>
      <c r="E410" s="106" t="s">
        <v>964</v>
      </c>
      <c r="F410" s="106" t="s">
        <v>1250</v>
      </c>
      <c r="G410" s="106" t="s">
        <v>1595</v>
      </c>
      <c r="H410" s="21" t="s">
        <v>418</v>
      </c>
      <c r="I410" s="21" t="s">
        <v>419</v>
      </c>
      <c r="J410" s="22" t="s">
        <v>991</v>
      </c>
      <c r="K410" s="222">
        <v>33474</v>
      </c>
      <c r="L410" s="150" t="s">
        <v>906</v>
      </c>
      <c r="M410" s="22">
        <v>40</v>
      </c>
      <c r="N410" s="22" t="s">
        <v>755</v>
      </c>
      <c r="O410" s="21" t="s">
        <v>934</v>
      </c>
      <c r="P410" s="21" t="s">
        <v>1010</v>
      </c>
      <c r="Q410" s="21" t="s">
        <v>1032</v>
      </c>
      <c r="R410" s="22">
        <v>1</v>
      </c>
      <c r="S410" s="79">
        <f t="shared" si="214"/>
        <v>10581</v>
      </c>
      <c r="T410" s="79">
        <f t="shared" si="217"/>
        <v>2116.2000000000003</v>
      </c>
      <c r="U410" s="79"/>
      <c r="V410" s="79">
        <f t="shared" si="218"/>
        <v>12697.2</v>
      </c>
      <c r="W410" s="79">
        <f>70.1*7</f>
        <v>490.69999999999993</v>
      </c>
      <c r="X410" s="79">
        <f t="shared" si="219"/>
        <v>2375.5333333333333</v>
      </c>
      <c r="Y410" s="79">
        <f t="shared" si="220"/>
        <v>23755.333333333336</v>
      </c>
      <c r="Z410" s="79">
        <f t="shared" si="221"/>
        <v>1904.58</v>
      </c>
      <c r="AA410" s="79">
        <f t="shared" si="222"/>
        <v>380.916</v>
      </c>
      <c r="AB410" s="79">
        <f t="shared" si="223"/>
        <v>634.86000000000013</v>
      </c>
      <c r="AC410" s="79">
        <f t="shared" si="224"/>
        <v>253.94400000000002</v>
      </c>
      <c r="AD410" s="79">
        <f t="shared" si="215"/>
        <v>926</v>
      </c>
      <c r="AE410" s="79">
        <f t="shared" si="216"/>
        <v>630</v>
      </c>
      <c r="AF410" s="81">
        <f t="shared" si="225"/>
        <v>7126.6</v>
      </c>
      <c r="AG410" s="81">
        <f t="shared" si="226"/>
        <v>20689.655555555557</v>
      </c>
      <c r="AH410" s="81">
        <f t="shared" si="227"/>
        <v>248275.8666666667</v>
      </c>
      <c r="AI410" s="81"/>
      <c r="AJ410" s="81"/>
      <c r="AK410" s="81"/>
      <c r="AL410" s="81"/>
      <c r="AM410" s="81"/>
      <c r="AN410" s="81"/>
      <c r="AO410" s="81"/>
      <c r="AP410" s="81"/>
      <c r="AQ410" s="81"/>
      <c r="IM410" s="24"/>
      <c r="IN410" s="24"/>
      <c r="IO410" s="24"/>
      <c r="IP410" s="24"/>
    </row>
    <row r="411" spans="1:250" s="23" customFormat="1" ht="15" customHeight="1" x14ac:dyDescent="0.2">
      <c r="A411" s="18">
        <v>74</v>
      </c>
      <c r="B411" s="106" t="s">
        <v>1248</v>
      </c>
      <c r="C411" s="106" t="s">
        <v>1249</v>
      </c>
      <c r="D411" s="20">
        <v>14</v>
      </c>
      <c r="E411" s="106" t="s">
        <v>964</v>
      </c>
      <c r="F411" s="106" t="s">
        <v>1250</v>
      </c>
      <c r="G411" s="106" t="s">
        <v>1596</v>
      </c>
      <c r="H411" s="21" t="s">
        <v>422</v>
      </c>
      <c r="I411" s="21" t="s">
        <v>423</v>
      </c>
      <c r="J411" s="22" t="s">
        <v>991</v>
      </c>
      <c r="K411" s="222">
        <v>35079</v>
      </c>
      <c r="L411" s="150" t="s">
        <v>906</v>
      </c>
      <c r="M411" s="22">
        <v>40</v>
      </c>
      <c r="N411" s="22" t="s">
        <v>755</v>
      </c>
      <c r="O411" s="21" t="s">
        <v>934</v>
      </c>
      <c r="P411" s="21" t="s">
        <v>1010</v>
      </c>
      <c r="Q411" s="21" t="s">
        <v>1032</v>
      </c>
      <c r="R411" s="22">
        <v>1</v>
      </c>
      <c r="S411" s="79">
        <f t="shared" si="214"/>
        <v>10581</v>
      </c>
      <c r="T411" s="79">
        <f t="shared" si="217"/>
        <v>2116.2000000000003</v>
      </c>
      <c r="U411" s="79"/>
      <c r="V411" s="79">
        <f t="shared" si="218"/>
        <v>12697.2</v>
      </c>
      <c r="W411" s="79">
        <f>70.1*6</f>
        <v>420.59999999999997</v>
      </c>
      <c r="X411" s="79">
        <f t="shared" si="219"/>
        <v>2375.5333333333333</v>
      </c>
      <c r="Y411" s="79">
        <f t="shared" si="220"/>
        <v>23755.333333333336</v>
      </c>
      <c r="Z411" s="79">
        <f t="shared" si="221"/>
        <v>1904.58</v>
      </c>
      <c r="AA411" s="79">
        <f t="shared" si="222"/>
        <v>380.916</v>
      </c>
      <c r="AB411" s="79">
        <f t="shared" si="223"/>
        <v>634.86000000000013</v>
      </c>
      <c r="AC411" s="79">
        <f t="shared" si="224"/>
        <v>253.94400000000002</v>
      </c>
      <c r="AD411" s="79">
        <f t="shared" si="215"/>
        <v>926</v>
      </c>
      <c r="AE411" s="79">
        <f t="shared" si="216"/>
        <v>630</v>
      </c>
      <c r="AF411" s="81">
        <f t="shared" si="225"/>
        <v>7126.6</v>
      </c>
      <c r="AG411" s="81">
        <f t="shared" si="226"/>
        <v>20619.555555555555</v>
      </c>
      <c r="AH411" s="81">
        <f t="shared" si="227"/>
        <v>247434.66666666666</v>
      </c>
      <c r="AI411" s="81"/>
      <c r="AJ411" s="81"/>
      <c r="AK411" s="81"/>
      <c r="AL411" s="81"/>
      <c r="AM411" s="81"/>
      <c r="AN411" s="81"/>
      <c r="AO411" s="81"/>
      <c r="AP411" s="81"/>
      <c r="AQ411" s="81"/>
      <c r="IM411" s="24"/>
      <c r="IN411" s="24"/>
      <c r="IO411" s="24"/>
      <c r="IP411" s="24"/>
    </row>
    <row r="412" spans="1:250" s="23" customFormat="1" ht="15" customHeight="1" x14ac:dyDescent="0.2">
      <c r="A412" s="18">
        <v>75</v>
      </c>
      <c r="B412" s="106" t="s">
        <v>1248</v>
      </c>
      <c r="C412" s="106" t="s">
        <v>1249</v>
      </c>
      <c r="D412" s="20">
        <v>14</v>
      </c>
      <c r="E412" s="106" t="s">
        <v>964</v>
      </c>
      <c r="F412" s="106" t="s">
        <v>1250</v>
      </c>
      <c r="G412" s="106" t="s">
        <v>1597</v>
      </c>
      <c r="H412" s="21" t="s">
        <v>426</v>
      </c>
      <c r="I412" s="21" t="s">
        <v>427</v>
      </c>
      <c r="J412" s="22" t="s">
        <v>991</v>
      </c>
      <c r="K412" s="222">
        <v>32767</v>
      </c>
      <c r="L412" s="150" t="s">
        <v>906</v>
      </c>
      <c r="M412" s="22">
        <v>40</v>
      </c>
      <c r="N412" s="22" t="s">
        <v>755</v>
      </c>
      <c r="O412" s="21" t="s">
        <v>934</v>
      </c>
      <c r="P412" s="21" t="s">
        <v>1010</v>
      </c>
      <c r="Q412" s="21" t="s">
        <v>1032</v>
      </c>
      <c r="R412" s="22">
        <v>1</v>
      </c>
      <c r="S412" s="79">
        <f t="shared" si="214"/>
        <v>10581</v>
      </c>
      <c r="T412" s="79">
        <f t="shared" si="217"/>
        <v>2116.2000000000003</v>
      </c>
      <c r="U412" s="79"/>
      <c r="V412" s="79">
        <f t="shared" si="218"/>
        <v>12697.2</v>
      </c>
      <c r="W412" s="79">
        <f>70.1*7</f>
        <v>490.69999999999993</v>
      </c>
      <c r="X412" s="79">
        <f t="shared" si="219"/>
        <v>2375.5333333333333</v>
      </c>
      <c r="Y412" s="79">
        <f t="shared" si="220"/>
        <v>23755.333333333336</v>
      </c>
      <c r="Z412" s="79">
        <f t="shared" si="221"/>
        <v>1904.58</v>
      </c>
      <c r="AA412" s="79">
        <f t="shared" si="222"/>
        <v>380.916</v>
      </c>
      <c r="AB412" s="79">
        <f t="shared" si="223"/>
        <v>634.86000000000013</v>
      </c>
      <c r="AC412" s="79">
        <f t="shared" si="224"/>
        <v>253.94400000000002</v>
      </c>
      <c r="AD412" s="79">
        <f t="shared" si="215"/>
        <v>926</v>
      </c>
      <c r="AE412" s="79">
        <f t="shared" si="216"/>
        <v>630</v>
      </c>
      <c r="AF412" s="81">
        <f t="shared" si="225"/>
        <v>7126.6</v>
      </c>
      <c r="AG412" s="81">
        <f t="shared" si="226"/>
        <v>20689.655555555557</v>
      </c>
      <c r="AH412" s="81">
        <f t="shared" si="227"/>
        <v>248275.8666666667</v>
      </c>
      <c r="AI412" s="81"/>
      <c r="AJ412" s="81"/>
      <c r="AK412" s="81"/>
      <c r="AL412" s="81"/>
      <c r="AM412" s="81"/>
      <c r="AN412" s="81"/>
      <c r="AO412" s="81"/>
      <c r="AP412" s="81"/>
      <c r="AQ412" s="81"/>
      <c r="IM412" s="24"/>
      <c r="IN412" s="24"/>
      <c r="IO412" s="24"/>
      <c r="IP412" s="24"/>
    </row>
    <row r="413" spans="1:250" s="23" customFormat="1" ht="15" customHeight="1" x14ac:dyDescent="0.2">
      <c r="A413" s="18">
        <v>76</v>
      </c>
      <c r="B413" s="106" t="s">
        <v>1248</v>
      </c>
      <c r="C413" s="106" t="s">
        <v>1249</v>
      </c>
      <c r="D413" s="20">
        <v>14</v>
      </c>
      <c r="E413" s="106" t="s">
        <v>964</v>
      </c>
      <c r="F413" s="106" t="s">
        <v>1250</v>
      </c>
      <c r="G413" s="106" t="s">
        <v>1598</v>
      </c>
      <c r="H413" s="21" t="s">
        <v>430</v>
      </c>
      <c r="I413" s="21" t="s">
        <v>431</v>
      </c>
      <c r="J413" s="22" t="s">
        <v>991</v>
      </c>
      <c r="K413" s="222">
        <v>33756</v>
      </c>
      <c r="L413" s="150" t="s">
        <v>906</v>
      </c>
      <c r="M413" s="22">
        <v>40</v>
      </c>
      <c r="N413" s="22" t="s">
        <v>755</v>
      </c>
      <c r="O413" s="21" t="s">
        <v>934</v>
      </c>
      <c r="P413" s="21" t="s">
        <v>1010</v>
      </c>
      <c r="Q413" s="21" t="s">
        <v>1032</v>
      </c>
      <c r="R413" s="22">
        <v>1</v>
      </c>
      <c r="S413" s="79">
        <f t="shared" si="214"/>
        <v>10581</v>
      </c>
      <c r="T413" s="79">
        <f t="shared" si="217"/>
        <v>2116.2000000000003</v>
      </c>
      <c r="U413" s="79"/>
      <c r="V413" s="79">
        <f t="shared" si="218"/>
        <v>12697.2</v>
      </c>
      <c r="W413" s="79">
        <f>70.1*7</f>
        <v>490.69999999999993</v>
      </c>
      <c r="X413" s="79">
        <f t="shared" si="219"/>
        <v>2375.5333333333333</v>
      </c>
      <c r="Y413" s="79">
        <f t="shared" si="220"/>
        <v>23755.333333333336</v>
      </c>
      <c r="Z413" s="79">
        <f t="shared" si="221"/>
        <v>1904.58</v>
      </c>
      <c r="AA413" s="79">
        <f t="shared" si="222"/>
        <v>380.916</v>
      </c>
      <c r="AB413" s="79">
        <f t="shared" si="223"/>
        <v>634.86000000000013</v>
      </c>
      <c r="AC413" s="79">
        <f t="shared" si="224"/>
        <v>253.94400000000002</v>
      </c>
      <c r="AD413" s="79">
        <f t="shared" si="215"/>
        <v>926</v>
      </c>
      <c r="AE413" s="79">
        <f t="shared" si="216"/>
        <v>630</v>
      </c>
      <c r="AF413" s="81">
        <f t="shared" si="225"/>
        <v>7126.6</v>
      </c>
      <c r="AG413" s="81">
        <f t="shared" si="226"/>
        <v>20689.655555555557</v>
      </c>
      <c r="AH413" s="81">
        <f t="shared" si="227"/>
        <v>248275.8666666667</v>
      </c>
      <c r="AI413" s="81"/>
      <c r="AJ413" s="81"/>
      <c r="AK413" s="81"/>
      <c r="AL413" s="81"/>
      <c r="AM413" s="81"/>
      <c r="AN413" s="81"/>
      <c r="AO413" s="81"/>
      <c r="AP413" s="81"/>
      <c r="AQ413" s="81"/>
      <c r="IM413" s="24"/>
      <c r="IN413" s="24"/>
      <c r="IO413" s="24"/>
      <c r="IP413" s="24"/>
    </row>
    <row r="414" spans="1:250" s="23" customFormat="1" ht="15" customHeight="1" x14ac:dyDescent="0.2">
      <c r="A414" s="18">
        <v>77</v>
      </c>
      <c r="B414" s="106" t="s">
        <v>1248</v>
      </c>
      <c r="C414" s="106" t="s">
        <v>1249</v>
      </c>
      <c r="D414" s="20">
        <v>14</v>
      </c>
      <c r="E414" s="106" t="s">
        <v>964</v>
      </c>
      <c r="F414" s="106" t="s">
        <v>1250</v>
      </c>
      <c r="G414" s="106" t="s">
        <v>1599</v>
      </c>
      <c r="H414" s="21" t="s">
        <v>434</v>
      </c>
      <c r="I414" s="21" t="s">
        <v>492</v>
      </c>
      <c r="J414" s="22" t="s">
        <v>991</v>
      </c>
      <c r="K414" s="222">
        <v>38792</v>
      </c>
      <c r="L414" s="150" t="s">
        <v>906</v>
      </c>
      <c r="M414" s="22">
        <v>40</v>
      </c>
      <c r="N414" s="22" t="s">
        <v>755</v>
      </c>
      <c r="O414" s="21" t="s">
        <v>934</v>
      </c>
      <c r="P414" s="21" t="s">
        <v>1010</v>
      </c>
      <c r="Q414" s="21" t="s">
        <v>1032</v>
      </c>
      <c r="R414" s="22">
        <v>1</v>
      </c>
      <c r="S414" s="79">
        <f t="shared" si="214"/>
        <v>10581</v>
      </c>
      <c r="T414" s="79">
        <f t="shared" si="217"/>
        <v>2116.2000000000003</v>
      </c>
      <c r="U414" s="79"/>
      <c r="V414" s="79">
        <f t="shared" si="218"/>
        <v>12697.2</v>
      </c>
      <c r="W414" s="79">
        <f>70.1*4</f>
        <v>280.39999999999998</v>
      </c>
      <c r="X414" s="79">
        <f t="shared" si="219"/>
        <v>2375.5333333333333</v>
      </c>
      <c r="Y414" s="79">
        <f t="shared" si="220"/>
        <v>23755.333333333336</v>
      </c>
      <c r="Z414" s="79">
        <f t="shared" si="221"/>
        <v>1904.58</v>
      </c>
      <c r="AA414" s="79">
        <f t="shared" si="222"/>
        <v>380.916</v>
      </c>
      <c r="AB414" s="79">
        <f t="shared" si="223"/>
        <v>634.86000000000013</v>
      </c>
      <c r="AC414" s="79">
        <f t="shared" si="224"/>
        <v>253.94400000000002</v>
      </c>
      <c r="AD414" s="79">
        <f t="shared" si="215"/>
        <v>926</v>
      </c>
      <c r="AE414" s="79">
        <f t="shared" si="216"/>
        <v>630</v>
      </c>
      <c r="AF414" s="81">
        <f t="shared" si="225"/>
        <v>7126.6</v>
      </c>
      <c r="AG414" s="81">
        <f t="shared" si="226"/>
        <v>20479.355555555558</v>
      </c>
      <c r="AH414" s="81">
        <f t="shared" si="227"/>
        <v>245752.26666666669</v>
      </c>
      <c r="AI414" s="81"/>
      <c r="AJ414" s="81"/>
      <c r="AK414" s="81"/>
      <c r="AL414" s="81"/>
      <c r="AM414" s="81"/>
      <c r="AN414" s="81"/>
      <c r="AO414" s="81"/>
      <c r="AP414" s="81"/>
      <c r="AQ414" s="81"/>
      <c r="IM414" s="24"/>
      <c r="IN414" s="24"/>
      <c r="IO414" s="24"/>
      <c r="IP414" s="24"/>
    </row>
    <row r="415" spans="1:250" s="23" customFormat="1" ht="15" customHeight="1" x14ac:dyDescent="0.2">
      <c r="A415" s="18">
        <v>78</v>
      </c>
      <c r="B415" s="106" t="s">
        <v>1248</v>
      </c>
      <c r="C415" s="106" t="s">
        <v>1249</v>
      </c>
      <c r="D415" s="20">
        <v>14</v>
      </c>
      <c r="E415" s="106" t="s">
        <v>964</v>
      </c>
      <c r="F415" s="106" t="s">
        <v>1250</v>
      </c>
      <c r="G415" s="106" t="s">
        <v>1600</v>
      </c>
      <c r="H415" s="21" t="s">
        <v>439</v>
      </c>
      <c r="I415" s="21" t="s">
        <v>440</v>
      </c>
      <c r="J415" s="22" t="s">
        <v>991</v>
      </c>
      <c r="K415" s="222">
        <v>33604</v>
      </c>
      <c r="L415" s="150" t="s">
        <v>906</v>
      </c>
      <c r="M415" s="22">
        <v>40</v>
      </c>
      <c r="N415" s="22" t="s">
        <v>755</v>
      </c>
      <c r="O415" s="21" t="s">
        <v>934</v>
      </c>
      <c r="P415" s="21" t="s">
        <v>1010</v>
      </c>
      <c r="Q415" s="21" t="s">
        <v>1032</v>
      </c>
      <c r="R415" s="22">
        <v>1</v>
      </c>
      <c r="S415" s="79">
        <f t="shared" si="214"/>
        <v>10581</v>
      </c>
      <c r="T415" s="79">
        <f t="shared" si="217"/>
        <v>2116.2000000000003</v>
      </c>
      <c r="U415" s="79"/>
      <c r="V415" s="79">
        <f t="shared" si="218"/>
        <v>12697.2</v>
      </c>
      <c r="W415" s="79">
        <f>70.1*7</f>
        <v>490.69999999999993</v>
      </c>
      <c r="X415" s="79">
        <f t="shared" si="219"/>
        <v>2375.5333333333333</v>
      </c>
      <c r="Y415" s="79">
        <f t="shared" si="220"/>
        <v>23755.333333333336</v>
      </c>
      <c r="Z415" s="79">
        <f t="shared" si="221"/>
        <v>1904.58</v>
      </c>
      <c r="AA415" s="79">
        <f t="shared" si="222"/>
        <v>380.916</v>
      </c>
      <c r="AB415" s="79">
        <f t="shared" si="223"/>
        <v>634.86000000000013</v>
      </c>
      <c r="AC415" s="79">
        <f t="shared" si="224"/>
        <v>253.94400000000002</v>
      </c>
      <c r="AD415" s="79">
        <f t="shared" si="215"/>
        <v>926</v>
      </c>
      <c r="AE415" s="79">
        <f t="shared" si="216"/>
        <v>630</v>
      </c>
      <c r="AF415" s="81">
        <f t="shared" si="225"/>
        <v>7126.6</v>
      </c>
      <c r="AG415" s="81">
        <f t="shared" si="226"/>
        <v>20689.655555555557</v>
      </c>
      <c r="AH415" s="81">
        <f t="shared" si="227"/>
        <v>248275.8666666667</v>
      </c>
      <c r="AI415" s="81"/>
      <c r="AJ415" s="81"/>
      <c r="AK415" s="81"/>
      <c r="AL415" s="81"/>
      <c r="AM415" s="81"/>
      <c r="AN415" s="81"/>
      <c r="AO415" s="81"/>
      <c r="AP415" s="81"/>
      <c r="AQ415" s="81"/>
      <c r="IM415" s="24"/>
      <c r="IN415" s="24"/>
      <c r="IO415" s="24"/>
      <c r="IP415" s="24"/>
    </row>
    <row r="416" spans="1:250" s="23" customFormat="1" ht="15" customHeight="1" x14ac:dyDescent="0.2">
      <c r="A416" s="18">
        <v>79</v>
      </c>
      <c r="B416" s="106" t="s">
        <v>1248</v>
      </c>
      <c r="C416" s="106" t="s">
        <v>1249</v>
      </c>
      <c r="D416" s="20">
        <v>14</v>
      </c>
      <c r="E416" s="106" t="s">
        <v>964</v>
      </c>
      <c r="F416" s="106" t="s">
        <v>1250</v>
      </c>
      <c r="G416" s="106" t="s">
        <v>1601</v>
      </c>
      <c r="H416" s="21" t="s">
        <v>443</v>
      </c>
      <c r="I416" s="21" t="s">
        <v>444</v>
      </c>
      <c r="J416" s="22" t="s">
        <v>991</v>
      </c>
      <c r="K416" s="222">
        <v>35079</v>
      </c>
      <c r="L416" s="150" t="s">
        <v>906</v>
      </c>
      <c r="M416" s="22">
        <v>40</v>
      </c>
      <c r="N416" s="22" t="s">
        <v>755</v>
      </c>
      <c r="O416" s="21" t="s">
        <v>934</v>
      </c>
      <c r="P416" s="21" t="s">
        <v>1010</v>
      </c>
      <c r="Q416" s="21" t="s">
        <v>1032</v>
      </c>
      <c r="R416" s="22">
        <v>1</v>
      </c>
      <c r="S416" s="79">
        <f t="shared" si="214"/>
        <v>10581</v>
      </c>
      <c r="T416" s="79">
        <f t="shared" si="217"/>
        <v>2116.2000000000003</v>
      </c>
      <c r="U416" s="79"/>
      <c r="V416" s="79">
        <f t="shared" si="218"/>
        <v>12697.2</v>
      </c>
      <c r="W416" s="79">
        <f>70.1*6</f>
        <v>420.59999999999997</v>
      </c>
      <c r="X416" s="79">
        <f t="shared" si="219"/>
        <v>2375.5333333333333</v>
      </c>
      <c r="Y416" s="79">
        <f t="shared" si="220"/>
        <v>23755.333333333336</v>
      </c>
      <c r="Z416" s="79">
        <f t="shared" si="221"/>
        <v>1904.58</v>
      </c>
      <c r="AA416" s="79">
        <f t="shared" si="222"/>
        <v>380.916</v>
      </c>
      <c r="AB416" s="79">
        <f t="shared" si="223"/>
        <v>634.86000000000013</v>
      </c>
      <c r="AC416" s="79">
        <f t="shared" si="224"/>
        <v>253.94400000000002</v>
      </c>
      <c r="AD416" s="79">
        <f t="shared" si="215"/>
        <v>926</v>
      </c>
      <c r="AE416" s="79">
        <f t="shared" si="216"/>
        <v>630</v>
      </c>
      <c r="AF416" s="81">
        <f t="shared" si="225"/>
        <v>7126.6</v>
      </c>
      <c r="AG416" s="81">
        <f t="shared" si="226"/>
        <v>20619.555555555555</v>
      </c>
      <c r="AH416" s="81">
        <f t="shared" si="227"/>
        <v>247434.66666666666</v>
      </c>
      <c r="AI416" s="81"/>
      <c r="AJ416" s="81"/>
      <c r="AK416" s="81"/>
      <c r="AL416" s="81"/>
      <c r="AM416" s="81"/>
      <c r="AN416" s="81"/>
      <c r="AO416" s="81"/>
      <c r="AP416" s="81"/>
      <c r="AQ416" s="81"/>
      <c r="IM416" s="24"/>
      <c r="IN416" s="24"/>
      <c r="IO416" s="24"/>
      <c r="IP416" s="24"/>
    </row>
    <row r="417" spans="1:250" s="23" customFormat="1" ht="15" customHeight="1" x14ac:dyDescent="0.2">
      <c r="A417" s="18">
        <v>80</v>
      </c>
      <c r="B417" s="106" t="s">
        <v>1248</v>
      </c>
      <c r="C417" s="106" t="s">
        <v>1249</v>
      </c>
      <c r="D417" s="20">
        <v>14</v>
      </c>
      <c r="E417" s="106" t="s">
        <v>964</v>
      </c>
      <c r="F417" s="106" t="s">
        <v>1250</v>
      </c>
      <c r="G417" s="106" t="s">
        <v>1602</v>
      </c>
      <c r="H417" s="21" t="s">
        <v>445</v>
      </c>
      <c r="I417" s="21" t="s">
        <v>446</v>
      </c>
      <c r="J417" s="22" t="s">
        <v>991</v>
      </c>
      <c r="K417" s="222">
        <v>39371</v>
      </c>
      <c r="L417" s="150" t="s">
        <v>906</v>
      </c>
      <c r="M417" s="22">
        <v>40</v>
      </c>
      <c r="N417" s="22" t="s">
        <v>755</v>
      </c>
      <c r="O417" s="21" t="s">
        <v>934</v>
      </c>
      <c r="P417" s="21" t="s">
        <v>1010</v>
      </c>
      <c r="Q417" s="21" t="s">
        <v>1032</v>
      </c>
      <c r="R417" s="22">
        <v>1</v>
      </c>
      <c r="S417" s="79">
        <f t="shared" si="214"/>
        <v>10581</v>
      </c>
      <c r="T417" s="79">
        <f t="shared" si="217"/>
        <v>2116.2000000000003</v>
      </c>
      <c r="U417" s="79"/>
      <c r="V417" s="79">
        <f t="shared" si="218"/>
        <v>12697.2</v>
      </c>
      <c r="W417" s="79">
        <f>70.1*4</f>
        <v>280.39999999999998</v>
      </c>
      <c r="X417" s="79">
        <f t="shared" si="219"/>
        <v>2375.5333333333333</v>
      </c>
      <c r="Y417" s="79">
        <f t="shared" si="220"/>
        <v>23755.333333333336</v>
      </c>
      <c r="Z417" s="79">
        <f t="shared" si="221"/>
        <v>1904.58</v>
      </c>
      <c r="AA417" s="79">
        <f t="shared" si="222"/>
        <v>380.916</v>
      </c>
      <c r="AB417" s="79">
        <f t="shared" si="223"/>
        <v>634.86000000000013</v>
      </c>
      <c r="AC417" s="79">
        <f t="shared" si="224"/>
        <v>253.94400000000002</v>
      </c>
      <c r="AD417" s="79">
        <f t="shared" si="215"/>
        <v>926</v>
      </c>
      <c r="AE417" s="79">
        <f t="shared" si="216"/>
        <v>630</v>
      </c>
      <c r="AF417" s="81">
        <f t="shared" si="225"/>
        <v>7126.6</v>
      </c>
      <c r="AG417" s="81">
        <f t="shared" si="226"/>
        <v>20479.355555555558</v>
      </c>
      <c r="AH417" s="81">
        <f t="shared" si="227"/>
        <v>245752.26666666669</v>
      </c>
      <c r="AI417" s="81"/>
      <c r="AJ417" s="81"/>
      <c r="AK417" s="81"/>
      <c r="AL417" s="81"/>
      <c r="AM417" s="81"/>
      <c r="AN417" s="81"/>
      <c r="AO417" s="81"/>
      <c r="AP417" s="81"/>
      <c r="AQ417" s="81"/>
      <c r="IM417" s="24"/>
      <c r="IN417" s="24"/>
      <c r="IO417" s="24"/>
      <c r="IP417" s="24"/>
    </row>
    <row r="418" spans="1:250" s="23" customFormat="1" ht="15" customHeight="1" x14ac:dyDescent="0.2">
      <c r="A418" s="18">
        <v>81</v>
      </c>
      <c r="B418" s="106" t="s">
        <v>1248</v>
      </c>
      <c r="C418" s="106" t="s">
        <v>1249</v>
      </c>
      <c r="D418" s="20">
        <v>14</v>
      </c>
      <c r="E418" s="106" t="s">
        <v>964</v>
      </c>
      <c r="F418" s="106" t="s">
        <v>1250</v>
      </c>
      <c r="G418" s="106" t="s">
        <v>1603</v>
      </c>
      <c r="H418" s="21" t="s">
        <v>447</v>
      </c>
      <c r="I418" s="21" t="s">
        <v>448</v>
      </c>
      <c r="J418" s="22" t="s">
        <v>991</v>
      </c>
      <c r="K418" s="222">
        <v>35079</v>
      </c>
      <c r="L418" s="150" t="s">
        <v>906</v>
      </c>
      <c r="M418" s="22">
        <v>40</v>
      </c>
      <c r="N418" s="22" t="s">
        <v>755</v>
      </c>
      <c r="O418" s="21" t="s">
        <v>934</v>
      </c>
      <c r="P418" s="21" t="s">
        <v>1010</v>
      </c>
      <c r="Q418" s="21" t="s">
        <v>1032</v>
      </c>
      <c r="R418" s="22">
        <v>1</v>
      </c>
      <c r="S418" s="79">
        <f t="shared" si="214"/>
        <v>10581</v>
      </c>
      <c r="T418" s="79">
        <f t="shared" si="217"/>
        <v>2116.2000000000003</v>
      </c>
      <c r="U418" s="79"/>
      <c r="V418" s="79">
        <f t="shared" si="218"/>
        <v>12697.2</v>
      </c>
      <c r="W418" s="79">
        <f>70.1*6</f>
        <v>420.59999999999997</v>
      </c>
      <c r="X418" s="79">
        <f t="shared" si="219"/>
        <v>2375.5333333333333</v>
      </c>
      <c r="Y418" s="79">
        <f t="shared" si="220"/>
        <v>23755.333333333336</v>
      </c>
      <c r="Z418" s="79">
        <f t="shared" si="221"/>
        <v>1904.58</v>
      </c>
      <c r="AA418" s="79">
        <f t="shared" si="222"/>
        <v>380.916</v>
      </c>
      <c r="AB418" s="79">
        <f t="shared" si="223"/>
        <v>634.86000000000013</v>
      </c>
      <c r="AC418" s="79">
        <f t="shared" si="224"/>
        <v>253.94400000000002</v>
      </c>
      <c r="AD418" s="79">
        <f t="shared" si="215"/>
        <v>926</v>
      </c>
      <c r="AE418" s="79">
        <f t="shared" si="216"/>
        <v>630</v>
      </c>
      <c r="AF418" s="81">
        <f t="shared" si="225"/>
        <v>7126.6</v>
      </c>
      <c r="AG418" s="81">
        <f t="shared" si="226"/>
        <v>20619.555555555555</v>
      </c>
      <c r="AH418" s="81">
        <f t="shared" si="227"/>
        <v>247434.66666666666</v>
      </c>
      <c r="AI418" s="81"/>
      <c r="AJ418" s="81"/>
      <c r="AK418" s="81"/>
      <c r="AL418" s="81"/>
      <c r="AM418" s="81"/>
      <c r="AN418" s="81"/>
      <c r="AO418" s="81"/>
      <c r="AP418" s="81"/>
      <c r="AQ418" s="81"/>
      <c r="IM418" s="24"/>
      <c r="IN418" s="24"/>
      <c r="IO418" s="24"/>
      <c r="IP418" s="24"/>
    </row>
    <row r="419" spans="1:250" s="23" customFormat="1" ht="15" customHeight="1" x14ac:dyDescent="0.2">
      <c r="A419" s="18">
        <v>82</v>
      </c>
      <c r="B419" s="106" t="s">
        <v>1248</v>
      </c>
      <c r="C419" s="106" t="s">
        <v>1249</v>
      </c>
      <c r="D419" s="20">
        <v>14</v>
      </c>
      <c r="E419" s="106" t="s">
        <v>964</v>
      </c>
      <c r="F419" s="106" t="s">
        <v>1250</v>
      </c>
      <c r="G419" s="106" t="s">
        <v>1604</v>
      </c>
      <c r="H419" s="21" t="s">
        <v>452</v>
      </c>
      <c r="I419" s="21" t="s">
        <v>453</v>
      </c>
      <c r="J419" s="22" t="s">
        <v>991</v>
      </c>
      <c r="K419" s="222">
        <v>37819</v>
      </c>
      <c r="L419" s="150" t="s">
        <v>906</v>
      </c>
      <c r="M419" s="22">
        <v>40</v>
      </c>
      <c r="N419" s="22" t="s">
        <v>755</v>
      </c>
      <c r="O419" s="21" t="s">
        <v>934</v>
      </c>
      <c r="P419" s="21" t="s">
        <v>1010</v>
      </c>
      <c r="Q419" s="21" t="s">
        <v>1032</v>
      </c>
      <c r="R419" s="22">
        <v>1</v>
      </c>
      <c r="S419" s="79">
        <f t="shared" si="214"/>
        <v>10581</v>
      </c>
      <c r="T419" s="79">
        <f t="shared" si="217"/>
        <v>2116.2000000000003</v>
      </c>
      <c r="U419" s="79"/>
      <c r="V419" s="79">
        <f t="shared" si="218"/>
        <v>12697.2</v>
      </c>
      <c r="W419" s="79">
        <f>70.1*5</f>
        <v>350.5</v>
      </c>
      <c r="X419" s="79">
        <f t="shared" si="219"/>
        <v>2375.5333333333333</v>
      </c>
      <c r="Y419" s="79">
        <f t="shared" si="220"/>
        <v>23755.333333333336</v>
      </c>
      <c r="Z419" s="79">
        <f t="shared" si="221"/>
        <v>1904.58</v>
      </c>
      <c r="AA419" s="79">
        <f t="shared" si="222"/>
        <v>380.916</v>
      </c>
      <c r="AB419" s="79">
        <f t="shared" si="223"/>
        <v>634.86000000000013</v>
      </c>
      <c r="AC419" s="79">
        <f t="shared" si="224"/>
        <v>253.94400000000002</v>
      </c>
      <c r="AD419" s="79">
        <f t="shared" si="215"/>
        <v>926</v>
      </c>
      <c r="AE419" s="79">
        <f t="shared" si="216"/>
        <v>630</v>
      </c>
      <c r="AF419" s="81">
        <f t="shared" si="225"/>
        <v>7126.6</v>
      </c>
      <c r="AG419" s="81">
        <f t="shared" si="226"/>
        <v>20549.455555555556</v>
      </c>
      <c r="AH419" s="81">
        <f t="shared" si="227"/>
        <v>246593.46666666667</v>
      </c>
      <c r="AI419" s="81"/>
      <c r="AJ419" s="81"/>
      <c r="AK419" s="81"/>
      <c r="AL419" s="81"/>
      <c r="AM419" s="81"/>
      <c r="AN419" s="81"/>
      <c r="AO419" s="81"/>
      <c r="AP419" s="81"/>
      <c r="AQ419" s="81"/>
      <c r="IM419" s="24"/>
      <c r="IN419" s="24"/>
      <c r="IO419" s="24"/>
      <c r="IP419" s="24"/>
    </row>
    <row r="420" spans="1:250" s="23" customFormat="1" ht="15" customHeight="1" x14ac:dyDescent="0.2">
      <c r="A420" s="18">
        <v>83</v>
      </c>
      <c r="B420" s="106" t="s">
        <v>1248</v>
      </c>
      <c r="C420" s="106" t="s">
        <v>1249</v>
      </c>
      <c r="D420" s="20">
        <v>14</v>
      </c>
      <c r="E420" s="106" t="s">
        <v>964</v>
      </c>
      <c r="F420" s="106" t="s">
        <v>1250</v>
      </c>
      <c r="G420" s="106" t="s">
        <v>1605</v>
      </c>
      <c r="H420" s="21" t="s">
        <v>454</v>
      </c>
      <c r="I420" s="21" t="s">
        <v>455</v>
      </c>
      <c r="J420" s="22" t="s">
        <v>991</v>
      </c>
      <c r="K420" s="222">
        <v>33604</v>
      </c>
      <c r="L420" s="150" t="s">
        <v>906</v>
      </c>
      <c r="M420" s="22">
        <v>40</v>
      </c>
      <c r="N420" s="22" t="s">
        <v>755</v>
      </c>
      <c r="O420" s="21" t="s">
        <v>934</v>
      </c>
      <c r="P420" s="21" t="s">
        <v>1010</v>
      </c>
      <c r="Q420" s="21" t="s">
        <v>1032</v>
      </c>
      <c r="R420" s="22">
        <v>1</v>
      </c>
      <c r="S420" s="79">
        <f t="shared" si="214"/>
        <v>10581</v>
      </c>
      <c r="T420" s="79">
        <f t="shared" si="217"/>
        <v>2116.2000000000003</v>
      </c>
      <c r="U420" s="79"/>
      <c r="V420" s="79">
        <f t="shared" si="218"/>
        <v>12697.2</v>
      </c>
      <c r="W420" s="79">
        <f>70.1*7</f>
        <v>490.69999999999993</v>
      </c>
      <c r="X420" s="79">
        <f t="shared" si="219"/>
        <v>2375.5333333333333</v>
      </c>
      <c r="Y420" s="79">
        <f t="shared" si="220"/>
        <v>23755.333333333336</v>
      </c>
      <c r="Z420" s="79">
        <f t="shared" si="221"/>
        <v>1904.58</v>
      </c>
      <c r="AA420" s="79">
        <f t="shared" si="222"/>
        <v>380.916</v>
      </c>
      <c r="AB420" s="79">
        <f t="shared" si="223"/>
        <v>634.86000000000013</v>
      </c>
      <c r="AC420" s="79">
        <f t="shared" si="224"/>
        <v>253.94400000000002</v>
      </c>
      <c r="AD420" s="79">
        <f t="shared" si="215"/>
        <v>926</v>
      </c>
      <c r="AE420" s="79">
        <f t="shared" si="216"/>
        <v>630</v>
      </c>
      <c r="AF420" s="81">
        <f t="shared" si="225"/>
        <v>7126.6</v>
      </c>
      <c r="AG420" s="81">
        <f t="shared" si="226"/>
        <v>20689.655555555557</v>
      </c>
      <c r="AH420" s="81">
        <f t="shared" si="227"/>
        <v>248275.8666666667</v>
      </c>
      <c r="AI420" s="81"/>
      <c r="AJ420" s="81"/>
      <c r="AK420" s="81"/>
      <c r="AL420" s="81"/>
      <c r="AM420" s="81"/>
      <c r="AN420" s="81"/>
      <c r="AO420" s="81"/>
      <c r="AP420" s="81"/>
      <c r="AQ420" s="81"/>
      <c r="IM420" s="24"/>
      <c r="IN420" s="24"/>
      <c r="IO420" s="24"/>
      <c r="IP420" s="24"/>
    </row>
    <row r="421" spans="1:250" s="23" customFormat="1" ht="15" customHeight="1" x14ac:dyDescent="0.2">
      <c r="A421" s="18">
        <v>84</v>
      </c>
      <c r="B421" s="106" t="s">
        <v>1248</v>
      </c>
      <c r="C421" s="106" t="s">
        <v>1249</v>
      </c>
      <c r="D421" s="20">
        <v>14</v>
      </c>
      <c r="E421" s="106" t="s">
        <v>964</v>
      </c>
      <c r="F421" s="106" t="s">
        <v>1250</v>
      </c>
      <c r="G421" s="106" t="s">
        <v>1606</v>
      </c>
      <c r="H421" s="21" t="s">
        <v>456</v>
      </c>
      <c r="I421" s="21" t="s">
        <v>457</v>
      </c>
      <c r="J421" s="22" t="s">
        <v>991</v>
      </c>
      <c r="K421" s="222">
        <v>38524</v>
      </c>
      <c r="L421" s="150" t="s">
        <v>906</v>
      </c>
      <c r="M421" s="22">
        <v>40</v>
      </c>
      <c r="N421" s="22" t="s">
        <v>755</v>
      </c>
      <c r="O421" s="21" t="s">
        <v>934</v>
      </c>
      <c r="P421" s="21" t="s">
        <v>1010</v>
      </c>
      <c r="Q421" s="21" t="s">
        <v>1032</v>
      </c>
      <c r="R421" s="22">
        <v>1</v>
      </c>
      <c r="S421" s="79">
        <f t="shared" si="214"/>
        <v>10581</v>
      </c>
      <c r="T421" s="79">
        <f t="shared" si="217"/>
        <v>2116.2000000000003</v>
      </c>
      <c r="U421" s="79"/>
      <c r="V421" s="79">
        <f t="shared" si="218"/>
        <v>12697.2</v>
      </c>
      <c r="W421" s="79">
        <f>70.1*4</f>
        <v>280.39999999999998</v>
      </c>
      <c r="X421" s="79">
        <f t="shared" si="219"/>
        <v>2375.5333333333333</v>
      </c>
      <c r="Y421" s="79">
        <f t="shared" si="220"/>
        <v>23755.333333333336</v>
      </c>
      <c r="Z421" s="79">
        <f t="shared" si="221"/>
        <v>1904.58</v>
      </c>
      <c r="AA421" s="79">
        <f t="shared" si="222"/>
        <v>380.916</v>
      </c>
      <c r="AB421" s="79">
        <f t="shared" si="223"/>
        <v>634.86000000000013</v>
      </c>
      <c r="AC421" s="79">
        <f t="shared" si="224"/>
        <v>253.94400000000002</v>
      </c>
      <c r="AD421" s="79">
        <f t="shared" si="215"/>
        <v>926</v>
      </c>
      <c r="AE421" s="79">
        <f t="shared" si="216"/>
        <v>630</v>
      </c>
      <c r="AF421" s="81">
        <f t="shared" si="225"/>
        <v>7126.6</v>
      </c>
      <c r="AG421" s="81">
        <f t="shared" si="226"/>
        <v>20479.355555555558</v>
      </c>
      <c r="AH421" s="81">
        <f t="shared" si="227"/>
        <v>245752.26666666669</v>
      </c>
      <c r="AI421" s="81"/>
      <c r="AJ421" s="81"/>
      <c r="AK421" s="81"/>
      <c r="AL421" s="81"/>
      <c r="AM421" s="81"/>
      <c r="AN421" s="81"/>
      <c r="AO421" s="81"/>
      <c r="AP421" s="81"/>
      <c r="AQ421" s="81"/>
      <c r="IM421" s="24"/>
      <c r="IN421" s="24"/>
      <c r="IO421" s="24"/>
      <c r="IP421" s="24"/>
    </row>
    <row r="422" spans="1:250" s="23" customFormat="1" ht="15" customHeight="1" x14ac:dyDescent="0.2">
      <c r="A422" s="18">
        <v>85</v>
      </c>
      <c r="B422" s="106" t="s">
        <v>1248</v>
      </c>
      <c r="C422" s="106" t="s">
        <v>1249</v>
      </c>
      <c r="D422" s="20">
        <v>14</v>
      </c>
      <c r="E422" s="106" t="s">
        <v>964</v>
      </c>
      <c r="F422" s="106" t="s">
        <v>1250</v>
      </c>
      <c r="G422" s="106" t="s">
        <v>1607</v>
      </c>
      <c r="H422" s="21" t="s">
        <v>607</v>
      </c>
      <c r="I422" s="21" t="s">
        <v>608</v>
      </c>
      <c r="J422" s="22" t="s">
        <v>991</v>
      </c>
      <c r="K422" s="222">
        <v>33604</v>
      </c>
      <c r="L422" s="150" t="s">
        <v>906</v>
      </c>
      <c r="M422" s="22">
        <v>40</v>
      </c>
      <c r="N422" s="22" t="s">
        <v>755</v>
      </c>
      <c r="O422" s="21" t="s">
        <v>934</v>
      </c>
      <c r="P422" s="21" t="s">
        <v>1010</v>
      </c>
      <c r="Q422" s="21" t="s">
        <v>1032</v>
      </c>
      <c r="R422" s="22">
        <v>1</v>
      </c>
      <c r="S422" s="79">
        <f t="shared" si="214"/>
        <v>10581</v>
      </c>
      <c r="T422" s="79">
        <f t="shared" si="217"/>
        <v>2116.2000000000003</v>
      </c>
      <c r="U422" s="79"/>
      <c r="V422" s="79">
        <f t="shared" si="218"/>
        <v>12697.2</v>
      </c>
      <c r="W422" s="79">
        <f>70.1*7</f>
        <v>490.69999999999993</v>
      </c>
      <c r="X422" s="79">
        <f t="shared" si="219"/>
        <v>2375.5333333333333</v>
      </c>
      <c r="Y422" s="79">
        <f t="shared" si="220"/>
        <v>23755.333333333336</v>
      </c>
      <c r="Z422" s="79">
        <f t="shared" si="221"/>
        <v>1904.58</v>
      </c>
      <c r="AA422" s="79">
        <f t="shared" si="222"/>
        <v>380.916</v>
      </c>
      <c r="AB422" s="79">
        <f t="shared" si="223"/>
        <v>634.86000000000013</v>
      </c>
      <c r="AC422" s="79">
        <f t="shared" si="224"/>
        <v>253.94400000000002</v>
      </c>
      <c r="AD422" s="79">
        <f t="shared" si="215"/>
        <v>926</v>
      </c>
      <c r="AE422" s="79">
        <f t="shared" si="216"/>
        <v>630</v>
      </c>
      <c r="AF422" s="81">
        <f t="shared" si="225"/>
        <v>7126.6</v>
      </c>
      <c r="AG422" s="81">
        <f t="shared" si="226"/>
        <v>20689.655555555557</v>
      </c>
      <c r="AH422" s="81">
        <f t="shared" si="227"/>
        <v>248275.8666666667</v>
      </c>
      <c r="AI422" s="81"/>
      <c r="AJ422" s="81"/>
      <c r="AK422" s="81"/>
      <c r="AL422" s="81"/>
      <c r="AM422" s="81"/>
      <c r="AN422" s="81"/>
      <c r="AO422" s="81"/>
      <c r="AP422" s="81"/>
      <c r="AQ422" s="81"/>
      <c r="IM422" s="24"/>
      <c r="IN422" s="24"/>
      <c r="IO422" s="24"/>
      <c r="IP422" s="24"/>
    </row>
    <row r="423" spans="1:250" s="23" customFormat="1" ht="15" customHeight="1" x14ac:dyDescent="0.2">
      <c r="A423" s="18">
        <v>86</v>
      </c>
      <c r="B423" s="106" t="s">
        <v>1248</v>
      </c>
      <c r="C423" s="106" t="s">
        <v>1249</v>
      </c>
      <c r="D423" s="20">
        <v>14</v>
      </c>
      <c r="E423" s="106" t="s">
        <v>964</v>
      </c>
      <c r="F423" s="106" t="s">
        <v>1250</v>
      </c>
      <c r="G423" s="106" t="s">
        <v>1608</v>
      </c>
      <c r="H423" s="21" t="s">
        <v>609</v>
      </c>
      <c r="I423" s="21" t="s">
        <v>529</v>
      </c>
      <c r="J423" s="22" t="s">
        <v>991</v>
      </c>
      <c r="K423" s="222">
        <v>39265</v>
      </c>
      <c r="L423" s="150" t="s">
        <v>906</v>
      </c>
      <c r="M423" s="22">
        <v>40</v>
      </c>
      <c r="N423" s="22" t="s">
        <v>755</v>
      </c>
      <c r="O423" s="21" t="s">
        <v>934</v>
      </c>
      <c r="P423" s="21" t="s">
        <v>1010</v>
      </c>
      <c r="Q423" s="21" t="s">
        <v>1032</v>
      </c>
      <c r="R423" s="22">
        <v>1</v>
      </c>
      <c r="S423" s="79">
        <f t="shared" si="214"/>
        <v>10581</v>
      </c>
      <c r="T423" s="79">
        <f t="shared" si="217"/>
        <v>2116.2000000000003</v>
      </c>
      <c r="U423" s="79"/>
      <c r="V423" s="79">
        <f t="shared" si="218"/>
        <v>12697.2</v>
      </c>
      <c r="W423" s="79">
        <f>70.1*4</f>
        <v>280.39999999999998</v>
      </c>
      <c r="X423" s="79">
        <f t="shared" si="219"/>
        <v>2375.5333333333333</v>
      </c>
      <c r="Y423" s="79">
        <f t="shared" si="220"/>
        <v>23755.333333333336</v>
      </c>
      <c r="Z423" s="79">
        <f t="shared" si="221"/>
        <v>1904.58</v>
      </c>
      <c r="AA423" s="79">
        <f t="shared" si="222"/>
        <v>380.916</v>
      </c>
      <c r="AB423" s="79">
        <f t="shared" si="223"/>
        <v>634.86000000000013</v>
      </c>
      <c r="AC423" s="79">
        <f t="shared" si="224"/>
        <v>253.94400000000002</v>
      </c>
      <c r="AD423" s="79">
        <f t="shared" si="215"/>
        <v>926</v>
      </c>
      <c r="AE423" s="79">
        <f t="shared" si="216"/>
        <v>630</v>
      </c>
      <c r="AF423" s="81">
        <f t="shared" si="225"/>
        <v>7126.6</v>
      </c>
      <c r="AG423" s="81">
        <f t="shared" si="226"/>
        <v>20479.355555555558</v>
      </c>
      <c r="AH423" s="81">
        <f t="shared" si="227"/>
        <v>245752.26666666669</v>
      </c>
      <c r="AI423" s="81"/>
      <c r="AJ423" s="81"/>
      <c r="AK423" s="81"/>
      <c r="AL423" s="81"/>
      <c r="AM423" s="81"/>
      <c r="AN423" s="81"/>
      <c r="AO423" s="81"/>
      <c r="AP423" s="81"/>
      <c r="AQ423" s="81"/>
      <c r="IM423" s="24"/>
      <c r="IN423" s="24"/>
      <c r="IO423" s="24"/>
      <c r="IP423" s="24"/>
    </row>
    <row r="424" spans="1:250" s="23" customFormat="1" ht="15" customHeight="1" x14ac:dyDescent="0.2">
      <c r="A424" s="18">
        <v>87</v>
      </c>
      <c r="B424" s="106" t="s">
        <v>1248</v>
      </c>
      <c r="C424" s="106" t="s">
        <v>1249</v>
      </c>
      <c r="D424" s="20">
        <v>14</v>
      </c>
      <c r="E424" s="106" t="s">
        <v>964</v>
      </c>
      <c r="F424" s="106" t="s">
        <v>1250</v>
      </c>
      <c r="G424" s="106" t="s">
        <v>1609</v>
      </c>
      <c r="H424" s="21" t="s">
        <v>610</v>
      </c>
      <c r="I424" s="21" t="s">
        <v>611</v>
      </c>
      <c r="J424" s="22" t="s">
        <v>991</v>
      </c>
      <c r="K424" s="222">
        <v>35079</v>
      </c>
      <c r="L424" s="150" t="s">
        <v>906</v>
      </c>
      <c r="M424" s="22">
        <v>40</v>
      </c>
      <c r="N424" s="22" t="s">
        <v>755</v>
      </c>
      <c r="O424" s="21" t="s">
        <v>934</v>
      </c>
      <c r="P424" s="21" t="s">
        <v>1010</v>
      </c>
      <c r="Q424" s="21" t="s">
        <v>1032</v>
      </c>
      <c r="R424" s="22">
        <v>1</v>
      </c>
      <c r="S424" s="79">
        <f t="shared" si="214"/>
        <v>10581</v>
      </c>
      <c r="T424" s="79">
        <f t="shared" si="217"/>
        <v>2116.2000000000003</v>
      </c>
      <c r="U424" s="79"/>
      <c r="V424" s="79">
        <f t="shared" si="218"/>
        <v>12697.2</v>
      </c>
      <c r="W424" s="79">
        <f>70.1*6</f>
        <v>420.59999999999997</v>
      </c>
      <c r="X424" s="79">
        <f t="shared" si="219"/>
        <v>2375.5333333333333</v>
      </c>
      <c r="Y424" s="79">
        <f t="shared" si="220"/>
        <v>23755.333333333336</v>
      </c>
      <c r="Z424" s="79">
        <f t="shared" si="221"/>
        <v>1904.58</v>
      </c>
      <c r="AA424" s="79">
        <f t="shared" si="222"/>
        <v>380.916</v>
      </c>
      <c r="AB424" s="79">
        <f t="shared" si="223"/>
        <v>634.86000000000013</v>
      </c>
      <c r="AC424" s="79">
        <f t="shared" si="224"/>
        <v>253.94400000000002</v>
      </c>
      <c r="AD424" s="79">
        <f t="shared" si="215"/>
        <v>926</v>
      </c>
      <c r="AE424" s="79">
        <f t="shared" si="216"/>
        <v>630</v>
      </c>
      <c r="AF424" s="81">
        <f t="shared" si="225"/>
        <v>7126.6</v>
      </c>
      <c r="AG424" s="81">
        <f t="shared" si="226"/>
        <v>20619.555555555555</v>
      </c>
      <c r="AH424" s="81">
        <f t="shared" si="227"/>
        <v>247434.66666666666</v>
      </c>
      <c r="AI424" s="81"/>
      <c r="AJ424" s="81"/>
      <c r="AK424" s="81"/>
      <c r="AL424" s="81"/>
      <c r="AM424" s="81"/>
      <c r="AN424" s="81"/>
      <c r="AO424" s="81"/>
      <c r="AP424" s="81"/>
      <c r="AQ424" s="81"/>
      <c r="IM424" s="24"/>
      <c r="IN424" s="24"/>
      <c r="IO424" s="24"/>
      <c r="IP424" s="24"/>
    </row>
    <row r="425" spans="1:250" s="23" customFormat="1" ht="15" customHeight="1" x14ac:dyDescent="0.2">
      <c r="A425" s="18">
        <v>88</v>
      </c>
      <c r="B425" s="106" t="s">
        <v>1248</v>
      </c>
      <c r="C425" s="106" t="s">
        <v>1249</v>
      </c>
      <c r="D425" s="20">
        <v>14</v>
      </c>
      <c r="E425" s="106" t="s">
        <v>964</v>
      </c>
      <c r="F425" s="106" t="s">
        <v>1250</v>
      </c>
      <c r="G425" s="106" t="s">
        <v>1610</v>
      </c>
      <c r="H425" s="21" t="s">
        <v>614</v>
      </c>
      <c r="I425" s="21" t="s">
        <v>615</v>
      </c>
      <c r="J425" s="22" t="s">
        <v>991</v>
      </c>
      <c r="K425" s="222">
        <v>33604</v>
      </c>
      <c r="L425" s="150" t="s">
        <v>906</v>
      </c>
      <c r="M425" s="22">
        <v>40</v>
      </c>
      <c r="N425" s="22" t="s">
        <v>755</v>
      </c>
      <c r="O425" s="21" t="s">
        <v>934</v>
      </c>
      <c r="P425" s="21" t="s">
        <v>1010</v>
      </c>
      <c r="Q425" s="21" t="s">
        <v>1032</v>
      </c>
      <c r="R425" s="22">
        <v>1</v>
      </c>
      <c r="S425" s="79">
        <f t="shared" si="214"/>
        <v>10581</v>
      </c>
      <c r="T425" s="79">
        <f t="shared" si="217"/>
        <v>2116.2000000000003</v>
      </c>
      <c r="U425" s="79"/>
      <c r="V425" s="79">
        <f t="shared" si="218"/>
        <v>12697.2</v>
      </c>
      <c r="W425" s="79">
        <f>70.1*7</f>
        <v>490.69999999999993</v>
      </c>
      <c r="X425" s="79">
        <f t="shared" si="219"/>
        <v>2375.5333333333333</v>
      </c>
      <c r="Y425" s="79">
        <f t="shared" si="220"/>
        <v>23755.333333333336</v>
      </c>
      <c r="Z425" s="79">
        <f t="shared" si="221"/>
        <v>1904.58</v>
      </c>
      <c r="AA425" s="79">
        <f t="shared" si="222"/>
        <v>380.916</v>
      </c>
      <c r="AB425" s="79">
        <f t="shared" si="223"/>
        <v>634.86000000000013</v>
      </c>
      <c r="AC425" s="79">
        <f t="shared" si="224"/>
        <v>253.94400000000002</v>
      </c>
      <c r="AD425" s="79">
        <f t="shared" si="215"/>
        <v>926</v>
      </c>
      <c r="AE425" s="79">
        <f t="shared" si="216"/>
        <v>630</v>
      </c>
      <c r="AF425" s="81">
        <f t="shared" si="225"/>
        <v>7126.6</v>
      </c>
      <c r="AG425" s="81">
        <f t="shared" si="226"/>
        <v>20689.655555555557</v>
      </c>
      <c r="AH425" s="81">
        <f t="shared" si="227"/>
        <v>248275.8666666667</v>
      </c>
      <c r="AI425" s="81"/>
      <c r="AJ425" s="81"/>
      <c r="AK425" s="81"/>
      <c r="AL425" s="81"/>
      <c r="AM425" s="81"/>
      <c r="AN425" s="81"/>
      <c r="AO425" s="81"/>
      <c r="AP425" s="81"/>
      <c r="AQ425" s="81"/>
      <c r="IM425" s="24"/>
      <c r="IN425" s="24"/>
      <c r="IO425" s="24"/>
      <c r="IP425" s="24"/>
    </row>
    <row r="426" spans="1:250" s="23" customFormat="1" ht="15" customHeight="1" x14ac:dyDescent="0.2">
      <c r="A426" s="18">
        <v>89</v>
      </c>
      <c r="B426" s="106" t="s">
        <v>1248</v>
      </c>
      <c r="C426" s="106" t="s">
        <v>1249</v>
      </c>
      <c r="D426" s="20">
        <v>14</v>
      </c>
      <c r="E426" s="106" t="s">
        <v>964</v>
      </c>
      <c r="F426" s="106" t="s">
        <v>1250</v>
      </c>
      <c r="G426" s="106" t="s">
        <v>1611</v>
      </c>
      <c r="H426" s="21" t="s">
        <v>616</v>
      </c>
      <c r="I426" s="21" t="s">
        <v>617</v>
      </c>
      <c r="J426" s="22" t="s">
        <v>991</v>
      </c>
      <c r="K426" s="222">
        <v>33604</v>
      </c>
      <c r="L426" s="150" t="s">
        <v>906</v>
      </c>
      <c r="M426" s="22">
        <v>40</v>
      </c>
      <c r="N426" s="22" t="s">
        <v>755</v>
      </c>
      <c r="O426" s="21" t="s">
        <v>934</v>
      </c>
      <c r="P426" s="21" t="s">
        <v>1010</v>
      </c>
      <c r="Q426" s="21" t="s">
        <v>1032</v>
      </c>
      <c r="R426" s="22">
        <v>1</v>
      </c>
      <c r="S426" s="79">
        <f t="shared" si="214"/>
        <v>10581</v>
      </c>
      <c r="T426" s="79">
        <f t="shared" si="217"/>
        <v>2116.2000000000003</v>
      </c>
      <c r="U426" s="79"/>
      <c r="V426" s="79">
        <f t="shared" si="218"/>
        <v>12697.2</v>
      </c>
      <c r="W426" s="79">
        <f>70.1*7</f>
        <v>490.69999999999993</v>
      </c>
      <c r="X426" s="79">
        <f t="shared" si="219"/>
        <v>2375.5333333333333</v>
      </c>
      <c r="Y426" s="79">
        <f t="shared" si="220"/>
        <v>23755.333333333336</v>
      </c>
      <c r="Z426" s="79">
        <f t="shared" si="221"/>
        <v>1904.58</v>
      </c>
      <c r="AA426" s="79">
        <f t="shared" si="222"/>
        <v>380.916</v>
      </c>
      <c r="AB426" s="79">
        <f t="shared" si="223"/>
        <v>634.86000000000013</v>
      </c>
      <c r="AC426" s="79">
        <f t="shared" si="224"/>
        <v>253.94400000000002</v>
      </c>
      <c r="AD426" s="79">
        <f t="shared" si="215"/>
        <v>926</v>
      </c>
      <c r="AE426" s="79">
        <f t="shared" si="216"/>
        <v>630</v>
      </c>
      <c r="AF426" s="81">
        <f t="shared" si="225"/>
        <v>7126.6</v>
      </c>
      <c r="AG426" s="81">
        <f t="shared" si="226"/>
        <v>20689.655555555557</v>
      </c>
      <c r="AH426" s="81">
        <f t="shared" si="227"/>
        <v>248275.8666666667</v>
      </c>
      <c r="AI426" s="81"/>
      <c r="AJ426" s="81"/>
      <c r="AK426" s="81"/>
      <c r="AL426" s="81"/>
      <c r="AM426" s="81"/>
      <c r="AN426" s="81"/>
      <c r="AO426" s="81"/>
      <c r="AP426" s="81"/>
      <c r="AQ426" s="81"/>
      <c r="IM426" s="24"/>
      <c r="IN426" s="24"/>
      <c r="IO426" s="24"/>
      <c r="IP426" s="24"/>
    </row>
    <row r="427" spans="1:250" s="23" customFormat="1" ht="15" customHeight="1" x14ac:dyDescent="0.2">
      <c r="A427" s="18">
        <v>90</v>
      </c>
      <c r="B427" s="106" t="s">
        <v>1248</v>
      </c>
      <c r="C427" s="106" t="s">
        <v>1249</v>
      </c>
      <c r="D427" s="20">
        <v>14</v>
      </c>
      <c r="E427" s="106" t="s">
        <v>964</v>
      </c>
      <c r="F427" s="106" t="s">
        <v>1250</v>
      </c>
      <c r="G427" s="106" t="s">
        <v>1612</v>
      </c>
      <c r="H427" s="21" t="s">
        <v>620</v>
      </c>
      <c r="I427" s="21" t="s">
        <v>621</v>
      </c>
      <c r="J427" s="22" t="s">
        <v>991</v>
      </c>
      <c r="K427" s="222">
        <v>33392</v>
      </c>
      <c r="L427" s="150" t="s">
        <v>906</v>
      </c>
      <c r="M427" s="22">
        <v>40</v>
      </c>
      <c r="N427" s="22" t="s">
        <v>755</v>
      </c>
      <c r="O427" s="21" t="s">
        <v>934</v>
      </c>
      <c r="P427" s="21" t="s">
        <v>1010</v>
      </c>
      <c r="Q427" s="21" t="s">
        <v>1032</v>
      </c>
      <c r="R427" s="22">
        <v>1</v>
      </c>
      <c r="S427" s="79">
        <f t="shared" si="214"/>
        <v>10581</v>
      </c>
      <c r="T427" s="79">
        <f t="shared" si="217"/>
        <v>2116.2000000000003</v>
      </c>
      <c r="U427" s="79"/>
      <c r="V427" s="79">
        <f t="shared" si="218"/>
        <v>12697.2</v>
      </c>
      <c r="W427" s="79">
        <f>70.1*7</f>
        <v>490.69999999999993</v>
      </c>
      <c r="X427" s="79">
        <f t="shared" si="219"/>
        <v>2375.5333333333333</v>
      </c>
      <c r="Y427" s="79">
        <f t="shared" si="220"/>
        <v>23755.333333333336</v>
      </c>
      <c r="Z427" s="79">
        <f t="shared" si="221"/>
        <v>1904.58</v>
      </c>
      <c r="AA427" s="79">
        <f t="shared" si="222"/>
        <v>380.916</v>
      </c>
      <c r="AB427" s="79">
        <f t="shared" si="223"/>
        <v>634.86000000000013</v>
      </c>
      <c r="AC427" s="79">
        <f t="shared" si="224"/>
        <v>253.94400000000002</v>
      </c>
      <c r="AD427" s="79">
        <f t="shared" si="215"/>
        <v>926</v>
      </c>
      <c r="AE427" s="79">
        <f t="shared" si="216"/>
        <v>630</v>
      </c>
      <c r="AF427" s="81">
        <f t="shared" si="225"/>
        <v>7126.6</v>
      </c>
      <c r="AG427" s="81">
        <f t="shared" si="226"/>
        <v>20689.655555555557</v>
      </c>
      <c r="AH427" s="81">
        <f t="shared" si="227"/>
        <v>248275.8666666667</v>
      </c>
      <c r="AI427" s="81"/>
      <c r="AJ427" s="81"/>
      <c r="AK427" s="81"/>
      <c r="AL427" s="81"/>
      <c r="AM427" s="81"/>
      <c r="AN427" s="81"/>
      <c r="AO427" s="81"/>
      <c r="AP427" s="81"/>
      <c r="AQ427" s="81"/>
      <c r="IM427" s="24"/>
      <c r="IN427" s="24"/>
      <c r="IO427" s="24"/>
      <c r="IP427" s="24"/>
    </row>
    <row r="428" spans="1:250" s="23" customFormat="1" ht="15" customHeight="1" x14ac:dyDescent="0.2">
      <c r="A428" s="18">
        <v>91</v>
      </c>
      <c r="B428" s="106" t="s">
        <v>1248</v>
      </c>
      <c r="C428" s="106" t="s">
        <v>1249</v>
      </c>
      <c r="D428" s="20">
        <v>14</v>
      </c>
      <c r="E428" s="106" t="s">
        <v>964</v>
      </c>
      <c r="F428" s="106" t="s">
        <v>1250</v>
      </c>
      <c r="G428" s="106" t="s">
        <v>1613</v>
      </c>
      <c r="H428" s="21" t="s">
        <v>626</v>
      </c>
      <c r="I428" s="21" t="s">
        <v>627</v>
      </c>
      <c r="J428" s="22" t="s">
        <v>991</v>
      </c>
      <c r="K428" s="222">
        <v>35461</v>
      </c>
      <c r="L428" s="150" t="s">
        <v>906</v>
      </c>
      <c r="M428" s="22">
        <v>40</v>
      </c>
      <c r="N428" s="22" t="s">
        <v>755</v>
      </c>
      <c r="O428" s="21" t="s">
        <v>934</v>
      </c>
      <c r="P428" s="21" t="s">
        <v>1010</v>
      </c>
      <c r="Q428" s="21" t="s">
        <v>1032</v>
      </c>
      <c r="R428" s="22">
        <v>1</v>
      </c>
      <c r="S428" s="79">
        <f t="shared" si="214"/>
        <v>10581</v>
      </c>
      <c r="T428" s="79">
        <f t="shared" si="217"/>
        <v>2116.2000000000003</v>
      </c>
      <c r="U428" s="79"/>
      <c r="V428" s="79">
        <f t="shared" si="218"/>
        <v>12697.2</v>
      </c>
      <c r="W428" s="79">
        <f>70.1*6</f>
        <v>420.59999999999997</v>
      </c>
      <c r="X428" s="79">
        <f t="shared" si="219"/>
        <v>2375.5333333333333</v>
      </c>
      <c r="Y428" s="79">
        <f t="shared" si="220"/>
        <v>23755.333333333336</v>
      </c>
      <c r="Z428" s="79">
        <f t="shared" si="221"/>
        <v>1904.58</v>
      </c>
      <c r="AA428" s="79">
        <f t="shared" si="222"/>
        <v>380.916</v>
      </c>
      <c r="AB428" s="79">
        <f t="shared" si="223"/>
        <v>634.86000000000013</v>
      </c>
      <c r="AC428" s="79">
        <f t="shared" si="224"/>
        <v>253.94400000000002</v>
      </c>
      <c r="AD428" s="79">
        <f t="shared" si="215"/>
        <v>926</v>
      </c>
      <c r="AE428" s="79">
        <f t="shared" si="216"/>
        <v>630</v>
      </c>
      <c r="AF428" s="81">
        <f t="shared" si="225"/>
        <v>7126.6</v>
      </c>
      <c r="AG428" s="81">
        <f t="shared" si="226"/>
        <v>20619.555555555555</v>
      </c>
      <c r="AH428" s="81">
        <f t="shared" si="227"/>
        <v>247434.66666666666</v>
      </c>
      <c r="AI428" s="81"/>
      <c r="AJ428" s="81"/>
      <c r="AK428" s="81"/>
      <c r="AL428" s="81"/>
      <c r="AM428" s="81"/>
      <c r="AN428" s="81"/>
      <c r="AO428" s="81"/>
      <c r="AP428" s="81"/>
      <c r="AQ428" s="81"/>
      <c r="IM428" s="24"/>
      <c r="IN428" s="24"/>
      <c r="IO428" s="24"/>
      <c r="IP428" s="24"/>
    </row>
    <row r="429" spans="1:250" s="23" customFormat="1" ht="15" customHeight="1" x14ac:dyDescent="0.2">
      <c r="A429" s="18">
        <v>92</v>
      </c>
      <c r="B429" s="106" t="s">
        <v>1248</v>
      </c>
      <c r="C429" s="106" t="s">
        <v>1249</v>
      </c>
      <c r="D429" s="20">
        <v>14</v>
      </c>
      <c r="E429" s="106" t="s">
        <v>964</v>
      </c>
      <c r="F429" s="106" t="s">
        <v>1250</v>
      </c>
      <c r="G429" s="106" t="s">
        <v>1614</v>
      </c>
      <c r="H429" s="21" t="s">
        <v>629</v>
      </c>
      <c r="I429" s="21" t="s">
        <v>536</v>
      </c>
      <c r="J429" s="22" t="s">
        <v>991</v>
      </c>
      <c r="K429" s="222">
        <v>38839</v>
      </c>
      <c r="L429" s="150" t="s">
        <v>906</v>
      </c>
      <c r="M429" s="22">
        <v>40</v>
      </c>
      <c r="N429" s="22" t="s">
        <v>755</v>
      </c>
      <c r="O429" s="21" t="s">
        <v>934</v>
      </c>
      <c r="P429" s="21" t="s">
        <v>1010</v>
      </c>
      <c r="Q429" s="21" t="s">
        <v>1032</v>
      </c>
      <c r="R429" s="22">
        <v>1</v>
      </c>
      <c r="S429" s="79">
        <f t="shared" si="214"/>
        <v>10581</v>
      </c>
      <c r="T429" s="79">
        <f t="shared" si="217"/>
        <v>2116.2000000000003</v>
      </c>
      <c r="U429" s="79"/>
      <c r="V429" s="79">
        <f t="shared" si="218"/>
        <v>12697.2</v>
      </c>
      <c r="W429" s="79">
        <f>70.1*4</f>
        <v>280.39999999999998</v>
      </c>
      <c r="X429" s="79">
        <f t="shared" si="219"/>
        <v>2375.5333333333333</v>
      </c>
      <c r="Y429" s="79">
        <f t="shared" si="220"/>
        <v>23755.333333333336</v>
      </c>
      <c r="Z429" s="79">
        <f t="shared" si="221"/>
        <v>1904.58</v>
      </c>
      <c r="AA429" s="79">
        <f t="shared" si="222"/>
        <v>380.916</v>
      </c>
      <c r="AB429" s="79">
        <f t="shared" si="223"/>
        <v>634.86000000000013</v>
      </c>
      <c r="AC429" s="79">
        <f t="shared" si="224"/>
        <v>253.94400000000002</v>
      </c>
      <c r="AD429" s="79">
        <f t="shared" si="215"/>
        <v>926</v>
      </c>
      <c r="AE429" s="79">
        <f t="shared" si="216"/>
        <v>630</v>
      </c>
      <c r="AF429" s="81">
        <f t="shared" si="225"/>
        <v>7126.6</v>
      </c>
      <c r="AG429" s="81">
        <f t="shared" si="226"/>
        <v>20479.355555555558</v>
      </c>
      <c r="AH429" s="81">
        <f t="shared" si="227"/>
        <v>245752.26666666669</v>
      </c>
      <c r="AI429" s="81"/>
      <c r="AJ429" s="81"/>
      <c r="AK429" s="81"/>
      <c r="AL429" s="81"/>
      <c r="AM429" s="81"/>
      <c r="AN429" s="81"/>
      <c r="AO429" s="81"/>
      <c r="AP429" s="81"/>
      <c r="AQ429" s="81"/>
      <c r="IM429" s="24"/>
      <c r="IN429" s="24"/>
      <c r="IO429" s="24"/>
      <c r="IP429" s="24"/>
    </row>
    <row r="430" spans="1:250" s="23" customFormat="1" ht="15" customHeight="1" x14ac:dyDescent="0.2">
      <c r="A430" s="18">
        <v>93</v>
      </c>
      <c r="B430" s="106" t="s">
        <v>1248</v>
      </c>
      <c r="C430" s="106" t="s">
        <v>1249</v>
      </c>
      <c r="D430" s="20">
        <v>14</v>
      </c>
      <c r="E430" s="106" t="s">
        <v>964</v>
      </c>
      <c r="F430" s="106" t="s">
        <v>1250</v>
      </c>
      <c r="G430" s="106" t="s">
        <v>1615</v>
      </c>
      <c r="H430" s="21" t="s">
        <v>636</v>
      </c>
      <c r="I430" s="21" t="s">
        <v>637</v>
      </c>
      <c r="J430" s="22" t="s">
        <v>991</v>
      </c>
      <c r="K430" s="222">
        <v>37820</v>
      </c>
      <c r="L430" s="150" t="s">
        <v>906</v>
      </c>
      <c r="M430" s="22">
        <v>40</v>
      </c>
      <c r="N430" s="22" t="s">
        <v>755</v>
      </c>
      <c r="O430" s="21" t="s">
        <v>934</v>
      </c>
      <c r="P430" s="21" t="s">
        <v>1010</v>
      </c>
      <c r="Q430" s="21" t="s">
        <v>1032</v>
      </c>
      <c r="R430" s="22">
        <v>1</v>
      </c>
      <c r="S430" s="79">
        <f t="shared" si="214"/>
        <v>10581</v>
      </c>
      <c r="T430" s="79">
        <f t="shared" si="217"/>
        <v>2116.2000000000003</v>
      </c>
      <c r="U430" s="79"/>
      <c r="V430" s="79">
        <f t="shared" si="218"/>
        <v>12697.2</v>
      </c>
      <c r="W430" s="79">
        <f>70.1*4</f>
        <v>280.39999999999998</v>
      </c>
      <c r="X430" s="79">
        <f t="shared" si="219"/>
        <v>2375.5333333333333</v>
      </c>
      <c r="Y430" s="79">
        <f t="shared" si="220"/>
        <v>23755.333333333336</v>
      </c>
      <c r="Z430" s="79">
        <f t="shared" si="221"/>
        <v>1904.58</v>
      </c>
      <c r="AA430" s="79">
        <f t="shared" si="222"/>
        <v>380.916</v>
      </c>
      <c r="AB430" s="79">
        <f t="shared" si="223"/>
        <v>634.86000000000013</v>
      </c>
      <c r="AC430" s="79">
        <f t="shared" si="224"/>
        <v>253.94400000000002</v>
      </c>
      <c r="AD430" s="79">
        <f t="shared" si="215"/>
        <v>926</v>
      </c>
      <c r="AE430" s="79">
        <f t="shared" si="216"/>
        <v>630</v>
      </c>
      <c r="AF430" s="81">
        <f t="shared" si="225"/>
        <v>7126.6</v>
      </c>
      <c r="AG430" s="81">
        <f t="shared" si="226"/>
        <v>20479.355555555558</v>
      </c>
      <c r="AH430" s="81">
        <f t="shared" si="227"/>
        <v>245752.26666666669</v>
      </c>
      <c r="AI430" s="81"/>
      <c r="AJ430" s="81"/>
      <c r="AK430" s="81"/>
      <c r="AL430" s="81"/>
      <c r="AM430" s="81"/>
      <c r="AN430" s="81"/>
      <c r="AO430" s="81"/>
      <c r="AP430" s="81"/>
      <c r="AQ430" s="81"/>
      <c r="IM430" s="24"/>
      <c r="IN430" s="24"/>
      <c r="IO430" s="24"/>
      <c r="IP430" s="24"/>
    </row>
    <row r="431" spans="1:250" s="23" customFormat="1" ht="15" customHeight="1" x14ac:dyDescent="0.2">
      <c r="A431" s="18">
        <v>94</v>
      </c>
      <c r="B431" s="106" t="s">
        <v>1248</v>
      </c>
      <c r="C431" s="106" t="s">
        <v>1249</v>
      </c>
      <c r="D431" s="20">
        <v>14</v>
      </c>
      <c r="E431" s="106" t="s">
        <v>964</v>
      </c>
      <c r="F431" s="106" t="s">
        <v>1250</v>
      </c>
      <c r="G431" s="106" t="s">
        <v>1616</v>
      </c>
      <c r="H431" s="21" t="s">
        <v>664</v>
      </c>
      <c r="I431" s="21" t="s">
        <v>665</v>
      </c>
      <c r="J431" s="22" t="s">
        <v>991</v>
      </c>
      <c r="K431" s="222">
        <v>35930</v>
      </c>
      <c r="L431" s="150" t="s">
        <v>906</v>
      </c>
      <c r="M431" s="22">
        <v>40</v>
      </c>
      <c r="N431" s="22" t="s">
        <v>755</v>
      </c>
      <c r="O431" s="21" t="s">
        <v>934</v>
      </c>
      <c r="P431" s="21" t="s">
        <v>1010</v>
      </c>
      <c r="Q431" s="21" t="s">
        <v>1032</v>
      </c>
      <c r="R431" s="22">
        <v>1</v>
      </c>
      <c r="S431" s="79">
        <f t="shared" si="214"/>
        <v>10581</v>
      </c>
      <c r="T431" s="79">
        <f t="shared" si="217"/>
        <v>2116.2000000000003</v>
      </c>
      <c r="U431" s="79"/>
      <c r="V431" s="79">
        <f t="shared" si="218"/>
        <v>12697.2</v>
      </c>
      <c r="W431" s="79">
        <f>70.1*6</f>
        <v>420.59999999999997</v>
      </c>
      <c r="X431" s="79">
        <f t="shared" si="219"/>
        <v>2375.5333333333333</v>
      </c>
      <c r="Y431" s="79">
        <f t="shared" si="220"/>
        <v>23755.333333333336</v>
      </c>
      <c r="Z431" s="79">
        <f t="shared" si="221"/>
        <v>1904.58</v>
      </c>
      <c r="AA431" s="79">
        <f t="shared" si="222"/>
        <v>380.916</v>
      </c>
      <c r="AB431" s="79">
        <f t="shared" si="223"/>
        <v>634.86000000000013</v>
      </c>
      <c r="AC431" s="79">
        <f t="shared" si="224"/>
        <v>253.94400000000002</v>
      </c>
      <c r="AD431" s="79">
        <f t="shared" si="215"/>
        <v>926</v>
      </c>
      <c r="AE431" s="79">
        <f t="shared" si="216"/>
        <v>630</v>
      </c>
      <c r="AF431" s="81">
        <f t="shared" si="225"/>
        <v>7126.6</v>
      </c>
      <c r="AG431" s="81">
        <f t="shared" si="226"/>
        <v>20619.555555555555</v>
      </c>
      <c r="AH431" s="81">
        <f t="shared" si="227"/>
        <v>247434.66666666666</v>
      </c>
      <c r="AI431" s="81"/>
      <c r="AJ431" s="81"/>
      <c r="AK431" s="81"/>
      <c r="AL431" s="81"/>
      <c r="AM431" s="81"/>
      <c r="AN431" s="81"/>
      <c r="AO431" s="81"/>
      <c r="AP431" s="81"/>
      <c r="AQ431" s="81"/>
      <c r="IM431" s="24"/>
      <c r="IN431" s="24"/>
      <c r="IO431" s="24"/>
      <c r="IP431" s="24"/>
    </row>
    <row r="432" spans="1:250" s="23" customFormat="1" ht="15" customHeight="1" x14ac:dyDescent="0.2">
      <c r="A432" s="18">
        <v>95</v>
      </c>
      <c r="B432" s="106" t="s">
        <v>1248</v>
      </c>
      <c r="C432" s="106" t="s">
        <v>1249</v>
      </c>
      <c r="D432" s="20">
        <v>14</v>
      </c>
      <c r="E432" s="106" t="s">
        <v>964</v>
      </c>
      <c r="F432" s="106" t="s">
        <v>1250</v>
      </c>
      <c r="G432" s="106" t="s">
        <v>1617</v>
      </c>
      <c r="H432" s="21" t="s">
        <v>666</v>
      </c>
      <c r="I432" s="21" t="s">
        <v>667</v>
      </c>
      <c r="J432" s="22" t="s">
        <v>991</v>
      </c>
      <c r="K432" s="222">
        <v>35200</v>
      </c>
      <c r="L432" s="150" t="s">
        <v>906</v>
      </c>
      <c r="M432" s="22">
        <v>40</v>
      </c>
      <c r="N432" s="22" t="s">
        <v>755</v>
      </c>
      <c r="O432" s="21" t="s">
        <v>934</v>
      </c>
      <c r="P432" s="21" t="s">
        <v>1010</v>
      </c>
      <c r="Q432" s="21" t="s">
        <v>1032</v>
      </c>
      <c r="R432" s="22">
        <v>1</v>
      </c>
      <c r="S432" s="79">
        <f t="shared" si="214"/>
        <v>10581</v>
      </c>
      <c r="T432" s="79">
        <f t="shared" si="217"/>
        <v>2116.2000000000003</v>
      </c>
      <c r="U432" s="79"/>
      <c r="V432" s="79">
        <f t="shared" si="218"/>
        <v>12697.2</v>
      </c>
      <c r="W432" s="79">
        <f>70.1*6</f>
        <v>420.59999999999997</v>
      </c>
      <c r="X432" s="79">
        <f t="shared" si="219"/>
        <v>2375.5333333333333</v>
      </c>
      <c r="Y432" s="79">
        <f t="shared" si="220"/>
        <v>23755.333333333336</v>
      </c>
      <c r="Z432" s="79">
        <f t="shared" si="221"/>
        <v>1904.58</v>
      </c>
      <c r="AA432" s="79">
        <f t="shared" si="222"/>
        <v>380.916</v>
      </c>
      <c r="AB432" s="79">
        <f t="shared" si="223"/>
        <v>634.86000000000013</v>
      </c>
      <c r="AC432" s="79">
        <f t="shared" si="224"/>
        <v>253.94400000000002</v>
      </c>
      <c r="AD432" s="79">
        <f t="shared" si="215"/>
        <v>926</v>
      </c>
      <c r="AE432" s="79">
        <f t="shared" si="216"/>
        <v>630</v>
      </c>
      <c r="AF432" s="81">
        <f t="shared" si="225"/>
        <v>7126.6</v>
      </c>
      <c r="AG432" s="81">
        <f t="shared" si="226"/>
        <v>20619.555555555555</v>
      </c>
      <c r="AH432" s="81">
        <f t="shared" si="227"/>
        <v>247434.66666666666</v>
      </c>
      <c r="AI432" s="81"/>
      <c r="AJ432" s="81"/>
      <c r="AK432" s="81"/>
      <c r="AL432" s="81"/>
      <c r="AM432" s="81"/>
      <c r="AN432" s="81"/>
      <c r="AO432" s="81"/>
      <c r="AP432" s="81"/>
      <c r="AQ432" s="81"/>
      <c r="IM432" s="24"/>
      <c r="IN432" s="24"/>
      <c r="IO432" s="24"/>
      <c r="IP432" s="24"/>
    </row>
    <row r="433" spans="1:250" s="23" customFormat="1" ht="15" customHeight="1" x14ac:dyDescent="0.2">
      <c r="A433" s="18">
        <v>96</v>
      </c>
      <c r="B433" s="106" t="s">
        <v>1248</v>
      </c>
      <c r="C433" s="106" t="s">
        <v>1249</v>
      </c>
      <c r="D433" s="20">
        <v>14</v>
      </c>
      <c r="E433" s="106" t="s">
        <v>964</v>
      </c>
      <c r="F433" s="106" t="s">
        <v>1250</v>
      </c>
      <c r="G433" s="106" t="s">
        <v>1618</v>
      </c>
      <c r="H433" s="21" t="s">
        <v>672</v>
      </c>
      <c r="I433" s="21" t="s">
        <v>673</v>
      </c>
      <c r="J433" s="22" t="s">
        <v>991</v>
      </c>
      <c r="K433" s="222">
        <v>36830</v>
      </c>
      <c r="L433" s="150" t="s">
        <v>906</v>
      </c>
      <c r="M433" s="22">
        <v>40</v>
      </c>
      <c r="N433" s="22" t="s">
        <v>755</v>
      </c>
      <c r="O433" s="21" t="s">
        <v>934</v>
      </c>
      <c r="P433" s="21" t="s">
        <v>1010</v>
      </c>
      <c r="Q433" s="21" t="s">
        <v>1032</v>
      </c>
      <c r="R433" s="22">
        <v>1</v>
      </c>
      <c r="S433" s="79">
        <f t="shared" si="214"/>
        <v>10581</v>
      </c>
      <c r="T433" s="79">
        <f t="shared" si="217"/>
        <v>2116.2000000000003</v>
      </c>
      <c r="U433" s="79"/>
      <c r="V433" s="79">
        <f t="shared" si="218"/>
        <v>12697.2</v>
      </c>
      <c r="W433" s="79">
        <f>70.1*5</f>
        <v>350.5</v>
      </c>
      <c r="X433" s="79">
        <f t="shared" si="219"/>
        <v>2375.5333333333333</v>
      </c>
      <c r="Y433" s="79">
        <f t="shared" si="220"/>
        <v>23755.333333333336</v>
      </c>
      <c r="Z433" s="79">
        <f t="shared" si="221"/>
        <v>1904.58</v>
      </c>
      <c r="AA433" s="79">
        <f t="shared" si="222"/>
        <v>380.916</v>
      </c>
      <c r="AB433" s="79">
        <f t="shared" si="223"/>
        <v>634.86000000000013</v>
      </c>
      <c r="AC433" s="79">
        <f t="shared" si="224"/>
        <v>253.94400000000002</v>
      </c>
      <c r="AD433" s="79">
        <f t="shared" si="215"/>
        <v>926</v>
      </c>
      <c r="AE433" s="79">
        <f t="shared" si="216"/>
        <v>630</v>
      </c>
      <c r="AF433" s="81">
        <f t="shared" si="225"/>
        <v>7126.6</v>
      </c>
      <c r="AG433" s="81">
        <f t="shared" si="226"/>
        <v>20549.455555555556</v>
      </c>
      <c r="AH433" s="81">
        <f t="shared" si="227"/>
        <v>246593.46666666667</v>
      </c>
      <c r="AI433" s="81"/>
      <c r="AJ433" s="81"/>
      <c r="AK433" s="81"/>
      <c r="AL433" s="81"/>
      <c r="AM433" s="81"/>
      <c r="AN433" s="81"/>
      <c r="AO433" s="81"/>
      <c r="AP433" s="81"/>
      <c r="AQ433" s="81"/>
      <c r="IM433" s="24"/>
      <c r="IN433" s="24"/>
      <c r="IO433" s="24"/>
      <c r="IP433" s="24"/>
    </row>
    <row r="434" spans="1:250" s="23" customFormat="1" ht="15" customHeight="1" x14ac:dyDescent="0.2">
      <c r="A434" s="18">
        <v>97</v>
      </c>
      <c r="B434" s="106" t="s">
        <v>1248</v>
      </c>
      <c r="C434" s="106" t="s">
        <v>1249</v>
      </c>
      <c r="D434" s="20">
        <v>14</v>
      </c>
      <c r="E434" s="106" t="s">
        <v>964</v>
      </c>
      <c r="F434" s="106" t="s">
        <v>1250</v>
      </c>
      <c r="G434" s="106" t="s">
        <v>1619</v>
      </c>
      <c r="H434" s="21" t="s">
        <v>674</v>
      </c>
      <c r="I434" s="21" t="s">
        <v>675</v>
      </c>
      <c r="J434" s="22" t="s">
        <v>991</v>
      </c>
      <c r="K434" s="222">
        <v>35079</v>
      </c>
      <c r="L434" s="150" t="s">
        <v>906</v>
      </c>
      <c r="M434" s="22">
        <v>40</v>
      </c>
      <c r="N434" s="22" t="s">
        <v>755</v>
      </c>
      <c r="O434" s="21" t="s">
        <v>934</v>
      </c>
      <c r="P434" s="21" t="s">
        <v>1010</v>
      </c>
      <c r="Q434" s="21" t="s">
        <v>1032</v>
      </c>
      <c r="R434" s="22">
        <v>1</v>
      </c>
      <c r="S434" s="79">
        <f t="shared" si="214"/>
        <v>10581</v>
      </c>
      <c r="T434" s="79">
        <f t="shared" ref="T434:T449" si="228">+S434*20%</f>
        <v>2116.2000000000003</v>
      </c>
      <c r="U434" s="79"/>
      <c r="V434" s="79">
        <f t="shared" ref="V434:V465" si="229">S434+T434+U434</f>
        <v>12697.2</v>
      </c>
      <c r="W434" s="79">
        <f>70.1*6</f>
        <v>420.59999999999997</v>
      </c>
      <c r="X434" s="79">
        <f t="shared" ref="X434:X465" si="230">(V434+AD434+AE434)/30*5</f>
        <v>2375.5333333333333</v>
      </c>
      <c r="Y434" s="79">
        <f t="shared" ref="Y434:Y465" si="231">(V434+AD434+AE434)/30*50</f>
        <v>23755.333333333336</v>
      </c>
      <c r="Z434" s="79">
        <f t="shared" ref="Z434:Z465" si="232">V434*15%</f>
        <v>1904.58</v>
      </c>
      <c r="AA434" s="79">
        <f t="shared" ref="AA434:AA465" si="233">V434*3%</f>
        <v>380.916</v>
      </c>
      <c r="AB434" s="79">
        <f t="shared" ref="AB434:AB465" si="234">V434*5%</f>
        <v>634.86000000000013</v>
      </c>
      <c r="AC434" s="79">
        <f t="shared" ref="AC434:AC465" si="235">V434*2%</f>
        <v>253.94400000000002</v>
      </c>
      <c r="AD434" s="79">
        <f t="shared" si="215"/>
        <v>926</v>
      </c>
      <c r="AE434" s="79">
        <f t="shared" si="216"/>
        <v>630</v>
      </c>
      <c r="AF434" s="81">
        <f t="shared" ref="AF434:AF465" si="236">(V434+AD434+AE434)/2</f>
        <v>7126.6</v>
      </c>
      <c r="AG434" s="81">
        <f t="shared" ref="AG434:AG465" si="237">V434+W434+Z434+AA434+AB434+AC434+AD434+AE434+(X434/12+Y434/12+AF434/12)</f>
        <v>20619.555555555555</v>
      </c>
      <c r="AH434" s="81">
        <f t="shared" ref="AH434:AH465" si="238">+AG434*12</f>
        <v>247434.66666666666</v>
      </c>
      <c r="AI434" s="81"/>
      <c r="AJ434" s="81"/>
      <c r="AK434" s="81"/>
      <c r="AL434" s="81"/>
      <c r="AM434" s="81"/>
      <c r="AN434" s="81"/>
      <c r="AO434" s="81"/>
      <c r="AP434" s="81"/>
      <c r="AQ434" s="81"/>
      <c r="IM434" s="24"/>
      <c r="IN434" s="24"/>
      <c r="IO434" s="24"/>
      <c r="IP434" s="24"/>
    </row>
    <row r="435" spans="1:250" s="23" customFormat="1" ht="15" customHeight="1" x14ac:dyDescent="0.2">
      <c r="A435" s="18">
        <v>98</v>
      </c>
      <c r="B435" s="106" t="s">
        <v>1248</v>
      </c>
      <c r="C435" s="106" t="s">
        <v>1249</v>
      </c>
      <c r="D435" s="20">
        <v>14</v>
      </c>
      <c r="E435" s="106" t="s">
        <v>964</v>
      </c>
      <c r="F435" s="106" t="s">
        <v>1250</v>
      </c>
      <c r="G435" s="106" t="s">
        <v>1620</v>
      </c>
      <c r="H435" s="21" t="s">
        <v>676</v>
      </c>
      <c r="I435" s="21" t="s">
        <v>491</v>
      </c>
      <c r="J435" s="22" t="s">
        <v>991</v>
      </c>
      <c r="K435" s="222">
        <v>38792</v>
      </c>
      <c r="L435" s="150" t="s">
        <v>906</v>
      </c>
      <c r="M435" s="22">
        <v>40</v>
      </c>
      <c r="N435" s="22" t="s">
        <v>755</v>
      </c>
      <c r="O435" s="21" t="s">
        <v>934</v>
      </c>
      <c r="P435" s="21" t="s">
        <v>1010</v>
      </c>
      <c r="Q435" s="21" t="s">
        <v>1032</v>
      </c>
      <c r="R435" s="22">
        <v>1</v>
      </c>
      <c r="S435" s="79">
        <f t="shared" si="214"/>
        <v>10581</v>
      </c>
      <c r="T435" s="79">
        <f t="shared" si="228"/>
        <v>2116.2000000000003</v>
      </c>
      <c r="U435" s="79"/>
      <c r="V435" s="79">
        <f t="shared" si="229"/>
        <v>12697.2</v>
      </c>
      <c r="W435" s="79">
        <f>70.1*4</f>
        <v>280.39999999999998</v>
      </c>
      <c r="X435" s="79">
        <f t="shared" si="230"/>
        <v>2375.5333333333333</v>
      </c>
      <c r="Y435" s="79">
        <f t="shared" si="231"/>
        <v>23755.333333333336</v>
      </c>
      <c r="Z435" s="79">
        <f t="shared" si="232"/>
        <v>1904.58</v>
      </c>
      <c r="AA435" s="79">
        <f t="shared" si="233"/>
        <v>380.916</v>
      </c>
      <c r="AB435" s="79">
        <f t="shared" si="234"/>
        <v>634.86000000000013</v>
      </c>
      <c r="AC435" s="79">
        <f t="shared" si="235"/>
        <v>253.94400000000002</v>
      </c>
      <c r="AD435" s="79">
        <f t="shared" si="215"/>
        <v>926</v>
      </c>
      <c r="AE435" s="79">
        <f t="shared" si="216"/>
        <v>630</v>
      </c>
      <c r="AF435" s="81">
        <f t="shared" si="236"/>
        <v>7126.6</v>
      </c>
      <c r="AG435" s="81">
        <f t="shared" si="237"/>
        <v>20479.355555555558</v>
      </c>
      <c r="AH435" s="81">
        <f t="shared" si="238"/>
        <v>245752.26666666669</v>
      </c>
      <c r="AI435" s="81"/>
      <c r="AJ435" s="81"/>
      <c r="AK435" s="81"/>
      <c r="AL435" s="81"/>
      <c r="AM435" s="81"/>
      <c r="AN435" s="81"/>
      <c r="AO435" s="81"/>
      <c r="AP435" s="81"/>
      <c r="AQ435" s="81"/>
      <c r="IM435" s="24"/>
      <c r="IN435" s="24"/>
      <c r="IO435" s="24"/>
      <c r="IP435" s="24"/>
    </row>
    <row r="436" spans="1:250" s="23" customFormat="1" ht="15" customHeight="1" x14ac:dyDescent="0.2">
      <c r="A436" s="18">
        <v>99</v>
      </c>
      <c r="B436" s="106" t="s">
        <v>1248</v>
      </c>
      <c r="C436" s="106" t="s">
        <v>1249</v>
      </c>
      <c r="D436" s="20">
        <v>14</v>
      </c>
      <c r="E436" s="106" t="s">
        <v>964</v>
      </c>
      <c r="F436" s="106" t="s">
        <v>1250</v>
      </c>
      <c r="G436" s="106" t="s">
        <v>1621</v>
      </c>
      <c r="H436" s="21" t="s">
        <v>681</v>
      </c>
      <c r="I436" s="21" t="s">
        <v>682</v>
      </c>
      <c r="J436" s="22" t="s">
        <v>991</v>
      </c>
      <c r="K436" s="222">
        <v>35842</v>
      </c>
      <c r="L436" s="150" t="s">
        <v>906</v>
      </c>
      <c r="M436" s="22">
        <v>40</v>
      </c>
      <c r="N436" s="22" t="s">
        <v>755</v>
      </c>
      <c r="O436" s="21" t="s">
        <v>934</v>
      </c>
      <c r="P436" s="21" t="s">
        <v>1010</v>
      </c>
      <c r="Q436" s="21" t="s">
        <v>1032</v>
      </c>
      <c r="R436" s="22">
        <v>1</v>
      </c>
      <c r="S436" s="79">
        <f t="shared" si="214"/>
        <v>10581</v>
      </c>
      <c r="T436" s="79">
        <f t="shared" si="228"/>
        <v>2116.2000000000003</v>
      </c>
      <c r="U436" s="79"/>
      <c r="V436" s="79">
        <f t="shared" si="229"/>
        <v>12697.2</v>
      </c>
      <c r="W436" s="79">
        <f>70.1*6</f>
        <v>420.59999999999997</v>
      </c>
      <c r="X436" s="79">
        <f t="shared" si="230"/>
        <v>2375.5333333333333</v>
      </c>
      <c r="Y436" s="79">
        <f t="shared" si="231"/>
        <v>23755.333333333336</v>
      </c>
      <c r="Z436" s="79">
        <f t="shared" si="232"/>
        <v>1904.58</v>
      </c>
      <c r="AA436" s="79">
        <f t="shared" si="233"/>
        <v>380.916</v>
      </c>
      <c r="AB436" s="79">
        <f t="shared" si="234"/>
        <v>634.86000000000013</v>
      </c>
      <c r="AC436" s="79">
        <f t="shared" si="235"/>
        <v>253.94400000000002</v>
      </c>
      <c r="AD436" s="79">
        <f t="shared" si="215"/>
        <v>926</v>
      </c>
      <c r="AE436" s="79">
        <f t="shared" si="216"/>
        <v>630</v>
      </c>
      <c r="AF436" s="81">
        <f t="shared" si="236"/>
        <v>7126.6</v>
      </c>
      <c r="AG436" s="81">
        <f t="shared" si="237"/>
        <v>20619.555555555555</v>
      </c>
      <c r="AH436" s="81">
        <f t="shared" si="238"/>
        <v>247434.66666666666</v>
      </c>
      <c r="AI436" s="81"/>
      <c r="AJ436" s="81"/>
      <c r="AK436" s="81"/>
      <c r="AL436" s="81"/>
      <c r="AM436" s="81"/>
      <c r="AN436" s="81"/>
      <c r="AO436" s="81"/>
      <c r="AP436" s="81"/>
      <c r="AQ436" s="81"/>
      <c r="IM436" s="24"/>
      <c r="IN436" s="24"/>
      <c r="IO436" s="24"/>
      <c r="IP436" s="24"/>
    </row>
    <row r="437" spans="1:250" s="23" customFormat="1" ht="15" customHeight="1" x14ac:dyDescent="0.2">
      <c r="A437" s="18">
        <v>100</v>
      </c>
      <c r="B437" s="106" t="s">
        <v>1248</v>
      </c>
      <c r="C437" s="106" t="s">
        <v>1249</v>
      </c>
      <c r="D437" s="20">
        <v>14</v>
      </c>
      <c r="E437" s="106" t="s">
        <v>964</v>
      </c>
      <c r="F437" s="106" t="s">
        <v>1250</v>
      </c>
      <c r="G437" s="106" t="s">
        <v>1622</v>
      </c>
      <c r="H437" s="21" t="s">
        <v>379</v>
      </c>
      <c r="I437" s="21" t="s">
        <v>538</v>
      </c>
      <c r="J437" s="22" t="s">
        <v>991</v>
      </c>
      <c r="K437" s="222">
        <v>39265</v>
      </c>
      <c r="L437" s="150" t="s">
        <v>767</v>
      </c>
      <c r="M437" s="22">
        <v>40</v>
      </c>
      <c r="N437" s="180" t="s">
        <v>755</v>
      </c>
      <c r="O437" s="21" t="s">
        <v>933</v>
      </c>
      <c r="P437" s="21" t="s">
        <v>1010</v>
      </c>
      <c r="Q437" s="21" t="s">
        <v>1032</v>
      </c>
      <c r="R437" s="22">
        <v>1</v>
      </c>
      <c r="S437" s="146">
        <f t="shared" ref="S437:S467" si="239">10837+500+400</f>
        <v>11737</v>
      </c>
      <c r="T437" s="79">
        <f t="shared" si="228"/>
        <v>2347.4</v>
      </c>
      <c r="U437" s="79"/>
      <c r="V437" s="79">
        <f t="shared" si="229"/>
        <v>14084.4</v>
      </c>
      <c r="W437" s="79">
        <f>70.1*4</f>
        <v>280.39999999999998</v>
      </c>
      <c r="X437" s="79">
        <f t="shared" si="230"/>
        <v>2617.0666666666666</v>
      </c>
      <c r="Y437" s="79">
        <f t="shared" si="231"/>
        <v>26170.666666666664</v>
      </c>
      <c r="Z437" s="79">
        <f t="shared" si="232"/>
        <v>2112.66</v>
      </c>
      <c r="AA437" s="79">
        <f t="shared" si="233"/>
        <v>422.53199999999998</v>
      </c>
      <c r="AB437" s="79">
        <f t="shared" si="234"/>
        <v>704.22</v>
      </c>
      <c r="AC437" s="79">
        <f t="shared" si="235"/>
        <v>281.68799999999999</v>
      </c>
      <c r="AD437" s="79">
        <f t="shared" ref="AD437:AD467" si="240">887+70</f>
        <v>957</v>
      </c>
      <c r="AE437" s="79">
        <f t="shared" ref="AE437:AE467" si="241">631+30</f>
        <v>661</v>
      </c>
      <c r="AF437" s="81">
        <f t="shared" si="236"/>
        <v>7851.2</v>
      </c>
      <c r="AG437" s="81">
        <f t="shared" si="237"/>
        <v>22557.144444444442</v>
      </c>
      <c r="AH437" s="81">
        <f t="shared" si="238"/>
        <v>270685.73333333328</v>
      </c>
      <c r="AI437" s="81"/>
      <c r="AJ437" s="81"/>
      <c r="AK437" s="81"/>
      <c r="AL437" s="81"/>
      <c r="AM437" s="81"/>
      <c r="AN437" s="81"/>
      <c r="AO437" s="81"/>
      <c r="AP437" s="81"/>
      <c r="AQ437" s="81"/>
      <c r="IM437" s="24"/>
      <c r="IN437" s="24"/>
      <c r="IO437" s="24"/>
      <c r="IP437" s="24"/>
    </row>
    <row r="438" spans="1:250" s="23" customFormat="1" ht="15" customHeight="1" x14ac:dyDescent="0.2">
      <c r="A438" s="18">
        <v>101</v>
      </c>
      <c r="B438" s="106" t="s">
        <v>1248</v>
      </c>
      <c r="C438" s="106" t="s">
        <v>1249</v>
      </c>
      <c r="D438" s="20">
        <v>14</v>
      </c>
      <c r="E438" s="106" t="s">
        <v>964</v>
      </c>
      <c r="F438" s="106" t="s">
        <v>1250</v>
      </c>
      <c r="G438" s="106" t="s">
        <v>1623</v>
      </c>
      <c r="H438" s="21" t="s">
        <v>465</v>
      </c>
      <c r="I438" s="21" t="s">
        <v>466</v>
      </c>
      <c r="J438" s="22" t="s">
        <v>991</v>
      </c>
      <c r="K438" s="222">
        <v>35114</v>
      </c>
      <c r="L438" s="150" t="s">
        <v>767</v>
      </c>
      <c r="M438" s="22">
        <v>40</v>
      </c>
      <c r="N438" s="22" t="s">
        <v>755</v>
      </c>
      <c r="O438" s="21" t="s">
        <v>368</v>
      </c>
      <c r="P438" s="21" t="s">
        <v>1010</v>
      </c>
      <c r="Q438" s="21" t="s">
        <v>1032</v>
      </c>
      <c r="R438" s="22">
        <v>1</v>
      </c>
      <c r="S438" s="146">
        <f t="shared" si="239"/>
        <v>11737</v>
      </c>
      <c r="T438" s="79">
        <f t="shared" si="228"/>
        <v>2347.4</v>
      </c>
      <c r="U438" s="79"/>
      <c r="V438" s="79">
        <f t="shared" si="229"/>
        <v>14084.4</v>
      </c>
      <c r="W438" s="79">
        <f>70.1*6</f>
        <v>420.59999999999997</v>
      </c>
      <c r="X438" s="79">
        <f t="shared" si="230"/>
        <v>2617.0666666666666</v>
      </c>
      <c r="Y438" s="79">
        <f t="shared" si="231"/>
        <v>26170.666666666664</v>
      </c>
      <c r="Z438" s="79">
        <f t="shared" si="232"/>
        <v>2112.66</v>
      </c>
      <c r="AA438" s="79">
        <f t="shared" si="233"/>
        <v>422.53199999999998</v>
      </c>
      <c r="AB438" s="79">
        <f t="shared" si="234"/>
        <v>704.22</v>
      </c>
      <c r="AC438" s="79">
        <f t="shared" si="235"/>
        <v>281.68799999999999</v>
      </c>
      <c r="AD438" s="79">
        <f t="shared" si="240"/>
        <v>957</v>
      </c>
      <c r="AE438" s="79">
        <f t="shared" si="241"/>
        <v>661</v>
      </c>
      <c r="AF438" s="81">
        <f t="shared" si="236"/>
        <v>7851.2</v>
      </c>
      <c r="AG438" s="81">
        <f t="shared" si="237"/>
        <v>22697.344444444443</v>
      </c>
      <c r="AH438" s="81">
        <f t="shared" si="238"/>
        <v>272368.1333333333</v>
      </c>
      <c r="AI438" s="81"/>
      <c r="AJ438" s="81"/>
      <c r="AK438" s="81"/>
      <c r="AL438" s="81"/>
      <c r="AM438" s="81"/>
      <c r="AN438" s="81"/>
      <c r="AO438" s="81"/>
      <c r="AP438" s="81"/>
      <c r="AQ438" s="81"/>
      <c r="IM438" s="24"/>
      <c r="IN438" s="24"/>
      <c r="IO438" s="24"/>
      <c r="IP438" s="24"/>
    </row>
    <row r="439" spans="1:250" s="23" customFormat="1" ht="15" customHeight="1" x14ac:dyDescent="0.2">
      <c r="A439" s="18">
        <v>102</v>
      </c>
      <c r="B439" s="106" t="s">
        <v>1248</v>
      </c>
      <c r="C439" s="106" t="s">
        <v>1249</v>
      </c>
      <c r="D439" s="20">
        <v>14</v>
      </c>
      <c r="E439" s="106" t="s">
        <v>964</v>
      </c>
      <c r="F439" s="106" t="s">
        <v>1250</v>
      </c>
      <c r="G439" s="106" t="s">
        <v>1624</v>
      </c>
      <c r="H439" s="21" t="s">
        <v>366</v>
      </c>
      <c r="I439" s="21" t="s">
        <v>367</v>
      </c>
      <c r="J439" s="22" t="s">
        <v>991</v>
      </c>
      <c r="K439" s="222">
        <v>36738</v>
      </c>
      <c r="L439" s="150" t="s">
        <v>767</v>
      </c>
      <c r="M439" s="22">
        <v>40</v>
      </c>
      <c r="N439" s="22" t="s">
        <v>755</v>
      </c>
      <c r="O439" s="21" t="s">
        <v>368</v>
      </c>
      <c r="P439" s="21" t="s">
        <v>1010</v>
      </c>
      <c r="Q439" s="21" t="s">
        <v>1032</v>
      </c>
      <c r="R439" s="22">
        <v>1</v>
      </c>
      <c r="S439" s="146">
        <f t="shared" si="239"/>
        <v>11737</v>
      </c>
      <c r="T439" s="79">
        <f t="shared" si="228"/>
        <v>2347.4</v>
      </c>
      <c r="U439" s="79"/>
      <c r="V439" s="79">
        <f t="shared" si="229"/>
        <v>14084.4</v>
      </c>
      <c r="W439" s="79">
        <f>70.1*5</f>
        <v>350.5</v>
      </c>
      <c r="X439" s="79">
        <f t="shared" si="230"/>
        <v>2617.0666666666666</v>
      </c>
      <c r="Y439" s="79">
        <f t="shared" si="231"/>
        <v>26170.666666666664</v>
      </c>
      <c r="Z439" s="79">
        <f t="shared" si="232"/>
        <v>2112.66</v>
      </c>
      <c r="AA439" s="79">
        <f t="shared" si="233"/>
        <v>422.53199999999998</v>
      </c>
      <c r="AB439" s="79">
        <f t="shared" si="234"/>
        <v>704.22</v>
      </c>
      <c r="AC439" s="79">
        <f t="shared" si="235"/>
        <v>281.68799999999999</v>
      </c>
      <c r="AD439" s="79">
        <f t="shared" si="240"/>
        <v>957</v>
      </c>
      <c r="AE439" s="79">
        <f t="shared" si="241"/>
        <v>661</v>
      </c>
      <c r="AF439" s="81">
        <f t="shared" si="236"/>
        <v>7851.2</v>
      </c>
      <c r="AG439" s="81">
        <f t="shared" si="237"/>
        <v>22627.244444444441</v>
      </c>
      <c r="AH439" s="81">
        <f t="shared" si="238"/>
        <v>271526.93333333329</v>
      </c>
      <c r="AI439" s="81"/>
      <c r="AJ439" s="81"/>
      <c r="AK439" s="81"/>
      <c r="AL439" s="81"/>
      <c r="AM439" s="81"/>
      <c r="AN439" s="81"/>
      <c r="AO439" s="81"/>
      <c r="AP439" s="81"/>
      <c r="AQ439" s="81"/>
      <c r="IM439" s="24"/>
      <c r="IN439" s="24"/>
      <c r="IO439" s="24"/>
      <c r="IP439" s="24"/>
    </row>
    <row r="440" spans="1:250" s="23" customFormat="1" ht="15" customHeight="1" x14ac:dyDescent="0.2">
      <c r="A440" s="18">
        <v>103</v>
      </c>
      <c r="B440" s="106" t="s">
        <v>1248</v>
      </c>
      <c r="C440" s="106" t="s">
        <v>1249</v>
      </c>
      <c r="D440" s="20">
        <v>14</v>
      </c>
      <c r="E440" s="106" t="s">
        <v>964</v>
      </c>
      <c r="F440" s="106" t="s">
        <v>1250</v>
      </c>
      <c r="G440" s="106" t="s">
        <v>1625</v>
      </c>
      <c r="H440" s="21" t="s">
        <v>321</v>
      </c>
      <c r="I440" s="21" t="s">
        <v>322</v>
      </c>
      <c r="J440" s="22" t="s">
        <v>991</v>
      </c>
      <c r="K440" s="222">
        <v>35079</v>
      </c>
      <c r="L440" s="150" t="s">
        <v>767</v>
      </c>
      <c r="M440" s="22">
        <v>40</v>
      </c>
      <c r="N440" s="22" t="s">
        <v>755</v>
      </c>
      <c r="O440" s="21" t="s">
        <v>894</v>
      </c>
      <c r="P440" s="21" t="s">
        <v>1011</v>
      </c>
      <c r="Q440" s="21" t="s">
        <v>1032</v>
      </c>
      <c r="R440" s="22">
        <v>1</v>
      </c>
      <c r="S440" s="146">
        <f t="shared" si="239"/>
        <v>11737</v>
      </c>
      <c r="T440" s="79">
        <f t="shared" si="228"/>
        <v>2347.4</v>
      </c>
      <c r="U440" s="79"/>
      <c r="V440" s="79">
        <f t="shared" si="229"/>
        <v>14084.4</v>
      </c>
      <c r="W440" s="79">
        <f>70.1*6</f>
        <v>420.59999999999997</v>
      </c>
      <c r="X440" s="79">
        <f t="shared" si="230"/>
        <v>2617.0666666666666</v>
      </c>
      <c r="Y440" s="79">
        <f t="shared" si="231"/>
        <v>26170.666666666664</v>
      </c>
      <c r="Z440" s="79">
        <f t="shared" si="232"/>
        <v>2112.66</v>
      </c>
      <c r="AA440" s="79">
        <f t="shared" si="233"/>
        <v>422.53199999999998</v>
      </c>
      <c r="AB440" s="79">
        <f t="shared" si="234"/>
        <v>704.22</v>
      </c>
      <c r="AC440" s="79">
        <f t="shared" si="235"/>
        <v>281.68799999999999</v>
      </c>
      <c r="AD440" s="79">
        <f t="shared" si="240"/>
        <v>957</v>
      </c>
      <c r="AE440" s="79">
        <f t="shared" si="241"/>
        <v>661</v>
      </c>
      <c r="AF440" s="81">
        <f t="shared" si="236"/>
        <v>7851.2</v>
      </c>
      <c r="AG440" s="81">
        <f t="shared" si="237"/>
        <v>22697.344444444443</v>
      </c>
      <c r="AH440" s="81">
        <f t="shared" si="238"/>
        <v>272368.1333333333</v>
      </c>
      <c r="AI440" s="81"/>
      <c r="AJ440" s="81"/>
      <c r="AK440" s="81"/>
      <c r="AL440" s="81"/>
      <c r="AM440" s="81"/>
      <c r="AN440" s="81"/>
      <c r="AO440" s="81"/>
      <c r="AP440" s="81"/>
      <c r="AQ440" s="81"/>
      <c r="IM440" s="24"/>
      <c r="IN440" s="24"/>
      <c r="IO440" s="24"/>
      <c r="IP440" s="24"/>
    </row>
    <row r="441" spans="1:250" s="23" customFormat="1" ht="15" customHeight="1" x14ac:dyDescent="0.2">
      <c r="A441" s="18">
        <v>104</v>
      </c>
      <c r="B441" s="106" t="s">
        <v>1248</v>
      </c>
      <c r="C441" s="106" t="s">
        <v>1249</v>
      </c>
      <c r="D441" s="20">
        <v>14</v>
      </c>
      <c r="E441" s="106" t="s">
        <v>964</v>
      </c>
      <c r="F441" s="106" t="s">
        <v>1250</v>
      </c>
      <c r="G441" s="106" t="s">
        <v>1626</v>
      </c>
      <c r="H441" s="21" t="s">
        <v>895</v>
      </c>
      <c r="I441" s="68" t="s">
        <v>896</v>
      </c>
      <c r="J441" s="22" t="s">
        <v>990</v>
      </c>
      <c r="K441" s="222">
        <v>39818</v>
      </c>
      <c r="L441" s="150" t="s">
        <v>767</v>
      </c>
      <c r="M441" s="22">
        <v>40</v>
      </c>
      <c r="N441" s="22" t="s">
        <v>755</v>
      </c>
      <c r="O441" s="21" t="s">
        <v>894</v>
      </c>
      <c r="P441" s="21" t="s">
        <v>1007</v>
      </c>
      <c r="Q441" s="21" t="s">
        <v>1032</v>
      </c>
      <c r="R441" s="22">
        <v>1</v>
      </c>
      <c r="S441" s="146">
        <f t="shared" si="239"/>
        <v>11737</v>
      </c>
      <c r="T441" s="79">
        <f t="shared" si="228"/>
        <v>2347.4</v>
      </c>
      <c r="U441" s="79"/>
      <c r="V441" s="79">
        <f t="shared" si="229"/>
        <v>14084.4</v>
      </c>
      <c r="W441" s="79"/>
      <c r="X441" s="79">
        <f t="shared" si="230"/>
        <v>2617.0666666666666</v>
      </c>
      <c r="Y441" s="79">
        <f t="shared" si="231"/>
        <v>26170.666666666664</v>
      </c>
      <c r="Z441" s="79">
        <f t="shared" si="232"/>
        <v>2112.66</v>
      </c>
      <c r="AA441" s="79">
        <f t="shared" si="233"/>
        <v>422.53199999999998</v>
      </c>
      <c r="AB441" s="79">
        <f t="shared" si="234"/>
        <v>704.22</v>
      </c>
      <c r="AC441" s="79">
        <f t="shared" si="235"/>
        <v>281.68799999999999</v>
      </c>
      <c r="AD441" s="79">
        <f t="shared" si="240"/>
        <v>957</v>
      </c>
      <c r="AE441" s="79">
        <f t="shared" si="241"/>
        <v>661</v>
      </c>
      <c r="AF441" s="81">
        <f t="shared" si="236"/>
        <v>7851.2</v>
      </c>
      <c r="AG441" s="81">
        <f t="shared" si="237"/>
        <v>22276.744444444445</v>
      </c>
      <c r="AH441" s="81">
        <f t="shared" si="238"/>
        <v>267320.93333333335</v>
      </c>
      <c r="AI441" s="81"/>
      <c r="AJ441" s="81"/>
      <c r="AK441" s="81"/>
      <c r="AL441" s="81"/>
      <c r="AM441" s="81"/>
      <c r="AN441" s="81"/>
      <c r="AO441" s="81"/>
      <c r="AP441" s="81"/>
      <c r="AQ441" s="81"/>
      <c r="IM441" s="24"/>
      <c r="IN441" s="24"/>
      <c r="IO441" s="24"/>
      <c r="IP441" s="24"/>
    </row>
    <row r="442" spans="1:250" s="23" customFormat="1" ht="15" customHeight="1" x14ac:dyDescent="0.2">
      <c r="A442" s="18">
        <v>105</v>
      </c>
      <c r="B442" s="106" t="s">
        <v>1248</v>
      </c>
      <c r="C442" s="106" t="s">
        <v>1249</v>
      </c>
      <c r="D442" s="20">
        <v>14</v>
      </c>
      <c r="E442" s="106" t="s">
        <v>964</v>
      </c>
      <c r="F442" s="106" t="s">
        <v>1250</v>
      </c>
      <c r="G442" s="106" t="s">
        <v>1627</v>
      </c>
      <c r="H442" s="21" t="s">
        <v>924</v>
      </c>
      <c r="I442" s="21" t="s">
        <v>925</v>
      </c>
      <c r="J442" s="22" t="s">
        <v>991</v>
      </c>
      <c r="K442" s="222">
        <v>40725</v>
      </c>
      <c r="L442" s="150" t="s">
        <v>767</v>
      </c>
      <c r="M442" s="22">
        <v>40</v>
      </c>
      <c r="N442" s="22" t="s">
        <v>755</v>
      </c>
      <c r="O442" s="21" t="s">
        <v>894</v>
      </c>
      <c r="P442" s="21" t="s">
        <v>1007</v>
      </c>
      <c r="Q442" s="21" t="s">
        <v>1032</v>
      </c>
      <c r="R442" s="22">
        <v>1</v>
      </c>
      <c r="S442" s="146">
        <f t="shared" si="239"/>
        <v>11737</v>
      </c>
      <c r="T442" s="79">
        <f t="shared" si="228"/>
        <v>2347.4</v>
      </c>
      <c r="U442" s="79"/>
      <c r="V442" s="79">
        <f t="shared" si="229"/>
        <v>14084.4</v>
      </c>
      <c r="W442" s="79"/>
      <c r="X442" s="79">
        <f t="shared" si="230"/>
        <v>2617.0666666666666</v>
      </c>
      <c r="Y442" s="79">
        <f t="shared" si="231"/>
        <v>26170.666666666664</v>
      </c>
      <c r="Z442" s="79">
        <f t="shared" si="232"/>
        <v>2112.66</v>
      </c>
      <c r="AA442" s="79">
        <f t="shared" si="233"/>
        <v>422.53199999999998</v>
      </c>
      <c r="AB442" s="79">
        <f t="shared" si="234"/>
        <v>704.22</v>
      </c>
      <c r="AC442" s="79">
        <f t="shared" si="235"/>
        <v>281.68799999999999</v>
      </c>
      <c r="AD442" s="79">
        <f t="shared" si="240"/>
        <v>957</v>
      </c>
      <c r="AE442" s="79">
        <f t="shared" si="241"/>
        <v>661</v>
      </c>
      <c r="AF442" s="81">
        <f t="shared" si="236"/>
        <v>7851.2</v>
      </c>
      <c r="AG442" s="81">
        <f t="shared" si="237"/>
        <v>22276.744444444445</v>
      </c>
      <c r="AH442" s="81">
        <f t="shared" si="238"/>
        <v>267320.93333333335</v>
      </c>
      <c r="AI442" s="81"/>
      <c r="AJ442" s="81"/>
      <c r="AK442" s="81"/>
      <c r="AL442" s="81"/>
      <c r="AM442" s="81"/>
      <c r="AN442" s="81"/>
      <c r="AO442" s="81"/>
      <c r="AP442" s="81"/>
      <c r="AQ442" s="81"/>
      <c r="IM442" s="24"/>
      <c r="IN442" s="24"/>
      <c r="IO442" s="24"/>
      <c r="IP442" s="24"/>
    </row>
    <row r="443" spans="1:250" s="23" customFormat="1" ht="15" customHeight="1" x14ac:dyDescent="0.2">
      <c r="A443" s="18">
        <v>106</v>
      </c>
      <c r="B443" s="106" t="s">
        <v>1248</v>
      </c>
      <c r="C443" s="106" t="s">
        <v>1249</v>
      </c>
      <c r="D443" s="20">
        <v>14</v>
      </c>
      <c r="E443" s="106" t="s">
        <v>964</v>
      </c>
      <c r="F443" s="106" t="s">
        <v>1250</v>
      </c>
      <c r="G443" s="106" t="s">
        <v>1628</v>
      </c>
      <c r="H443" s="21" t="s">
        <v>393</v>
      </c>
      <c r="I443" s="21" t="s">
        <v>394</v>
      </c>
      <c r="J443" s="22" t="s">
        <v>991</v>
      </c>
      <c r="K443" s="222">
        <v>35719</v>
      </c>
      <c r="L443" s="150" t="s">
        <v>767</v>
      </c>
      <c r="M443" s="22">
        <v>40</v>
      </c>
      <c r="N443" s="180" t="s">
        <v>755</v>
      </c>
      <c r="O443" s="21" t="s">
        <v>933</v>
      </c>
      <c r="P443" s="21" t="s">
        <v>1010</v>
      </c>
      <c r="Q443" s="21" t="s">
        <v>1032</v>
      </c>
      <c r="R443" s="22">
        <v>1</v>
      </c>
      <c r="S443" s="146">
        <f t="shared" si="239"/>
        <v>11737</v>
      </c>
      <c r="T443" s="79">
        <f t="shared" si="228"/>
        <v>2347.4</v>
      </c>
      <c r="U443" s="79"/>
      <c r="V443" s="79">
        <f t="shared" si="229"/>
        <v>14084.4</v>
      </c>
      <c r="W443" s="79">
        <f>70.1*6</f>
        <v>420.59999999999997</v>
      </c>
      <c r="X443" s="79">
        <f t="shared" si="230"/>
        <v>2617.0666666666666</v>
      </c>
      <c r="Y443" s="79">
        <f t="shared" si="231"/>
        <v>26170.666666666664</v>
      </c>
      <c r="Z443" s="79">
        <f t="shared" si="232"/>
        <v>2112.66</v>
      </c>
      <c r="AA443" s="79">
        <f t="shared" si="233"/>
        <v>422.53199999999998</v>
      </c>
      <c r="AB443" s="79">
        <f t="shared" si="234"/>
        <v>704.22</v>
      </c>
      <c r="AC443" s="79">
        <f t="shared" si="235"/>
        <v>281.68799999999999</v>
      </c>
      <c r="AD443" s="79">
        <f t="shared" si="240"/>
        <v>957</v>
      </c>
      <c r="AE443" s="79">
        <f t="shared" si="241"/>
        <v>661</v>
      </c>
      <c r="AF443" s="81">
        <f t="shared" si="236"/>
        <v>7851.2</v>
      </c>
      <c r="AG443" s="81">
        <f t="shared" si="237"/>
        <v>22697.344444444443</v>
      </c>
      <c r="AH443" s="81">
        <f t="shared" si="238"/>
        <v>272368.1333333333</v>
      </c>
      <c r="AI443" s="81"/>
      <c r="AJ443" s="81"/>
      <c r="AK443" s="81"/>
      <c r="AL443" s="81"/>
      <c r="AM443" s="81"/>
      <c r="AN443" s="81"/>
      <c r="AO443" s="81"/>
      <c r="AP443" s="81"/>
      <c r="AQ443" s="81"/>
      <c r="IM443" s="24"/>
      <c r="IN443" s="24"/>
      <c r="IO443" s="24"/>
      <c r="IP443" s="24"/>
    </row>
    <row r="444" spans="1:250" s="23" customFormat="1" ht="15" customHeight="1" x14ac:dyDescent="0.2">
      <c r="A444" s="18">
        <v>107</v>
      </c>
      <c r="B444" s="106" t="s">
        <v>1248</v>
      </c>
      <c r="C444" s="106" t="s">
        <v>1249</v>
      </c>
      <c r="D444" s="20">
        <v>14</v>
      </c>
      <c r="E444" s="106" t="s">
        <v>964</v>
      </c>
      <c r="F444" s="106" t="s">
        <v>1250</v>
      </c>
      <c r="G444" s="106" t="s">
        <v>1629</v>
      </c>
      <c r="H444" s="21" t="s">
        <v>355</v>
      </c>
      <c r="I444" s="21" t="s">
        <v>561</v>
      </c>
      <c r="J444" s="22" t="s">
        <v>991</v>
      </c>
      <c r="K444" s="222">
        <v>39218</v>
      </c>
      <c r="L444" s="150" t="s">
        <v>767</v>
      </c>
      <c r="M444" s="22">
        <v>40</v>
      </c>
      <c r="N444" s="22" t="s">
        <v>755</v>
      </c>
      <c r="O444" s="21" t="s">
        <v>368</v>
      </c>
      <c r="P444" s="21" t="s">
        <v>1010</v>
      </c>
      <c r="Q444" s="21" t="s">
        <v>1032</v>
      </c>
      <c r="R444" s="22">
        <v>1</v>
      </c>
      <c r="S444" s="146">
        <f t="shared" si="239"/>
        <v>11737</v>
      </c>
      <c r="T444" s="79">
        <f t="shared" si="228"/>
        <v>2347.4</v>
      </c>
      <c r="U444" s="79"/>
      <c r="V444" s="79">
        <f t="shared" si="229"/>
        <v>14084.4</v>
      </c>
      <c r="W444" s="79">
        <f>70.1*4</f>
        <v>280.39999999999998</v>
      </c>
      <c r="X444" s="79">
        <f t="shared" si="230"/>
        <v>2617.0666666666666</v>
      </c>
      <c r="Y444" s="79">
        <f t="shared" si="231"/>
        <v>26170.666666666664</v>
      </c>
      <c r="Z444" s="79">
        <f t="shared" si="232"/>
        <v>2112.66</v>
      </c>
      <c r="AA444" s="79">
        <f t="shared" si="233"/>
        <v>422.53199999999998</v>
      </c>
      <c r="AB444" s="79">
        <f t="shared" si="234"/>
        <v>704.22</v>
      </c>
      <c r="AC444" s="79">
        <f t="shared" si="235"/>
        <v>281.68799999999999</v>
      </c>
      <c r="AD444" s="79">
        <f t="shared" si="240"/>
        <v>957</v>
      </c>
      <c r="AE444" s="79">
        <f t="shared" si="241"/>
        <v>661</v>
      </c>
      <c r="AF444" s="81">
        <f t="shared" si="236"/>
        <v>7851.2</v>
      </c>
      <c r="AG444" s="81">
        <f t="shared" si="237"/>
        <v>22557.144444444442</v>
      </c>
      <c r="AH444" s="81">
        <f t="shared" si="238"/>
        <v>270685.73333333328</v>
      </c>
      <c r="AI444" s="81"/>
      <c r="AJ444" s="81"/>
      <c r="AK444" s="81"/>
      <c r="AL444" s="81"/>
      <c r="AM444" s="81"/>
      <c r="AN444" s="81"/>
      <c r="AO444" s="81"/>
      <c r="AP444" s="81"/>
      <c r="AQ444" s="81"/>
      <c r="IM444" s="24"/>
      <c r="IN444" s="24"/>
      <c r="IO444" s="24"/>
      <c r="IP444" s="24"/>
    </row>
    <row r="445" spans="1:250" s="23" customFormat="1" ht="15" customHeight="1" x14ac:dyDescent="0.2">
      <c r="A445" s="18">
        <v>108</v>
      </c>
      <c r="B445" s="106" t="s">
        <v>1248</v>
      </c>
      <c r="C445" s="106" t="s">
        <v>1249</v>
      </c>
      <c r="D445" s="20">
        <v>14</v>
      </c>
      <c r="E445" s="106" t="s">
        <v>964</v>
      </c>
      <c r="F445" s="106" t="s">
        <v>1250</v>
      </c>
      <c r="G445" s="106" t="s">
        <v>1630</v>
      </c>
      <c r="H445" s="21" t="s">
        <v>369</v>
      </c>
      <c r="I445" s="21" t="s">
        <v>370</v>
      </c>
      <c r="J445" s="22" t="s">
        <v>991</v>
      </c>
      <c r="K445" s="222">
        <v>33604</v>
      </c>
      <c r="L445" s="150" t="s">
        <v>767</v>
      </c>
      <c r="M445" s="22">
        <v>40</v>
      </c>
      <c r="N445" s="22" t="s">
        <v>755</v>
      </c>
      <c r="O445" s="21" t="s">
        <v>368</v>
      </c>
      <c r="P445" s="21" t="s">
        <v>1010</v>
      </c>
      <c r="Q445" s="21" t="s">
        <v>1032</v>
      </c>
      <c r="R445" s="22">
        <v>1</v>
      </c>
      <c r="S445" s="146">
        <f t="shared" si="239"/>
        <v>11737</v>
      </c>
      <c r="T445" s="79">
        <f t="shared" si="228"/>
        <v>2347.4</v>
      </c>
      <c r="U445" s="79"/>
      <c r="V445" s="79">
        <f t="shared" si="229"/>
        <v>14084.4</v>
      </c>
      <c r="W445" s="79">
        <f>70.1*7</f>
        <v>490.69999999999993</v>
      </c>
      <c r="X445" s="79">
        <f t="shared" si="230"/>
        <v>2617.0666666666666</v>
      </c>
      <c r="Y445" s="79">
        <f t="shared" si="231"/>
        <v>26170.666666666664</v>
      </c>
      <c r="Z445" s="79">
        <f t="shared" si="232"/>
        <v>2112.66</v>
      </c>
      <c r="AA445" s="79">
        <f t="shared" si="233"/>
        <v>422.53199999999998</v>
      </c>
      <c r="AB445" s="79">
        <f t="shared" si="234"/>
        <v>704.22</v>
      </c>
      <c r="AC445" s="79">
        <f t="shared" si="235"/>
        <v>281.68799999999999</v>
      </c>
      <c r="AD445" s="79">
        <f t="shared" si="240"/>
        <v>957</v>
      </c>
      <c r="AE445" s="79">
        <f t="shared" si="241"/>
        <v>661</v>
      </c>
      <c r="AF445" s="81">
        <f t="shared" si="236"/>
        <v>7851.2</v>
      </c>
      <c r="AG445" s="81">
        <f t="shared" si="237"/>
        <v>22767.444444444445</v>
      </c>
      <c r="AH445" s="81">
        <f t="shared" si="238"/>
        <v>273209.33333333337</v>
      </c>
      <c r="AI445" s="81"/>
      <c r="AJ445" s="81"/>
      <c r="AK445" s="81"/>
      <c r="AL445" s="81"/>
      <c r="AM445" s="81"/>
      <c r="AN445" s="81"/>
      <c r="AO445" s="81"/>
      <c r="AP445" s="81"/>
      <c r="AQ445" s="81"/>
      <c r="IM445" s="24"/>
      <c r="IN445" s="24"/>
      <c r="IO445" s="24"/>
      <c r="IP445" s="24"/>
    </row>
    <row r="446" spans="1:250" s="23" customFormat="1" ht="15" customHeight="1" x14ac:dyDescent="0.2">
      <c r="A446" s="18">
        <v>109</v>
      </c>
      <c r="B446" s="106" t="s">
        <v>1248</v>
      </c>
      <c r="C446" s="106" t="s">
        <v>1249</v>
      </c>
      <c r="D446" s="20">
        <v>14</v>
      </c>
      <c r="E446" s="106" t="s">
        <v>964</v>
      </c>
      <c r="F446" s="106" t="s">
        <v>1250</v>
      </c>
      <c r="G446" s="106" t="s">
        <v>1631</v>
      </c>
      <c r="H446" s="21" t="s">
        <v>331</v>
      </c>
      <c r="I446" s="21" t="s">
        <v>332</v>
      </c>
      <c r="J446" s="22" t="s">
        <v>991</v>
      </c>
      <c r="K446" s="222">
        <v>33323</v>
      </c>
      <c r="L446" s="150" t="s">
        <v>767</v>
      </c>
      <c r="M446" s="22">
        <v>40</v>
      </c>
      <c r="N446" s="180" t="s">
        <v>755</v>
      </c>
      <c r="O446" s="21" t="s">
        <v>933</v>
      </c>
      <c r="P446" s="21" t="s">
        <v>1010</v>
      </c>
      <c r="Q446" s="21" t="s">
        <v>1032</v>
      </c>
      <c r="R446" s="22">
        <v>1</v>
      </c>
      <c r="S446" s="146">
        <f t="shared" si="239"/>
        <v>11737</v>
      </c>
      <c r="T446" s="79">
        <f t="shared" si="228"/>
        <v>2347.4</v>
      </c>
      <c r="U446" s="79"/>
      <c r="V446" s="79">
        <f t="shared" si="229"/>
        <v>14084.4</v>
      </c>
      <c r="W446" s="79">
        <f>70.1*7</f>
        <v>490.69999999999993</v>
      </c>
      <c r="X446" s="79">
        <f t="shared" si="230"/>
        <v>2617.0666666666666</v>
      </c>
      <c r="Y446" s="79">
        <f t="shared" si="231"/>
        <v>26170.666666666664</v>
      </c>
      <c r="Z446" s="79">
        <f t="shared" si="232"/>
        <v>2112.66</v>
      </c>
      <c r="AA446" s="79">
        <f t="shared" si="233"/>
        <v>422.53199999999998</v>
      </c>
      <c r="AB446" s="79">
        <f t="shared" si="234"/>
        <v>704.22</v>
      </c>
      <c r="AC446" s="79">
        <f t="shared" si="235"/>
        <v>281.68799999999999</v>
      </c>
      <c r="AD446" s="79">
        <f t="shared" si="240"/>
        <v>957</v>
      </c>
      <c r="AE446" s="79">
        <f t="shared" si="241"/>
        <v>661</v>
      </c>
      <c r="AF446" s="81">
        <f t="shared" si="236"/>
        <v>7851.2</v>
      </c>
      <c r="AG446" s="81">
        <f t="shared" si="237"/>
        <v>22767.444444444445</v>
      </c>
      <c r="AH446" s="81">
        <f t="shared" si="238"/>
        <v>273209.33333333337</v>
      </c>
      <c r="AI446" s="81"/>
      <c r="AJ446" s="81"/>
      <c r="AK446" s="81"/>
      <c r="AL446" s="81"/>
      <c r="AM446" s="81"/>
      <c r="AN446" s="81"/>
      <c r="AO446" s="81"/>
      <c r="AP446" s="81"/>
      <c r="AQ446" s="81"/>
      <c r="IM446" s="24"/>
      <c r="IN446" s="24"/>
      <c r="IO446" s="24"/>
      <c r="IP446" s="24"/>
    </row>
    <row r="447" spans="1:250" s="23" customFormat="1" ht="15" customHeight="1" x14ac:dyDescent="0.2">
      <c r="A447" s="18">
        <v>110</v>
      </c>
      <c r="B447" s="106" t="s">
        <v>1248</v>
      </c>
      <c r="C447" s="106" t="s">
        <v>1249</v>
      </c>
      <c r="D447" s="20">
        <v>14</v>
      </c>
      <c r="E447" s="106" t="s">
        <v>964</v>
      </c>
      <c r="F447" s="106" t="s">
        <v>1250</v>
      </c>
      <c r="G447" s="106" t="s">
        <v>1632</v>
      </c>
      <c r="H447" s="21" t="s">
        <v>793</v>
      </c>
      <c r="I447" s="21" t="s">
        <v>794</v>
      </c>
      <c r="J447" s="22" t="s">
        <v>990</v>
      </c>
      <c r="K447" s="222">
        <v>40185</v>
      </c>
      <c r="L447" s="150" t="s">
        <v>767</v>
      </c>
      <c r="M447" s="22">
        <v>40</v>
      </c>
      <c r="N447" s="22" t="s">
        <v>755</v>
      </c>
      <c r="O447" s="21" t="s">
        <v>894</v>
      </c>
      <c r="P447" s="21" t="s">
        <v>1007</v>
      </c>
      <c r="Q447" s="21" t="s">
        <v>1032</v>
      </c>
      <c r="R447" s="22">
        <v>1</v>
      </c>
      <c r="S447" s="146">
        <f t="shared" si="239"/>
        <v>11737</v>
      </c>
      <c r="T447" s="79">
        <f t="shared" si="228"/>
        <v>2347.4</v>
      </c>
      <c r="U447" s="79"/>
      <c r="V447" s="79">
        <f t="shared" si="229"/>
        <v>14084.4</v>
      </c>
      <c r="W447" s="79"/>
      <c r="X447" s="79">
        <f t="shared" si="230"/>
        <v>2617.0666666666666</v>
      </c>
      <c r="Y447" s="79">
        <f t="shared" si="231"/>
        <v>26170.666666666664</v>
      </c>
      <c r="Z447" s="79">
        <f t="shared" si="232"/>
        <v>2112.66</v>
      </c>
      <c r="AA447" s="79">
        <f t="shared" si="233"/>
        <v>422.53199999999998</v>
      </c>
      <c r="AB447" s="79">
        <f t="shared" si="234"/>
        <v>704.22</v>
      </c>
      <c r="AC447" s="79">
        <f t="shared" si="235"/>
        <v>281.68799999999999</v>
      </c>
      <c r="AD447" s="79">
        <f t="shared" si="240"/>
        <v>957</v>
      </c>
      <c r="AE447" s="79">
        <f t="shared" si="241"/>
        <v>661</v>
      </c>
      <c r="AF447" s="81">
        <f t="shared" si="236"/>
        <v>7851.2</v>
      </c>
      <c r="AG447" s="81">
        <f t="shared" si="237"/>
        <v>22276.744444444445</v>
      </c>
      <c r="AH447" s="81">
        <f t="shared" si="238"/>
        <v>267320.93333333335</v>
      </c>
      <c r="AI447" s="81"/>
      <c r="AJ447" s="81"/>
      <c r="AK447" s="81"/>
      <c r="AL447" s="81"/>
      <c r="AM447" s="81"/>
      <c r="AN447" s="81"/>
      <c r="AO447" s="81"/>
      <c r="AP447" s="81"/>
      <c r="AQ447" s="81"/>
      <c r="IM447" s="24"/>
      <c r="IN447" s="24"/>
      <c r="IO447" s="24"/>
      <c r="IP447" s="24"/>
    </row>
    <row r="448" spans="1:250" s="23" customFormat="1" ht="15" customHeight="1" x14ac:dyDescent="0.2">
      <c r="A448" s="18">
        <v>111</v>
      </c>
      <c r="B448" s="106" t="s">
        <v>1248</v>
      </c>
      <c r="C448" s="106" t="s">
        <v>1249</v>
      </c>
      <c r="D448" s="20">
        <v>14</v>
      </c>
      <c r="E448" s="106" t="s">
        <v>964</v>
      </c>
      <c r="F448" s="106" t="s">
        <v>1250</v>
      </c>
      <c r="G448" s="106" t="s">
        <v>1633</v>
      </c>
      <c r="H448" s="21" t="s">
        <v>913</v>
      </c>
      <c r="I448" s="21" t="s">
        <v>137</v>
      </c>
      <c r="J448" s="22" t="s">
        <v>991</v>
      </c>
      <c r="K448" s="222">
        <v>39847</v>
      </c>
      <c r="L448" s="150" t="s">
        <v>767</v>
      </c>
      <c r="M448" s="22">
        <v>40</v>
      </c>
      <c r="N448" s="22" t="s">
        <v>755</v>
      </c>
      <c r="O448" s="21" t="s">
        <v>368</v>
      </c>
      <c r="P448" s="21" t="s">
        <v>1010</v>
      </c>
      <c r="Q448" s="21" t="s">
        <v>1032</v>
      </c>
      <c r="R448" s="22">
        <v>1</v>
      </c>
      <c r="S448" s="146">
        <f t="shared" si="239"/>
        <v>11737</v>
      </c>
      <c r="T448" s="79">
        <f t="shared" si="228"/>
        <v>2347.4</v>
      </c>
      <c r="U448" s="79"/>
      <c r="V448" s="79">
        <f t="shared" si="229"/>
        <v>14084.4</v>
      </c>
      <c r="W448" s="79"/>
      <c r="X448" s="79">
        <f t="shared" si="230"/>
        <v>2617.0666666666666</v>
      </c>
      <c r="Y448" s="79">
        <f t="shared" si="231"/>
        <v>26170.666666666664</v>
      </c>
      <c r="Z448" s="79">
        <f t="shared" si="232"/>
        <v>2112.66</v>
      </c>
      <c r="AA448" s="79">
        <f t="shared" si="233"/>
        <v>422.53199999999998</v>
      </c>
      <c r="AB448" s="79">
        <f t="shared" si="234"/>
        <v>704.22</v>
      </c>
      <c r="AC448" s="79">
        <f t="shared" si="235"/>
        <v>281.68799999999999</v>
      </c>
      <c r="AD448" s="79">
        <f t="shared" si="240"/>
        <v>957</v>
      </c>
      <c r="AE448" s="79">
        <f t="shared" si="241"/>
        <v>661</v>
      </c>
      <c r="AF448" s="81">
        <f t="shared" si="236"/>
        <v>7851.2</v>
      </c>
      <c r="AG448" s="81">
        <f t="shared" si="237"/>
        <v>22276.744444444445</v>
      </c>
      <c r="AH448" s="81">
        <f t="shared" si="238"/>
        <v>267320.93333333335</v>
      </c>
      <c r="AI448" s="81"/>
      <c r="AJ448" s="81"/>
      <c r="AK448" s="81"/>
      <c r="AL448" s="81"/>
      <c r="AM448" s="81"/>
      <c r="AN448" s="81"/>
      <c r="AO448" s="81"/>
      <c r="AP448" s="81"/>
      <c r="AQ448" s="81"/>
      <c r="IM448" s="24"/>
      <c r="IN448" s="24"/>
      <c r="IO448" s="24"/>
      <c r="IP448" s="24"/>
    </row>
    <row r="449" spans="1:250" s="23" customFormat="1" ht="15" customHeight="1" x14ac:dyDescent="0.2">
      <c r="A449" s="18">
        <v>112</v>
      </c>
      <c r="B449" s="106" t="s">
        <v>1248</v>
      </c>
      <c r="C449" s="106" t="s">
        <v>1249</v>
      </c>
      <c r="D449" s="20">
        <v>14</v>
      </c>
      <c r="E449" s="106" t="s">
        <v>964</v>
      </c>
      <c r="F449" s="106" t="s">
        <v>1250</v>
      </c>
      <c r="G449" s="106" t="s">
        <v>1634</v>
      </c>
      <c r="H449" s="21" t="s">
        <v>1036</v>
      </c>
      <c r="I449" s="21" t="s">
        <v>1041</v>
      </c>
      <c r="J449" s="22" t="s">
        <v>991</v>
      </c>
      <c r="K449" s="222">
        <v>41255</v>
      </c>
      <c r="L449" s="150" t="s">
        <v>767</v>
      </c>
      <c r="M449" s="22">
        <v>40</v>
      </c>
      <c r="N449" s="22" t="s">
        <v>755</v>
      </c>
      <c r="O449" s="21" t="s">
        <v>368</v>
      </c>
      <c r="P449" s="21" t="s">
        <v>1010</v>
      </c>
      <c r="Q449" s="21" t="s">
        <v>1032</v>
      </c>
      <c r="R449" s="22">
        <v>1</v>
      </c>
      <c r="S449" s="146">
        <f t="shared" si="239"/>
        <v>11737</v>
      </c>
      <c r="T449" s="79">
        <f t="shared" si="228"/>
        <v>2347.4</v>
      </c>
      <c r="U449" s="79"/>
      <c r="V449" s="79">
        <f t="shared" si="229"/>
        <v>14084.4</v>
      </c>
      <c r="W449" s="79">
        <f>70.1*7</f>
        <v>490.69999999999993</v>
      </c>
      <c r="X449" s="79">
        <f t="shared" si="230"/>
        <v>2617.0666666666666</v>
      </c>
      <c r="Y449" s="79">
        <f t="shared" si="231"/>
        <v>26170.666666666664</v>
      </c>
      <c r="Z449" s="79">
        <f t="shared" si="232"/>
        <v>2112.66</v>
      </c>
      <c r="AA449" s="79">
        <f t="shared" si="233"/>
        <v>422.53199999999998</v>
      </c>
      <c r="AB449" s="79">
        <f t="shared" si="234"/>
        <v>704.22</v>
      </c>
      <c r="AC449" s="79">
        <f t="shared" si="235"/>
        <v>281.68799999999999</v>
      </c>
      <c r="AD449" s="79">
        <f t="shared" si="240"/>
        <v>957</v>
      </c>
      <c r="AE449" s="79">
        <f t="shared" si="241"/>
        <v>661</v>
      </c>
      <c r="AF449" s="81">
        <f t="shared" si="236"/>
        <v>7851.2</v>
      </c>
      <c r="AG449" s="81">
        <f t="shared" si="237"/>
        <v>22767.444444444445</v>
      </c>
      <c r="AH449" s="81">
        <f t="shared" si="238"/>
        <v>273209.33333333337</v>
      </c>
      <c r="AI449" s="81"/>
      <c r="AJ449" s="81"/>
      <c r="AK449" s="81"/>
      <c r="AL449" s="81"/>
      <c r="AM449" s="81"/>
      <c r="AN449" s="81"/>
      <c r="AO449" s="81"/>
      <c r="AP449" s="81"/>
      <c r="AQ449" s="81"/>
      <c r="IM449" s="24"/>
      <c r="IN449" s="24"/>
      <c r="IO449" s="24"/>
      <c r="IP449" s="24"/>
    </row>
    <row r="450" spans="1:250" s="23" customFormat="1" ht="15" customHeight="1" x14ac:dyDescent="0.2">
      <c r="A450" s="18">
        <v>113</v>
      </c>
      <c r="B450" s="106" t="s">
        <v>1248</v>
      </c>
      <c r="C450" s="106" t="s">
        <v>1249</v>
      </c>
      <c r="D450" s="20">
        <v>14</v>
      </c>
      <c r="E450" s="106" t="s">
        <v>964</v>
      </c>
      <c r="F450" s="106" t="s">
        <v>1250</v>
      </c>
      <c r="G450" s="106" t="s">
        <v>1635</v>
      </c>
      <c r="H450" s="178" t="s">
        <v>1836</v>
      </c>
      <c r="I450" s="21" t="s">
        <v>35</v>
      </c>
      <c r="J450" s="22" t="s">
        <v>990</v>
      </c>
      <c r="K450" s="222">
        <v>39860</v>
      </c>
      <c r="L450" s="150" t="s">
        <v>767</v>
      </c>
      <c r="M450" s="22">
        <v>40</v>
      </c>
      <c r="N450" s="22" t="s">
        <v>755</v>
      </c>
      <c r="O450" s="21" t="s">
        <v>768</v>
      </c>
      <c r="P450" s="21" t="s">
        <v>1007</v>
      </c>
      <c r="Q450" s="21" t="s">
        <v>1032</v>
      </c>
      <c r="R450" s="22">
        <v>1</v>
      </c>
      <c r="S450" s="146">
        <f t="shared" si="239"/>
        <v>11737</v>
      </c>
      <c r="T450" s="79"/>
      <c r="U450" s="79"/>
      <c r="V450" s="79">
        <f t="shared" si="229"/>
        <v>11737</v>
      </c>
      <c r="W450" s="79"/>
      <c r="X450" s="79">
        <f t="shared" si="230"/>
        <v>2225.8333333333335</v>
      </c>
      <c r="Y450" s="79">
        <f t="shared" si="231"/>
        <v>22258.333333333336</v>
      </c>
      <c r="Z450" s="79">
        <f t="shared" si="232"/>
        <v>1760.55</v>
      </c>
      <c r="AA450" s="79">
        <f t="shared" si="233"/>
        <v>352.11</v>
      </c>
      <c r="AB450" s="79">
        <f t="shared" si="234"/>
        <v>586.85</v>
      </c>
      <c r="AC450" s="79">
        <f t="shared" si="235"/>
        <v>234.74</v>
      </c>
      <c r="AD450" s="79">
        <f t="shared" si="240"/>
        <v>957</v>
      </c>
      <c r="AE450" s="79">
        <f t="shared" si="241"/>
        <v>661</v>
      </c>
      <c r="AF450" s="81">
        <f t="shared" si="236"/>
        <v>6677.5</v>
      </c>
      <c r="AG450" s="81">
        <f t="shared" si="237"/>
        <v>18886.055555555555</v>
      </c>
      <c r="AH450" s="81">
        <f t="shared" si="238"/>
        <v>226632.66666666666</v>
      </c>
      <c r="AI450" s="81"/>
      <c r="AJ450" s="81"/>
      <c r="AK450" s="81"/>
      <c r="AL450" s="81"/>
      <c r="AM450" s="81"/>
      <c r="AN450" s="81"/>
      <c r="AO450" s="81"/>
      <c r="AP450" s="81"/>
      <c r="AQ450" s="81"/>
      <c r="IM450" s="24"/>
      <c r="IN450" s="24"/>
      <c r="IO450" s="24"/>
      <c r="IP450" s="24"/>
    </row>
    <row r="451" spans="1:250" s="23" customFormat="1" ht="15" customHeight="1" x14ac:dyDescent="0.2">
      <c r="A451" s="18">
        <v>114</v>
      </c>
      <c r="B451" s="106" t="s">
        <v>1248</v>
      </c>
      <c r="C451" s="106" t="s">
        <v>1249</v>
      </c>
      <c r="D451" s="20">
        <v>14</v>
      </c>
      <c r="E451" s="106" t="s">
        <v>964</v>
      </c>
      <c r="F451" s="106" t="s">
        <v>1250</v>
      </c>
      <c r="G451" s="180" t="s">
        <v>1858</v>
      </c>
      <c r="H451" s="69" t="s">
        <v>1824</v>
      </c>
      <c r="I451" s="68" t="s">
        <v>1857</v>
      </c>
      <c r="J451" s="180" t="s">
        <v>991</v>
      </c>
      <c r="K451" s="222">
        <v>42171</v>
      </c>
      <c r="L451" s="150" t="s">
        <v>767</v>
      </c>
      <c r="M451" s="22">
        <v>40</v>
      </c>
      <c r="N451" s="22" t="s">
        <v>755</v>
      </c>
      <c r="O451" s="21" t="s">
        <v>894</v>
      </c>
      <c r="P451" s="21" t="s">
        <v>1007</v>
      </c>
      <c r="Q451" s="21" t="s">
        <v>1032</v>
      </c>
      <c r="R451" s="22">
        <v>1</v>
      </c>
      <c r="S451" s="146">
        <f t="shared" si="239"/>
        <v>11737</v>
      </c>
      <c r="T451" s="79">
        <f t="shared" ref="T451:T458" si="242">+S451*20%</f>
        <v>2347.4</v>
      </c>
      <c r="U451" s="79"/>
      <c r="V451" s="79">
        <f t="shared" si="229"/>
        <v>14084.4</v>
      </c>
      <c r="W451" s="79"/>
      <c r="X451" s="79">
        <f t="shared" si="230"/>
        <v>2617.0666666666666</v>
      </c>
      <c r="Y451" s="79">
        <f t="shared" si="231"/>
        <v>26170.666666666664</v>
      </c>
      <c r="Z451" s="79">
        <f t="shared" si="232"/>
        <v>2112.66</v>
      </c>
      <c r="AA451" s="79">
        <f t="shared" si="233"/>
        <v>422.53199999999998</v>
      </c>
      <c r="AB451" s="79">
        <f t="shared" si="234"/>
        <v>704.22</v>
      </c>
      <c r="AC451" s="79">
        <f t="shared" si="235"/>
        <v>281.68799999999999</v>
      </c>
      <c r="AD451" s="79">
        <f t="shared" si="240"/>
        <v>957</v>
      </c>
      <c r="AE451" s="79">
        <f t="shared" si="241"/>
        <v>661</v>
      </c>
      <c r="AF451" s="81">
        <f t="shared" si="236"/>
        <v>7851.2</v>
      </c>
      <c r="AG451" s="81">
        <f t="shared" si="237"/>
        <v>22276.744444444445</v>
      </c>
      <c r="AH451" s="81">
        <f t="shared" si="238"/>
        <v>267320.93333333335</v>
      </c>
      <c r="AI451" s="81"/>
      <c r="AJ451" s="81"/>
      <c r="AK451" s="81"/>
      <c r="AL451" s="81"/>
      <c r="AM451" s="81"/>
      <c r="AN451" s="81"/>
      <c r="AO451" s="81"/>
      <c r="AP451" s="81"/>
      <c r="AQ451" s="81"/>
      <c r="IM451" s="24"/>
      <c r="IN451" s="24"/>
      <c r="IO451" s="24"/>
      <c r="IP451" s="24"/>
    </row>
    <row r="452" spans="1:250" s="23" customFormat="1" ht="15" customHeight="1" x14ac:dyDescent="0.2">
      <c r="A452" s="18">
        <v>115</v>
      </c>
      <c r="B452" s="106" t="s">
        <v>1248</v>
      </c>
      <c r="C452" s="106" t="s">
        <v>1249</v>
      </c>
      <c r="D452" s="20">
        <v>14</v>
      </c>
      <c r="E452" s="106" t="s">
        <v>964</v>
      </c>
      <c r="F452" s="106" t="s">
        <v>1250</v>
      </c>
      <c r="G452" s="106" t="s">
        <v>1636</v>
      </c>
      <c r="H452" s="21" t="s">
        <v>612</v>
      </c>
      <c r="I452" s="21" t="s">
        <v>613</v>
      </c>
      <c r="J452" s="22" t="s">
        <v>991</v>
      </c>
      <c r="K452" s="222">
        <v>35079</v>
      </c>
      <c r="L452" s="150" t="s">
        <v>767</v>
      </c>
      <c r="M452" s="22">
        <v>40</v>
      </c>
      <c r="N452" s="180" t="s">
        <v>755</v>
      </c>
      <c r="O452" s="21" t="s">
        <v>933</v>
      </c>
      <c r="P452" s="21" t="s">
        <v>1010</v>
      </c>
      <c r="Q452" s="21" t="s">
        <v>1032</v>
      </c>
      <c r="R452" s="22">
        <v>1</v>
      </c>
      <c r="S452" s="146">
        <f t="shared" si="239"/>
        <v>11737</v>
      </c>
      <c r="T452" s="79">
        <f t="shared" si="242"/>
        <v>2347.4</v>
      </c>
      <c r="U452" s="79"/>
      <c r="V452" s="79">
        <f t="shared" si="229"/>
        <v>14084.4</v>
      </c>
      <c r="W452" s="79">
        <f>70.1*6</f>
        <v>420.59999999999997</v>
      </c>
      <c r="X452" s="79">
        <f t="shared" si="230"/>
        <v>2617.0666666666666</v>
      </c>
      <c r="Y452" s="79">
        <f t="shared" si="231"/>
        <v>26170.666666666664</v>
      </c>
      <c r="Z452" s="79">
        <f t="shared" si="232"/>
        <v>2112.66</v>
      </c>
      <c r="AA452" s="79">
        <f t="shared" si="233"/>
        <v>422.53199999999998</v>
      </c>
      <c r="AB452" s="79">
        <f t="shared" si="234"/>
        <v>704.22</v>
      </c>
      <c r="AC452" s="79">
        <f t="shared" si="235"/>
        <v>281.68799999999999</v>
      </c>
      <c r="AD452" s="79">
        <f t="shared" si="240"/>
        <v>957</v>
      </c>
      <c r="AE452" s="79">
        <f t="shared" si="241"/>
        <v>661</v>
      </c>
      <c r="AF452" s="81">
        <f t="shared" si="236"/>
        <v>7851.2</v>
      </c>
      <c r="AG452" s="81">
        <f t="shared" si="237"/>
        <v>22697.344444444443</v>
      </c>
      <c r="AH452" s="81">
        <f t="shared" si="238"/>
        <v>272368.1333333333</v>
      </c>
      <c r="AI452" s="81"/>
      <c r="AJ452" s="81"/>
      <c r="AK452" s="81"/>
      <c r="AL452" s="81"/>
      <c r="AM452" s="81"/>
      <c r="AN452" s="81"/>
      <c r="AO452" s="81"/>
      <c r="AP452" s="81"/>
      <c r="AQ452" s="81"/>
      <c r="IM452" s="24"/>
      <c r="IN452" s="24"/>
      <c r="IO452" s="24"/>
      <c r="IP452" s="24"/>
    </row>
    <row r="453" spans="1:250" s="23" customFormat="1" ht="15" customHeight="1" x14ac:dyDescent="0.2">
      <c r="A453" s="18">
        <v>116</v>
      </c>
      <c r="B453" s="106" t="s">
        <v>1248</v>
      </c>
      <c r="C453" s="106" t="s">
        <v>1249</v>
      </c>
      <c r="D453" s="20">
        <v>14</v>
      </c>
      <c r="E453" s="106" t="s">
        <v>964</v>
      </c>
      <c r="F453" s="106" t="s">
        <v>1250</v>
      </c>
      <c r="G453" s="106" t="s">
        <v>1637</v>
      </c>
      <c r="H453" s="21" t="s">
        <v>337</v>
      </c>
      <c r="I453" s="21" t="s">
        <v>338</v>
      </c>
      <c r="J453" s="22" t="s">
        <v>990</v>
      </c>
      <c r="K453" s="222">
        <v>33154</v>
      </c>
      <c r="L453" s="150" t="s">
        <v>767</v>
      </c>
      <c r="M453" s="22">
        <v>40</v>
      </c>
      <c r="N453" s="180" t="s">
        <v>755</v>
      </c>
      <c r="O453" s="21" t="s">
        <v>933</v>
      </c>
      <c r="P453" s="21" t="s">
        <v>1010</v>
      </c>
      <c r="Q453" s="21" t="s">
        <v>1032</v>
      </c>
      <c r="R453" s="22">
        <v>1</v>
      </c>
      <c r="S453" s="146">
        <f t="shared" si="239"/>
        <v>11737</v>
      </c>
      <c r="T453" s="79">
        <f t="shared" si="242"/>
        <v>2347.4</v>
      </c>
      <c r="U453" s="79"/>
      <c r="V453" s="79">
        <f t="shared" si="229"/>
        <v>14084.4</v>
      </c>
      <c r="W453" s="79">
        <f>70.1*7</f>
        <v>490.69999999999993</v>
      </c>
      <c r="X453" s="79">
        <f t="shared" si="230"/>
        <v>2617.0666666666666</v>
      </c>
      <c r="Y453" s="79">
        <f t="shared" si="231"/>
        <v>26170.666666666664</v>
      </c>
      <c r="Z453" s="79">
        <f t="shared" si="232"/>
        <v>2112.66</v>
      </c>
      <c r="AA453" s="79">
        <f t="shared" si="233"/>
        <v>422.53199999999998</v>
      </c>
      <c r="AB453" s="79">
        <f t="shared" si="234"/>
        <v>704.22</v>
      </c>
      <c r="AC453" s="79">
        <f t="shared" si="235"/>
        <v>281.68799999999999</v>
      </c>
      <c r="AD453" s="79">
        <f t="shared" si="240"/>
        <v>957</v>
      </c>
      <c r="AE453" s="79">
        <f t="shared" si="241"/>
        <v>661</v>
      </c>
      <c r="AF453" s="81">
        <f t="shared" si="236"/>
        <v>7851.2</v>
      </c>
      <c r="AG453" s="81">
        <f t="shared" si="237"/>
        <v>22767.444444444445</v>
      </c>
      <c r="AH453" s="81">
        <f t="shared" si="238"/>
        <v>273209.33333333337</v>
      </c>
      <c r="AI453" s="81"/>
      <c r="AJ453" s="81"/>
      <c r="AK453" s="81"/>
      <c r="AL453" s="81"/>
      <c r="AM453" s="81"/>
      <c r="AN453" s="81"/>
      <c r="AO453" s="81"/>
      <c r="AP453" s="81"/>
      <c r="AQ453" s="81"/>
      <c r="IM453" s="24"/>
      <c r="IN453" s="24"/>
      <c r="IO453" s="24"/>
      <c r="IP453" s="24"/>
    </row>
    <row r="454" spans="1:250" s="23" customFormat="1" ht="15" customHeight="1" x14ac:dyDescent="0.2">
      <c r="A454" s="18">
        <v>117</v>
      </c>
      <c r="B454" s="106" t="s">
        <v>1248</v>
      </c>
      <c r="C454" s="106" t="s">
        <v>1249</v>
      </c>
      <c r="D454" s="20">
        <v>14</v>
      </c>
      <c r="E454" s="106" t="s">
        <v>964</v>
      </c>
      <c r="F454" s="106" t="s">
        <v>1250</v>
      </c>
      <c r="G454" s="106" t="s">
        <v>1638</v>
      </c>
      <c r="H454" s="21" t="s">
        <v>339</v>
      </c>
      <c r="I454" s="21" t="s">
        <v>340</v>
      </c>
      <c r="J454" s="22" t="s">
        <v>991</v>
      </c>
      <c r="K454" s="222">
        <v>32767</v>
      </c>
      <c r="L454" s="150" t="s">
        <v>767</v>
      </c>
      <c r="M454" s="22">
        <v>40</v>
      </c>
      <c r="N454" s="180" t="s">
        <v>755</v>
      </c>
      <c r="O454" s="21" t="s">
        <v>933</v>
      </c>
      <c r="P454" s="21" t="s">
        <v>1010</v>
      </c>
      <c r="Q454" s="21" t="s">
        <v>1032</v>
      </c>
      <c r="R454" s="22">
        <v>1</v>
      </c>
      <c r="S454" s="146">
        <f t="shared" si="239"/>
        <v>11737</v>
      </c>
      <c r="T454" s="79">
        <f t="shared" si="242"/>
        <v>2347.4</v>
      </c>
      <c r="U454" s="79"/>
      <c r="V454" s="79">
        <f t="shared" si="229"/>
        <v>14084.4</v>
      </c>
      <c r="W454" s="79">
        <f>70.1*7</f>
        <v>490.69999999999993</v>
      </c>
      <c r="X454" s="79">
        <f t="shared" si="230"/>
        <v>2617.0666666666666</v>
      </c>
      <c r="Y454" s="79">
        <f t="shared" si="231"/>
        <v>26170.666666666664</v>
      </c>
      <c r="Z454" s="79">
        <f t="shared" si="232"/>
        <v>2112.66</v>
      </c>
      <c r="AA454" s="79">
        <f t="shared" si="233"/>
        <v>422.53199999999998</v>
      </c>
      <c r="AB454" s="79">
        <f t="shared" si="234"/>
        <v>704.22</v>
      </c>
      <c r="AC454" s="79">
        <f t="shared" si="235"/>
        <v>281.68799999999999</v>
      </c>
      <c r="AD454" s="79">
        <f t="shared" si="240"/>
        <v>957</v>
      </c>
      <c r="AE454" s="79">
        <f t="shared" si="241"/>
        <v>661</v>
      </c>
      <c r="AF454" s="81">
        <f t="shared" si="236"/>
        <v>7851.2</v>
      </c>
      <c r="AG454" s="81">
        <f t="shared" si="237"/>
        <v>22767.444444444445</v>
      </c>
      <c r="AH454" s="81">
        <f t="shared" si="238"/>
        <v>273209.33333333337</v>
      </c>
      <c r="AI454" s="81"/>
      <c r="AJ454" s="81"/>
      <c r="AK454" s="81"/>
      <c r="AL454" s="81"/>
      <c r="AM454" s="81"/>
      <c r="AN454" s="81"/>
      <c r="AO454" s="81"/>
      <c r="AP454" s="81"/>
      <c r="AQ454" s="81"/>
      <c r="IM454" s="24"/>
      <c r="IN454" s="24"/>
      <c r="IO454" s="24"/>
      <c r="IP454" s="24"/>
    </row>
    <row r="455" spans="1:250" s="23" customFormat="1" ht="15" customHeight="1" x14ac:dyDescent="0.2">
      <c r="A455" s="18">
        <v>118</v>
      </c>
      <c r="B455" s="106" t="s">
        <v>1248</v>
      </c>
      <c r="C455" s="106" t="s">
        <v>1249</v>
      </c>
      <c r="D455" s="20">
        <v>14</v>
      </c>
      <c r="E455" s="106" t="s">
        <v>964</v>
      </c>
      <c r="F455" s="106" t="s">
        <v>1250</v>
      </c>
      <c r="G455" s="106" t="s">
        <v>1639</v>
      </c>
      <c r="H455" s="21" t="s">
        <v>655</v>
      </c>
      <c r="I455" s="21" t="s">
        <v>656</v>
      </c>
      <c r="J455" s="22" t="s">
        <v>990</v>
      </c>
      <c r="K455" s="222">
        <v>40603</v>
      </c>
      <c r="L455" s="150" t="s">
        <v>767</v>
      </c>
      <c r="M455" s="22">
        <v>40</v>
      </c>
      <c r="N455" s="22" t="s">
        <v>755</v>
      </c>
      <c r="O455" s="21" t="s">
        <v>894</v>
      </c>
      <c r="P455" s="21" t="s">
        <v>1007</v>
      </c>
      <c r="Q455" s="21" t="s">
        <v>1032</v>
      </c>
      <c r="R455" s="22">
        <v>1</v>
      </c>
      <c r="S455" s="146">
        <f t="shared" si="239"/>
        <v>11737</v>
      </c>
      <c r="T455" s="79">
        <f t="shared" si="242"/>
        <v>2347.4</v>
      </c>
      <c r="U455" s="79"/>
      <c r="V455" s="79">
        <f t="shared" si="229"/>
        <v>14084.4</v>
      </c>
      <c r="W455" s="79"/>
      <c r="X455" s="79">
        <f t="shared" si="230"/>
        <v>2617.0666666666666</v>
      </c>
      <c r="Y455" s="79">
        <f t="shared" si="231"/>
        <v>26170.666666666664</v>
      </c>
      <c r="Z455" s="79">
        <f t="shared" si="232"/>
        <v>2112.66</v>
      </c>
      <c r="AA455" s="79">
        <f t="shared" si="233"/>
        <v>422.53199999999998</v>
      </c>
      <c r="AB455" s="79">
        <f t="shared" si="234"/>
        <v>704.22</v>
      </c>
      <c r="AC455" s="79">
        <f t="shared" si="235"/>
        <v>281.68799999999999</v>
      </c>
      <c r="AD455" s="79">
        <f t="shared" si="240"/>
        <v>957</v>
      </c>
      <c r="AE455" s="79">
        <f t="shared" si="241"/>
        <v>661</v>
      </c>
      <c r="AF455" s="81">
        <f t="shared" si="236"/>
        <v>7851.2</v>
      </c>
      <c r="AG455" s="81">
        <f t="shared" si="237"/>
        <v>22276.744444444445</v>
      </c>
      <c r="AH455" s="81">
        <f t="shared" si="238"/>
        <v>267320.93333333335</v>
      </c>
      <c r="AI455" s="81"/>
      <c r="AJ455" s="81"/>
      <c r="AK455" s="81"/>
      <c r="AL455" s="81"/>
      <c r="AM455" s="81"/>
      <c r="AN455" s="81"/>
      <c r="AO455" s="81"/>
      <c r="AP455" s="81"/>
      <c r="AQ455" s="81"/>
      <c r="IM455" s="24"/>
      <c r="IN455" s="24"/>
      <c r="IO455" s="24"/>
      <c r="IP455" s="24"/>
    </row>
    <row r="456" spans="1:250" s="23" customFormat="1" ht="15" customHeight="1" x14ac:dyDescent="0.2">
      <c r="A456" s="18">
        <v>119</v>
      </c>
      <c r="B456" s="106" t="s">
        <v>1248</v>
      </c>
      <c r="C456" s="106" t="s">
        <v>1249</v>
      </c>
      <c r="D456" s="20">
        <v>14</v>
      </c>
      <c r="E456" s="106" t="s">
        <v>964</v>
      </c>
      <c r="F456" s="106" t="s">
        <v>1250</v>
      </c>
      <c r="G456" s="106" t="s">
        <v>1640</v>
      </c>
      <c r="H456" s="21" t="s">
        <v>657</v>
      </c>
      <c r="I456" s="21" t="s">
        <v>658</v>
      </c>
      <c r="J456" s="22" t="s">
        <v>991</v>
      </c>
      <c r="K456" s="222">
        <v>40603</v>
      </c>
      <c r="L456" s="150" t="s">
        <v>767</v>
      </c>
      <c r="M456" s="22">
        <v>40</v>
      </c>
      <c r="N456" s="22" t="s">
        <v>755</v>
      </c>
      <c r="O456" s="21" t="s">
        <v>894</v>
      </c>
      <c r="P456" s="21" t="s">
        <v>1007</v>
      </c>
      <c r="Q456" s="21" t="s">
        <v>1032</v>
      </c>
      <c r="R456" s="22">
        <v>1</v>
      </c>
      <c r="S456" s="146">
        <f t="shared" si="239"/>
        <v>11737</v>
      </c>
      <c r="T456" s="79">
        <f t="shared" si="242"/>
        <v>2347.4</v>
      </c>
      <c r="U456" s="79"/>
      <c r="V456" s="79">
        <f t="shared" si="229"/>
        <v>14084.4</v>
      </c>
      <c r="W456" s="79"/>
      <c r="X456" s="79">
        <f t="shared" si="230"/>
        <v>2617.0666666666666</v>
      </c>
      <c r="Y456" s="79">
        <f t="shared" si="231"/>
        <v>26170.666666666664</v>
      </c>
      <c r="Z456" s="79">
        <f t="shared" si="232"/>
        <v>2112.66</v>
      </c>
      <c r="AA456" s="79">
        <f t="shared" si="233"/>
        <v>422.53199999999998</v>
      </c>
      <c r="AB456" s="79">
        <f t="shared" si="234"/>
        <v>704.22</v>
      </c>
      <c r="AC456" s="79">
        <f t="shared" si="235"/>
        <v>281.68799999999999</v>
      </c>
      <c r="AD456" s="79">
        <f t="shared" si="240"/>
        <v>957</v>
      </c>
      <c r="AE456" s="79">
        <f t="shared" si="241"/>
        <v>661</v>
      </c>
      <c r="AF456" s="81">
        <f t="shared" si="236"/>
        <v>7851.2</v>
      </c>
      <c r="AG456" s="81">
        <f t="shared" si="237"/>
        <v>22276.744444444445</v>
      </c>
      <c r="AH456" s="81">
        <f t="shared" si="238"/>
        <v>267320.93333333335</v>
      </c>
      <c r="AI456" s="81"/>
      <c r="AJ456" s="81"/>
      <c r="AK456" s="81"/>
      <c r="AL456" s="81"/>
      <c r="AM456" s="81"/>
      <c r="AN456" s="81"/>
      <c r="AO456" s="81"/>
      <c r="AP456" s="81"/>
      <c r="AQ456" s="81"/>
      <c r="IM456" s="24"/>
      <c r="IN456" s="24"/>
      <c r="IO456" s="24"/>
      <c r="IP456" s="24"/>
    </row>
    <row r="457" spans="1:250" s="23" customFormat="1" ht="15" customHeight="1" x14ac:dyDescent="0.2">
      <c r="A457" s="18">
        <v>120</v>
      </c>
      <c r="B457" s="106" t="s">
        <v>1248</v>
      </c>
      <c r="C457" s="106" t="s">
        <v>1249</v>
      </c>
      <c r="D457" s="20">
        <v>14</v>
      </c>
      <c r="E457" s="106" t="s">
        <v>964</v>
      </c>
      <c r="F457" s="106" t="s">
        <v>1250</v>
      </c>
      <c r="G457" s="106" t="s">
        <v>1641</v>
      </c>
      <c r="H457" s="21" t="s">
        <v>795</v>
      </c>
      <c r="I457" s="21" t="s">
        <v>796</v>
      </c>
      <c r="J457" s="22" t="s">
        <v>991</v>
      </c>
      <c r="K457" s="222">
        <v>40185</v>
      </c>
      <c r="L457" s="150" t="s">
        <v>767</v>
      </c>
      <c r="M457" s="22">
        <v>40</v>
      </c>
      <c r="N457" s="22" t="s">
        <v>755</v>
      </c>
      <c r="O457" s="21" t="s">
        <v>894</v>
      </c>
      <c r="P457" s="21" t="s">
        <v>1007</v>
      </c>
      <c r="Q457" s="21" t="s">
        <v>1032</v>
      </c>
      <c r="R457" s="22">
        <v>1</v>
      </c>
      <c r="S457" s="146">
        <f t="shared" si="239"/>
        <v>11737</v>
      </c>
      <c r="T457" s="79">
        <f t="shared" si="242"/>
        <v>2347.4</v>
      </c>
      <c r="U457" s="79"/>
      <c r="V457" s="79">
        <f t="shared" si="229"/>
        <v>14084.4</v>
      </c>
      <c r="W457" s="79"/>
      <c r="X457" s="79">
        <f t="shared" si="230"/>
        <v>2617.0666666666666</v>
      </c>
      <c r="Y457" s="79">
        <f t="shared" si="231"/>
        <v>26170.666666666664</v>
      </c>
      <c r="Z457" s="79">
        <f t="shared" si="232"/>
        <v>2112.66</v>
      </c>
      <c r="AA457" s="79">
        <f t="shared" si="233"/>
        <v>422.53199999999998</v>
      </c>
      <c r="AB457" s="79">
        <f t="shared" si="234"/>
        <v>704.22</v>
      </c>
      <c r="AC457" s="79">
        <f t="shared" si="235"/>
        <v>281.68799999999999</v>
      </c>
      <c r="AD457" s="79">
        <f t="shared" si="240"/>
        <v>957</v>
      </c>
      <c r="AE457" s="79">
        <f t="shared" si="241"/>
        <v>661</v>
      </c>
      <c r="AF457" s="81">
        <f t="shared" si="236"/>
        <v>7851.2</v>
      </c>
      <c r="AG457" s="81">
        <f t="shared" si="237"/>
        <v>22276.744444444445</v>
      </c>
      <c r="AH457" s="81">
        <f t="shared" si="238"/>
        <v>267320.93333333335</v>
      </c>
      <c r="AI457" s="81"/>
      <c r="AJ457" s="81"/>
      <c r="AK457" s="81"/>
      <c r="AL457" s="81"/>
      <c r="AM457" s="81"/>
      <c r="AN457" s="81"/>
      <c r="AO457" s="81"/>
      <c r="AP457" s="81"/>
      <c r="AQ457" s="81"/>
      <c r="IM457" s="24"/>
      <c r="IN457" s="24"/>
      <c r="IO457" s="24"/>
      <c r="IP457" s="24"/>
    </row>
    <row r="458" spans="1:250" s="23" customFormat="1" ht="15" customHeight="1" x14ac:dyDescent="0.2">
      <c r="A458" s="18">
        <v>121</v>
      </c>
      <c r="B458" s="106" t="s">
        <v>1248</v>
      </c>
      <c r="C458" s="106" t="s">
        <v>1249</v>
      </c>
      <c r="D458" s="20">
        <v>14</v>
      </c>
      <c r="E458" s="106" t="s">
        <v>964</v>
      </c>
      <c r="F458" s="106" t="s">
        <v>1250</v>
      </c>
      <c r="G458" s="106" t="s">
        <v>1642</v>
      </c>
      <c r="H458" s="68" t="s">
        <v>921</v>
      </c>
      <c r="I458" s="21" t="s">
        <v>922</v>
      </c>
      <c r="J458" s="22" t="s">
        <v>990</v>
      </c>
      <c r="K458" s="222">
        <v>40582</v>
      </c>
      <c r="L458" s="150" t="s">
        <v>767</v>
      </c>
      <c r="M458" s="22">
        <v>40</v>
      </c>
      <c r="N458" s="22" t="s">
        <v>755</v>
      </c>
      <c r="O458" s="21" t="s">
        <v>894</v>
      </c>
      <c r="P458" s="21" t="s">
        <v>1007</v>
      </c>
      <c r="Q458" s="21" t="s">
        <v>1032</v>
      </c>
      <c r="R458" s="22">
        <v>1</v>
      </c>
      <c r="S458" s="146">
        <f t="shared" si="239"/>
        <v>11737</v>
      </c>
      <c r="T458" s="79">
        <f t="shared" si="242"/>
        <v>2347.4</v>
      </c>
      <c r="U458" s="79"/>
      <c r="V458" s="79">
        <f t="shared" si="229"/>
        <v>14084.4</v>
      </c>
      <c r="W458" s="79"/>
      <c r="X458" s="79">
        <f t="shared" si="230"/>
        <v>2617.0666666666666</v>
      </c>
      <c r="Y458" s="79">
        <f t="shared" si="231"/>
        <v>26170.666666666664</v>
      </c>
      <c r="Z458" s="79">
        <f t="shared" si="232"/>
        <v>2112.66</v>
      </c>
      <c r="AA458" s="79">
        <f t="shared" si="233"/>
        <v>422.53199999999998</v>
      </c>
      <c r="AB458" s="79">
        <f t="shared" si="234"/>
        <v>704.22</v>
      </c>
      <c r="AC458" s="79">
        <f t="shared" si="235"/>
        <v>281.68799999999999</v>
      </c>
      <c r="AD458" s="79">
        <f t="shared" si="240"/>
        <v>957</v>
      </c>
      <c r="AE458" s="79">
        <f t="shared" si="241"/>
        <v>661</v>
      </c>
      <c r="AF458" s="81">
        <f t="shared" si="236"/>
        <v>7851.2</v>
      </c>
      <c r="AG458" s="81">
        <f t="shared" si="237"/>
        <v>22276.744444444445</v>
      </c>
      <c r="AH458" s="81">
        <f t="shared" si="238"/>
        <v>267320.93333333335</v>
      </c>
      <c r="AI458" s="81"/>
      <c r="AJ458" s="81"/>
      <c r="AK458" s="81"/>
      <c r="AL458" s="81"/>
      <c r="AM458" s="81"/>
      <c r="AN458" s="81"/>
      <c r="AO458" s="81"/>
      <c r="AP458" s="81"/>
      <c r="AQ458" s="81"/>
      <c r="IM458" s="24"/>
      <c r="IN458" s="24"/>
      <c r="IO458" s="24"/>
      <c r="IP458" s="24"/>
    </row>
    <row r="459" spans="1:250" s="23" customFormat="1" ht="15" customHeight="1" x14ac:dyDescent="0.2">
      <c r="A459" s="18">
        <v>122</v>
      </c>
      <c r="B459" s="106" t="s">
        <v>1248</v>
      </c>
      <c r="C459" s="106" t="s">
        <v>1249</v>
      </c>
      <c r="D459" s="20">
        <v>14</v>
      </c>
      <c r="E459" s="106" t="s">
        <v>964</v>
      </c>
      <c r="F459" s="106" t="s">
        <v>1250</v>
      </c>
      <c r="G459" s="106"/>
      <c r="H459" s="178" t="s">
        <v>1879</v>
      </c>
      <c r="I459" s="21"/>
      <c r="J459" s="22"/>
      <c r="K459" s="222"/>
      <c r="L459" s="150" t="s">
        <v>767</v>
      </c>
      <c r="M459" s="22">
        <v>40</v>
      </c>
      <c r="N459" s="22" t="s">
        <v>755</v>
      </c>
      <c r="O459" s="21" t="s">
        <v>768</v>
      </c>
      <c r="P459" s="21" t="s">
        <v>1010</v>
      </c>
      <c r="Q459" s="21" t="s">
        <v>1032</v>
      </c>
      <c r="R459" s="22">
        <v>1</v>
      </c>
      <c r="S459" s="146">
        <f t="shared" si="239"/>
        <v>11737</v>
      </c>
      <c r="T459" s="79"/>
      <c r="U459" s="79"/>
      <c r="V459" s="79">
        <f t="shared" si="229"/>
        <v>11737</v>
      </c>
      <c r="W459" s="79">
        <f>70.1*7</f>
        <v>490.69999999999993</v>
      </c>
      <c r="X459" s="79">
        <f t="shared" si="230"/>
        <v>2225.8333333333335</v>
      </c>
      <c r="Y459" s="79">
        <f t="shared" si="231"/>
        <v>22258.333333333336</v>
      </c>
      <c r="Z459" s="79">
        <f t="shared" si="232"/>
        <v>1760.55</v>
      </c>
      <c r="AA459" s="79">
        <f t="shared" si="233"/>
        <v>352.11</v>
      </c>
      <c r="AB459" s="79">
        <f t="shared" si="234"/>
        <v>586.85</v>
      </c>
      <c r="AC459" s="79">
        <f t="shared" si="235"/>
        <v>234.74</v>
      </c>
      <c r="AD459" s="79">
        <f t="shared" si="240"/>
        <v>957</v>
      </c>
      <c r="AE459" s="79">
        <f t="shared" si="241"/>
        <v>661</v>
      </c>
      <c r="AF459" s="81">
        <f t="shared" si="236"/>
        <v>6677.5</v>
      </c>
      <c r="AG459" s="81">
        <f t="shared" si="237"/>
        <v>19376.755555555555</v>
      </c>
      <c r="AH459" s="81">
        <f t="shared" si="238"/>
        <v>232521.06666666665</v>
      </c>
      <c r="AI459" s="81"/>
      <c r="AJ459" s="81"/>
      <c r="AK459" s="81"/>
      <c r="AL459" s="81"/>
      <c r="AM459" s="81"/>
      <c r="AN459" s="81"/>
      <c r="AO459" s="81"/>
      <c r="AP459" s="81"/>
      <c r="AQ459" s="81"/>
      <c r="IM459" s="24"/>
      <c r="IN459" s="24"/>
      <c r="IO459" s="24"/>
      <c r="IP459" s="24"/>
    </row>
    <row r="460" spans="1:250" s="23" customFormat="1" ht="15" customHeight="1" x14ac:dyDescent="0.2">
      <c r="A460" s="18">
        <v>123</v>
      </c>
      <c r="B460" s="106" t="s">
        <v>1248</v>
      </c>
      <c r="C460" s="106" t="s">
        <v>1249</v>
      </c>
      <c r="D460" s="20">
        <v>14</v>
      </c>
      <c r="E460" s="106" t="s">
        <v>964</v>
      </c>
      <c r="F460" s="106" t="s">
        <v>1250</v>
      </c>
      <c r="G460" s="106" t="s">
        <v>1643</v>
      </c>
      <c r="H460" s="190" t="s">
        <v>1037</v>
      </c>
      <c r="I460" s="190" t="s">
        <v>1038</v>
      </c>
      <c r="J460" s="22" t="s">
        <v>990</v>
      </c>
      <c r="K460" s="222">
        <v>41148</v>
      </c>
      <c r="L460" s="150" t="s">
        <v>767</v>
      </c>
      <c r="M460" s="22">
        <v>40</v>
      </c>
      <c r="N460" s="22" t="s">
        <v>755</v>
      </c>
      <c r="O460" s="21" t="s">
        <v>894</v>
      </c>
      <c r="P460" s="21" t="s">
        <v>1007</v>
      </c>
      <c r="Q460" s="21" t="s">
        <v>1032</v>
      </c>
      <c r="R460" s="22">
        <v>1</v>
      </c>
      <c r="S460" s="146">
        <f t="shared" si="239"/>
        <v>11737</v>
      </c>
      <c r="T460" s="79">
        <f>+S460*20%</f>
        <v>2347.4</v>
      </c>
      <c r="U460" s="79"/>
      <c r="V460" s="79">
        <f t="shared" si="229"/>
        <v>14084.4</v>
      </c>
      <c r="W460" s="79"/>
      <c r="X460" s="79">
        <f t="shared" si="230"/>
        <v>2617.0666666666666</v>
      </c>
      <c r="Y460" s="79">
        <f t="shared" si="231"/>
        <v>26170.666666666664</v>
      </c>
      <c r="Z460" s="79">
        <f t="shared" si="232"/>
        <v>2112.66</v>
      </c>
      <c r="AA460" s="79">
        <f t="shared" si="233"/>
        <v>422.53199999999998</v>
      </c>
      <c r="AB460" s="79">
        <f t="shared" si="234"/>
        <v>704.22</v>
      </c>
      <c r="AC460" s="79">
        <f t="shared" si="235"/>
        <v>281.68799999999999</v>
      </c>
      <c r="AD460" s="79">
        <f t="shared" si="240"/>
        <v>957</v>
      </c>
      <c r="AE460" s="79">
        <f t="shared" si="241"/>
        <v>661</v>
      </c>
      <c r="AF460" s="81">
        <f t="shared" si="236"/>
        <v>7851.2</v>
      </c>
      <c r="AG460" s="81">
        <f t="shared" si="237"/>
        <v>22276.744444444445</v>
      </c>
      <c r="AH460" s="81">
        <f t="shared" si="238"/>
        <v>267320.93333333335</v>
      </c>
      <c r="AI460" s="81"/>
      <c r="AJ460" s="81"/>
      <c r="AK460" s="81"/>
      <c r="AL460" s="81"/>
      <c r="AM460" s="81"/>
      <c r="AN460" s="81"/>
      <c r="AO460" s="81"/>
      <c r="AP460" s="81"/>
      <c r="AQ460" s="81"/>
      <c r="IM460" s="24"/>
      <c r="IN460" s="24"/>
      <c r="IO460" s="24"/>
      <c r="IP460" s="24"/>
    </row>
    <row r="461" spans="1:250" s="23" customFormat="1" ht="15" customHeight="1" x14ac:dyDescent="0.2">
      <c r="A461" s="18">
        <v>124</v>
      </c>
      <c r="B461" s="106" t="s">
        <v>1248</v>
      </c>
      <c r="C461" s="106" t="s">
        <v>1249</v>
      </c>
      <c r="D461" s="20">
        <v>14</v>
      </c>
      <c r="E461" s="106" t="s">
        <v>964</v>
      </c>
      <c r="F461" s="106" t="s">
        <v>1250</v>
      </c>
      <c r="G461" s="106" t="s">
        <v>1644</v>
      </c>
      <c r="H461" s="21" t="s">
        <v>659</v>
      </c>
      <c r="I461" s="21" t="s">
        <v>660</v>
      </c>
      <c r="J461" s="22" t="s">
        <v>990</v>
      </c>
      <c r="K461" s="222">
        <v>40603</v>
      </c>
      <c r="L461" s="150" t="s">
        <v>767</v>
      </c>
      <c r="M461" s="22">
        <v>40</v>
      </c>
      <c r="N461" s="22" t="s">
        <v>755</v>
      </c>
      <c r="O461" s="21" t="s">
        <v>894</v>
      </c>
      <c r="P461" s="21" t="s">
        <v>1007</v>
      </c>
      <c r="Q461" s="21" t="s">
        <v>1032</v>
      </c>
      <c r="R461" s="22">
        <v>1</v>
      </c>
      <c r="S461" s="146">
        <f t="shared" si="239"/>
        <v>11737</v>
      </c>
      <c r="T461" s="79">
        <f>+S461*20%</f>
        <v>2347.4</v>
      </c>
      <c r="U461" s="79"/>
      <c r="V461" s="79">
        <f t="shared" si="229"/>
        <v>14084.4</v>
      </c>
      <c r="W461" s="79"/>
      <c r="X461" s="79">
        <f t="shared" si="230"/>
        <v>2617.0666666666666</v>
      </c>
      <c r="Y461" s="79">
        <f t="shared" si="231"/>
        <v>26170.666666666664</v>
      </c>
      <c r="Z461" s="79">
        <f t="shared" si="232"/>
        <v>2112.66</v>
      </c>
      <c r="AA461" s="79">
        <f t="shared" si="233"/>
        <v>422.53199999999998</v>
      </c>
      <c r="AB461" s="79">
        <f t="shared" si="234"/>
        <v>704.22</v>
      </c>
      <c r="AC461" s="79">
        <f t="shared" si="235"/>
        <v>281.68799999999999</v>
      </c>
      <c r="AD461" s="79">
        <f t="shared" si="240"/>
        <v>957</v>
      </c>
      <c r="AE461" s="79">
        <f t="shared" si="241"/>
        <v>661</v>
      </c>
      <c r="AF461" s="81">
        <f t="shared" si="236"/>
        <v>7851.2</v>
      </c>
      <c r="AG461" s="81">
        <f t="shared" si="237"/>
        <v>22276.744444444445</v>
      </c>
      <c r="AH461" s="81">
        <f t="shared" si="238"/>
        <v>267320.93333333335</v>
      </c>
      <c r="AI461" s="81"/>
      <c r="AJ461" s="81"/>
      <c r="AK461" s="81"/>
      <c r="AL461" s="81"/>
      <c r="AM461" s="81"/>
      <c r="AN461" s="81"/>
      <c r="AO461" s="81"/>
      <c r="AP461" s="81"/>
      <c r="AQ461" s="81"/>
      <c r="IM461" s="24"/>
      <c r="IN461" s="24"/>
      <c r="IO461" s="24"/>
      <c r="IP461" s="24"/>
    </row>
    <row r="462" spans="1:250" s="23" customFormat="1" ht="15" customHeight="1" x14ac:dyDescent="0.2">
      <c r="A462" s="18">
        <v>125</v>
      </c>
      <c r="B462" s="106" t="s">
        <v>1248</v>
      </c>
      <c r="C462" s="106" t="s">
        <v>1249</v>
      </c>
      <c r="D462" s="20">
        <v>14</v>
      </c>
      <c r="E462" s="106" t="s">
        <v>964</v>
      </c>
      <c r="F462" s="106" t="s">
        <v>1250</v>
      </c>
      <c r="G462" s="106" t="s">
        <v>1645</v>
      </c>
      <c r="H462" s="21" t="s">
        <v>373</v>
      </c>
      <c r="I462" s="21" t="s">
        <v>374</v>
      </c>
      <c r="J462" s="22" t="s">
        <v>991</v>
      </c>
      <c r="K462" s="222">
        <v>33604</v>
      </c>
      <c r="L462" s="150" t="s">
        <v>767</v>
      </c>
      <c r="M462" s="22">
        <v>40</v>
      </c>
      <c r="N462" s="22" t="s">
        <v>755</v>
      </c>
      <c r="O462" s="21" t="s">
        <v>368</v>
      </c>
      <c r="P462" s="21" t="s">
        <v>1010</v>
      </c>
      <c r="Q462" s="21" t="s">
        <v>1032</v>
      </c>
      <c r="R462" s="22">
        <v>1</v>
      </c>
      <c r="S462" s="146">
        <f t="shared" si="239"/>
        <v>11737</v>
      </c>
      <c r="T462" s="79">
        <f>+S462*20%</f>
        <v>2347.4</v>
      </c>
      <c r="U462" s="79"/>
      <c r="V462" s="79">
        <f t="shared" si="229"/>
        <v>14084.4</v>
      </c>
      <c r="W462" s="79">
        <f>70.1*7</f>
        <v>490.69999999999993</v>
      </c>
      <c r="X462" s="79">
        <f t="shared" si="230"/>
        <v>2617.0666666666666</v>
      </c>
      <c r="Y462" s="79">
        <f t="shared" si="231"/>
        <v>26170.666666666664</v>
      </c>
      <c r="Z462" s="79">
        <f t="shared" si="232"/>
        <v>2112.66</v>
      </c>
      <c r="AA462" s="79">
        <f t="shared" si="233"/>
        <v>422.53199999999998</v>
      </c>
      <c r="AB462" s="79">
        <f t="shared" si="234"/>
        <v>704.22</v>
      </c>
      <c r="AC462" s="79">
        <f t="shared" si="235"/>
        <v>281.68799999999999</v>
      </c>
      <c r="AD462" s="79">
        <f t="shared" si="240"/>
        <v>957</v>
      </c>
      <c r="AE462" s="79">
        <f t="shared" si="241"/>
        <v>661</v>
      </c>
      <c r="AF462" s="81">
        <f t="shared" si="236"/>
        <v>7851.2</v>
      </c>
      <c r="AG462" s="81">
        <f t="shared" si="237"/>
        <v>22767.444444444445</v>
      </c>
      <c r="AH462" s="81">
        <f t="shared" si="238"/>
        <v>273209.33333333337</v>
      </c>
      <c r="AI462" s="81"/>
      <c r="AJ462" s="81"/>
      <c r="AK462" s="81"/>
      <c r="AL462" s="81"/>
      <c r="AM462" s="81"/>
      <c r="AN462" s="81"/>
      <c r="AO462" s="81"/>
      <c r="AP462" s="81"/>
      <c r="AQ462" s="81"/>
      <c r="IM462" s="24"/>
      <c r="IN462" s="24"/>
      <c r="IO462" s="24"/>
      <c r="IP462" s="24"/>
    </row>
    <row r="463" spans="1:250" s="23" customFormat="1" ht="15" customHeight="1" x14ac:dyDescent="0.2">
      <c r="A463" s="18">
        <v>126</v>
      </c>
      <c r="B463" s="106" t="s">
        <v>1248</v>
      </c>
      <c r="C463" s="106" t="s">
        <v>1249</v>
      </c>
      <c r="D463" s="20">
        <v>14</v>
      </c>
      <c r="E463" s="106" t="s">
        <v>964</v>
      </c>
      <c r="F463" s="106" t="s">
        <v>1250</v>
      </c>
      <c r="G463" s="106" t="s">
        <v>1646</v>
      </c>
      <c r="H463" s="21" t="s">
        <v>341</v>
      </c>
      <c r="I463" s="21" t="s">
        <v>342</v>
      </c>
      <c r="J463" s="22" t="s">
        <v>991</v>
      </c>
      <c r="K463" s="222">
        <v>33604</v>
      </c>
      <c r="L463" s="150" t="s">
        <v>767</v>
      </c>
      <c r="M463" s="22">
        <v>40</v>
      </c>
      <c r="N463" s="180" t="s">
        <v>755</v>
      </c>
      <c r="O463" s="21" t="s">
        <v>933</v>
      </c>
      <c r="P463" s="21" t="s">
        <v>1010</v>
      </c>
      <c r="Q463" s="21" t="s">
        <v>1032</v>
      </c>
      <c r="R463" s="22">
        <v>1</v>
      </c>
      <c r="S463" s="146">
        <f t="shared" si="239"/>
        <v>11737</v>
      </c>
      <c r="T463" s="79">
        <f>+S463*20%</f>
        <v>2347.4</v>
      </c>
      <c r="U463" s="79"/>
      <c r="V463" s="79">
        <f t="shared" si="229"/>
        <v>14084.4</v>
      </c>
      <c r="W463" s="79">
        <f>70.1*7</f>
        <v>490.69999999999993</v>
      </c>
      <c r="X463" s="79">
        <f t="shared" si="230"/>
        <v>2617.0666666666666</v>
      </c>
      <c r="Y463" s="79">
        <f t="shared" si="231"/>
        <v>26170.666666666664</v>
      </c>
      <c r="Z463" s="79">
        <f t="shared" si="232"/>
        <v>2112.66</v>
      </c>
      <c r="AA463" s="79">
        <f t="shared" si="233"/>
        <v>422.53199999999998</v>
      </c>
      <c r="AB463" s="79">
        <f t="shared" si="234"/>
        <v>704.22</v>
      </c>
      <c r="AC463" s="79">
        <f t="shared" si="235"/>
        <v>281.68799999999999</v>
      </c>
      <c r="AD463" s="79">
        <f t="shared" si="240"/>
        <v>957</v>
      </c>
      <c r="AE463" s="79">
        <f t="shared" si="241"/>
        <v>661</v>
      </c>
      <c r="AF463" s="81">
        <f t="shared" si="236"/>
        <v>7851.2</v>
      </c>
      <c r="AG463" s="81">
        <f t="shared" si="237"/>
        <v>22767.444444444445</v>
      </c>
      <c r="AH463" s="81">
        <f t="shared" si="238"/>
        <v>273209.33333333337</v>
      </c>
      <c r="AI463" s="81"/>
      <c r="AJ463" s="81"/>
      <c r="AK463" s="81"/>
      <c r="AL463" s="81"/>
      <c r="AM463" s="81"/>
      <c r="AN463" s="81"/>
      <c r="AO463" s="81"/>
      <c r="AP463" s="81"/>
      <c r="AQ463" s="81"/>
      <c r="IM463" s="24"/>
      <c r="IN463" s="24"/>
      <c r="IO463" s="24"/>
      <c r="IP463" s="24"/>
    </row>
    <row r="464" spans="1:250" s="23" customFormat="1" ht="15" customHeight="1" x14ac:dyDescent="0.2">
      <c r="A464" s="18">
        <v>127</v>
      </c>
      <c r="B464" s="106" t="s">
        <v>1248</v>
      </c>
      <c r="C464" s="106" t="s">
        <v>1249</v>
      </c>
      <c r="D464" s="20">
        <v>14</v>
      </c>
      <c r="E464" s="106" t="s">
        <v>964</v>
      </c>
      <c r="F464" s="106" t="s">
        <v>1250</v>
      </c>
      <c r="G464" s="106" t="s">
        <v>1647</v>
      </c>
      <c r="H464" s="21" t="s">
        <v>360</v>
      </c>
      <c r="I464" s="21" t="s">
        <v>513</v>
      </c>
      <c r="J464" s="22" t="s">
        <v>990</v>
      </c>
      <c r="K464" s="222">
        <v>36617</v>
      </c>
      <c r="L464" s="150" t="s">
        <v>767</v>
      </c>
      <c r="M464" s="22">
        <v>40</v>
      </c>
      <c r="N464" s="22" t="s">
        <v>755</v>
      </c>
      <c r="O464" s="21" t="s">
        <v>768</v>
      </c>
      <c r="P464" s="21" t="s">
        <v>1011</v>
      </c>
      <c r="Q464" s="21" t="s">
        <v>1032</v>
      </c>
      <c r="R464" s="22">
        <v>1</v>
      </c>
      <c r="S464" s="146">
        <f t="shared" si="239"/>
        <v>11737</v>
      </c>
      <c r="T464" s="79"/>
      <c r="U464" s="79"/>
      <c r="V464" s="79">
        <f t="shared" si="229"/>
        <v>11737</v>
      </c>
      <c r="W464" s="79">
        <f>70.1*5</f>
        <v>350.5</v>
      </c>
      <c r="X464" s="79">
        <f t="shared" si="230"/>
        <v>2225.8333333333335</v>
      </c>
      <c r="Y464" s="79">
        <f t="shared" si="231"/>
        <v>22258.333333333336</v>
      </c>
      <c r="Z464" s="79">
        <f t="shared" si="232"/>
        <v>1760.55</v>
      </c>
      <c r="AA464" s="79">
        <f t="shared" si="233"/>
        <v>352.11</v>
      </c>
      <c r="AB464" s="79">
        <f t="shared" si="234"/>
        <v>586.85</v>
      </c>
      <c r="AC464" s="79">
        <f t="shared" si="235"/>
        <v>234.74</v>
      </c>
      <c r="AD464" s="79">
        <f t="shared" si="240"/>
        <v>957</v>
      </c>
      <c r="AE464" s="79">
        <f t="shared" si="241"/>
        <v>661</v>
      </c>
      <c r="AF464" s="81">
        <f t="shared" si="236"/>
        <v>6677.5</v>
      </c>
      <c r="AG464" s="81">
        <f t="shared" si="237"/>
        <v>19236.555555555555</v>
      </c>
      <c r="AH464" s="81">
        <f t="shared" si="238"/>
        <v>230838.66666666666</v>
      </c>
      <c r="AI464" s="81"/>
      <c r="AJ464" s="81"/>
      <c r="AK464" s="81"/>
      <c r="AL464" s="81"/>
      <c r="AM464" s="81"/>
      <c r="AN464" s="81"/>
      <c r="AO464" s="81"/>
      <c r="AP464" s="81"/>
      <c r="AQ464" s="81"/>
      <c r="IM464" s="24"/>
      <c r="IN464" s="24"/>
      <c r="IO464" s="24"/>
      <c r="IP464" s="24"/>
    </row>
    <row r="465" spans="1:250" s="23" customFormat="1" ht="15" customHeight="1" x14ac:dyDescent="0.2">
      <c r="A465" s="18">
        <v>128</v>
      </c>
      <c r="B465" s="106" t="s">
        <v>1248</v>
      </c>
      <c r="C465" s="106" t="s">
        <v>1249</v>
      </c>
      <c r="D465" s="20">
        <v>14</v>
      </c>
      <c r="E465" s="106" t="s">
        <v>964</v>
      </c>
      <c r="F465" s="106" t="s">
        <v>1250</v>
      </c>
      <c r="G465" s="106" t="s">
        <v>1648</v>
      </c>
      <c r="H465" s="21" t="s">
        <v>503</v>
      </c>
      <c r="I465" s="21" t="s">
        <v>504</v>
      </c>
      <c r="J465" s="22" t="s">
        <v>990</v>
      </c>
      <c r="K465" s="222">
        <v>40185</v>
      </c>
      <c r="L465" s="150" t="s">
        <v>767</v>
      </c>
      <c r="M465" s="22">
        <v>40</v>
      </c>
      <c r="N465" s="22" t="s">
        <v>755</v>
      </c>
      <c r="O465" s="21" t="s">
        <v>894</v>
      </c>
      <c r="P465" s="21" t="s">
        <v>1007</v>
      </c>
      <c r="Q465" s="21" t="s">
        <v>1032</v>
      </c>
      <c r="R465" s="22">
        <v>1</v>
      </c>
      <c r="S465" s="146">
        <f t="shared" si="239"/>
        <v>11737</v>
      </c>
      <c r="T465" s="79">
        <f>+S465*20%</f>
        <v>2347.4</v>
      </c>
      <c r="U465" s="79"/>
      <c r="V465" s="79">
        <f t="shared" si="229"/>
        <v>14084.4</v>
      </c>
      <c r="W465" s="79"/>
      <c r="X465" s="79">
        <f t="shared" si="230"/>
        <v>2617.0666666666666</v>
      </c>
      <c r="Y465" s="79">
        <f t="shared" si="231"/>
        <v>26170.666666666664</v>
      </c>
      <c r="Z465" s="79">
        <f t="shared" si="232"/>
        <v>2112.66</v>
      </c>
      <c r="AA465" s="79">
        <f t="shared" si="233"/>
        <v>422.53199999999998</v>
      </c>
      <c r="AB465" s="79">
        <f t="shared" si="234"/>
        <v>704.22</v>
      </c>
      <c r="AC465" s="79">
        <f t="shared" si="235"/>
        <v>281.68799999999999</v>
      </c>
      <c r="AD465" s="79">
        <f t="shared" si="240"/>
        <v>957</v>
      </c>
      <c r="AE465" s="79">
        <f t="shared" si="241"/>
        <v>661</v>
      </c>
      <c r="AF465" s="81">
        <f t="shared" si="236"/>
        <v>7851.2</v>
      </c>
      <c r="AG465" s="81">
        <f t="shared" si="237"/>
        <v>22276.744444444445</v>
      </c>
      <c r="AH465" s="81">
        <f t="shared" si="238"/>
        <v>267320.93333333335</v>
      </c>
      <c r="AI465" s="81"/>
      <c r="AJ465" s="81"/>
      <c r="AK465" s="81"/>
      <c r="AL465" s="81"/>
      <c r="AM465" s="81"/>
      <c r="AN465" s="81"/>
      <c r="AO465" s="81"/>
      <c r="AP465" s="81"/>
      <c r="AQ465" s="81"/>
      <c r="IM465" s="24"/>
      <c r="IN465" s="24"/>
      <c r="IO465" s="24"/>
      <c r="IP465" s="24"/>
    </row>
    <row r="466" spans="1:250" s="240" customFormat="1" ht="15" customHeight="1" x14ac:dyDescent="0.2">
      <c r="A466" s="18">
        <v>129</v>
      </c>
      <c r="B466" s="106" t="s">
        <v>1248</v>
      </c>
      <c r="C466" s="106" t="s">
        <v>1249</v>
      </c>
      <c r="D466" s="20">
        <v>14</v>
      </c>
      <c r="E466" s="106" t="s">
        <v>964</v>
      </c>
      <c r="F466" s="106" t="s">
        <v>1250</v>
      </c>
      <c r="G466" s="192" t="s">
        <v>1531</v>
      </c>
      <c r="H466" s="193" t="s">
        <v>1748</v>
      </c>
      <c r="I466" s="193" t="s">
        <v>1757</v>
      </c>
      <c r="J466" s="194" t="s">
        <v>991</v>
      </c>
      <c r="K466" s="233">
        <v>41386</v>
      </c>
      <c r="L466" s="154" t="s">
        <v>767</v>
      </c>
      <c r="M466" s="22">
        <v>40</v>
      </c>
      <c r="N466" s="180" t="s">
        <v>755</v>
      </c>
      <c r="O466" s="61" t="s">
        <v>894</v>
      </c>
      <c r="P466" s="21" t="s">
        <v>1011</v>
      </c>
      <c r="Q466" s="21" t="s">
        <v>1032</v>
      </c>
      <c r="R466" s="22">
        <v>1</v>
      </c>
      <c r="S466" s="146">
        <f t="shared" si="239"/>
        <v>11737</v>
      </c>
      <c r="T466" s="79">
        <f>+S466*20%</f>
        <v>2347.4</v>
      </c>
      <c r="U466" s="79"/>
      <c r="V466" s="79">
        <f t="shared" ref="V466:V497" si="243">S466+T466+U466</f>
        <v>14084.4</v>
      </c>
      <c r="W466" s="79">
        <f>70.1*7</f>
        <v>490.69999999999993</v>
      </c>
      <c r="X466" s="79">
        <f t="shared" ref="X466:X497" si="244">(V466+AD466+AE466)/30*5</f>
        <v>2617.0666666666666</v>
      </c>
      <c r="Y466" s="79">
        <f t="shared" ref="Y466:Y497" si="245">(V466+AD466+AE466)/30*50</f>
        <v>26170.666666666664</v>
      </c>
      <c r="Z466" s="79">
        <f t="shared" ref="Z466:Z497" si="246">V466*15%</f>
        <v>2112.66</v>
      </c>
      <c r="AA466" s="79">
        <f t="shared" ref="AA466:AA497" si="247">V466*3%</f>
        <v>422.53199999999998</v>
      </c>
      <c r="AB466" s="79">
        <f t="shared" ref="AB466:AB497" si="248">V466*5%</f>
        <v>704.22</v>
      </c>
      <c r="AC466" s="79">
        <f t="shared" ref="AC466:AC497" si="249">V466*2%</f>
        <v>281.68799999999999</v>
      </c>
      <c r="AD466" s="79">
        <f t="shared" si="240"/>
        <v>957</v>
      </c>
      <c r="AE466" s="79">
        <f t="shared" si="241"/>
        <v>661</v>
      </c>
      <c r="AF466" s="81">
        <f t="shared" ref="AF466:AF497" si="250">(V466+AD466+AE466)/2</f>
        <v>7851.2</v>
      </c>
      <c r="AG466" s="81">
        <f t="shared" ref="AG466:AG497" si="251">V466+W466+Z466+AA466+AB466+AC466+AD466+AE466+(X466/12+Y466/12+AF466/12)</f>
        <v>22767.444444444445</v>
      </c>
      <c r="AH466" s="81">
        <f t="shared" ref="AH466:AH497" si="252">+AG466*12</f>
        <v>273209.33333333337</v>
      </c>
      <c r="AI466" s="239"/>
      <c r="AJ466" s="239"/>
      <c r="AK466" s="239"/>
      <c r="AL466" s="239"/>
      <c r="AM466" s="239"/>
      <c r="AN466" s="239"/>
      <c r="AO466" s="239"/>
      <c r="AP466" s="239"/>
      <c r="AQ466" s="239"/>
      <c r="IM466" s="241"/>
      <c r="IN466" s="241"/>
      <c r="IO466" s="241"/>
      <c r="IP466" s="241"/>
    </row>
    <row r="467" spans="1:250" s="23" customFormat="1" ht="15" customHeight="1" x14ac:dyDescent="0.2">
      <c r="A467" s="18">
        <v>130</v>
      </c>
      <c r="B467" s="106" t="s">
        <v>1248</v>
      </c>
      <c r="C467" s="106" t="s">
        <v>1249</v>
      </c>
      <c r="D467" s="20">
        <v>14</v>
      </c>
      <c r="E467" s="106" t="s">
        <v>964</v>
      </c>
      <c r="F467" s="106" t="s">
        <v>1250</v>
      </c>
      <c r="G467" s="67" t="s">
        <v>1790</v>
      </c>
      <c r="H467" s="178" t="s">
        <v>1786</v>
      </c>
      <c r="I467" s="22" t="s">
        <v>1791</v>
      </c>
      <c r="J467" s="67" t="s">
        <v>990</v>
      </c>
      <c r="K467" s="222">
        <v>42065</v>
      </c>
      <c r="L467" s="154" t="s">
        <v>767</v>
      </c>
      <c r="M467" s="22">
        <v>40</v>
      </c>
      <c r="N467" s="180" t="s">
        <v>755</v>
      </c>
      <c r="O467" s="61" t="s">
        <v>894</v>
      </c>
      <c r="P467" s="21" t="s">
        <v>1007</v>
      </c>
      <c r="Q467" s="21" t="s">
        <v>1032</v>
      </c>
      <c r="R467" s="22">
        <v>1</v>
      </c>
      <c r="S467" s="146">
        <f t="shared" si="239"/>
        <v>11737</v>
      </c>
      <c r="T467" s="79"/>
      <c r="U467" s="79"/>
      <c r="V467" s="79">
        <f t="shared" si="243"/>
        <v>11737</v>
      </c>
      <c r="W467" s="79">
        <f>70.1*4</f>
        <v>280.39999999999998</v>
      </c>
      <c r="X467" s="79">
        <f t="shared" si="244"/>
        <v>2225.8333333333335</v>
      </c>
      <c r="Y467" s="79">
        <f t="shared" si="245"/>
        <v>22258.333333333336</v>
      </c>
      <c r="Z467" s="79">
        <f t="shared" si="246"/>
        <v>1760.55</v>
      </c>
      <c r="AA467" s="79">
        <f t="shared" si="247"/>
        <v>352.11</v>
      </c>
      <c r="AB467" s="79">
        <f t="shared" si="248"/>
        <v>586.85</v>
      </c>
      <c r="AC467" s="79">
        <f t="shared" si="249"/>
        <v>234.74</v>
      </c>
      <c r="AD467" s="79">
        <f t="shared" si="240"/>
        <v>957</v>
      </c>
      <c r="AE467" s="79">
        <f t="shared" si="241"/>
        <v>661</v>
      </c>
      <c r="AF467" s="81">
        <f t="shared" si="250"/>
        <v>6677.5</v>
      </c>
      <c r="AG467" s="81">
        <f t="shared" si="251"/>
        <v>19166.455555555556</v>
      </c>
      <c r="AH467" s="81">
        <f t="shared" si="252"/>
        <v>229997.46666666667</v>
      </c>
      <c r="AI467" s="81"/>
      <c r="AJ467" s="81"/>
      <c r="AK467" s="81"/>
      <c r="AL467" s="81"/>
      <c r="AM467" s="81"/>
      <c r="AN467" s="81"/>
      <c r="AO467" s="81"/>
      <c r="AP467" s="81"/>
      <c r="AQ467" s="81"/>
      <c r="IM467" s="24"/>
      <c r="IN467" s="24"/>
      <c r="IO467" s="24"/>
      <c r="IP467" s="24"/>
    </row>
    <row r="468" spans="1:250" s="23" customFormat="1" ht="15" customHeight="1" x14ac:dyDescent="0.2">
      <c r="A468" s="18">
        <v>131</v>
      </c>
      <c r="B468" s="106" t="s">
        <v>1248</v>
      </c>
      <c r="C468" s="106" t="s">
        <v>1249</v>
      </c>
      <c r="D468" s="20">
        <v>14</v>
      </c>
      <c r="E468" s="106" t="s">
        <v>964</v>
      </c>
      <c r="F468" s="106" t="s">
        <v>1250</v>
      </c>
      <c r="G468" s="106" t="s">
        <v>1649</v>
      </c>
      <c r="H468" s="21" t="s">
        <v>318</v>
      </c>
      <c r="I468" s="21" t="s">
        <v>319</v>
      </c>
      <c r="J468" s="22" t="s">
        <v>990</v>
      </c>
      <c r="K468" s="222">
        <v>35185</v>
      </c>
      <c r="L468" s="150" t="s">
        <v>754</v>
      </c>
      <c r="M468" s="22">
        <v>40</v>
      </c>
      <c r="N468" s="22" t="s">
        <v>755</v>
      </c>
      <c r="O468" s="21" t="s">
        <v>756</v>
      </c>
      <c r="P468" s="21" t="s">
        <v>1011</v>
      </c>
      <c r="Q468" s="21" t="s">
        <v>1032</v>
      </c>
      <c r="R468" s="22">
        <v>1</v>
      </c>
      <c r="S468" s="79">
        <f>11455+500+400</f>
        <v>12355</v>
      </c>
      <c r="T468" s="79">
        <f>+S468*20%</f>
        <v>2471</v>
      </c>
      <c r="U468" s="79"/>
      <c r="V468" s="79">
        <f t="shared" si="243"/>
        <v>14826</v>
      </c>
      <c r="W468" s="79">
        <f>70.1*6</f>
        <v>420.59999999999997</v>
      </c>
      <c r="X468" s="79">
        <f t="shared" si="244"/>
        <v>2756.333333333333</v>
      </c>
      <c r="Y468" s="79">
        <f t="shared" si="245"/>
        <v>27563.333333333332</v>
      </c>
      <c r="Z468" s="79">
        <f t="shared" si="246"/>
        <v>2223.9</v>
      </c>
      <c r="AA468" s="79">
        <f t="shared" si="247"/>
        <v>444.78</v>
      </c>
      <c r="AB468" s="79">
        <f t="shared" si="248"/>
        <v>741.30000000000007</v>
      </c>
      <c r="AC468" s="79">
        <f t="shared" si="249"/>
        <v>296.52</v>
      </c>
      <c r="AD468" s="79">
        <f>1021+25</f>
        <v>1046</v>
      </c>
      <c r="AE468" s="79">
        <v>666</v>
      </c>
      <c r="AF468" s="81">
        <f t="shared" si="250"/>
        <v>8269</v>
      </c>
      <c r="AG468" s="81">
        <f t="shared" si="251"/>
        <v>23880.822222222221</v>
      </c>
      <c r="AH468" s="81">
        <f t="shared" si="252"/>
        <v>286569.86666666664</v>
      </c>
      <c r="AI468" s="81"/>
      <c r="AJ468" s="81"/>
      <c r="AK468" s="81"/>
      <c r="AL468" s="81"/>
      <c r="AM468" s="81"/>
      <c r="AN468" s="81"/>
      <c r="AO468" s="81"/>
      <c r="AP468" s="81"/>
      <c r="AQ468" s="81"/>
      <c r="IM468" s="24"/>
      <c r="IN468" s="24"/>
      <c r="IO468" s="24"/>
      <c r="IP468" s="24"/>
    </row>
    <row r="469" spans="1:250" s="23" customFormat="1" ht="15" customHeight="1" x14ac:dyDescent="0.2">
      <c r="A469" s="18">
        <v>132</v>
      </c>
      <c r="B469" s="106" t="s">
        <v>1248</v>
      </c>
      <c r="C469" s="106" t="s">
        <v>1249</v>
      </c>
      <c r="D469" s="20">
        <v>14</v>
      </c>
      <c r="E469" s="106" t="s">
        <v>964</v>
      </c>
      <c r="F469" s="106" t="s">
        <v>1250</v>
      </c>
      <c r="G469" s="106" t="s">
        <v>1650</v>
      </c>
      <c r="H469" s="61" t="s">
        <v>1750</v>
      </c>
      <c r="I469" s="21" t="s">
        <v>1759</v>
      </c>
      <c r="J469" s="22" t="s">
        <v>991</v>
      </c>
      <c r="K469" s="222">
        <v>41806</v>
      </c>
      <c r="L469" s="150" t="s">
        <v>767</v>
      </c>
      <c r="M469" s="22">
        <v>40</v>
      </c>
      <c r="N469" s="22" t="s">
        <v>755</v>
      </c>
      <c r="O469" s="21" t="s">
        <v>320</v>
      </c>
      <c r="P469" s="21" t="s">
        <v>1011</v>
      </c>
      <c r="Q469" s="21" t="s">
        <v>1032</v>
      </c>
      <c r="R469" s="22">
        <v>1</v>
      </c>
      <c r="S469" s="146">
        <f>11734.2+500+400</f>
        <v>12634.2</v>
      </c>
      <c r="T469" s="79"/>
      <c r="U469" s="79"/>
      <c r="V469" s="79">
        <f t="shared" si="243"/>
        <v>12634.2</v>
      </c>
      <c r="W469" s="79">
        <f>70.1*8</f>
        <v>560.79999999999995</v>
      </c>
      <c r="X469" s="79">
        <f t="shared" si="244"/>
        <v>2375.3666666666668</v>
      </c>
      <c r="Y469" s="79">
        <f t="shared" si="245"/>
        <v>23753.666666666668</v>
      </c>
      <c r="Z469" s="79">
        <f t="shared" si="246"/>
        <v>1895.13</v>
      </c>
      <c r="AA469" s="79">
        <f t="shared" si="247"/>
        <v>379.02600000000001</v>
      </c>
      <c r="AB469" s="79">
        <f t="shared" si="248"/>
        <v>631.71</v>
      </c>
      <c r="AC469" s="79">
        <f t="shared" si="249"/>
        <v>252.68400000000003</v>
      </c>
      <c r="AD469" s="79">
        <f>887+70</f>
        <v>957</v>
      </c>
      <c r="AE469" s="79">
        <f>631+30</f>
        <v>661</v>
      </c>
      <c r="AF469" s="81">
        <f t="shared" si="250"/>
        <v>7126.1</v>
      </c>
      <c r="AG469" s="81">
        <f t="shared" si="251"/>
        <v>20742.811111111114</v>
      </c>
      <c r="AH469" s="81">
        <f t="shared" si="252"/>
        <v>248913.73333333337</v>
      </c>
      <c r="AI469" s="81"/>
      <c r="AJ469" s="81"/>
      <c r="AK469" s="81"/>
      <c r="AL469" s="81"/>
      <c r="AM469" s="81"/>
      <c r="AN469" s="81"/>
      <c r="AO469" s="81"/>
      <c r="AP469" s="81"/>
      <c r="AQ469" s="81"/>
      <c r="IM469" s="24"/>
      <c r="IN469" s="24"/>
      <c r="IO469" s="24"/>
      <c r="IP469" s="24"/>
    </row>
    <row r="470" spans="1:250" s="23" customFormat="1" ht="15" customHeight="1" x14ac:dyDescent="0.2">
      <c r="A470" s="18">
        <v>133</v>
      </c>
      <c r="B470" s="106" t="s">
        <v>1248</v>
      </c>
      <c r="C470" s="106" t="s">
        <v>1249</v>
      </c>
      <c r="D470" s="20">
        <v>14</v>
      </c>
      <c r="E470" s="106" t="s">
        <v>964</v>
      </c>
      <c r="F470" s="106" t="s">
        <v>1250</v>
      </c>
      <c r="G470" s="106" t="s">
        <v>1651</v>
      </c>
      <c r="H470" s="21" t="s">
        <v>324</v>
      </c>
      <c r="I470" s="21" t="s">
        <v>325</v>
      </c>
      <c r="J470" s="22" t="s">
        <v>991</v>
      </c>
      <c r="K470" s="222">
        <v>33413</v>
      </c>
      <c r="L470" s="150" t="s">
        <v>45</v>
      </c>
      <c r="M470" s="22">
        <v>40</v>
      </c>
      <c r="N470" s="180" t="s">
        <v>755</v>
      </c>
      <c r="O470" s="21" t="s">
        <v>935</v>
      </c>
      <c r="P470" s="21" t="s">
        <v>1010</v>
      </c>
      <c r="Q470" s="21" t="s">
        <v>1032</v>
      </c>
      <c r="R470" s="22">
        <v>1</v>
      </c>
      <c r="S470" s="79">
        <f t="shared" ref="S470:S475" si="253">12233+500+400</f>
        <v>13133</v>
      </c>
      <c r="T470" s="79">
        <f t="shared" ref="T470:T480" si="254">+S470*20%</f>
        <v>2626.6000000000004</v>
      </c>
      <c r="U470" s="79"/>
      <c r="V470" s="79">
        <f t="shared" si="243"/>
        <v>15759.6</v>
      </c>
      <c r="W470" s="79">
        <f>70.1*7</f>
        <v>490.69999999999993</v>
      </c>
      <c r="X470" s="79">
        <f t="shared" si="244"/>
        <v>2921.9333333333334</v>
      </c>
      <c r="Y470" s="79">
        <f t="shared" si="245"/>
        <v>29219.333333333332</v>
      </c>
      <c r="Z470" s="79">
        <f t="shared" si="246"/>
        <v>2363.94</v>
      </c>
      <c r="AA470" s="79">
        <f t="shared" si="247"/>
        <v>472.78800000000001</v>
      </c>
      <c r="AB470" s="79">
        <f t="shared" si="248"/>
        <v>787.98</v>
      </c>
      <c r="AC470" s="79">
        <f t="shared" si="249"/>
        <v>315.19200000000001</v>
      </c>
      <c r="AD470" s="79">
        <f t="shared" ref="AD470:AD475" si="255">1068+25</f>
        <v>1093</v>
      </c>
      <c r="AE470" s="79">
        <v>679</v>
      </c>
      <c r="AF470" s="81">
        <f t="shared" si="250"/>
        <v>8765.7999999999993</v>
      </c>
      <c r="AG470" s="81">
        <f t="shared" si="251"/>
        <v>25371.122222222224</v>
      </c>
      <c r="AH470" s="81">
        <f t="shared" si="252"/>
        <v>304453.46666666667</v>
      </c>
      <c r="AI470" s="81"/>
      <c r="AJ470" s="81"/>
      <c r="AK470" s="81"/>
      <c r="AL470" s="81"/>
      <c r="AM470" s="81"/>
      <c r="AN470" s="81"/>
      <c r="AO470" s="81"/>
      <c r="AP470" s="81"/>
      <c r="AQ470" s="81"/>
      <c r="IM470" s="24"/>
      <c r="IN470" s="24"/>
      <c r="IO470" s="24"/>
      <c r="IP470" s="24"/>
    </row>
    <row r="471" spans="1:250" s="23" customFormat="1" ht="15" customHeight="1" x14ac:dyDescent="0.2">
      <c r="A471" s="18">
        <v>134</v>
      </c>
      <c r="B471" s="106" t="s">
        <v>1248</v>
      </c>
      <c r="C471" s="106" t="s">
        <v>1249</v>
      </c>
      <c r="D471" s="20">
        <v>14</v>
      </c>
      <c r="E471" s="106" t="s">
        <v>964</v>
      </c>
      <c r="F471" s="106" t="s">
        <v>1250</v>
      </c>
      <c r="G471" s="106" t="s">
        <v>1652</v>
      </c>
      <c r="H471" s="21" t="s">
        <v>327</v>
      </c>
      <c r="I471" s="21" t="s">
        <v>328</v>
      </c>
      <c r="J471" s="22" t="s">
        <v>990</v>
      </c>
      <c r="K471" s="222">
        <v>33323</v>
      </c>
      <c r="L471" s="150" t="s">
        <v>45</v>
      </c>
      <c r="M471" s="22">
        <v>40</v>
      </c>
      <c r="N471" s="180" t="s">
        <v>755</v>
      </c>
      <c r="O471" s="21" t="s">
        <v>935</v>
      </c>
      <c r="P471" s="21" t="s">
        <v>1010</v>
      </c>
      <c r="Q471" s="21" t="s">
        <v>1032</v>
      </c>
      <c r="R471" s="22">
        <v>1</v>
      </c>
      <c r="S471" s="79">
        <f t="shared" si="253"/>
        <v>13133</v>
      </c>
      <c r="T471" s="79">
        <f t="shared" si="254"/>
        <v>2626.6000000000004</v>
      </c>
      <c r="U471" s="79"/>
      <c r="V471" s="79">
        <f t="shared" si="243"/>
        <v>15759.6</v>
      </c>
      <c r="W471" s="79">
        <f>70.1*7</f>
        <v>490.69999999999993</v>
      </c>
      <c r="X471" s="79">
        <f t="shared" si="244"/>
        <v>2921.9333333333334</v>
      </c>
      <c r="Y471" s="79">
        <f t="shared" si="245"/>
        <v>29219.333333333332</v>
      </c>
      <c r="Z471" s="79">
        <f t="shared" si="246"/>
        <v>2363.94</v>
      </c>
      <c r="AA471" s="79">
        <f t="shared" si="247"/>
        <v>472.78800000000001</v>
      </c>
      <c r="AB471" s="79">
        <f t="shared" si="248"/>
        <v>787.98</v>
      </c>
      <c r="AC471" s="79">
        <f t="shared" si="249"/>
        <v>315.19200000000001</v>
      </c>
      <c r="AD471" s="79">
        <f t="shared" si="255"/>
        <v>1093</v>
      </c>
      <c r="AE471" s="79">
        <v>679</v>
      </c>
      <c r="AF471" s="81">
        <f t="shared" si="250"/>
        <v>8765.7999999999993</v>
      </c>
      <c r="AG471" s="81">
        <f t="shared" si="251"/>
        <v>25371.122222222224</v>
      </c>
      <c r="AH471" s="81">
        <f t="shared" si="252"/>
        <v>304453.46666666667</v>
      </c>
      <c r="AI471" s="81"/>
      <c r="AJ471" s="81"/>
      <c r="AK471" s="81"/>
      <c r="AL471" s="81"/>
      <c r="AM471" s="81"/>
      <c r="AN471" s="81"/>
      <c r="AO471" s="81"/>
      <c r="AP471" s="81"/>
      <c r="AQ471" s="81"/>
      <c r="IM471" s="24"/>
      <c r="IN471" s="24"/>
      <c r="IO471" s="24"/>
      <c r="IP471" s="24"/>
    </row>
    <row r="472" spans="1:250" s="23" customFormat="1" ht="15" customHeight="1" x14ac:dyDescent="0.2">
      <c r="A472" s="18">
        <v>135</v>
      </c>
      <c r="B472" s="106" t="s">
        <v>1248</v>
      </c>
      <c r="C472" s="106" t="s">
        <v>1249</v>
      </c>
      <c r="D472" s="20">
        <v>14</v>
      </c>
      <c r="E472" s="106" t="s">
        <v>964</v>
      </c>
      <c r="F472" s="106" t="s">
        <v>1250</v>
      </c>
      <c r="G472" s="106" t="s">
        <v>1653</v>
      </c>
      <c r="H472" s="21" t="s">
        <v>329</v>
      </c>
      <c r="I472" s="21" t="s">
        <v>330</v>
      </c>
      <c r="J472" s="22" t="s">
        <v>991</v>
      </c>
      <c r="K472" s="222">
        <v>35079</v>
      </c>
      <c r="L472" s="150" t="s">
        <v>45</v>
      </c>
      <c r="M472" s="22">
        <v>40</v>
      </c>
      <c r="N472" s="180" t="s">
        <v>755</v>
      </c>
      <c r="O472" s="21" t="s">
        <v>935</v>
      </c>
      <c r="P472" s="21" t="s">
        <v>1010</v>
      </c>
      <c r="Q472" s="21" t="s">
        <v>1032</v>
      </c>
      <c r="R472" s="22">
        <v>1</v>
      </c>
      <c r="S472" s="79">
        <f t="shared" si="253"/>
        <v>13133</v>
      </c>
      <c r="T472" s="79">
        <f t="shared" si="254"/>
        <v>2626.6000000000004</v>
      </c>
      <c r="U472" s="79"/>
      <c r="V472" s="79">
        <f t="shared" si="243"/>
        <v>15759.6</v>
      </c>
      <c r="W472" s="79">
        <f>70.1*6</f>
        <v>420.59999999999997</v>
      </c>
      <c r="X472" s="79">
        <f t="shared" si="244"/>
        <v>2921.9333333333334</v>
      </c>
      <c r="Y472" s="79">
        <f t="shared" si="245"/>
        <v>29219.333333333332</v>
      </c>
      <c r="Z472" s="79">
        <f t="shared" si="246"/>
        <v>2363.94</v>
      </c>
      <c r="AA472" s="79">
        <f t="shared" si="247"/>
        <v>472.78800000000001</v>
      </c>
      <c r="AB472" s="79">
        <f t="shared" si="248"/>
        <v>787.98</v>
      </c>
      <c r="AC472" s="79">
        <f t="shared" si="249"/>
        <v>315.19200000000001</v>
      </c>
      <c r="AD472" s="79">
        <f t="shared" si="255"/>
        <v>1093</v>
      </c>
      <c r="AE472" s="79">
        <v>679</v>
      </c>
      <c r="AF472" s="81">
        <f t="shared" si="250"/>
        <v>8765.7999999999993</v>
      </c>
      <c r="AG472" s="81">
        <f t="shared" si="251"/>
        <v>25301.022222222222</v>
      </c>
      <c r="AH472" s="81">
        <f t="shared" si="252"/>
        <v>303612.26666666666</v>
      </c>
      <c r="AI472" s="81"/>
      <c r="AJ472" s="81"/>
      <c r="AK472" s="81"/>
      <c r="AL472" s="81"/>
      <c r="AM472" s="81"/>
      <c r="AN472" s="81"/>
      <c r="AO472" s="81"/>
      <c r="AP472" s="81"/>
      <c r="AQ472" s="81"/>
      <c r="IM472" s="24"/>
      <c r="IN472" s="24"/>
      <c r="IO472" s="24"/>
      <c r="IP472" s="24"/>
    </row>
    <row r="473" spans="1:250" s="23" customFormat="1" ht="15" customHeight="1" x14ac:dyDescent="0.2">
      <c r="A473" s="18">
        <v>136</v>
      </c>
      <c r="B473" s="106" t="s">
        <v>1248</v>
      </c>
      <c r="C473" s="106" t="s">
        <v>1249</v>
      </c>
      <c r="D473" s="20">
        <v>14</v>
      </c>
      <c r="E473" s="106" t="s">
        <v>964</v>
      </c>
      <c r="F473" s="106" t="s">
        <v>1250</v>
      </c>
      <c r="G473" s="106"/>
      <c r="H473" s="278" t="s">
        <v>1870</v>
      </c>
      <c r="I473" s="21"/>
      <c r="J473" s="22"/>
      <c r="K473" s="222"/>
      <c r="L473" s="150" t="s">
        <v>45</v>
      </c>
      <c r="M473" s="22">
        <v>40</v>
      </c>
      <c r="N473" s="180" t="s">
        <v>755</v>
      </c>
      <c r="O473" s="21" t="s">
        <v>935</v>
      </c>
      <c r="P473" s="21" t="s">
        <v>1010</v>
      </c>
      <c r="Q473" s="21" t="s">
        <v>1032</v>
      </c>
      <c r="R473" s="22">
        <v>1</v>
      </c>
      <c r="S473" s="79">
        <f t="shared" si="253"/>
        <v>13133</v>
      </c>
      <c r="T473" s="79">
        <f t="shared" si="254"/>
        <v>2626.6000000000004</v>
      </c>
      <c r="U473" s="79"/>
      <c r="V473" s="79">
        <f t="shared" si="243"/>
        <v>15759.6</v>
      </c>
      <c r="W473" s="79">
        <f>70.1*4</f>
        <v>280.39999999999998</v>
      </c>
      <c r="X473" s="79">
        <f t="shared" si="244"/>
        <v>2921.9333333333334</v>
      </c>
      <c r="Y473" s="79">
        <f t="shared" si="245"/>
        <v>29219.333333333332</v>
      </c>
      <c r="Z473" s="79">
        <f t="shared" si="246"/>
        <v>2363.94</v>
      </c>
      <c r="AA473" s="79">
        <f t="shared" si="247"/>
        <v>472.78800000000001</v>
      </c>
      <c r="AB473" s="79">
        <f t="shared" si="248"/>
        <v>787.98</v>
      </c>
      <c r="AC473" s="79">
        <f t="shared" si="249"/>
        <v>315.19200000000001</v>
      </c>
      <c r="AD473" s="79">
        <f t="shared" si="255"/>
        <v>1093</v>
      </c>
      <c r="AE473" s="79">
        <v>679</v>
      </c>
      <c r="AF473" s="81">
        <f t="shared" si="250"/>
        <v>8765.7999999999993</v>
      </c>
      <c r="AG473" s="81">
        <f t="shared" si="251"/>
        <v>25160.822222222221</v>
      </c>
      <c r="AH473" s="81">
        <f t="shared" si="252"/>
        <v>301929.86666666664</v>
      </c>
      <c r="AI473" s="81"/>
      <c r="AJ473" s="81"/>
      <c r="AK473" s="81"/>
      <c r="AL473" s="81"/>
      <c r="AM473" s="81"/>
      <c r="AN473" s="81"/>
      <c r="AO473" s="81"/>
      <c r="AP473" s="81"/>
      <c r="AQ473" s="81"/>
      <c r="IM473" s="24"/>
      <c r="IN473" s="24"/>
      <c r="IO473" s="24"/>
      <c r="IP473" s="24"/>
    </row>
    <row r="474" spans="1:250" s="23" customFormat="1" ht="15" customHeight="1" x14ac:dyDescent="0.2">
      <c r="A474" s="18">
        <v>137</v>
      </c>
      <c r="B474" s="106" t="s">
        <v>1248</v>
      </c>
      <c r="C474" s="106" t="s">
        <v>1249</v>
      </c>
      <c r="D474" s="20">
        <v>14</v>
      </c>
      <c r="E474" s="106" t="s">
        <v>964</v>
      </c>
      <c r="F474" s="106" t="s">
        <v>1250</v>
      </c>
      <c r="G474" s="106" t="s">
        <v>1655</v>
      </c>
      <c r="H474" s="21" t="s">
        <v>343</v>
      </c>
      <c r="I474" s="21" t="s">
        <v>344</v>
      </c>
      <c r="J474" s="22" t="s">
        <v>991</v>
      </c>
      <c r="K474" s="222">
        <v>33338</v>
      </c>
      <c r="L474" s="150" t="s">
        <v>45</v>
      </c>
      <c r="M474" s="22">
        <v>40</v>
      </c>
      <c r="N474" s="180" t="s">
        <v>755</v>
      </c>
      <c r="O474" s="21" t="s">
        <v>935</v>
      </c>
      <c r="P474" s="21" t="s">
        <v>1010</v>
      </c>
      <c r="Q474" s="21" t="s">
        <v>1032</v>
      </c>
      <c r="R474" s="22">
        <v>1</v>
      </c>
      <c r="S474" s="79">
        <f t="shared" si="253"/>
        <v>13133</v>
      </c>
      <c r="T474" s="79">
        <f t="shared" si="254"/>
        <v>2626.6000000000004</v>
      </c>
      <c r="U474" s="79"/>
      <c r="V474" s="79">
        <f t="shared" si="243"/>
        <v>15759.6</v>
      </c>
      <c r="W474" s="79">
        <f>70.1*7</f>
        <v>490.69999999999993</v>
      </c>
      <c r="X474" s="79">
        <f t="shared" si="244"/>
        <v>2921.9333333333334</v>
      </c>
      <c r="Y474" s="79">
        <f t="shared" si="245"/>
        <v>29219.333333333332</v>
      </c>
      <c r="Z474" s="79">
        <f t="shared" si="246"/>
        <v>2363.94</v>
      </c>
      <c r="AA474" s="79">
        <f t="shared" si="247"/>
        <v>472.78800000000001</v>
      </c>
      <c r="AB474" s="79">
        <f t="shared" si="248"/>
        <v>787.98</v>
      </c>
      <c r="AC474" s="79">
        <f t="shared" si="249"/>
        <v>315.19200000000001</v>
      </c>
      <c r="AD474" s="79">
        <f t="shared" si="255"/>
        <v>1093</v>
      </c>
      <c r="AE474" s="79">
        <v>679</v>
      </c>
      <c r="AF474" s="81">
        <f t="shared" si="250"/>
        <v>8765.7999999999993</v>
      </c>
      <c r="AG474" s="81">
        <f t="shared" si="251"/>
        <v>25371.122222222224</v>
      </c>
      <c r="AH474" s="81">
        <f t="shared" si="252"/>
        <v>304453.46666666667</v>
      </c>
      <c r="AI474" s="81"/>
      <c r="AJ474" s="81"/>
      <c r="AK474" s="81"/>
      <c r="AL474" s="81"/>
      <c r="AM474" s="81"/>
      <c r="AN474" s="81"/>
      <c r="AO474" s="81"/>
      <c r="AP474" s="81"/>
      <c r="AQ474" s="81"/>
      <c r="IM474" s="24"/>
      <c r="IN474" s="24"/>
      <c r="IO474" s="24"/>
      <c r="IP474" s="24"/>
    </row>
    <row r="475" spans="1:250" s="23" customFormat="1" ht="15" customHeight="1" x14ac:dyDescent="0.2">
      <c r="A475" s="18">
        <v>138</v>
      </c>
      <c r="B475" s="106" t="s">
        <v>1248</v>
      </c>
      <c r="C475" s="106" t="s">
        <v>1249</v>
      </c>
      <c r="D475" s="20">
        <v>14</v>
      </c>
      <c r="E475" s="106" t="s">
        <v>964</v>
      </c>
      <c r="F475" s="106" t="s">
        <v>1250</v>
      </c>
      <c r="G475" s="106" t="s">
        <v>1656</v>
      </c>
      <c r="H475" s="21" t="s">
        <v>347</v>
      </c>
      <c r="I475" s="21" t="s">
        <v>348</v>
      </c>
      <c r="J475" s="22" t="s">
        <v>991</v>
      </c>
      <c r="K475" s="222">
        <v>35431</v>
      </c>
      <c r="L475" s="150" t="s">
        <v>45</v>
      </c>
      <c r="M475" s="22">
        <v>40</v>
      </c>
      <c r="N475" s="180" t="s">
        <v>755</v>
      </c>
      <c r="O475" s="21" t="s">
        <v>935</v>
      </c>
      <c r="P475" s="21" t="s">
        <v>1010</v>
      </c>
      <c r="Q475" s="21" t="s">
        <v>1032</v>
      </c>
      <c r="R475" s="22">
        <v>1</v>
      </c>
      <c r="S475" s="79">
        <f t="shared" si="253"/>
        <v>13133</v>
      </c>
      <c r="T475" s="79">
        <f t="shared" si="254"/>
        <v>2626.6000000000004</v>
      </c>
      <c r="U475" s="79"/>
      <c r="V475" s="79">
        <f t="shared" si="243"/>
        <v>15759.6</v>
      </c>
      <c r="W475" s="79">
        <f>70.1*6</f>
        <v>420.59999999999997</v>
      </c>
      <c r="X475" s="79">
        <f t="shared" si="244"/>
        <v>2921.9333333333334</v>
      </c>
      <c r="Y475" s="79">
        <f t="shared" si="245"/>
        <v>29219.333333333332</v>
      </c>
      <c r="Z475" s="79">
        <f t="shared" si="246"/>
        <v>2363.94</v>
      </c>
      <c r="AA475" s="79">
        <f t="shared" si="247"/>
        <v>472.78800000000001</v>
      </c>
      <c r="AB475" s="79">
        <f t="shared" si="248"/>
        <v>787.98</v>
      </c>
      <c r="AC475" s="79">
        <f t="shared" si="249"/>
        <v>315.19200000000001</v>
      </c>
      <c r="AD475" s="79">
        <f t="shared" si="255"/>
        <v>1093</v>
      </c>
      <c r="AE475" s="79">
        <v>679</v>
      </c>
      <c r="AF475" s="81">
        <f t="shared" si="250"/>
        <v>8765.7999999999993</v>
      </c>
      <c r="AG475" s="81">
        <f t="shared" si="251"/>
        <v>25301.022222222222</v>
      </c>
      <c r="AH475" s="81">
        <f t="shared" si="252"/>
        <v>303612.26666666666</v>
      </c>
      <c r="AI475" s="81"/>
      <c r="AJ475" s="81"/>
      <c r="AK475" s="81"/>
      <c r="AL475" s="81"/>
      <c r="AM475" s="81"/>
      <c r="AN475" s="81"/>
      <c r="AO475" s="81"/>
      <c r="AP475" s="81"/>
      <c r="AQ475" s="81"/>
      <c r="IM475" s="24"/>
      <c r="IN475" s="24"/>
      <c r="IO475" s="24"/>
      <c r="IP475" s="24"/>
    </row>
    <row r="476" spans="1:250" s="23" customFormat="1" ht="15" customHeight="1" x14ac:dyDescent="0.2">
      <c r="A476" s="18">
        <v>139</v>
      </c>
      <c r="B476" s="106" t="s">
        <v>1248</v>
      </c>
      <c r="C476" s="106" t="s">
        <v>1249</v>
      </c>
      <c r="D476" s="20">
        <v>14</v>
      </c>
      <c r="E476" s="106" t="s">
        <v>964</v>
      </c>
      <c r="F476" s="106" t="s">
        <v>1250</v>
      </c>
      <c r="G476" s="106" t="s">
        <v>1657</v>
      </c>
      <c r="H476" s="21" t="s">
        <v>375</v>
      </c>
      <c r="I476" s="21" t="s">
        <v>376</v>
      </c>
      <c r="J476" s="22" t="s">
        <v>991</v>
      </c>
      <c r="K476" s="222">
        <v>33254</v>
      </c>
      <c r="L476" s="150" t="s">
        <v>741</v>
      </c>
      <c r="M476" s="22">
        <v>40</v>
      </c>
      <c r="N476" s="22" t="s">
        <v>755</v>
      </c>
      <c r="O476" s="21" t="s">
        <v>39</v>
      </c>
      <c r="P476" s="21" t="s">
        <v>1010</v>
      </c>
      <c r="Q476" s="21" t="s">
        <v>1032</v>
      </c>
      <c r="R476" s="22">
        <v>1</v>
      </c>
      <c r="S476" s="79">
        <f t="shared" ref="S476:S483" si="256">12912+500+400</f>
        <v>13812</v>
      </c>
      <c r="T476" s="79">
        <f t="shared" si="254"/>
        <v>2762.4</v>
      </c>
      <c r="U476" s="79"/>
      <c r="V476" s="79">
        <f t="shared" si="243"/>
        <v>16574.400000000001</v>
      </c>
      <c r="W476" s="79">
        <f>70.1*7</f>
        <v>490.69999999999993</v>
      </c>
      <c r="X476" s="79">
        <f t="shared" si="244"/>
        <v>3061.2333333333336</v>
      </c>
      <c r="Y476" s="79">
        <f t="shared" si="245"/>
        <v>30612.333333333332</v>
      </c>
      <c r="Z476" s="79">
        <f t="shared" si="246"/>
        <v>2486.1600000000003</v>
      </c>
      <c r="AA476" s="79">
        <f t="shared" si="247"/>
        <v>497.23200000000003</v>
      </c>
      <c r="AB476" s="79">
        <f t="shared" si="248"/>
        <v>828.72000000000014</v>
      </c>
      <c r="AC476" s="79">
        <f t="shared" si="249"/>
        <v>331.48800000000006</v>
      </c>
      <c r="AD476" s="79">
        <v>1114</v>
      </c>
      <c r="AE476" s="79">
        <v>679</v>
      </c>
      <c r="AF476" s="81">
        <f t="shared" si="250"/>
        <v>9183.7000000000007</v>
      </c>
      <c r="AG476" s="81">
        <f t="shared" si="251"/>
        <v>26573.138888888894</v>
      </c>
      <c r="AH476" s="81">
        <f t="shared" si="252"/>
        <v>318877.66666666674</v>
      </c>
      <c r="AI476" s="81"/>
      <c r="AJ476" s="81"/>
      <c r="AK476" s="81"/>
      <c r="AL476" s="81"/>
      <c r="AM476" s="81"/>
      <c r="AN476" s="81"/>
      <c r="AO476" s="81"/>
      <c r="AP476" s="81"/>
      <c r="AQ476" s="81"/>
      <c r="IM476" s="24"/>
      <c r="IN476" s="24"/>
      <c r="IO476" s="24"/>
      <c r="IP476" s="24"/>
    </row>
    <row r="477" spans="1:250" s="23" customFormat="1" ht="15" customHeight="1" x14ac:dyDescent="0.2">
      <c r="A477" s="18">
        <v>140</v>
      </c>
      <c r="B477" s="106" t="s">
        <v>1248</v>
      </c>
      <c r="C477" s="106" t="s">
        <v>1249</v>
      </c>
      <c r="D477" s="20">
        <v>14</v>
      </c>
      <c r="E477" s="106" t="s">
        <v>964</v>
      </c>
      <c r="F477" s="106" t="s">
        <v>1250</v>
      </c>
      <c r="G477" s="106" t="s">
        <v>1658</v>
      </c>
      <c r="H477" s="68" t="s">
        <v>37</v>
      </c>
      <c r="I477" s="68" t="s">
        <v>38</v>
      </c>
      <c r="J477" s="22" t="s">
        <v>991</v>
      </c>
      <c r="K477" s="222">
        <v>39601</v>
      </c>
      <c r="L477" s="150" t="s">
        <v>741</v>
      </c>
      <c r="M477" s="22">
        <v>40</v>
      </c>
      <c r="N477" s="22" t="s">
        <v>755</v>
      </c>
      <c r="O477" s="21" t="s">
        <v>39</v>
      </c>
      <c r="P477" s="21" t="s">
        <v>1007</v>
      </c>
      <c r="Q477" s="21" t="s">
        <v>1032</v>
      </c>
      <c r="R477" s="22">
        <v>1</v>
      </c>
      <c r="S477" s="79">
        <f t="shared" si="256"/>
        <v>13812</v>
      </c>
      <c r="T477" s="79">
        <f t="shared" si="254"/>
        <v>2762.4</v>
      </c>
      <c r="U477" s="79"/>
      <c r="V477" s="79">
        <f t="shared" si="243"/>
        <v>16574.400000000001</v>
      </c>
      <c r="W477" s="79">
        <f>70.1*4</f>
        <v>280.39999999999998</v>
      </c>
      <c r="X477" s="79">
        <f t="shared" si="244"/>
        <v>3061.2333333333336</v>
      </c>
      <c r="Y477" s="79">
        <f t="shared" si="245"/>
        <v>30612.333333333332</v>
      </c>
      <c r="Z477" s="79">
        <f t="shared" si="246"/>
        <v>2486.1600000000003</v>
      </c>
      <c r="AA477" s="79">
        <f t="shared" si="247"/>
        <v>497.23200000000003</v>
      </c>
      <c r="AB477" s="79">
        <f t="shared" si="248"/>
        <v>828.72000000000014</v>
      </c>
      <c r="AC477" s="79">
        <f t="shared" si="249"/>
        <v>331.48800000000006</v>
      </c>
      <c r="AD477" s="79">
        <v>1114</v>
      </c>
      <c r="AE477" s="79">
        <v>679</v>
      </c>
      <c r="AF477" s="81">
        <f t="shared" si="250"/>
        <v>9183.7000000000007</v>
      </c>
      <c r="AG477" s="81">
        <f t="shared" si="251"/>
        <v>26362.838888888895</v>
      </c>
      <c r="AH477" s="81">
        <f t="shared" si="252"/>
        <v>316354.06666666677</v>
      </c>
      <c r="AI477" s="81"/>
      <c r="AJ477" s="81"/>
      <c r="AK477" s="81"/>
      <c r="AL477" s="81"/>
      <c r="AM477" s="81"/>
      <c r="AN477" s="81"/>
      <c r="AO477" s="81"/>
      <c r="AP477" s="81"/>
      <c r="AQ477" s="81"/>
      <c r="IM477" s="24"/>
      <c r="IN477" s="24"/>
      <c r="IO477" s="24"/>
      <c r="IP477" s="24"/>
    </row>
    <row r="478" spans="1:250" s="23" customFormat="1" ht="15" customHeight="1" x14ac:dyDescent="0.2">
      <c r="A478" s="18">
        <v>141</v>
      </c>
      <c r="B478" s="106" t="s">
        <v>1248</v>
      </c>
      <c r="C478" s="106" t="s">
        <v>1249</v>
      </c>
      <c r="D478" s="20">
        <v>14</v>
      </c>
      <c r="E478" s="106" t="s">
        <v>964</v>
      </c>
      <c r="F478" s="106" t="s">
        <v>1250</v>
      </c>
      <c r="G478" s="106" t="s">
        <v>1659</v>
      </c>
      <c r="H478" s="21" t="s">
        <v>25</v>
      </c>
      <c r="I478" s="21" t="s">
        <v>26</v>
      </c>
      <c r="J478" s="22" t="s">
        <v>991</v>
      </c>
      <c r="K478" s="222">
        <v>39818</v>
      </c>
      <c r="L478" s="150" t="s">
        <v>741</v>
      </c>
      <c r="M478" s="22">
        <v>40</v>
      </c>
      <c r="N478" s="22" t="s">
        <v>755</v>
      </c>
      <c r="O478" s="21" t="s">
        <v>323</v>
      </c>
      <c r="P478" s="21" t="s">
        <v>1011</v>
      </c>
      <c r="Q478" s="21" t="s">
        <v>1032</v>
      </c>
      <c r="R478" s="22">
        <v>1</v>
      </c>
      <c r="S478" s="79">
        <f t="shared" si="256"/>
        <v>13812</v>
      </c>
      <c r="T478" s="79">
        <f t="shared" si="254"/>
        <v>2762.4</v>
      </c>
      <c r="U478" s="79"/>
      <c r="V478" s="79">
        <f t="shared" si="243"/>
        <v>16574.400000000001</v>
      </c>
      <c r="W478" s="79"/>
      <c r="X478" s="79">
        <f t="shared" si="244"/>
        <v>3061.2333333333336</v>
      </c>
      <c r="Y478" s="79">
        <f t="shared" si="245"/>
        <v>30612.333333333332</v>
      </c>
      <c r="Z478" s="79">
        <f t="shared" si="246"/>
        <v>2486.1600000000003</v>
      </c>
      <c r="AA478" s="79">
        <f t="shared" si="247"/>
        <v>497.23200000000003</v>
      </c>
      <c r="AB478" s="79">
        <f t="shared" si="248"/>
        <v>828.72000000000014</v>
      </c>
      <c r="AC478" s="79">
        <f t="shared" si="249"/>
        <v>331.48800000000006</v>
      </c>
      <c r="AD478" s="79">
        <v>1114</v>
      </c>
      <c r="AE478" s="79">
        <v>679</v>
      </c>
      <c r="AF478" s="81">
        <f t="shared" si="250"/>
        <v>9183.7000000000007</v>
      </c>
      <c r="AG478" s="81">
        <f t="shared" si="251"/>
        <v>26082.438888888893</v>
      </c>
      <c r="AH478" s="81">
        <f t="shared" si="252"/>
        <v>312989.26666666672</v>
      </c>
      <c r="AI478" s="81"/>
      <c r="AJ478" s="81"/>
      <c r="AK478" s="81"/>
      <c r="AL478" s="81"/>
      <c r="AM478" s="81"/>
      <c r="AN478" s="81"/>
      <c r="AO478" s="81"/>
      <c r="AP478" s="81"/>
      <c r="AQ478" s="81"/>
      <c r="IM478" s="24"/>
      <c r="IN478" s="24"/>
      <c r="IO478" s="24"/>
      <c r="IP478" s="24"/>
    </row>
    <row r="479" spans="1:250" s="23" customFormat="1" ht="15" customHeight="1" x14ac:dyDescent="0.2">
      <c r="A479" s="18">
        <v>142</v>
      </c>
      <c r="B479" s="106" t="s">
        <v>1248</v>
      </c>
      <c r="C479" s="106" t="s">
        <v>1249</v>
      </c>
      <c r="D479" s="20">
        <v>14</v>
      </c>
      <c r="E479" s="106" t="s">
        <v>964</v>
      </c>
      <c r="F479" s="106" t="s">
        <v>1250</v>
      </c>
      <c r="G479" s="106" t="s">
        <v>1660</v>
      </c>
      <c r="H479" s="21" t="s">
        <v>27</v>
      </c>
      <c r="I479" s="21" t="s">
        <v>28</v>
      </c>
      <c r="J479" s="22" t="s">
        <v>991</v>
      </c>
      <c r="K479" s="222">
        <v>39818</v>
      </c>
      <c r="L479" s="150" t="s">
        <v>741</v>
      </c>
      <c r="M479" s="22">
        <v>40</v>
      </c>
      <c r="N479" s="22" t="s">
        <v>755</v>
      </c>
      <c r="O479" s="21" t="s">
        <v>323</v>
      </c>
      <c r="P479" s="21" t="s">
        <v>1011</v>
      </c>
      <c r="Q479" s="21" t="s">
        <v>1032</v>
      </c>
      <c r="R479" s="22">
        <v>1</v>
      </c>
      <c r="S479" s="79">
        <f t="shared" si="256"/>
        <v>13812</v>
      </c>
      <c r="T479" s="79">
        <f t="shared" si="254"/>
        <v>2762.4</v>
      </c>
      <c r="U479" s="79"/>
      <c r="V479" s="79">
        <f t="shared" si="243"/>
        <v>16574.400000000001</v>
      </c>
      <c r="W479" s="79"/>
      <c r="X479" s="79">
        <f t="shared" si="244"/>
        <v>3061.2333333333336</v>
      </c>
      <c r="Y479" s="79">
        <f t="shared" si="245"/>
        <v>30612.333333333332</v>
      </c>
      <c r="Z479" s="79">
        <f t="shared" si="246"/>
        <v>2486.1600000000003</v>
      </c>
      <c r="AA479" s="79">
        <f t="shared" si="247"/>
        <v>497.23200000000003</v>
      </c>
      <c r="AB479" s="79">
        <f t="shared" si="248"/>
        <v>828.72000000000014</v>
      </c>
      <c r="AC479" s="79">
        <f t="shared" si="249"/>
        <v>331.48800000000006</v>
      </c>
      <c r="AD479" s="79">
        <v>1114</v>
      </c>
      <c r="AE479" s="79">
        <v>679</v>
      </c>
      <c r="AF479" s="81">
        <f t="shared" si="250"/>
        <v>9183.7000000000007</v>
      </c>
      <c r="AG479" s="81">
        <f t="shared" si="251"/>
        <v>26082.438888888893</v>
      </c>
      <c r="AH479" s="81">
        <f t="shared" si="252"/>
        <v>312989.26666666672</v>
      </c>
      <c r="AI479" s="81"/>
      <c r="AJ479" s="81"/>
      <c r="AK479" s="81"/>
      <c r="AL479" s="81"/>
      <c r="AM479" s="81"/>
      <c r="AN479" s="81"/>
      <c r="AO479" s="81"/>
      <c r="AP479" s="81"/>
      <c r="AQ479" s="81"/>
      <c r="IM479" s="24"/>
      <c r="IN479" s="24"/>
      <c r="IO479" s="24"/>
      <c r="IP479" s="24"/>
    </row>
    <row r="480" spans="1:250" s="23" customFormat="1" ht="15" customHeight="1" x14ac:dyDescent="0.2">
      <c r="A480" s="18">
        <v>143</v>
      </c>
      <c r="B480" s="106" t="s">
        <v>1248</v>
      </c>
      <c r="C480" s="106" t="s">
        <v>1249</v>
      </c>
      <c r="D480" s="20">
        <v>14</v>
      </c>
      <c r="E480" s="106" t="s">
        <v>964</v>
      </c>
      <c r="F480" s="106" t="s">
        <v>1250</v>
      </c>
      <c r="G480" s="106" t="s">
        <v>1661</v>
      </c>
      <c r="H480" s="21" t="s">
        <v>40</v>
      </c>
      <c r="I480" s="21" t="s">
        <v>41</v>
      </c>
      <c r="J480" s="22" t="s">
        <v>991</v>
      </c>
      <c r="K480" s="222">
        <v>36726</v>
      </c>
      <c r="L480" s="150" t="s">
        <v>741</v>
      </c>
      <c r="M480" s="22">
        <v>40</v>
      </c>
      <c r="N480" s="22" t="s">
        <v>755</v>
      </c>
      <c r="O480" s="21" t="s">
        <v>39</v>
      </c>
      <c r="P480" s="21" t="s">
        <v>1007</v>
      </c>
      <c r="Q480" s="21" t="s">
        <v>1032</v>
      </c>
      <c r="R480" s="22">
        <v>1</v>
      </c>
      <c r="S480" s="79">
        <f t="shared" si="256"/>
        <v>13812</v>
      </c>
      <c r="T480" s="79">
        <f t="shared" si="254"/>
        <v>2762.4</v>
      </c>
      <c r="U480" s="79"/>
      <c r="V480" s="79">
        <f t="shared" si="243"/>
        <v>16574.400000000001</v>
      </c>
      <c r="W480" s="79">
        <f>70.1*5</f>
        <v>350.5</v>
      </c>
      <c r="X480" s="79">
        <f t="shared" si="244"/>
        <v>3061.2333333333336</v>
      </c>
      <c r="Y480" s="79">
        <f t="shared" si="245"/>
        <v>30612.333333333332</v>
      </c>
      <c r="Z480" s="79">
        <f t="shared" si="246"/>
        <v>2486.1600000000003</v>
      </c>
      <c r="AA480" s="79">
        <f t="shared" si="247"/>
        <v>497.23200000000003</v>
      </c>
      <c r="AB480" s="79">
        <f t="shared" si="248"/>
        <v>828.72000000000014</v>
      </c>
      <c r="AC480" s="79">
        <f t="shared" si="249"/>
        <v>331.48800000000006</v>
      </c>
      <c r="AD480" s="79">
        <v>1114</v>
      </c>
      <c r="AE480" s="79">
        <v>679</v>
      </c>
      <c r="AF480" s="81">
        <f t="shared" si="250"/>
        <v>9183.7000000000007</v>
      </c>
      <c r="AG480" s="81">
        <f t="shared" si="251"/>
        <v>26432.938888888893</v>
      </c>
      <c r="AH480" s="81">
        <f t="shared" si="252"/>
        <v>317195.26666666672</v>
      </c>
      <c r="AI480" s="81"/>
      <c r="AJ480" s="81"/>
      <c r="AK480" s="81"/>
      <c r="AL480" s="81"/>
      <c r="AM480" s="81"/>
      <c r="AN480" s="81"/>
      <c r="AO480" s="81"/>
      <c r="AP480" s="81"/>
      <c r="AQ480" s="81"/>
      <c r="IM480" s="24"/>
      <c r="IN480" s="24"/>
      <c r="IO480" s="24"/>
      <c r="IP480" s="24"/>
    </row>
    <row r="481" spans="1:250" s="23" customFormat="1" ht="15" customHeight="1" x14ac:dyDescent="0.2">
      <c r="A481" s="18">
        <v>144</v>
      </c>
      <c r="B481" s="106" t="s">
        <v>1248</v>
      </c>
      <c r="C481" s="106" t="s">
        <v>1249</v>
      </c>
      <c r="D481" s="20">
        <v>14</v>
      </c>
      <c r="E481" s="106" t="s">
        <v>964</v>
      </c>
      <c r="F481" s="106" t="s">
        <v>1250</v>
      </c>
      <c r="G481" s="106" t="s">
        <v>1662</v>
      </c>
      <c r="H481" s="21" t="s">
        <v>361</v>
      </c>
      <c r="I481" s="21" t="s">
        <v>486</v>
      </c>
      <c r="J481" s="22" t="s">
        <v>990</v>
      </c>
      <c r="K481" s="222">
        <v>38740</v>
      </c>
      <c r="L481" s="150" t="s">
        <v>741</v>
      </c>
      <c r="M481" s="22">
        <v>40</v>
      </c>
      <c r="N481" s="22" t="s">
        <v>731</v>
      </c>
      <c r="O481" s="21" t="s">
        <v>742</v>
      </c>
      <c r="P481" s="21" t="s">
        <v>860</v>
      </c>
      <c r="Q481" s="21" t="s">
        <v>1032</v>
      </c>
      <c r="R481" s="22">
        <v>1</v>
      </c>
      <c r="S481" s="79">
        <f t="shared" si="256"/>
        <v>13812</v>
      </c>
      <c r="T481" s="79"/>
      <c r="U481" s="79"/>
      <c r="V481" s="79">
        <f t="shared" si="243"/>
        <v>13812</v>
      </c>
      <c r="W481" s="79">
        <f>70.1*4</f>
        <v>280.39999999999998</v>
      </c>
      <c r="X481" s="79">
        <f t="shared" si="244"/>
        <v>2600.833333333333</v>
      </c>
      <c r="Y481" s="79">
        <f t="shared" si="245"/>
        <v>26008.333333333332</v>
      </c>
      <c r="Z481" s="79">
        <f t="shared" si="246"/>
        <v>2071.7999999999997</v>
      </c>
      <c r="AA481" s="79">
        <f t="shared" si="247"/>
        <v>414.35999999999996</v>
      </c>
      <c r="AB481" s="79">
        <f t="shared" si="248"/>
        <v>690.6</v>
      </c>
      <c r="AC481" s="79">
        <f t="shared" si="249"/>
        <v>276.24</v>
      </c>
      <c r="AD481" s="79">
        <v>1114</v>
      </c>
      <c r="AE481" s="79">
        <v>679</v>
      </c>
      <c r="AF481" s="81">
        <f t="shared" si="250"/>
        <v>7802.5</v>
      </c>
      <c r="AG481" s="81">
        <f t="shared" si="251"/>
        <v>22372.705555555553</v>
      </c>
      <c r="AH481" s="81">
        <f t="shared" si="252"/>
        <v>268472.46666666662</v>
      </c>
      <c r="AI481" s="81"/>
      <c r="AJ481" s="81"/>
      <c r="AK481" s="81"/>
      <c r="AL481" s="81"/>
      <c r="AM481" s="81"/>
      <c r="AN481" s="81"/>
      <c r="AO481" s="81"/>
      <c r="AP481" s="81"/>
      <c r="AQ481" s="81"/>
      <c r="IM481" s="24"/>
      <c r="IN481" s="24"/>
      <c r="IO481" s="24"/>
      <c r="IP481" s="24"/>
    </row>
    <row r="482" spans="1:250" s="23" customFormat="1" ht="15" customHeight="1" x14ac:dyDescent="0.2">
      <c r="A482" s="18">
        <v>145</v>
      </c>
      <c r="B482" s="106" t="s">
        <v>1248</v>
      </c>
      <c r="C482" s="106" t="s">
        <v>1249</v>
      </c>
      <c r="D482" s="20">
        <v>14</v>
      </c>
      <c r="E482" s="106" t="s">
        <v>964</v>
      </c>
      <c r="F482" s="106" t="s">
        <v>1250</v>
      </c>
      <c r="G482" s="106"/>
      <c r="H482" s="178" t="s">
        <v>1871</v>
      </c>
      <c r="I482" s="21"/>
      <c r="J482" s="22"/>
      <c r="K482" s="222"/>
      <c r="L482" s="150" t="s">
        <v>741</v>
      </c>
      <c r="M482" s="22">
        <v>40</v>
      </c>
      <c r="N482" s="22" t="s">
        <v>755</v>
      </c>
      <c r="O482" s="21" t="s">
        <v>323</v>
      </c>
      <c r="P482" s="21" t="s">
        <v>1011</v>
      </c>
      <c r="Q482" s="21" t="s">
        <v>1032</v>
      </c>
      <c r="R482" s="22">
        <v>1</v>
      </c>
      <c r="S482" s="79">
        <f t="shared" si="256"/>
        <v>13812</v>
      </c>
      <c r="T482" s="79">
        <f t="shared" ref="T482:T491" si="257">+S482*20%</f>
        <v>2762.4</v>
      </c>
      <c r="U482" s="79"/>
      <c r="V482" s="79">
        <f t="shared" si="243"/>
        <v>16574.400000000001</v>
      </c>
      <c r="W482" s="79"/>
      <c r="X482" s="79">
        <f t="shared" si="244"/>
        <v>3061.2333333333336</v>
      </c>
      <c r="Y482" s="79">
        <f t="shared" si="245"/>
        <v>30612.333333333332</v>
      </c>
      <c r="Z482" s="79">
        <f t="shared" si="246"/>
        <v>2486.1600000000003</v>
      </c>
      <c r="AA482" s="79">
        <f t="shared" si="247"/>
        <v>497.23200000000003</v>
      </c>
      <c r="AB482" s="79">
        <f t="shared" si="248"/>
        <v>828.72000000000014</v>
      </c>
      <c r="AC482" s="79">
        <f t="shared" si="249"/>
        <v>331.48800000000006</v>
      </c>
      <c r="AD482" s="79">
        <v>1114</v>
      </c>
      <c r="AE482" s="79">
        <v>679</v>
      </c>
      <c r="AF482" s="81">
        <f t="shared" si="250"/>
        <v>9183.7000000000007</v>
      </c>
      <c r="AG482" s="81">
        <f t="shared" si="251"/>
        <v>26082.438888888893</v>
      </c>
      <c r="AH482" s="81">
        <f t="shared" si="252"/>
        <v>312989.26666666672</v>
      </c>
      <c r="AI482" s="81"/>
      <c r="AJ482" s="81"/>
      <c r="AK482" s="81"/>
      <c r="AL482" s="81"/>
      <c r="AM482" s="81"/>
      <c r="AN482" s="81"/>
      <c r="AO482" s="81"/>
      <c r="AP482" s="81"/>
      <c r="AQ482" s="81"/>
      <c r="IM482" s="24"/>
      <c r="IN482" s="24"/>
      <c r="IO482" s="24"/>
      <c r="IP482" s="24"/>
    </row>
    <row r="483" spans="1:250" s="23" customFormat="1" ht="15" customHeight="1" x14ac:dyDescent="0.2">
      <c r="A483" s="18">
        <v>146</v>
      </c>
      <c r="B483" s="106" t="s">
        <v>1248</v>
      </c>
      <c r="C483" s="106" t="s">
        <v>1249</v>
      </c>
      <c r="D483" s="20">
        <v>14</v>
      </c>
      <c r="E483" s="106" t="s">
        <v>964</v>
      </c>
      <c r="F483" s="106" t="s">
        <v>1250</v>
      </c>
      <c r="G483" s="106" t="s">
        <v>1663</v>
      </c>
      <c r="H483" s="21" t="s">
        <v>210</v>
      </c>
      <c r="I483" s="21" t="s">
        <v>211</v>
      </c>
      <c r="J483" s="22" t="s">
        <v>991</v>
      </c>
      <c r="K483" s="222">
        <v>40185</v>
      </c>
      <c r="L483" s="150" t="s">
        <v>741</v>
      </c>
      <c r="M483" s="22">
        <v>40</v>
      </c>
      <c r="N483" s="22" t="s">
        <v>755</v>
      </c>
      <c r="O483" s="21" t="s">
        <v>323</v>
      </c>
      <c r="P483" s="21" t="s">
        <v>1011</v>
      </c>
      <c r="Q483" s="21" t="s">
        <v>1032</v>
      </c>
      <c r="R483" s="22">
        <v>1</v>
      </c>
      <c r="S483" s="79">
        <f t="shared" si="256"/>
        <v>13812</v>
      </c>
      <c r="T483" s="79">
        <f t="shared" si="257"/>
        <v>2762.4</v>
      </c>
      <c r="U483" s="79"/>
      <c r="V483" s="79">
        <f t="shared" si="243"/>
        <v>16574.400000000001</v>
      </c>
      <c r="W483" s="79"/>
      <c r="X483" s="79">
        <f t="shared" si="244"/>
        <v>3061.2333333333336</v>
      </c>
      <c r="Y483" s="79">
        <f t="shared" si="245"/>
        <v>30612.333333333332</v>
      </c>
      <c r="Z483" s="79">
        <f t="shared" si="246"/>
        <v>2486.1600000000003</v>
      </c>
      <c r="AA483" s="79">
        <f t="shared" si="247"/>
        <v>497.23200000000003</v>
      </c>
      <c r="AB483" s="79">
        <f t="shared" si="248"/>
        <v>828.72000000000014</v>
      </c>
      <c r="AC483" s="79">
        <f t="shared" si="249"/>
        <v>331.48800000000006</v>
      </c>
      <c r="AD483" s="79">
        <v>1114</v>
      </c>
      <c r="AE483" s="79">
        <v>679</v>
      </c>
      <c r="AF483" s="81">
        <f t="shared" si="250"/>
        <v>9183.7000000000007</v>
      </c>
      <c r="AG483" s="81">
        <f t="shared" si="251"/>
        <v>26082.438888888893</v>
      </c>
      <c r="AH483" s="81">
        <f t="shared" si="252"/>
        <v>312989.26666666672</v>
      </c>
      <c r="AI483" s="81"/>
      <c r="AJ483" s="81"/>
      <c r="AK483" s="81"/>
      <c r="AL483" s="81"/>
      <c r="AM483" s="81"/>
      <c r="AN483" s="81"/>
      <c r="AO483" s="81"/>
      <c r="AP483" s="81"/>
      <c r="AQ483" s="81"/>
      <c r="IM483" s="24"/>
      <c r="IN483" s="24"/>
      <c r="IO483" s="24"/>
      <c r="IP483" s="24"/>
    </row>
    <row r="484" spans="1:250" s="23" customFormat="1" ht="15" customHeight="1" x14ac:dyDescent="0.2">
      <c r="A484" s="18">
        <v>147</v>
      </c>
      <c r="B484" s="106" t="s">
        <v>1248</v>
      </c>
      <c r="C484" s="106" t="s">
        <v>1249</v>
      </c>
      <c r="D484" s="20">
        <v>14</v>
      </c>
      <c r="E484" s="106" t="s">
        <v>964</v>
      </c>
      <c r="F484" s="106" t="s">
        <v>1250</v>
      </c>
      <c r="G484" s="106" t="s">
        <v>1664</v>
      </c>
      <c r="H484" s="21" t="s">
        <v>326</v>
      </c>
      <c r="I484" s="21" t="s">
        <v>530</v>
      </c>
      <c r="J484" s="22" t="s">
        <v>991</v>
      </c>
      <c r="K484" s="222">
        <v>38930</v>
      </c>
      <c r="L484" s="162" t="s">
        <v>1809</v>
      </c>
      <c r="M484" s="22">
        <v>40</v>
      </c>
      <c r="N484" s="180" t="s">
        <v>755</v>
      </c>
      <c r="O484" s="21" t="s">
        <v>936</v>
      </c>
      <c r="P484" s="21" t="s">
        <v>1010</v>
      </c>
      <c r="Q484" s="21" t="s">
        <v>1032</v>
      </c>
      <c r="R484" s="22">
        <v>1</v>
      </c>
      <c r="S484" s="118">
        <f t="shared" ref="S484:S491" si="258">13124+300+400</f>
        <v>13824</v>
      </c>
      <c r="T484" s="79">
        <f t="shared" si="257"/>
        <v>2764.8</v>
      </c>
      <c r="U484" s="79"/>
      <c r="V484" s="79">
        <f t="shared" si="243"/>
        <v>16588.8</v>
      </c>
      <c r="W484" s="79">
        <f>70.1*4</f>
        <v>280.39999999999998</v>
      </c>
      <c r="X484" s="79">
        <f t="shared" si="244"/>
        <v>3009.4666666666667</v>
      </c>
      <c r="Y484" s="79">
        <f t="shared" si="245"/>
        <v>30094.666666666664</v>
      </c>
      <c r="Z484" s="79">
        <f t="shared" si="246"/>
        <v>2488.3199999999997</v>
      </c>
      <c r="AA484" s="79">
        <f t="shared" si="247"/>
        <v>497.66399999999999</v>
      </c>
      <c r="AB484" s="79">
        <f t="shared" si="248"/>
        <v>829.44</v>
      </c>
      <c r="AC484" s="79">
        <f t="shared" si="249"/>
        <v>331.77600000000001</v>
      </c>
      <c r="AD484" s="79">
        <v>869</v>
      </c>
      <c r="AE484" s="79">
        <v>599</v>
      </c>
      <c r="AF484" s="81">
        <f t="shared" si="250"/>
        <v>9028.4</v>
      </c>
      <c r="AG484" s="81">
        <f t="shared" si="251"/>
        <v>25995.444444444445</v>
      </c>
      <c r="AH484" s="81">
        <f t="shared" si="252"/>
        <v>311945.33333333337</v>
      </c>
      <c r="AI484" s="81"/>
      <c r="AJ484" s="81"/>
      <c r="AK484" s="81"/>
      <c r="AL484" s="81"/>
      <c r="AM484" s="81"/>
      <c r="AN484" s="81"/>
      <c r="AO484" s="81"/>
      <c r="AP484" s="81"/>
      <c r="AQ484" s="81"/>
      <c r="IM484" s="24"/>
      <c r="IN484" s="24"/>
      <c r="IO484" s="24"/>
      <c r="IP484" s="24"/>
    </row>
    <row r="485" spans="1:250" s="23" customFormat="1" ht="15" customHeight="1" x14ac:dyDescent="0.2">
      <c r="A485" s="18">
        <v>148</v>
      </c>
      <c r="B485" s="106" t="s">
        <v>1248</v>
      </c>
      <c r="C485" s="106" t="s">
        <v>1249</v>
      </c>
      <c r="D485" s="20">
        <v>14</v>
      </c>
      <c r="E485" s="106" t="s">
        <v>964</v>
      </c>
      <c r="F485" s="106" t="s">
        <v>1250</v>
      </c>
      <c r="G485" s="106" t="s">
        <v>1665</v>
      </c>
      <c r="H485" s="21" t="s">
        <v>406</v>
      </c>
      <c r="I485" s="21" t="s">
        <v>407</v>
      </c>
      <c r="J485" s="22" t="s">
        <v>991</v>
      </c>
      <c r="K485" s="222">
        <v>35292</v>
      </c>
      <c r="L485" s="162" t="s">
        <v>1809</v>
      </c>
      <c r="M485" s="22">
        <v>40</v>
      </c>
      <c r="N485" s="180" t="s">
        <v>755</v>
      </c>
      <c r="O485" s="21" t="s">
        <v>936</v>
      </c>
      <c r="P485" s="21" t="s">
        <v>1010</v>
      </c>
      <c r="Q485" s="21" t="s">
        <v>1032</v>
      </c>
      <c r="R485" s="22">
        <v>1</v>
      </c>
      <c r="S485" s="118">
        <f t="shared" si="258"/>
        <v>13824</v>
      </c>
      <c r="T485" s="79">
        <f t="shared" si="257"/>
        <v>2764.8</v>
      </c>
      <c r="U485" s="79"/>
      <c r="V485" s="79">
        <f t="shared" si="243"/>
        <v>16588.8</v>
      </c>
      <c r="W485" s="79">
        <f>70.1*6</f>
        <v>420.59999999999997</v>
      </c>
      <c r="X485" s="79">
        <f t="shared" si="244"/>
        <v>3009.4666666666667</v>
      </c>
      <c r="Y485" s="79">
        <f t="shared" si="245"/>
        <v>30094.666666666664</v>
      </c>
      <c r="Z485" s="79">
        <f t="shared" si="246"/>
        <v>2488.3199999999997</v>
      </c>
      <c r="AA485" s="79">
        <f t="shared" si="247"/>
        <v>497.66399999999999</v>
      </c>
      <c r="AB485" s="79">
        <f t="shared" si="248"/>
        <v>829.44</v>
      </c>
      <c r="AC485" s="79">
        <f t="shared" si="249"/>
        <v>331.77600000000001</v>
      </c>
      <c r="AD485" s="79">
        <v>869</v>
      </c>
      <c r="AE485" s="79">
        <v>599</v>
      </c>
      <c r="AF485" s="81">
        <f t="shared" si="250"/>
        <v>9028.4</v>
      </c>
      <c r="AG485" s="81">
        <f t="shared" si="251"/>
        <v>26135.644444444442</v>
      </c>
      <c r="AH485" s="81">
        <f t="shared" si="252"/>
        <v>313627.73333333328</v>
      </c>
      <c r="AI485" s="81"/>
      <c r="AJ485" s="81"/>
      <c r="AK485" s="81"/>
      <c r="AL485" s="81"/>
      <c r="AM485" s="81"/>
      <c r="AN485" s="81"/>
      <c r="AO485" s="81"/>
      <c r="AP485" s="81"/>
      <c r="AQ485" s="81"/>
      <c r="IM485" s="24"/>
      <c r="IN485" s="24"/>
      <c r="IO485" s="24"/>
      <c r="IP485" s="24"/>
    </row>
    <row r="486" spans="1:250" s="23" customFormat="1" ht="15" customHeight="1" x14ac:dyDescent="0.2">
      <c r="A486" s="18">
        <v>149</v>
      </c>
      <c r="B486" s="106" t="s">
        <v>1248</v>
      </c>
      <c r="C486" s="106" t="s">
        <v>1249</v>
      </c>
      <c r="D486" s="20">
        <v>14</v>
      </c>
      <c r="E486" s="106" t="s">
        <v>964</v>
      </c>
      <c r="F486" s="106" t="s">
        <v>1250</v>
      </c>
      <c r="G486" s="106" t="s">
        <v>1666</v>
      </c>
      <c r="H486" s="21" t="s">
        <v>488</v>
      </c>
      <c r="I486" s="21" t="s">
        <v>489</v>
      </c>
      <c r="J486" s="22" t="s">
        <v>991</v>
      </c>
      <c r="K486" s="222">
        <v>38792</v>
      </c>
      <c r="L486" s="162" t="s">
        <v>1809</v>
      </c>
      <c r="M486" s="22">
        <v>40</v>
      </c>
      <c r="N486" s="180" t="s">
        <v>755</v>
      </c>
      <c r="O486" s="21" t="s">
        <v>936</v>
      </c>
      <c r="P486" s="21" t="s">
        <v>1010</v>
      </c>
      <c r="Q486" s="21" t="s">
        <v>1032</v>
      </c>
      <c r="R486" s="22">
        <v>1</v>
      </c>
      <c r="S486" s="118">
        <f t="shared" si="258"/>
        <v>13824</v>
      </c>
      <c r="T486" s="79">
        <f t="shared" si="257"/>
        <v>2764.8</v>
      </c>
      <c r="U486" s="79"/>
      <c r="V486" s="79">
        <f t="shared" si="243"/>
        <v>16588.8</v>
      </c>
      <c r="W486" s="79">
        <f>70.1*4</f>
        <v>280.39999999999998</v>
      </c>
      <c r="X486" s="79">
        <f t="shared" si="244"/>
        <v>3009.4666666666667</v>
      </c>
      <c r="Y486" s="79">
        <f t="shared" si="245"/>
        <v>30094.666666666664</v>
      </c>
      <c r="Z486" s="79">
        <f t="shared" si="246"/>
        <v>2488.3199999999997</v>
      </c>
      <c r="AA486" s="79">
        <f t="shared" si="247"/>
        <v>497.66399999999999</v>
      </c>
      <c r="AB486" s="79">
        <f t="shared" si="248"/>
        <v>829.44</v>
      </c>
      <c r="AC486" s="79">
        <f t="shared" si="249"/>
        <v>331.77600000000001</v>
      </c>
      <c r="AD486" s="79">
        <v>869</v>
      </c>
      <c r="AE486" s="79">
        <v>599</v>
      </c>
      <c r="AF486" s="81">
        <f t="shared" si="250"/>
        <v>9028.4</v>
      </c>
      <c r="AG486" s="81">
        <f t="shared" si="251"/>
        <v>25995.444444444445</v>
      </c>
      <c r="AH486" s="81">
        <f t="shared" si="252"/>
        <v>311945.33333333337</v>
      </c>
      <c r="AI486" s="81"/>
      <c r="AJ486" s="81"/>
      <c r="AK486" s="81"/>
      <c r="AL486" s="81"/>
      <c r="AM486" s="81"/>
      <c r="AN486" s="81"/>
      <c r="AO486" s="81"/>
      <c r="AP486" s="81"/>
      <c r="AQ486" s="81"/>
      <c r="IM486" s="24"/>
      <c r="IN486" s="24"/>
      <c r="IO486" s="24"/>
      <c r="IP486" s="24"/>
    </row>
    <row r="487" spans="1:250" s="23" customFormat="1" ht="15" customHeight="1" x14ac:dyDescent="0.2">
      <c r="A487" s="18">
        <v>150</v>
      </c>
      <c r="B487" s="106" t="s">
        <v>1248</v>
      </c>
      <c r="C487" s="106" t="s">
        <v>1249</v>
      </c>
      <c r="D487" s="20">
        <v>14</v>
      </c>
      <c r="E487" s="106" t="s">
        <v>964</v>
      </c>
      <c r="F487" s="106" t="s">
        <v>1250</v>
      </c>
      <c r="G487" s="106" t="s">
        <v>1667</v>
      </c>
      <c r="H487" s="21" t="s">
        <v>351</v>
      </c>
      <c r="I487" s="21" t="s">
        <v>352</v>
      </c>
      <c r="J487" s="22" t="s">
        <v>991</v>
      </c>
      <c r="K487" s="222">
        <v>33101</v>
      </c>
      <c r="L487" s="162" t="s">
        <v>1809</v>
      </c>
      <c r="M487" s="22">
        <v>40</v>
      </c>
      <c r="N487" s="22" t="s">
        <v>731</v>
      </c>
      <c r="O487" s="21" t="s">
        <v>353</v>
      </c>
      <c r="P487" s="21" t="s">
        <v>1010</v>
      </c>
      <c r="Q487" s="21" t="s">
        <v>1032</v>
      </c>
      <c r="R487" s="22">
        <v>1</v>
      </c>
      <c r="S487" s="118">
        <f t="shared" si="258"/>
        <v>13824</v>
      </c>
      <c r="T487" s="79">
        <f t="shared" si="257"/>
        <v>2764.8</v>
      </c>
      <c r="U487" s="79"/>
      <c r="V487" s="79">
        <f t="shared" si="243"/>
        <v>16588.8</v>
      </c>
      <c r="W487" s="79">
        <f>70.1*7</f>
        <v>490.69999999999993</v>
      </c>
      <c r="X487" s="79">
        <f t="shared" si="244"/>
        <v>3009.4666666666667</v>
      </c>
      <c r="Y487" s="79">
        <f t="shared" si="245"/>
        <v>30094.666666666664</v>
      </c>
      <c r="Z487" s="79">
        <f t="shared" si="246"/>
        <v>2488.3199999999997</v>
      </c>
      <c r="AA487" s="79">
        <f t="shared" si="247"/>
        <v>497.66399999999999</v>
      </c>
      <c r="AB487" s="79">
        <f t="shared" si="248"/>
        <v>829.44</v>
      </c>
      <c r="AC487" s="79">
        <f t="shared" si="249"/>
        <v>331.77600000000001</v>
      </c>
      <c r="AD487" s="79">
        <v>869</v>
      </c>
      <c r="AE487" s="79">
        <v>599</v>
      </c>
      <c r="AF487" s="81">
        <f t="shared" si="250"/>
        <v>9028.4</v>
      </c>
      <c r="AG487" s="81">
        <f t="shared" si="251"/>
        <v>26205.744444444445</v>
      </c>
      <c r="AH487" s="81">
        <f t="shared" si="252"/>
        <v>314468.93333333335</v>
      </c>
      <c r="AI487" s="81"/>
      <c r="AJ487" s="81"/>
      <c r="AK487" s="81"/>
      <c r="AL487" s="81"/>
      <c r="AM487" s="81"/>
      <c r="AN487" s="81"/>
      <c r="AO487" s="81"/>
      <c r="AP487" s="81"/>
      <c r="AQ487" s="81"/>
      <c r="IM487" s="24"/>
      <c r="IN487" s="24"/>
      <c r="IO487" s="24"/>
      <c r="IP487" s="24"/>
    </row>
    <row r="488" spans="1:250" s="23" customFormat="1" ht="15" customHeight="1" x14ac:dyDescent="0.2">
      <c r="A488" s="18">
        <v>151</v>
      </c>
      <c r="B488" s="106" t="s">
        <v>1248</v>
      </c>
      <c r="C488" s="106" t="s">
        <v>1249</v>
      </c>
      <c r="D488" s="20">
        <v>14</v>
      </c>
      <c r="E488" s="106" t="s">
        <v>964</v>
      </c>
      <c r="F488" s="106" t="s">
        <v>1250</v>
      </c>
      <c r="G488" s="106" t="s">
        <v>1668</v>
      </c>
      <c r="H488" s="21" t="s">
        <v>333</v>
      </c>
      <c r="I488" s="21" t="s">
        <v>334</v>
      </c>
      <c r="J488" s="22" t="s">
        <v>991</v>
      </c>
      <c r="K488" s="222">
        <v>33302</v>
      </c>
      <c r="L488" s="162" t="s">
        <v>1809</v>
      </c>
      <c r="M488" s="22">
        <v>40</v>
      </c>
      <c r="N488" s="180" t="s">
        <v>755</v>
      </c>
      <c r="O488" s="21" t="s">
        <v>936</v>
      </c>
      <c r="P488" s="21" t="s">
        <v>1010</v>
      </c>
      <c r="Q488" s="21" t="s">
        <v>1032</v>
      </c>
      <c r="R488" s="22">
        <v>1</v>
      </c>
      <c r="S488" s="118">
        <f t="shared" si="258"/>
        <v>13824</v>
      </c>
      <c r="T488" s="79">
        <f t="shared" si="257"/>
        <v>2764.8</v>
      </c>
      <c r="U488" s="79"/>
      <c r="V488" s="79">
        <f t="shared" si="243"/>
        <v>16588.8</v>
      </c>
      <c r="W488" s="79">
        <f>70.1*7</f>
        <v>490.69999999999993</v>
      </c>
      <c r="X488" s="79">
        <f t="shared" si="244"/>
        <v>3009.4666666666667</v>
      </c>
      <c r="Y488" s="79">
        <f t="shared" si="245"/>
        <v>30094.666666666664</v>
      </c>
      <c r="Z488" s="79">
        <f t="shared" si="246"/>
        <v>2488.3199999999997</v>
      </c>
      <c r="AA488" s="79">
        <f t="shared" si="247"/>
        <v>497.66399999999999</v>
      </c>
      <c r="AB488" s="79">
        <f t="shared" si="248"/>
        <v>829.44</v>
      </c>
      <c r="AC488" s="79">
        <f t="shared" si="249"/>
        <v>331.77600000000001</v>
      </c>
      <c r="AD488" s="79">
        <v>869</v>
      </c>
      <c r="AE488" s="79">
        <v>599</v>
      </c>
      <c r="AF488" s="81">
        <f t="shared" si="250"/>
        <v>9028.4</v>
      </c>
      <c r="AG488" s="81">
        <f t="shared" si="251"/>
        <v>26205.744444444445</v>
      </c>
      <c r="AH488" s="81">
        <f t="shared" si="252"/>
        <v>314468.93333333335</v>
      </c>
      <c r="AI488" s="81"/>
      <c r="AJ488" s="81"/>
      <c r="AK488" s="81"/>
      <c r="AL488" s="81"/>
      <c r="AM488" s="81"/>
      <c r="AN488" s="81"/>
      <c r="AO488" s="81"/>
      <c r="AP488" s="81"/>
      <c r="AQ488" s="81"/>
      <c r="IM488" s="24"/>
      <c r="IN488" s="24"/>
      <c r="IO488" s="24"/>
      <c r="IP488" s="24"/>
    </row>
    <row r="489" spans="1:250" s="23" customFormat="1" ht="15" customHeight="1" x14ac:dyDescent="0.2">
      <c r="A489" s="18">
        <v>152</v>
      </c>
      <c r="B489" s="112" t="s">
        <v>1248</v>
      </c>
      <c r="C489" s="112" t="s">
        <v>1249</v>
      </c>
      <c r="D489" s="113">
        <v>14</v>
      </c>
      <c r="E489" s="106" t="s">
        <v>964</v>
      </c>
      <c r="F489" s="112" t="s">
        <v>1250</v>
      </c>
      <c r="G489" s="112" t="s">
        <v>1669</v>
      </c>
      <c r="H489" s="21" t="s">
        <v>335</v>
      </c>
      <c r="I489" s="21" t="s">
        <v>336</v>
      </c>
      <c r="J489" s="22" t="s">
        <v>991</v>
      </c>
      <c r="K489" s="222">
        <v>32767</v>
      </c>
      <c r="L489" s="162" t="s">
        <v>1809</v>
      </c>
      <c r="M489" s="22">
        <v>40</v>
      </c>
      <c r="N489" s="180" t="s">
        <v>755</v>
      </c>
      <c r="O489" s="21" t="s">
        <v>936</v>
      </c>
      <c r="P489" s="21" t="s">
        <v>1010</v>
      </c>
      <c r="Q489" s="21" t="s">
        <v>1032</v>
      </c>
      <c r="R489" s="22">
        <v>1</v>
      </c>
      <c r="S489" s="118">
        <f t="shared" si="258"/>
        <v>13824</v>
      </c>
      <c r="T489" s="79">
        <f t="shared" si="257"/>
        <v>2764.8</v>
      </c>
      <c r="U489" s="79"/>
      <c r="V489" s="79">
        <f t="shared" si="243"/>
        <v>16588.8</v>
      </c>
      <c r="W489" s="79">
        <f>70.1*7</f>
        <v>490.69999999999993</v>
      </c>
      <c r="X489" s="79">
        <f t="shared" si="244"/>
        <v>3009.4666666666667</v>
      </c>
      <c r="Y489" s="79">
        <f t="shared" si="245"/>
        <v>30094.666666666664</v>
      </c>
      <c r="Z489" s="79">
        <f t="shared" si="246"/>
        <v>2488.3199999999997</v>
      </c>
      <c r="AA489" s="79">
        <f t="shared" si="247"/>
        <v>497.66399999999999</v>
      </c>
      <c r="AB489" s="79">
        <f t="shared" si="248"/>
        <v>829.44</v>
      </c>
      <c r="AC489" s="79">
        <f t="shared" si="249"/>
        <v>331.77600000000001</v>
      </c>
      <c r="AD489" s="79">
        <v>869</v>
      </c>
      <c r="AE489" s="79">
        <v>599</v>
      </c>
      <c r="AF489" s="81">
        <f t="shared" si="250"/>
        <v>9028.4</v>
      </c>
      <c r="AG489" s="81">
        <f t="shared" si="251"/>
        <v>26205.744444444445</v>
      </c>
      <c r="AH489" s="81">
        <f t="shared" si="252"/>
        <v>314468.93333333335</v>
      </c>
      <c r="AI489" s="81"/>
      <c r="AJ489" s="81"/>
      <c r="AK489" s="81"/>
      <c r="AL489" s="81"/>
      <c r="AM489" s="81"/>
      <c r="AN489" s="81"/>
      <c r="AO489" s="81"/>
      <c r="AP489" s="81"/>
      <c r="AQ489" s="81"/>
      <c r="IM489" s="24"/>
      <c r="IN489" s="24"/>
      <c r="IO489" s="24"/>
      <c r="IP489" s="24"/>
    </row>
    <row r="490" spans="1:250" s="23" customFormat="1" ht="15" customHeight="1" x14ac:dyDescent="0.2">
      <c r="A490" s="18">
        <v>153</v>
      </c>
      <c r="B490" s="106" t="s">
        <v>1248</v>
      </c>
      <c r="C490" s="106" t="s">
        <v>1249</v>
      </c>
      <c r="D490" s="20">
        <v>14</v>
      </c>
      <c r="E490" s="106" t="s">
        <v>964</v>
      </c>
      <c r="F490" s="106" t="s">
        <v>1250</v>
      </c>
      <c r="G490" s="106" t="s">
        <v>1670</v>
      </c>
      <c r="H490" s="21" t="s">
        <v>371</v>
      </c>
      <c r="I490" s="21" t="s">
        <v>372</v>
      </c>
      <c r="J490" s="22" t="s">
        <v>991</v>
      </c>
      <c r="K490" s="222">
        <v>33604</v>
      </c>
      <c r="L490" s="162" t="s">
        <v>1809</v>
      </c>
      <c r="M490" s="22">
        <v>40</v>
      </c>
      <c r="N490" s="22" t="s">
        <v>731</v>
      </c>
      <c r="O490" s="21" t="s">
        <v>353</v>
      </c>
      <c r="P490" s="21" t="s">
        <v>1010</v>
      </c>
      <c r="Q490" s="21" t="s">
        <v>1032</v>
      </c>
      <c r="R490" s="22">
        <v>1</v>
      </c>
      <c r="S490" s="118">
        <f t="shared" si="258"/>
        <v>13824</v>
      </c>
      <c r="T490" s="79">
        <f t="shared" si="257"/>
        <v>2764.8</v>
      </c>
      <c r="U490" s="79"/>
      <c r="V490" s="79">
        <f t="shared" si="243"/>
        <v>16588.8</v>
      </c>
      <c r="W490" s="79">
        <f>70.1*6</f>
        <v>420.59999999999997</v>
      </c>
      <c r="X490" s="79">
        <f t="shared" si="244"/>
        <v>3009.4666666666667</v>
      </c>
      <c r="Y490" s="79">
        <f t="shared" si="245"/>
        <v>30094.666666666664</v>
      </c>
      <c r="Z490" s="79">
        <f t="shared" si="246"/>
        <v>2488.3199999999997</v>
      </c>
      <c r="AA490" s="79">
        <f t="shared" si="247"/>
        <v>497.66399999999999</v>
      </c>
      <c r="AB490" s="79">
        <f t="shared" si="248"/>
        <v>829.44</v>
      </c>
      <c r="AC490" s="79">
        <f t="shared" si="249"/>
        <v>331.77600000000001</v>
      </c>
      <c r="AD490" s="79">
        <v>869</v>
      </c>
      <c r="AE490" s="79">
        <v>599</v>
      </c>
      <c r="AF490" s="81">
        <f t="shared" si="250"/>
        <v>9028.4</v>
      </c>
      <c r="AG490" s="81">
        <f t="shared" si="251"/>
        <v>26135.644444444442</v>
      </c>
      <c r="AH490" s="81">
        <f t="shared" si="252"/>
        <v>313627.73333333328</v>
      </c>
      <c r="AI490" s="81"/>
      <c r="AJ490" s="81"/>
      <c r="AK490" s="81"/>
      <c r="AL490" s="81"/>
      <c r="AM490" s="81"/>
      <c r="AN490" s="81"/>
      <c r="AO490" s="81"/>
      <c r="AP490" s="81"/>
      <c r="AQ490" s="81"/>
      <c r="IM490" s="24"/>
      <c r="IN490" s="24"/>
      <c r="IO490" s="24"/>
      <c r="IP490" s="24"/>
    </row>
    <row r="491" spans="1:250" s="23" customFormat="1" ht="15" customHeight="1" x14ac:dyDescent="0.2">
      <c r="A491" s="18">
        <v>154</v>
      </c>
      <c r="B491" s="106" t="s">
        <v>1248</v>
      </c>
      <c r="C491" s="106" t="s">
        <v>1249</v>
      </c>
      <c r="D491" s="20">
        <v>14</v>
      </c>
      <c r="E491" s="106" t="s">
        <v>964</v>
      </c>
      <c r="F491" s="106" t="s">
        <v>1250</v>
      </c>
      <c r="G491" s="106" t="s">
        <v>1671</v>
      </c>
      <c r="H491" s="178" t="s">
        <v>349</v>
      </c>
      <c r="I491" s="21" t="s">
        <v>350</v>
      </c>
      <c r="J491" s="22" t="s">
        <v>991</v>
      </c>
      <c r="K491" s="222">
        <v>33604</v>
      </c>
      <c r="L491" s="162" t="s">
        <v>1809</v>
      </c>
      <c r="M491" s="22">
        <v>40</v>
      </c>
      <c r="N491" s="180" t="s">
        <v>755</v>
      </c>
      <c r="O491" s="21" t="s">
        <v>936</v>
      </c>
      <c r="P491" s="21" t="s">
        <v>1010</v>
      </c>
      <c r="Q491" s="21" t="s">
        <v>1032</v>
      </c>
      <c r="R491" s="22">
        <v>1</v>
      </c>
      <c r="S491" s="118">
        <f t="shared" si="258"/>
        <v>13824</v>
      </c>
      <c r="T491" s="79">
        <f t="shared" si="257"/>
        <v>2764.8</v>
      </c>
      <c r="U491" s="79"/>
      <c r="V491" s="79">
        <f t="shared" si="243"/>
        <v>16588.8</v>
      </c>
      <c r="W491" s="79">
        <f>70.1*7</f>
        <v>490.69999999999993</v>
      </c>
      <c r="X491" s="79">
        <f t="shared" si="244"/>
        <v>3009.4666666666667</v>
      </c>
      <c r="Y491" s="79">
        <f t="shared" si="245"/>
        <v>30094.666666666664</v>
      </c>
      <c r="Z491" s="79">
        <f t="shared" si="246"/>
        <v>2488.3199999999997</v>
      </c>
      <c r="AA491" s="79">
        <f t="shared" si="247"/>
        <v>497.66399999999999</v>
      </c>
      <c r="AB491" s="79">
        <f t="shared" si="248"/>
        <v>829.44</v>
      </c>
      <c r="AC491" s="79">
        <f t="shared" si="249"/>
        <v>331.77600000000001</v>
      </c>
      <c r="AD491" s="79">
        <v>869</v>
      </c>
      <c r="AE491" s="79">
        <v>599</v>
      </c>
      <c r="AF491" s="81">
        <f t="shared" si="250"/>
        <v>9028.4</v>
      </c>
      <c r="AG491" s="81">
        <f t="shared" si="251"/>
        <v>26205.744444444445</v>
      </c>
      <c r="AH491" s="81">
        <f t="shared" si="252"/>
        <v>314468.93333333335</v>
      </c>
      <c r="AI491" s="81"/>
      <c r="AJ491" s="81"/>
      <c r="AK491" s="81"/>
      <c r="AL491" s="81"/>
      <c r="AM491" s="81"/>
      <c r="AN491" s="81"/>
      <c r="AO491" s="81"/>
      <c r="AP491" s="81"/>
      <c r="AQ491" s="81"/>
      <c r="IM491" s="24"/>
      <c r="IN491" s="24"/>
      <c r="IO491" s="24"/>
      <c r="IP491" s="24"/>
    </row>
    <row r="492" spans="1:250" s="23" customFormat="1" ht="15" customHeight="1" x14ac:dyDescent="0.2">
      <c r="A492" s="18">
        <v>155</v>
      </c>
      <c r="B492" s="106" t="s">
        <v>1248</v>
      </c>
      <c r="C492" s="106" t="s">
        <v>1249</v>
      </c>
      <c r="D492" s="20">
        <v>14</v>
      </c>
      <c r="E492" s="106" t="s">
        <v>964</v>
      </c>
      <c r="F492" s="106" t="s">
        <v>1250</v>
      </c>
      <c r="G492" s="106" t="s">
        <v>1654</v>
      </c>
      <c r="H492" s="21" t="s">
        <v>897</v>
      </c>
      <c r="I492" s="21" t="s">
        <v>571</v>
      </c>
      <c r="J492" s="22" t="s">
        <v>990</v>
      </c>
      <c r="K492" s="222">
        <v>37994</v>
      </c>
      <c r="L492" s="150">
        <v>10</v>
      </c>
      <c r="M492" s="22">
        <v>40</v>
      </c>
      <c r="N492" s="22" t="s">
        <v>731</v>
      </c>
      <c r="O492" s="21" t="s">
        <v>814</v>
      </c>
      <c r="P492" s="21" t="s">
        <v>1007</v>
      </c>
      <c r="Q492" s="21" t="s">
        <v>1032</v>
      </c>
      <c r="R492" s="22">
        <v>1</v>
      </c>
      <c r="S492" s="79">
        <f>15856+300</f>
        <v>16156</v>
      </c>
      <c r="T492" s="79">
        <f>S492*0.2</f>
        <v>3231.2000000000003</v>
      </c>
      <c r="U492" s="79"/>
      <c r="V492" s="79">
        <f t="shared" si="243"/>
        <v>19387.2</v>
      </c>
      <c r="W492" s="79">
        <f>70.1*5</f>
        <v>350.5</v>
      </c>
      <c r="X492" s="79">
        <f t="shared" si="244"/>
        <v>3481.5333333333338</v>
      </c>
      <c r="Y492" s="79">
        <f t="shared" si="245"/>
        <v>34815.333333333336</v>
      </c>
      <c r="Z492" s="79">
        <f t="shared" si="246"/>
        <v>2908.08</v>
      </c>
      <c r="AA492" s="79">
        <f t="shared" si="247"/>
        <v>581.61599999999999</v>
      </c>
      <c r="AB492" s="79">
        <f t="shared" si="248"/>
        <v>969.36000000000013</v>
      </c>
      <c r="AC492" s="79">
        <f t="shared" si="249"/>
        <v>387.74400000000003</v>
      </c>
      <c r="AD492" s="79">
        <v>931</v>
      </c>
      <c r="AE492" s="79">
        <v>571</v>
      </c>
      <c r="AF492" s="81">
        <f t="shared" si="250"/>
        <v>10444.6</v>
      </c>
      <c r="AG492" s="81">
        <f t="shared" si="251"/>
        <v>30148.288888888888</v>
      </c>
      <c r="AH492" s="81">
        <f t="shared" si="252"/>
        <v>361779.46666666667</v>
      </c>
      <c r="AI492" s="81"/>
      <c r="AJ492" s="81"/>
      <c r="AK492" s="81"/>
      <c r="AL492" s="81"/>
      <c r="AM492" s="81"/>
      <c r="AN492" s="81"/>
      <c r="AO492" s="81"/>
      <c r="AP492" s="81"/>
      <c r="AQ492" s="81"/>
      <c r="IM492" s="24"/>
      <c r="IN492" s="24"/>
      <c r="IO492" s="24"/>
      <c r="IP492" s="24"/>
    </row>
    <row r="493" spans="1:250" s="23" customFormat="1" ht="15" customHeight="1" x14ac:dyDescent="0.2">
      <c r="A493" s="18">
        <v>156</v>
      </c>
      <c r="B493" s="106" t="s">
        <v>1248</v>
      </c>
      <c r="C493" s="106" t="s">
        <v>1249</v>
      </c>
      <c r="D493" s="20">
        <v>14</v>
      </c>
      <c r="E493" s="106" t="s">
        <v>964</v>
      </c>
      <c r="F493" s="106" t="s">
        <v>1250</v>
      </c>
      <c r="G493" s="106" t="s">
        <v>1672</v>
      </c>
      <c r="H493" s="21" t="s">
        <v>247</v>
      </c>
      <c r="I493" s="21" t="s">
        <v>248</v>
      </c>
      <c r="J493" s="22" t="s">
        <v>991</v>
      </c>
      <c r="K493" s="222">
        <v>39832</v>
      </c>
      <c r="L493" s="150">
        <v>10</v>
      </c>
      <c r="M493" s="22">
        <v>40</v>
      </c>
      <c r="N493" s="22" t="s">
        <v>731</v>
      </c>
      <c r="O493" s="21" t="s">
        <v>815</v>
      </c>
      <c r="P493" s="21" t="s">
        <v>1007</v>
      </c>
      <c r="Q493" s="21" t="s">
        <v>1032</v>
      </c>
      <c r="R493" s="22">
        <v>1</v>
      </c>
      <c r="S493" s="79">
        <f>15856+300</f>
        <v>16156</v>
      </c>
      <c r="T493" s="79">
        <f>S493*0.2</f>
        <v>3231.2000000000003</v>
      </c>
      <c r="U493" s="79"/>
      <c r="V493" s="79">
        <f t="shared" si="243"/>
        <v>19387.2</v>
      </c>
      <c r="W493" s="79"/>
      <c r="X493" s="79">
        <f t="shared" si="244"/>
        <v>3481.5333333333338</v>
      </c>
      <c r="Y493" s="79">
        <f t="shared" si="245"/>
        <v>34815.333333333336</v>
      </c>
      <c r="Z493" s="79">
        <f t="shared" si="246"/>
        <v>2908.08</v>
      </c>
      <c r="AA493" s="79">
        <f t="shared" si="247"/>
        <v>581.61599999999999</v>
      </c>
      <c r="AB493" s="79">
        <f t="shared" si="248"/>
        <v>969.36000000000013</v>
      </c>
      <c r="AC493" s="79">
        <f t="shared" si="249"/>
        <v>387.74400000000003</v>
      </c>
      <c r="AD493" s="79">
        <v>931</v>
      </c>
      <c r="AE493" s="79">
        <v>571</v>
      </c>
      <c r="AF493" s="81">
        <f t="shared" si="250"/>
        <v>10444.6</v>
      </c>
      <c r="AG493" s="81">
        <f t="shared" si="251"/>
        <v>29797.788888888888</v>
      </c>
      <c r="AH493" s="81">
        <f t="shared" si="252"/>
        <v>357573.46666666667</v>
      </c>
      <c r="AI493" s="81"/>
      <c r="AJ493" s="81"/>
      <c r="AK493" s="81"/>
      <c r="AL493" s="81"/>
      <c r="AM493" s="81"/>
      <c r="AN493" s="81"/>
      <c r="AO493" s="81"/>
      <c r="AP493" s="81"/>
      <c r="AQ493" s="81"/>
      <c r="IM493" s="24"/>
      <c r="IN493" s="24"/>
      <c r="IO493" s="24"/>
      <c r="IP493" s="24"/>
    </row>
    <row r="494" spans="1:250" s="23" customFormat="1" ht="15" customHeight="1" x14ac:dyDescent="0.2">
      <c r="A494" s="18">
        <v>157</v>
      </c>
      <c r="B494" s="106" t="s">
        <v>1248</v>
      </c>
      <c r="C494" s="106" t="s">
        <v>1249</v>
      </c>
      <c r="D494" s="20">
        <v>14</v>
      </c>
      <c r="E494" s="106" t="s">
        <v>964</v>
      </c>
      <c r="F494" s="106" t="s">
        <v>1250</v>
      </c>
      <c r="G494" s="106" t="s">
        <v>1673</v>
      </c>
      <c r="H494" s="61" t="s">
        <v>1231</v>
      </c>
      <c r="I494" s="21" t="s">
        <v>1232</v>
      </c>
      <c r="J494" s="67" t="s">
        <v>991</v>
      </c>
      <c r="K494" s="222">
        <v>41599</v>
      </c>
      <c r="L494" s="150">
        <v>10</v>
      </c>
      <c r="M494" s="22">
        <v>40</v>
      </c>
      <c r="N494" s="22" t="s">
        <v>731</v>
      </c>
      <c r="O494" s="21" t="s">
        <v>871</v>
      </c>
      <c r="P494" s="21" t="s">
        <v>1019</v>
      </c>
      <c r="Q494" s="21" t="s">
        <v>1032</v>
      </c>
      <c r="R494" s="22">
        <v>1</v>
      </c>
      <c r="S494" s="79">
        <f>15856+300</f>
        <v>16156</v>
      </c>
      <c r="T494" s="79"/>
      <c r="U494" s="79"/>
      <c r="V494" s="79">
        <f t="shared" si="243"/>
        <v>16156</v>
      </c>
      <c r="W494" s="79"/>
      <c r="X494" s="79">
        <f t="shared" si="244"/>
        <v>2943</v>
      </c>
      <c r="Y494" s="79">
        <f t="shared" si="245"/>
        <v>29430</v>
      </c>
      <c r="Z494" s="79">
        <f t="shared" si="246"/>
        <v>2423.4</v>
      </c>
      <c r="AA494" s="79">
        <f t="shared" si="247"/>
        <v>484.68</v>
      </c>
      <c r="AB494" s="79">
        <f t="shared" si="248"/>
        <v>807.80000000000007</v>
      </c>
      <c r="AC494" s="79">
        <f t="shared" si="249"/>
        <v>323.12</v>
      </c>
      <c r="AD494" s="79">
        <v>931</v>
      </c>
      <c r="AE494" s="79">
        <v>571</v>
      </c>
      <c r="AF494" s="81">
        <f t="shared" si="250"/>
        <v>8829</v>
      </c>
      <c r="AG494" s="81">
        <f t="shared" si="251"/>
        <v>25130.5</v>
      </c>
      <c r="AH494" s="81">
        <f t="shared" si="252"/>
        <v>301566</v>
      </c>
      <c r="AI494" s="81"/>
      <c r="AJ494" s="81"/>
      <c r="AK494" s="81"/>
      <c r="AL494" s="81"/>
      <c r="AM494" s="81"/>
      <c r="AN494" s="81"/>
      <c r="AO494" s="81"/>
      <c r="AP494" s="81"/>
      <c r="AQ494" s="81"/>
      <c r="IM494" s="24"/>
      <c r="IN494" s="24"/>
      <c r="IO494" s="24"/>
      <c r="IP494" s="24"/>
    </row>
    <row r="495" spans="1:250" s="23" customFormat="1" ht="15" customHeight="1" x14ac:dyDescent="0.2">
      <c r="A495" s="18">
        <v>158</v>
      </c>
      <c r="B495" s="106" t="s">
        <v>1248</v>
      </c>
      <c r="C495" s="106" t="s">
        <v>1249</v>
      </c>
      <c r="D495" s="20">
        <v>14</v>
      </c>
      <c r="E495" s="106" t="s">
        <v>964</v>
      </c>
      <c r="F495" s="106" t="s">
        <v>1250</v>
      </c>
      <c r="G495" s="106" t="s">
        <v>1674</v>
      </c>
      <c r="H495" s="21" t="s">
        <v>356</v>
      </c>
      <c r="I495" s="21" t="s">
        <v>357</v>
      </c>
      <c r="J495" s="22" t="s">
        <v>991</v>
      </c>
      <c r="K495" s="222">
        <v>33298</v>
      </c>
      <c r="L495" s="150">
        <v>11</v>
      </c>
      <c r="M495" s="22">
        <v>40</v>
      </c>
      <c r="N495" s="22" t="s">
        <v>731</v>
      </c>
      <c r="O495" s="21" t="s">
        <v>358</v>
      </c>
      <c r="P495" s="21" t="s">
        <v>1010</v>
      </c>
      <c r="Q495" s="21" t="s">
        <v>1032</v>
      </c>
      <c r="R495" s="22">
        <v>1</v>
      </c>
      <c r="S495" s="79">
        <v>17669.61</v>
      </c>
      <c r="T495" s="79"/>
      <c r="U495" s="79"/>
      <c r="V495" s="79">
        <f t="shared" si="243"/>
        <v>17669.61</v>
      </c>
      <c r="W495" s="105"/>
      <c r="X495" s="79">
        <f t="shared" si="244"/>
        <v>3281.1016666666665</v>
      </c>
      <c r="Y495" s="79">
        <f t="shared" si="245"/>
        <v>32811.016666666663</v>
      </c>
      <c r="Z495" s="79">
        <f t="shared" si="246"/>
        <v>2650.4414999999999</v>
      </c>
      <c r="AA495" s="79">
        <f t="shared" si="247"/>
        <v>530.0883</v>
      </c>
      <c r="AB495" s="79">
        <f t="shared" si="248"/>
        <v>883.48050000000012</v>
      </c>
      <c r="AC495" s="79">
        <f t="shared" si="249"/>
        <v>353.3922</v>
      </c>
      <c r="AD495" s="79">
        <v>1261</v>
      </c>
      <c r="AE495" s="79">
        <v>756</v>
      </c>
      <c r="AF495" s="81">
        <f t="shared" si="250"/>
        <v>9843.3050000000003</v>
      </c>
      <c r="AG495" s="81">
        <f t="shared" si="251"/>
        <v>27931.964444444446</v>
      </c>
      <c r="AH495" s="81">
        <f t="shared" si="252"/>
        <v>335183.57333333336</v>
      </c>
      <c r="AI495" s="81"/>
      <c r="AJ495" s="81"/>
      <c r="AK495" s="81"/>
      <c r="AL495" s="81"/>
      <c r="AM495" s="81"/>
      <c r="AN495" s="81"/>
      <c r="AO495" s="81"/>
      <c r="AP495" s="81"/>
      <c r="AQ495" s="81"/>
      <c r="IM495" s="24"/>
      <c r="IN495" s="24"/>
      <c r="IO495" s="24"/>
      <c r="IP495" s="24"/>
    </row>
    <row r="496" spans="1:250" s="23" customFormat="1" ht="15" customHeight="1" x14ac:dyDescent="0.2">
      <c r="A496" s="18">
        <v>159</v>
      </c>
      <c r="B496" s="106" t="s">
        <v>1248</v>
      </c>
      <c r="C496" s="106" t="s">
        <v>1249</v>
      </c>
      <c r="D496" s="20">
        <v>14</v>
      </c>
      <c r="E496" s="106" t="s">
        <v>964</v>
      </c>
      <c r="F496" s="106" t="s">
        <v>1250</v>
      </c>
      <c r="G496" s="106" t="s">
        <v>1675</v>
      </c>
      <c r="H496" s="21" t="s">
        <v>888</v>
      </c>
      <c r="I496" s="21" t="s">
        <v>889</v>
      </c>
      <c r="J496" s="22" t="s">
        <v>990</v>
      </c>
      <c r="K496" s="222">
        <v>32537</v>
      </c>
      <c r="L496" s="150">
        <v>11</v>
      </c>
      <c r="M496" s="22">
        <v>40</v>
      </c>
      <c r="N496" s="22" t="s">
        <v>731</v>
      </c>
      <c r="O496" s="21" t="s">
        <v>772</v>
      </c>
      <c r="P496" s="21" t="s">
        <v>1007</v>
      </c>
      <c r="Q496" s="21" t="s">
        <v>1032</v>
      </c>
      <c r="R496" s="22">
        <v>1</v>
      </c>
      <c r="S496" s="79">
        <v>17669.61</v>
      </c>
      <c r="T496" s="79"/>
      <c r="U496" s="79"/>
      <c r="V496" s="79">
        <f t="shared" si="243"/>
        <v>17669.61</v>
      </c>
      <c r="W496" s="79">
        <f>70.1*7</f>
        <v>490.69999999999993</v>
      </c>
      <c r="X496" s="79">
        <f t="shared" si="244"/>
        <v>3281.1016666666665</v>
      </c>
      <c r="Y496" s="79">
        <f t="shared" si="245"/>
        <v>32811.016666666663</v>
      </c>
      <c r="Z496" s="79">
        <f t="shared" si="246"/>
        <v>2650.4414999999999</v>
      </c>
      <c r="AA496" s="79">
        <f t="shared" si="247"/>
        <v>530.0883</v>
      </c>
      <c r="AB496" s="79">
        <f t="shared" si="248"/>
        <v>883.48050000000012</v>
      </c>
      <c r="AC496" s="79">
        <f t="shared" si="249"/>
        <v>353.3922</v>
      </c>
      <c r="AD496" s="79">
        <v>1261</v>
      </c>
      <c r="AE496" s="79">
        <v>756</v>
      </c>
      <c r="AF496" s="81">
        <f t="shared" si="250"/>
        <v>9843.3050000000003</v>
      </c>
      <c r="AG496" s="81">
        <f t="shared" si="251"/>
        <v>28422.664444444446</v>
      </c>
      <c r="AH496" s="81">
        <f t="shared" si="252"/>
        <v>341071.97333333339</v>
      </c>
      <c r="AI496" s="81"/>
      <c r="AJ496" s="81"/>
      <c r="AK496" s="81"/>
      <c r="AL496" s="81"/>
      <c r="AM496" s="81"/>
      <c r="AN496" s="81"/>
      <c r="AO496" s="81"/>
      <c r="AP496" s="81"/>
      <c r="AQ496" s="81"/>
      <c r="IM496" s="24"/>
      <c r="IN496" s="24"/>
      <c r="IO496" s="24"/>
      <c r="IP496" s="24"/>
    </row>
    <row r="497" spans="1:250" s="23" customFormat="1" ht="15" customHeight="1" x14ac:dyDescent="0.2">
      <c r="A497" s="18">
        <v>160</v>
      </c>
      <c r="B497" s="106" t="s">
        <v>1248</v>
      </c>
      <c r="C497" s="106" t="s">
        <v>1249</v>
      </c>
      <c r="D497" s="20">
        <v>14</v>
      </c>
      <c r="E497" s="106" t="s">
        <v>964</v>
      </c>
      <c r="F497" s="106" t="s">
        <v>1250</v>
      </c>
      <c r="G497" s="106" t="s">
        <v>1676</v>
      </c>
      <c r="H497" s="21" t="s">
        <v>363</v>
      </c>
      <c r="I497" s="21" t="s">
        <v>364</v>
      </c>
      <c r="J497" s="22" t="s">
        <v>991</v>
      </c>
      <c r="K497" s="222">
        <v>38184</v>
      </c>
      <c r="L497" s="150">
        <v>11</v>
      </c>
      <c r="M497" s="22">
        <v>40</v>
      </c>
      <c r="N497" s="22" t="s">
        <v>731</v>
      </c>
      <c r="O497" s="21" t="s">
        <v>365</v>
      </c>
      <c r="P497" s="21" t="s">
        <v>1011</v>
      </c>
      <c r="Q497" s="21" t="s">
        <v>1032</v>
      </c>
      <c r="R497" s="22">
        <v>1</v>
      </c>
      <c r="S497" s="79">
        <v>17669.61</v>
      </c>
      <c r="T497" s="79"/>
      <c r="U497" s="79"/>
      <c r="V497" s="79">
        <f t="shared" si="243"/>
        <v>17669.61</v>
      </c>
      <c r="W497" s="79">
        <f>70.1*4</f>
        <v>280.39999999999998</v>
      </c>
      <c r="X497" s="79">
        <f t="shared" si="244"/>
        <v>3281.1016666666665</v>
      </c>
      <c r="Y497" s="79">
        <f t="shared" si="245"/>
        <v>32811.016666666663</v>
      </c>
      <c r="Z497" s="79">
        <f t="shared" si="246"/>
        <v>2650.4414999999999</v>
      </c>
      <c r="AA497" s="79">
        <f t="shared" si="247"/>
        <v>530.0883</v>
      </c>
      <c r="AB497" s="79">
        <f t="shared" si="248"/>
        <v>883.48050000000012</v>
      </c>
      <c r="AC497" s="79">
        <f t="shared" si="249"/>
        <v>353.3922</v>
      </c>
      <c r="AD497" s="79">
        <v>1261</v>
      </c>
      <c r="AE497" s="79">
        <v>756</v>
      </c>
      <c r="AF497" s="81">
        <f t="shared" si="250"/>
        <v>9843.3050000000003</v>
      </c>
      <c r="AG497" s="81">
        <f t="shared" si="251"/>
        <v>28212.364444444447</v>
      </c>
      <c r="AH497" s="81">
        <f t="shared" si="252"/>
        <v>338548.37333333335</v>
      </c>
      <c r="AI497" s="81"/>
      <c r="AJ497" s="81"/>
      <c r="AK497" s="81"/>
      <c r="AL497" s="81"/>
      <c r="AM497" s="81"/>
      <c r="AN497" s="81"/>
      <c r="AO497" s="81"/>
      <c r="AP497" s="81"/>
      <c r="AQ497" s="81"/>
      <c r="IM497" s="24"/>
      <c r="IN497" s="24"/>
      <c r="IO497" s="24"/>
      <c r="IP497" s="24"/>
    </row>
    <row r="498" spans="1:250" s="23" customFormat="1" ht="15" customHeight="1" x14ac:dyDescent="0.2">
      <c r="A498" s="18">
        <v>161</v>
      </c>
      <c r="B498" s="106" t="s">
        <v>1248</v>
      </c>
      <c r="C498" s="106" t="s">
        <v>1249</v>
      </c>
      <c r="D498" s="20">
        <v>14</v>
      </c>
      <c r="E498" s="106" t="s">
        <v>964</v>
      </c>
      <c r="F498" s="106" t="s">
        <v>1250</v>
      </c>
      <c r="G498" s="106" t="s">
        <v>1677</v>
      </c>
      <c r="H498" s="21" t="s">
        <v>12</v>
      </c>
      <c r="I498" s="21" t="s">
        <v>13</v>
      </c>
      <c r="J498" s="22" t="s">
        <v>991</v>
      </c>
      <c r="K498" s="222">
        <v>33770</v>
      </c>
      <c r="L498" s="150">
        <v>11</v>
      </c>
      <c r="M498" s="22">
        <v>40</v>
      </c>
      <c r="N498" s="22" t="s">
        <v>731</v>
      </c>
      <c r="O498" s="21" t="s">
        <v>817</v>
      </c>
      <c r="P498" s="21" t="s">
        <v>1007</v>
      </c>
      <c r="Q498" s="21" t="s">
        <v>1032</v>
      </c>
      <c r="R498" s="22">
        <v>1</v>
      </c>
      <c r="S498" s="79">
        <v>17669.61</v>
      </c>
      <c r="T498" s="79">
        <f>+S498*20%</f>
        <v>3533.9220000000005</v>
      </c>
      <c r="U498" s="79"/>
      <c r="V498" s="79">
        <f t="shared" ref="V498:V505" si="259">S498+T498+U498</f>
        <v>21203.531999999999</v>
      </c>
      <c r="W498" s="79">
        <f>70.1*7</f>
        <v>490.69999999999993</v>
      </c>
      <c r="X498" s="79">
        <f t="shared" ref="X498:X505" si="260">(V498+AD498+AE498)/30*5</f>
        <v>3870.0886666666665</v>
      </c>
      <c r="Y498" s="79">
        <f t="shared" ref="Y498:Y505" si="261">(V498+AD498+AE498)/30*50</f>
        <v>38700.886666666665</v>
      </c>
      <c r="Z498" s="79">
        <f t="shared" ref="Z498:Z505" si="262">V498*15%</f>
        <v>3180.5297999999998</v>
      </c>
      <c r="AA498" s="79">
        <f t="shared" ref="AA498:AA505" si="263">V498*3%</f>
        <v>636.10595999999998</v>
      </c>
      <c r="AB498" s="79">
        <f t="shared" ref="AB498:AB505" si="264">V498*5%</f>
        <v>1060.1766</v>
      </c>
      <c r="AC498" s="79">
        <f t="shared" ref="AC498:AC505" si="265">V498*2%</f>
        <v>424.07063999999997</v>
      </c>
      <c r="AD498" s="79">
        <v>1261</v>
      </c>
      <c r="AE498" s="79">
        <v>756</v>
      </c>
      <c r="AF498" s="81">
        <f t="shared" ref="AF498:AF504" si="266">(V498+AD498+AE498)/2</f>
        <v>11610.266</v>
      </c>
      <c r="AG498" s="81">
        <f t="shared" ref="AG498:AG506" si="267">V498+W498+Z498+AA498+AB498+AC498+AD498+AE498+(X498/12+Y498/12+AF498/12)</f>
        <v>33527.218444444443</v>
      </c>
      <c r="AH498" s="81">
        <f t="shared" ref="AH498:AH505" si="268">+AG498*12</f>
        <v>402326.62133333331</v>
      </c>
      <c r="AI498" s="81"/>
      <c r="AJ498" s="81"/>
      <c r="AK498" s="81"/>
      <c r="AL498" s="81"/>
      <c r="AM498" s="81"/>
      <c r="AN498" s="81"/>
      <c r="AO498" s="81"/>
      <c r="AP498" s="81"/>
      <c r="AQ498" s="81"/>
      <c r="IM498" s="24"/>
      <c r="IN498" s="24"/>
      <c r="IO498" s="24"/>
      <c r="IP498" s="24"/>
    </row>
    <row r="499" spans="1:250" s="23" customFormat="1" ht="15" customHeight="1" x14ac:dyDescent="0.2">
      <c r="A499" s="18">
        <v>162</v>
      </c>
      <c r="B499" s="106" t="s">
        <v>1248</v>
      </c>
      <c r="C499" s="106" t="s">
        <v>1249</v>
      </c>
      <c r="D499" s="20">
        <v>14</v>
      </c>
      <c r="E499" s="106" t="s">
        <v>964</v>
      </c>
      <c r="F499" s="106" t="s">
        <v>1250</v>
      </c>
      <c r="G499" s="106" t="s">
        <v>1678</v>
      </c>
      <c r="H499" s="21" t="s">
        <v>354</v>
      </c>
      <c r="I499" s="21" t="s">
        <v>1020</v>
      </c>
      <c r="J499" s="22" t="s">
        <v>991</v>
      </c>
      <c r="K499" s="222">
        <v>35139</v>
      </c>
      <c r="L499" s="150">
        <v>11</v>
      </c>
      <c r="M499" s="22">
        <v>40</v>
      </c>
      <c r="N499" s="22" t="s">
        <v>731</v>
      </c>
      <c r="O499" s="21" t="s">
        <v>362</v>
      </c>
      <c r="P499" s="21" t="s">
        <v>1011</v>
      </c>
      <c r="Q499" s="21" t="s">
        <v>1032</v>
      </c>
      <c r="R499" s="22">
        <v>1</v>
      </c>
      <c r="S499" s="79">
        <v>17669.61</v>
      </c>
      <c r="T499" s="79"/>
      <c r="U499" s="79"/>
      <c r="V499" s="79">
        <f t="shared" si="259"/>
        <v>17669.61</v>
      </c>
      <c r="W499" s="79">
        <f>70.1*7</f>
        <v>490.69999999999993</v>
      </c>
      <c r="X499" s="79">
        <f t="shared" si="260"/>
        <v>3281.1016666666665</v>
      </c>
      <c r="Y499" s="79">
        <f t="shared" si="261"/>
        <v>32811.016666666663</v>
      </c>
      <c r="Z499" s="79">
        <f t="shared" si="262"/>
        <v>2650.4414999999999</v>
      </c>
      <c r="AA499" s="79">
        <f t="shared" si="263"/>
        <v>530.0883</v>
      </c>
      <c r="AB499" s="79">
        <f t="shared" si="264"/>
        <v>883.48050000000012</v>
      </c>
      <c r="AC499" s="79">
        <f t="shared" si="265"/>
        <v>353.3922</v>
      </c>
      <c r="AD499" s="79">
        <v>1261</v>
      </c>
      <c r="AE499" s="79">
        <v>756</v>
      </c>
      <c r="AF499" s="81">
        <f t="shared" si="266"/>
        <v>9843.3050000000003</v>
      </c>
      <c r="AG499" s="81">
        <f t="shared" si="267"/>
        <v>28422.664444444446</v>
      </c>
      <c r="AH499" s="81">
        <f t="shared" si="268"/>
        <v>341071.97333333339</v>
      </c>
      <c r="AI499" s="81"/>
      <c r="AJ499" s="81"/>
      <c r="AK499" s="81"/>
      <c r="AL499" s="81"/>
      <c r="AM499" s="81"/>
      <c r="AN499" s="81"/>
      <c r="AO499" s="81"/>
      <c r="AP499" s="81"/>
      <c r="AQ499" s="81"/>
      <c r="IM499" s="24"/>
      <c r="IN499" s="24"/>
      <c r="IO499" s="24"/>
      <c r="IP499" s="24"/>
    </row>
    <row r="500" spans="1:250" s="23" customFormat="1" ht="15" customHeight="1" x14ac:dyDescent="0.2">
      <c r="A500" s="18">
        <v>163</v>
      </c>
      <c r="B500" s="106" t="s">
        <v>1248</v>
      </c>
      <c r="C500" s="106" t="s">
        <v>1249</v>
      </c>
      <c r="D500" s="20">
        <v>14</v>
      </c>
      <c r="E500" s="106" t="s">
        <v>964</v>
      </c>
      <c r="F500" s="106" t="s">
        <v>1250</v>
      </c>
      <c r="G500" s="106" t="s">
        <v>1679</v>
      </c>
      <c r="H500" s="61" t="s">
        <v>1230</v>
      </c>
      <c r="I500" s="21" t="s">
        <v>1233</v>
      </c>
      <c r="J500" s="67" t="s">
        <v>991</v>
      </c>
      <c r="K500" s="222">
        <v>41676</v>
      </c>
      <c r="L500" s="150">
        <v>11</v>
      </c>
      <c r="M500" s="22">
        <v>40</v>
      </c>
      <c r="N500" s="22" t="s">
        <v>731</v>
      </c>
      <c r="O500" s="21" t="s">
        <v>862</v>
      </c>
      <c r="P500" s="21" t="s">
        <v>1011</v>
      </c>
      <c r="Q500" s="21" t="s">
        <v>1032</v>
      </c>
      <c r="R500" s="22">
        <v>1</v>
      </c>
      <c r="S500" s="79">
        <v>17669.61</v>
      </c>
      <c r="T500" s="79"/>
      <c r="U500" s="79"/>
      <c r="V500" s="79">
        <f t="shared" si="259"/>
        <v>17669.61</v>
      </c>
      <c r="W500" s="79"/>
      <c r="X500" s="79">
        <f t="shared" si="260"/>
        <v>3281.1016666666665</v>
      </c>
      <c r="Y500" s="79">
        <f t="shared" si="261"/>
        <v>32811.016666666663</v>
      </c>
      <c r="Z500" s="79">
        <f t="shared" si="262"/>
        <v>2650.4414999999999</v>
      </c>
      <c r="AA500" s="79">
        <f t="shared" si="263"/>
        <v>530.0883</v>
      </c>
      <c r="AB500" s="79">
        <f t="shared" si="264"/>
        <v>883.48050000000012</v>
      </c>
      <c r="AC500" s="79">
        <f t="shared" si="265"/>
        <v>353.3922</v>
      </c>
      <c r="AD500" s="79">
        <v>1261</v>
      </c>
      <c r="AE500" s="79">
        <v>756</v>
      </c>
      <c r="AF500" s="81">
        <f t="shared" si="266"/>
        <v>9843.3050000000003</v>
      </c>
      <c r="AG500" s="81">
        <f t="shared" si="267"/>
        <v>27931.964444444446</v>
      </c>
      <c r="AH500" s="81">
        <f t="shared" si="268"/>
        <v>335183.57333333336</v>
      </c>
      <c r="AI500" s="81"/>
      <c r="AJ500" s="81"/>
      <c r="AK500" s="81"/>
      <c r="AL500" s="81"/>
      <c r="AM500" s="81"/>
      <c r="AN500" s="81"/>
      <c r="AO500" s="81"/>
      <c r="AP500" s="81"/>
      <c r="AQ500" s="81"/>
      <c r="IM500" s="24"/>
      <c r="IN500" s="24"/>
      <c r="IO500" s="24"/>
      <c r="IP500" s="24"/>
    </row>
    <row r="501" spans="1:250" s="23" customFormat="1" ht="15" customHeight="1" x14ac:dyDescent="0.2">
      <c r="A501" s="18">
        <v>164</v>
      </c>
      <c r="B501" s="106" t="s">
        <v>1248</v>
      </c>
      <c r="C501" s="106" t="s">
        <v>1249</v>
      </c>
      <c r="D501" s="20">
        <v>14</v>
      </c>
      <c r="E501" s="106" t="s">
        <v>964</v>
      </c>
      <c r="F501" s="106" t="s">
        <v>1250</v>
      </c>
      <c r="G501" s="106" t="s">
        <v>1680</v>
      </c>
      <c r="H501" s="61" t="s">
        <v>1774</v>
      </c>
      <c r="I501" s="21" t="s">
        <v>1212</v>
      </c>
      <c r="J501" s="22" t="s">
        <v>990</v>
      </c>
      <c r="K501" s="222">
        <v>41548</v>
      </c>
      <c r="L501" s="150">
        <v>11</v>
      </c>
      <c r="M501" s="22">
        <v>40</v>
      </c>
      <c r="N501" s="22" t="s">
        <v>731</v>
      </c>
      <c r="O501" s="21" t="s">
        <v>816</v>
      </c>
      <c r="P501" s="21" t="s">
        <v>1007</v>
      </c>
      <c r="Q501" s="21" t="s">
        <v>1032</v>
      </c>
      <c r="R501" s="22">
        <v>1</v>
      </c>
      <c r="S501" s="79">
        <v>17669.61</v>
      </c>
      <c r="T501" s="79"/>
      <c r="U501" s="79"/>
      <c r="V501" s="79">
        <f t="shared" si="259"/>
        <v>17669.61</v>
      </c>
      <c r="W501" s="79">
        <f>70.1*6</f>
        <v>420.59999999999997</v>
      </c>
      <c r="X501" s="79">
        <f t="shared" si="260"/>
        <v>3281.1016666666665</v>
      </c>
      <c r="Y501" s="79">
        <f t="shared" si="261"/>
        <v>32811.016666666663</v>
      </c>
      <c r="Z501" s="79">
        <f t="shared" si="262"/>
        <v>2650.4414999999999</v>
      </c>
      <c r="AA501" s="79">
        <f t="shared" si="263"/>
        <v>530.0883</v>
      </c>
      <c r="AB501" s="79">
        <f t="shared" si="264"/>
        <v>883.48050000000012</v>
      </c>
      <c r="AC501" s="79">
        <f t="shared" si="265"/>
        <v>353.3922</v>
      </c>
      <c r="AD501" s="79">
        <v>1261</v>
      </c>
      <c r="AE501" s="79">
        <v>756</v>
      </c>
      <c r="AF501" s="81">
        <f t="shared" si="266"/>
        <v>9843.3050000000003</v>
      </c>
      <c r="AG501" s="81">
        <f t="shared" si="267"/>
        <v>28352.564444444444</v>
      </c>
      <c r="AH501" s="81">
        <f t="shared" si="268"/>
        <v>340230.77333333332</v>
      </c>
      <c r="AI501" s="81"/>
      <c r="AJ501" s="81"/>
      <c r="AK501" s="81"/>
      <c r="AL501" s="81"/>
      <c r="AM501" s="81"/>
      <c r="AN501" s="81"/>
      <c r="AO501" s="81"/>
      <c r="AP501" s="81"/>
      <c r="AQ501" s="81"/>
      <c r="IM501" s="24"/>
      <c r="IN501" s="24"/>
      <c r="IO501" s="24"/>
      <c r="IP501" s="24"/>
    </row>
    <row r="502" spans="1:250" s="23" customFormat="1" ht="15" customHeight="1" x14ac:dyDescent="0.2">
      <c r="A502" s="18">
        <v>165</v>
      </c>
      <c r="B502" s="106" t="s">
        <v>1248</v>
      </c>
      <c r="C502" s="106" t="s">
        <v>1249</v>
      </c>
      <c r="D502" s="20">
        <v>14</v>
      </c>
      <c r="E502" s="106" t="s">
        <v>964</v>
      </c>
      <c r="F502" s="106" t="s">
        <v>1250</v>
      </c>
      <c r="G502" s="106" t="s">
        <v>1681</v>
      </c>
      <c r="H502" s="69" t="s">
        <v>1234</v>
      </c>
      <c r="I502" s="68" t="s">
        <v>1235</v>
      </c>
      <c r="J502" s="67" t="s">
        <v>991</v>
      </c>
      <c r="K502" s="222">
        <v>41441</v>
      </c>
      <c r="L502" s="150">
        <v>11</v>
      </c>
      <c r="M502" s="22">
        <v>40</v>
      </c>
      <c r="N502" s="22" t="s">
        <v>731</v>
      </c>
      <c r="O502" s="21" t="s">
        <v>358</v>
      </c>
      <c r="P502" s="21" t="s">
        <v>1010</v>
      </c>
      <c r="Q502" s="21" t="s">
        <v>1032</v>
      </c>
      <c r="R502" s="22">
        <v>1</v>
      </c>
      <c r="S502" s="79">
        <v>17669.61</v>
      </c>
      <c r="T502" s="79"/>
      <c r="U502" s="79"/>
      <c r="V502" s="79">
        <f t="shared" si="259"/>
        <v>17669.61</v>
      </c>
      <c r="W502" s="105"/>
      <c r="X502" s="79">
        <f t="shared" si="260"/>
        <v>3281.1016666666665</v>
      </c>
      <c r="Y502" s="79">
        <f t="shared" si="261"/>
        <v>32811.016666666663</v>
      </c>
      <c r="Z502" s="79">
        <f t="shared" si="262"/>
        <v>2650.4414999999999</v>
      </c>
      <c r="AA502" s="79">
        <f t="shared" si="263"/>
        <v>530.0883</v>
      </c>
      <c r="AB502" s="79">
        <f t="shared" si="264"/>
        <v>883.48050000000012</v>
      </c>
      <c r="AC502" s="79">
        <f t="shared" si="265"/>
        <v>353.3922</v>
      </c>
      <c r="AD502" s="79">
        <v>1261</v>
      </c>
      <c r="AE502" s="79">
        <v>756</v>
      </c>
      <c r="AF502" s="81">
        <f t="shared" si="266"/>
        <v>9843.3050000000003</v>
      </c>
      <c r="AG502" s="81">
        <f t="shared" si="267"/>
        <v>27931.964444444446</v>
      </c>
      <c r="AH502" s="81">
        <f t="shared" si="268"/>
        <v>335183.57333333336</v>
      </c>
      <c r="AI502" s="81"/>
      <c r="AJ502" s="81"/>
      <c r="AK502" s="81"/>
      <c r="AL502" s="81"/>
      <c r="AM502" s="81"/>
      <c r="AN502" s="81"/>
      <c r="AO502" s="81"/>
      <c r="AP502" s="81"/>
      <c r="AQ502" s="81"/>
      <c r="IM502" s="24"/>
      <c r="IN502" s="24"/>
      <c r="IO502" s="24"/>
      <c r="IP502" s="24"/>
    </row>
    <row r="503" spans="1:250" s="23" customFormat="1" ht="15" customHeight="1" x14ac:dyDescent="0.2">
      <c r="A503" s="18">
        <v>166</v>
      </c>
      <c r="B503" s="106" t="s">
        <v>1248</v>
      </c>
      <c r="C503" s="106" t="s">
        <v>1249</v>
      </c>
      <c r="D503" s="20">
        <v>14</v>
      </c>
      <c r="E503" s="106" t="s">
        <v>964</v>
      </c>
      <c r="F503" s="106" t="s">
        <v>1250</v>
      </c>
      <c r="G503" s="106" t="s">
        <v>1683</v>
      </c>
      <c r="H503" s="62" t="s">
        <v>1199</v>
      </c>
      <c r="I503" s="21" t="s">
        <v>1214</v>
      </c>
      <c r="J503" s="22" t="s">
        <v>991</v>
      </c>
      <c r="K503" s="222">
        <v>34907</v>
      </c>
      <c r="L503" s="150">
        <v>14</v>
      </c>
      <c r="M503" s="22">
        <v>40</v>
      </c>
      <c r="N503" s="22" t="s">
        <v>731</v>
      </c>
      <c r="O503" s="21" t="s">
        <v>904</v>
      </c>
      <c r="P503" s="21" t="s">
        <v>1007</v>
      </c>
      <c r="Q503" s="21" t="s">
        <v>1032</v>
      </c>
      <c r="R503" s="22">
        <v>1</v>
      </c>
      <c r="S503" s="79">
        <v>34278</v>
      </c>
      <c r="T503" s="79"/>
      <c r="U503" s="79"/>
      <c r="V503" s="79">
        <f t="shared" si="259"/>
        <v>34278</v>
      </c>
      <c r="W503" s="79">
        <f>70.1*4</f>
        <v>280.39999999999998</v>
      </c>
      <c r="X503" s="79">
        <f t="shared" si="260"/>
        <v>6239.5</v>
      </c>
      <c r="Y503" s="79">
        <f t="shared" si="261"/>
        <v>62395.000000000007</v>
      </c>
      <c r="Z503" s="79">
        <f t="shared" si="262"/>
        <v>5141.7</v>
      </c>
      <c r="AA503" s="79">
        <f t="shared" si="263"/>
        <v>1028.3399999999999</v>
      </c>
      <c r="AB503" s="79">
        <f t="shared" si="264"/>
        <v>1713.9</v>
      </c>
      <c r="AC503" s="79">
        <f t="shared" si="265"/>
        <v>685.56000000000006</v>
      </c>
      <c r="AD503" s="79">
        <v>1837</v>
      </c>
      <c r="AE503" s="79">
        <v>1322</v>
      </c>
      <c r="AF503" s="81">
        <f t="shared" si="266"/>
        <v>18718.5</v>
      </c>
      <c r="AG503" s="81">
        <f t="shared" si="267"/>
        <v>53566.316666666658</v>
      </c>
      <c r="AH503" s="81">
        <f t="shared" si="268"/>
        <v>642795.79999999993</v>
      </c>
      <c r="AI503" s="81"/>
      <c r="AJ503" s="81"/>
      <c r="AK503" s="81"/>
      <c r="AL503" s="81"/>
      <c r="AM503" s="81"/>
      <c r="AN503" s="81"/>
      <c r="AO503" s="81"/>
      <c r="AP503" s="81"/>
      <c r="AQ503" s="81"/>
      <c r="IM503" s="24"/>
      <c r="IN503" s="24"/>
      <c r="IO503" s="24"/>
      <c r="IP503" s="24"/>
    </row>
    <row r="504" spans="1:250" s="23" customFormat="1" ht="15" customHeight="1" x14ac:dyDescent="0.2">
      <c r="A504" s="18">
        <v>167</v>
      </c>
      <c r="B504" s="106" t="s">
        <v>1248</v>
      </c>
      <c r="C504" s="106" t="s">
        <v>1249</v>
      </c>
      <c r="D504" s="20">
        <v>14</v>
      </c>
      <c r="E504" s="106" t="s">
        <v>964</v>
      </c>
      <c r="F504" s="106" t="s">
        <v>1250</v>
      </c>
      <c r="G504" s="106" t="s">
        <v>1684</v>
      </c>
      <c r="H504" s="25" t="s">
        <v>1146</v>
      </c>
      <c r="I504" s="21" t="s">
        <v>1193</v>
      </c>
      <c r="J504" s="22" t="s">
        <v>991</v>
      </c>
      <c r="K504" s="222">
        <v>41428</v>
      </c>
      <c r="L504" s="150">
        <v>14</v>
      </c>
      <c r="M504" s="22">
        <v>40</v>
      </c>
      <c r="N504" s="22" t="s">
        <v>731</v>
      </c>
      <c r="O504" s="21" t="s">
        <v>861</v>
      </c>
      <c r="P504" s="21" t="s">
        <v>1010</v>
      </c>
      <c r="Q504" s="21" t="s">
        <v>1032</v>
      </c>
      <c r="R504" s="22">
        <v>1</v>
      </c>
      <c r="S504" s="79">
        <v>34278</v>
      </c>
      <c r="T504" s="79"/>
      <c r="U504" s="79"/>
      <c r="V504" s="79">
        <f t="shared" si="259"/>
        <v>34278</v>
      </c>
      <c r="W504" s="79"/>
      <c r="X504" s="79">
        <f t="shared" si="260"/>
        <v>6239.5</v>
      </c>
      <c r="Y504" s="79">
        <f t="shared" si="261"/>
        <v>62395.000000000007</v>
      </c>
      <c r="Z504" s="79">
        <f t="shared" si="262"/>
        <v>5141.7</v>
      </c>
      <c r="AA504" s="79">
        <f t="shared" si="263"/>
        <v>1028.3399999999999</v>
      </c>
      <c r="AB504" s="79">
        <f t="shared" si="264"/>
        <v>1713.9</v>
      </c>
      <c r="AC504" s="79">
        <f t="shared" si="265"/>
        <v>685.56000000000006</v>
      </c>
      <c r="AD504" s="79">
        <v>1837</v>
      </c>
      <c r="AE504" s="79">
        <v>1322</v>
      </c>
      <c r="AF504" s="81">
        <f t="shared" si="266"/>
        <v>18718.5</v>
      </c>
      <c r="AG504" s="81">
        <f t="shared" si="267"/>
        <v>53285.916666666657</v>
      </c>
      <c r="AH504" s="81">
        <f t="shared" si="268"/>
        <v>639430.99999999988</v>
      </c>
      <c r="AI504" s="81"/>
      <c r="AJ504" s="81"/>
      <c r="AK504" s="81"/>
      <c r="AL504" s="81"/>
      <c r="AM504" s="81"/>
      <c r="AN504" s="81"/>
      <c r="AO504" s="81"/>
      <c r="AP504" s="81"/>
      <c r="AQ504" s="81"/>
      <c r="IM504" s="24"/>
      <c r="IN504" s="24"/>
      <c r="IO504" s="24"/>
      <c r="IP504" s="24"/>
    </row>
    <row r="505" spans="1:250" s="23" customFormat="1" ht="15" customHeight="1" x14ac:dyDescent="0.2">
      <c r="A505" s="18">
        <v>168</v>
      </c>
      <c r="B505" s="112" t="s">
        <v>1248</v>
      </c>
      <c r="C505" s="112" t="s">
        <v>1249</v>
      </c>
      <c r="D505" s="113">
        <v>14</v>
      </c>
      <c r="E505" s="106" t="s">
        <v>964</v>
      </c>
      <c r="F505" s="112" t="s">
        <v>1250</v>
      </c>
      <c r="G505" s="112" t="s">
        <v>1685</v>
      </c>
      <c r="H505" s="21" t="s">
        <v>1089</v>
      </c>
      <c r="I505" s="21" t="s">
        <v>1115</v>
      </c>
      <c r="J505" s="22" t="s">
        <v>991</v>
      </c>
      <c r="K505" s="222">
        <v>41353</v>
      </c>
      <c r="L505" s="150">
        <v>18</v>
      </c>
      <c r="M505" s="22">
        <v>40</v>
      </c>
      <c r="N505" s="22" t="s">
        <v>731</v>
      </c>
      <c r="O505" s="21" t="s">
        <v>1033</v>
      </c>
      <c r="P505" s="21" t="s">
        <v>1032</v>
      </c>
      <c r="Q505" s="21" t="s">
        <v>744</v>
      </c>
      <c r="R505" s="22">
        <v>1</v>
      </c>
      <c r="S505" s="79">
        <v>69251.100000000006</v>
      </c>
      <c r="T505" s="79"/>
      <c r="U505" s="79"/>
      <c r="V505" s="79">
        <f t="shared" si="259"/>
        <v>69251.100000000006</v>
      </c>
      <c r="W505" s="79"/>
      <c r="X505" s="79">
        <f t="shared" si="260"/>
        <v>12403.85</v>
      </c>
      <c r="Y505" s="79">
        <f t="shared" si="261"/>
        <v>124038.5</v>
      </c>
      <c r="Z505" s="79">
        <f t="shared" si="262"/>
        <v>10387.665000000001</v>
      </c>
      <c r="AA505" s="79">
        <f t="shared" si="263"/>
        <v>2077.5329999999999</v>
      </c>
      <c r="AB505" s="79">
        <f t="shared" si="264"/>
        <v>3462.5550000000003</v>
      </c>
      <c r="AC505" s="79">
        <f t="shared" si="265"/>
        <v>1385.0220000000002</v>
      </c>
      <c r="AD505" s="79">
        <v>3037</v>
      </c>
      <c r="AE505" s="79">
        <v>2135</v>
      </c>
      <c r="AF505" s="81"/>
      <c r="AG505" s="81">
        <f t="shared" si="267"/>
        <v>103106.07083333333</v>
      </c>
      <c r="AH505" s="81">
        <f t="shared" si="268"/>
        <v>1237272.8500000001</v>
      </c>
      <c r="AI505" s="81"/>
      <c r="AJ505" s="81"/>
      <c r="AK505" s="81"/>
      <c r="AL505" s="81"/>
      <c r="AM505" s="81"/>
      <c r="AN505" s="81"/>
      <c r="AO505" s="81"/>
      <c r="AP505" s="81"/>
      <c r="AQ505" s="81"/>
      <c r="IM505" s="24"/>
      <c r="IN505" s="24"/>
      <c r="IO505" s="24"/>
      <c r="IP505" s="24"/>
    </row>
    <row r="506" spans="1:250" s="23" customFormat="1" ht="15" customHeight="1" x14ac:dyDescent="0.2">
      <c r="A506" s="183"/>
      <c r="B506" s="184"/>
      <c r="C506" s="106"/>
      <c r="D506" s="20"/>
      <c r="E506" s="184"/>
      <c r="F506" s="106"/>
      <c r="G506" s="184"/>
      <c r="H506" s="185"/>
      <c r="I506" s="185"/>
      <c r="J506" s="107"/>
      <c r="K506" s="226"/>
      <c r="L506" s="186"/>
      <c r="M506" s="107"/>
      <c r="N506" s="107"/>
      <c r="O506" s="185"/>
      <c r="P506" s="185"/>
      <c r="Q506" s="108" t="s">
        <v>745</v>
      </c>
      <c r="R506" s="107"/>
      <c r="S506" s="88">
        <f t="shared" ref="S506:AF506" si="269">SUM(S338:S505)</f>
        <v>1998078.1800000009</v>
      </c>
      <c r="T506" s="88">
        <f t="shared" si="269"/>
        <v>329406.7220000003</v>
      </c>
      <c r="U506" s="88">
        <f t="shared" si="269"/>
        <v>0</v>
      </c>
      <c r="V506" s="88">
        <f t="shared" si="269"/>
        <v>2327484.9019999951</v>
      </c>
      <c r="W506" s="88">
        <f t="shared" si="269"/>
        <v>49312.279999999955</v>
      </c>
      <c r="X506" s="88">
        <f t="shared" si="269"/>
        <v>432609.65033333318</v>
      </c>
      <c r="Y506" s="88">
        <f t="shared" si="269"/>
        <v>4326096.5033333283</v>
      </c>
      <c r="Z506" s="88">
        <f t="shared" si="269"/>
        <v>349122.73529999994</v>
      </c>
      <c r="AA506" s="88">
        <f t="shared" si="269"/>
        <v>69824.547060000012</v>
      </c>
      <c r="AB506" s="88">
        <f t="shared" si="269"/>
        <v>116374.24510000012</v>
      </c>
      <c r="AC506" s="88">
        <f t="shared" si="269"/>
        <v>46549.698039999937</v>
      </c>
      <c r="AD506" s="88">
        <f t="shared" si="269"/>
        <v>161114</v>
      </c>
      <c r="AE506" s="88">
        <f t="shared" si="269"/>
        <v>107059</v>
      </c>
      <c r="AF506" s="88">
        <f t="shared" si="269"/>
        <v>1260617.4009999963</v>
      </c>
      <c r="AG506" s="280">
        <f t="shared" si="267"/>
        <v>3728451.7037222167</v>
      </c>
      <c r="AH506" s="88">
        <f>SUM(AH338:AH505)</f>
        <v>44741420.444666654</v>
      </c>
      <c r="AI506" s="88"/>
      <c r="AJ506" s="88"/>
      <c r="AK506" s="88">
        <v>50000</v>
      </c>
      <c r="AL506" s="88">
        <v>90000</v>
      </c>
      <c r="AM506" s="88"/>
      <c r="AN506" s="88">
        <v>150000</v>
      </c>
      <c r="AO506" s="88"/>
      <c r="AP506" s="88"/>
      <c r="AQ506" s="88">
        <v>500000</v>
      </c>
      <c r="IM506" s="24"/>
      <c r="IN506" s="24"/>
      <c r="IO506" s="24"/>
      <c r="IP506" s="24"/>
    </row>
    <row r="507" spans="1:250" s="189" customFormat="1" ht="17.25" customHeight="1" x14ac:dyDescent="0.2">
      <c r="A507" s="143"/>
      <c r="B507" s="29"/>
      <c r="C507" s="110"/>
      <c r="D507" s="115"/>
      <c r="E507" s="31"/>
      <c r="F507" s="110"/>
      <c r="G507" s="30"/>
      <c r="H507" s="29"/>
      <c r="I507" s="29"/>
      <c r="J507" s="30"/>
      <c r="K507" s="219"/>
      <c r="L507" s="157"/>
      <c r="M507" s="29"/>
      <c r="N507" s="29"/>
      <c r="O507" s="29"/>
      <c r="P507" s="29"/>
      <c r="Q507" s="29"/>
      <c r="R507" s="29"/>
      <c r="S507" s="144"/>
      <c r="T507" s="144"/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144"/>
      <c r="AP507" s="144"/>
      <c r="AQ507" s="144"/>
      <c r="AR507" s="188"/>
      <c r="AS507" s="188"/>
    </row>
    <row r="508" spans="1:250" ht="15.75" x14ac:dyDescent="0.25">
      <c r="A508" s="129" t="s">
        <v>1255</v>
      </c>
      <c r="C508" s="109"/>
      <c r="D508" s="114"/>
      <c r="F508" s="109"/>
      <c r="Q508" s="32"/>
      <c r="S508" s="84"/>
      <c r="T508" s="84"/>
      <c r="U508" s="84"/>
      <c r="V508" s="85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5"/>
      <c r="AH508" s="84"/>
      <c r="AI508" s="84"/>
      <c r="AJ508" s="90"/>
      <c r="AK508" s="90"/>
      <c r="AL508" s="90"/>
      <c r="AM508" s="90"/>
      <c r="AN508" s="90"/>
      <c r="AO508" s="90"/>
      <c r="AP508" s="90"/>
      <c r="AQ508" s="90"/>
    </row>
    <row r="509" spans="1:250" s="23" customFormat="1" ht="15" customHeight="1" x14ac:dyDescent="0.2">
      <c r="A509" s="18">
        <v>1</v>
      </c>
      <c r="B509" s="106" t="s">
        <v>1248</v>
      </c>
      <c r="C509" s="106" t="s">
        <v>1249</v>
      </c>
      <c r="D509" s="20">
        <v>14</v>
      </c>
      <c r="E509" s="106" t="s">
        <v>962</v>
      </c>
      <c r="F509" s="106" t="s">
        <v>1250</v>
      </c>
      <c r="G509" s="106" t="s">
        <v>1699</v>
      </c>
      <c r="H509" s="21" t="s">
        <v>908</v>
      </c>
      <c r="I509" s="21" t="s">
        <v>451</v>
      </c>
      <c r="J509" s="22" t="s">
        <v>991</v>
      </c>
      <c r="K509" s="222">
        <v>39661</v>
      </c>
      <c r="L509" s="150">
        <v>6</v>
      </c>
      <c r="M509" s="22">
        <v>40</v>
      </c>
      <c r="N509" s="22" t="s">
        <v>755</v>
      </c>
      <c r="O509" s="21" t="s">
        <v>841</v>
      </c>
      <c r="P509" s="21" t="s">
        <v>1009</v>
      </c>
      <c r="Q509" s="21" t="s">
        <v>1034</v>
      </c>
      <c r="R509" s="22">
        <v>1</v>
      </c>
      <c r="S509" s="79">
        <f t="shared" ref="S509:S515" si="270">9183+500+400</f>
        <v>10083</v>
      </c>
      <c r="T509" s="79">
        <f t="shared" ref="T509:T515" si="271">+S509*20%</f>
        <v>2016.6000000000001</v>
      </c>
      <c r="U509" s="79"/>
      <c r="V509" s="79">
        <f>S509+T509+U509</f>
        <v>12099.6</v>
      </c>
      <c r="W509" s="79">
        <f t="shared" ref="W509:W515" si="272">70.1*4</f>
        <v>280.39999999999998</v>
      </c>
      <c r="X509" s="79">
        <f t="shared" ref="X509:X544" si="273">(V509+AD509+AE509)/30*5</f>
        <v>2271.7666666666669</v>
      </c>
      <c r="Y509" s="79">
        <f t="shared" ref="Y509:Y544" si="274">(V509+AD509+AE509)/30*50</f>
        <v>22717.666666666668</v>
      </c>
      <c r="Z509" s="79">
        <f t="shared" ref="Z509:Z544" si="275">V509*15%</f>
        <v>1814.94</v>
      </c>
      <c r="AA509" s="79">
        <f t="shared" ref="AA509:AA544" si="276">V509*3%</f>
        <v>362.988</v>
      </c>
      <c r="AB509" s="79">
        <f t="shared" ref="AB509:AB544" si="277">V509*5%</f>
        <v>604.98</v>
      </c>
      <c r="AC509" s="79">
        <f t="shared" ref="AC509:AC544" si="278">V509*2%</f>
        <v>241.99200000000002</v>
      </c>
      <c r="AD509" s="79">
        <f t="shared" ref="AD509:AD515" si="279">845+70</f>
        <v>915</v>
      </c>
      <c r="AE509" s="79">
        <f t="shared" ref="AE509:AE515" si="280">586+30</f>
        <v>616</v>
      </c>
      <c r="AF509" s="81">
        <f t="shared" ref="AF509:AF539" si="281">(V509+AD509+AE509)/2</f>
        <v>6815.3</v>
      </c>
      <c r="AG509" s="81">
        <f>V509+W509+Z509+AA509+AB509+AC509+AD509+AE509+(X509/12+Y509/12+AF509/12)</f>
        <v>19586.294444444447</v>
      </c>
      <c r="AH509" s="81">
        <f>+AG509*12</f>
        <v>235035.53333333338</v>
      </c>
      <c r="AI509" s="81"/>
      <c r="AJ509" s="81"/>
      <c r="AK509" s="81"/>
      <c r="AL509" s="81"/>
      <c r="AM509" s="81"/>
      <c r="AN509" s="81"/>
      <c r="AO509" s="81"/>
      <c r="AP509" s="81"/>
      <c r="AQ509" s="81"/>
      <c r="IM509" s="24"/>
      <c r="IN509" s="24"/>
      <c r="IO509" s="24"/>
      <c r="IP509" s="24"/>
    </row>
    <row r="510" spans="1:250" s="23" customFormat="1" ht="15" customHeight="1" x14ac:dyDescent="0.2">
      <c r="A510" s="18">
        <v>2</v>
      </c>
      <c r="B510" s="106" t="s">
        <v>1248</v>
      </c>
      <c r="C510" s="106" t="s">
        <v>1249</v>
      </c>
      <c r="D510" s="20">
        <v>14</v>
      </c>
      <c r="E510" s="106" t="s">
        <v>962</v>
      </c>
      <c r="F510" s="106" t="s">
        <v>1250</v>
      </c>
      <c r="G510" s="106" t="s">
        <v>1700</v>
      </c>
      <c r="H510" s="21" t="s">
        <v>646</v>
      </c>
      <c r="I510" s="200" t="s">
        <v>647</v>
      </c>
      <c r="J510" s="22" t="s">
        <v>991</v>
      </c>
      <c r="K510" s="222">
        <v>39295</v>
      </c>
      <c r="L510" s="150">
        <v>6</v>
      </c>
      <c r="M510" s="22">
        <v>40</v>
      </c>
      <c r="N510" s="22" t="s">
        <v>755</v>
      </c>
      <c r="O510" s="21" t="s">
        <v>841</v>
      </c>
      <c r="P510" s="21" t="s">
        <v>1009</v>
      </c>
      <c r="Q510" s="21" t="s">
        <v>1034</v>
      </c>
      <c r="R510" s="22">
        <v>1</v>
      </c>
      <c r="S510" s="79">
        <f t="shared" si="270"/>
        <v>10083</v>
      </c>
      <c r="T510" s="79">
        <f t="shared" si="271"/>
        <v>2016.6000000000001</v>
      </c>
      <c r="U510" s="79"/>
      <c r="V510" s="79">
        <f t="shared" ref="V510:V544" si="282">S510+T510+U510</f>
        <v>12099.6</v>
      </c>
      <c r="W510" s="79">
        <f t="shared" si="272"/>
        <v>280.39999999999998</v>
      </c>
      <c r="X510" s="79">
        <f t="shared" si="273"/>
        <v>2271.7666666666669</v>
      </c>
      <c r="Y510" s="79">
        <f t="shared" si="274"/>
        <v>22717.666666666668</v>
      </c>
      <c r="Z510" s="79">
        <f t="shared" si="275"/>
        <v>1814.94</v>
      </c>
      <c r="AA510" s="79">
        <f t="shared" si="276"/>
        <v>362.988</v>
      </c>
      <c r="AB510" s="79">
        <f t="shared" si="277"/>
        <v>604.98</v>
      </c>
      <c r="AC510" s="79">
        <f t="shared" si="278"/>
        <v>241.99200000000002</v>
      </c>
      <c r="AD510" s="79">
        <f t="shared" si="279"/>
        <v>915</v>
      </c>
      <c r="AE510" s="79">
        <f t="shared" si="280"/>
        <v>616</v>
      </c>
      <c r="AF510" s="81">
        <f t="shared" si="281"/>
        <v>6815.3</v>
      </c>
      <c r="AG510" s="81">
        <f t="shared" ref="AG510:AG545" si="283">V510+W510+Z510+AA510+AB510+AC510+AD510+AE510+(X510/12+Y510/12+AF510/12)</f>
        <v>19586.294444444447</v>
      </c>
      <c r="AH510" s="81">
        <f t="shared" ref="AH510:AH544" si="284">+AG510*12</f>
        <v>235035.53333333338</v>
      </c>
      <c r="AI510" s="81"/>
      <c r="AJ510" s="81"/>
      <c r="AK510" s="81"/>
      <c r="AL510" s="81"/>
      <c r="AM510" s="81"/>
      <c r="AN510" s="81"/>
      <c r="AO510" s="81"/>
      <c r="AP510" s="81"/>
      <c r="AQ510" s="81"/>
      <c r="IM510" s="24"/>
      <c r="IN510" s="24"/>
      <c r="IO510" s="24"/>
      <c r="IP510" s="24"/>
    </row>
    <row r="511" spans="1:250" s="23" customFormat="1" ht="15" customHeight="1" x14ac:dyDescent="0.2">
      <c r="A511" s="18">
        <v>3</v>
      </c>
      <c r="B511" s="192" t="s">
        <v>1248</v>
      </c>
      <c r="C511" s="192" t="s">
        <v>1249</v>
      </c>
      <c r="D511" s="195">
        <v>14</v>
      </c>
      <c r="E511" s="192" t="s">
        <v>962</v>
      </c>
      <c r="F511" s="192" t="s">
        <v>1250</v>
      </c>
      <c r="G511" s="192" t="s">
        <v>1701</v>
      </c>
      <c r="H511" s="193" t="s">
        <v>1264</v>
      </c>
      <c r="I511" s="201" t="s">
        <v>1265</v>
      </c>
      <c r="J511" s="194" t="s">
        <v>990</v>
      </c>
      <c r="K511" s="233">
        <v>41509</v>
      </c>
      <c r="L511" s="197">
        <v>6</v>
      </c>
      <c r="M511" s="194">
        <v>40</v>
      </c>
      <c r="N511" s="194" t="s">
        <v>755</v>
      </c>
      <c r="O511" s="193" t="s">
        <v>841</v>
      </c>
      <c r="P511" s="193" t="s">
        <v>1009</v>
      </c>
      <c r="Q511" s="193" t="s">
        <v>1034</v>
      </c>
      <c r="R511" s="194">
        <v>1</v>
      </c>
      <c r="S511" s="79">
        <f t="shared" si="270"/>
        <v>10083</v>
      </c>
      <c r="T511" s="198">
        <f t="shared" si="271"/>
        <v>2016.6000000000001</v>
      </c>
      <c r="U511" s="198"/>
      <c r="V511" s="79">
        <f t="shared" si="282"/>
        <v>12099.6</v>
      </c>
      <c r="W511" s="198">
        <f t="shared" si="272"/>
        <v>280.39999999999998</v>
      </c>
      <c r="X511" s="198">
        <f t="shared" si="273"/>
        <v>2271.7666666666669</v>
      </c>
      <c r="Y511" s="198">
        <f t="shared" si="274"/>
        <v>22717.666666666668</v>
      </c>
      <c r="Z511" s="198">
        <f t="shared" si="275"/>
        <v>1814.94</v>
      </c>
      <c r="AA511" s="198">
        <f t="shared" si="276"/>
        <v>362.988</v>
      </c>
      <c r="AB511" s="198">
        <f t="shared" si="277"/>
        <v>604.98</v>
      </c>
      <c r="AC511" s="198">
        <f t="shared" si="278"/>
        <v>241.99200000000002</v>
      </c>
      <c r="AD511" s="79">
        <f t="shared" si="279"/>
        <v>915</v>
      </c>
      <c r="AE511" s="79">
        <f t="shared" si="280"/>
        <v>616</v>
      </c>
      <c r="AF511" s="199">
        <f t="shared" si="281"/>
        <v>6815.3</v>
      </c>
      <c r="AG511" s="81">
        <f t="shared" si="283"/>
        <v>19586.294444444447</v>
      </c>
      <c r="AH511" s="81">
        <f t="shared" si="284"/>
        <v>235035.53333333338</v>
      </c>
      <c r="AI511" s="199"/>
      <c r="AJ511" s="199"/>
      <c r="AK511" s="199"/>
      <c r="AL511" s="199"/>
      <c r="AM511" s="199"/>
      <c r="AN511" s="199"/>
      <c r="AO511" s="199"/>
      <c r="AP511" s="199"/>
      <c r="AQ511" s="199"/>
      <c r="IM511" s="24"/>
      <c r="IN511" s="24"/>
      <c r="IO511" s="24"/>
      <c r="IP511" s="24"/>
    </row>
    <row r="512" spans="1:250" s="202" customFormat="1" ht="15" customHeight="1" x14ac:dyDescent="0.2">
      <c r="A512" s="18">
        <v>4</v>
      </c>
      <c r="B512" s="106" t="s">
        <v>1248</v>
      </c>
      <c r="C512" s="106" t="s">
        <v>1249</v>
      </c>
      <c r="D512" s="20">
        <v>14</v>
      </c>
      <c r="E512" s="106" t="s">
        <v>962</v>
      </c>
      <c r="F512" s="106" t="s">
        <v>1250</v>
      </c>
      <c r="G512" s="106" t="s">
        <v>1702</v>
      </c>
      <c r="H512" s="21" t="s">
        <v>648</v>
      </c>
      <c r="I512" s="200" t="s">
        <v>649</v>
      </c>
      <c r="J512" s="22" t="s">
        <v>991</v>
      </c>
      <c r="K512" s="222">
        <v>39295</v>
      </c>
      <c r="L512" s="150">
        <v>6</v>
      </c>
      <c r="M512" s="22">
        <v>40</v>
      </c>
      <c r="N512" s="22" t="s">
        <v>755</v>
      </c>
      <c r="O512" s="21" t="s">
        <v>841</v>
      </c>
      <c r="P512" s="21" t="s">
        <v>1009</v>
      </c>
      <c r="Q512" s="21" t="s">
        <v>1034</v>
      </c>
      <c r="R512" s="22">
        <v>1</v>
      </c>
      <c r="S512" s="79">
        <f t="shared" si="270"/>
        <v>10083</v>
      </c>
      <c r="T512" s="79">
        <f t="shared" si="271"/>
        <v>2016.6000000000001</v>
      </c>
      <c r="U512" s="79"/>
      <c r="V512" s="79">
        <f t="shared" si="282"/>
        <v>12099.6</v>
      </c>
      <c r="W512" s="79">
        <f t="shared" si="272"/>
        <v>280.39999999999998</v>
      </c>
      <c r="X512" s="79">
        <f t="shared" si="273"/>
        <v>2271.7666666666669</v>
      </c>
      <c r="Y512" s="79">
        <f t="shared" si="274"/>
        <v>22717.666666666668</v>
      </c>
      <c r="Z512" s="79">
        <f t="shared" si="275"/>
        <v>1814.94</v>
      </c>
      <c r="AA512" s="79">
        <f t="shared" si="276"/>
        <v>362.988</v>
      </c>
      <c r="AB512" s="79">
        <f t="shared" si="277"/>
        <v>604.98</v>
      </c>
      <c r="AC512" s="79">
        <f t="shared" si="278"/>
        <v>241.99200000000002</v>
      </c>
      <c r="AD512" s="79">
        <f t="shared" si="279"/>
        <v>915</v>
      </c>
      <c r="AE512" s="79">
        <f t="shared" si="280"/>
        <v>616</v>
      </c>
      <c r="AF512" s="81">
        <f t="shared" si="281"/>
        <v>6815.3</v>
      </c>
      <c r="AG512" s="81">
        <f t="shared" si="283"/>
        <v>19586.294444444447</v>
      </c>
      <c r="AH512" s="81">
        <f t="shared" si="284"/>
        <v>235035.53333333338</v>
      </c>
      <c r="AI512" s="81"/>
      <c r="AJ512" s="81"/>
      <c r="AK512" s="81"/>
      <c r="AL512" s="81"/>
      <c r="AM512" s="81"/>
      <c r="AN512" s="81"/>
      <c r="AO512" s="81"/>
      <c r="AP512" s="81"/>
      <c r="AQ512" s="81"/>
      <c r="IM512" s="203"/>
      <c r="IN512" s="203"/>
      <c r="IO512" s="203"/>
      <c r="IP512" s="203"/>
    </row>
    <row r="513" spans="1:250" s="23" customFormat="1" ht="15" customHeight="1" x14ac:dyDescent="0.2">
      <c r="A513" s="18">
        <v>5</v>
      </c>
      <c r="B513" s="106" t="s">
        <v>1248</v>
      </c>
      <c r="C513" s="106" t="s">
        <v>1249</v>
      </c>
      <c r="D513" s="20">
        <v>14</v>
      </c>
      <c r="E513" s="106" t="s">
        <v>962</v>
      </c>
      <c r="F513" s="106" t="s">
        <v>1250</v>
      </c>
      <c r="G513" s="106" t="s">
        <v>1703</v>
      </c>
      <c r="H513" s="21" t="s">
        <v>652</v>
      </c>
      <c r="I513" s="200" t="s">
        <v>653</v>
      </c>
      <c r="J513" s="22" t="s">
        <v>991</v>
      </c>
      <c r="K513" s="222">
        <v>39295</v>
      </c>
      <c r="L513" s="150">
        <v>6</v>
      </c>
      <c r="M513" s="22">
        <v>40</v>
      </c>
      <c r="N513" s="22" t="s">
        <v>755</v>
      </c>
      <c r="O513" s="21" t="s">
        <v>841</v>
      </c>
      <c r="P513" s="21" t="s">
        <v>1009</v>
      </c>
      <c r="Q513" s="21" t="s">
        <v>1034</v>
      </c>
      <c r="R513" s="22">
        <v>1</v>
      </c>
      <c r="S513" s="79">
        <f t="shared" si="270"/>
        <v>10083</v>
      </c>
      <c r="T513" s="79">
        <f t="shared" si="271"/>
        <v>2016.6000000000001</v>
      </c>
      <c r="U513" s="79"/>
      <c r="V513" s="79">
        <f t="shared" si="282"/>
        <v>12099.6</v>
      </c>
      <c r="W513" s="79">
        <f t="shared" si="272"/>
        <v>280.39999999999998</v>
      </c>
      <c r="X513" s="79">
        <f t="shared" si="273"/>
        <v>2271.7666666666669</v>
      </c>
      <c r="Y513" s="79">
        <f t="shared" si="274"/>
        <v>22717.666666666668</v>
      </c>
      <c r="Z513" s="79">
        <f t="shared" si="275"/>
        <v>1814.94</v>
      </c>
      <c r="AA513" s="79">
        <f t="shared" si="276"/>
        <v>362.988</v>
      </c>
      <c r="AB513" s="79">
        <f t="shared" si="277"/>
        <v>604.98</v>
      </c>
      <c r="AC513" s="79">
        <f t="shared" si="278"/>
        <v>241.99200000000002</v>
      </c>
      <c r="AD513" s="79">
        <f t="shared" si="279"/>
        <v>915</v>
      </c>
      <c r="AE513" s="79">
        <f t="shared" si="280"/>
        <v>616</v>
      </c>
      <c r="AF513" s="81">
        <f t="shared" si="281"/>
        <v>6815.3</v>
      </c>
      <c r="AG513" s="81">
        <f t="shared" si="283"/>
        <v>19586.294444444447</v>
      </c>
      <c r="AH513" s="81">
        <f t="shared" si="284"/>
        <v>235035.53333333338</v>
      </c>
      <c r="AI513" s="81"/>
      <c r="AJ513" s="81"/>
      <c r="AK513" s="81"/>
      <c r="AL513" s="81"/>
      <c r="AM513" s="81"/>
      <c r="AN513" s="81"/>
      <c r="AO513" s="81"/>
      <c r="AP513" s="81"/>
      <c r="AQ513" s="81"/>
      <c r="IM513" s="24"/>
      <c r="IN513" s="24"/>
      <c r="IO513" s="24"/>
      <c r="IP513" s="24"/>
    </row>
    <row r="514" spans="1:250" s="23" customFormat="1" ht="15" customHeight="1" x14ac:dyDescent="0.2">
      <c r="A514" s="18">
        <v>6</v>
      </c>
      <c r="B514" s="106" t="s">
        <v>1248</v>
      </c>
      <c r="C514" s="106" t="s">
        <v>1249</v>
      </c>
      <c r="D514" s="20">
        <v>14</v>
      </c>
      <c r="E514" s="106" t="s">
        <v>962</v>
      </c>
      <c r="F514" s="106" t="s">
        <v>1250</v>
      </c>
      <c r="G514" s="106" t="s">
        <v>1704</v>
      </c>
      <c r="H514" s="21" t="s">
        <v>650</v>
      </c>
      <c r="I514" s="200" t="s">
        <v>651</v>
      </c>
      <c r="J514" s="22" t="s">
        <v>991</v>
      </c>
      <c r="K514" s="222">
        <v>39295</v>
      </c>
      <c r="L514" s="150">
        <v>6</v>
      </c>
      <c r="M514" s="22">
        <v>40</v>
      </c>
      <c r="N514" s="22" t="s">
        <v>755</v>
      </c>
      <c r="O514" s="21" t="s">
        <v>841</v>
      </c>
      <c r="P514" s="21" t="s">
        <v>1009</v>
      </c>
      <c r="Q514" s="21" t="s">
        <v>1034</v>
      </c>
      <c r="R514" s="22">
        <v>1</v>
      </c>
      <c r="S514" s="79">
        <f t="shared" si="270"/>
        <v>10083</v>
      </c>
      <c r="T514" s="79">
        <f t="shared" si="271"/>
        <v>2016.6000000000001</v>
      </c>
      <c r="U514" s="79"/>
      <c r="V514" s="79">
        <f t="shared" si="282"/>
        <v>12099.6</v>
      </c>
      <c r="W514" s="79">
        <f t="shared" si="272"/>
        <v>280.39999999999998</v>
      </c>
      <c r="X514" s="79">
        <f t="shared" si="273"/>
        <v>2271.7666666666669</v>
      </c>
      <c r="Y514" s="79">
        <f t="shared" si="274"/>
        <v>22717.666666666668</v>
      </c>
      <c r="Z514" s="79">
        <f t="shared" si="275"/>
        <v>1814.94</v>
      </c>
      <c r="AA514" s="79">
        <f t="shared" si="276"/>
        <v>362.988</v>
      </c>
      <c r="AB514" s="79">
        <f t="shared" si="277"/>
        <v>604.98</v>
      </c>
      <c r="AC514" s="79">
        <f t="shared" si="278"/>
        <v>241.99200000000002</v>
      </c>
      <c r="AD514" s="79">
        <f t="shared" si="279"/>
        <v>915</v>
      </c>
      <c r="AE514" s="79">
        <f t="shared" si="280"/>
        <v>616</v>
      </c>
      <c r="AF514" s="81">
        <f t="shared" si="281"/>
        <v>6815.3</v>
      </c>
      <c r="AG514" s="81">
        <f t="shared" si="283"/>
        <v>19586.294444444447</v>
      </c>
      <c r="AH514" s="81">
        <f t="shared" si="284"/>
        <v>235035.53333333338</v>
      </c>
      <c r="AI514" s="81"/>
      <c r="AJ514" s="81"/>
      <c r="AK514" s="81"/>
      <c r="AL514" s="81"/>
      <c r="AM514" s="81"/>
      <c r="AN514" s="81"/>
      <c r="AO514" s="81"/>
      <c r="AP514" s="81"/>
      <c r="AQ514" s="81"/>
      <c r="IM514" s="24"/>
      <c r="IN514" s="24"/>
      <c r="IO514" s="24"/>
      <c r="IP514" s="24"/>
    </row>
    <row r="515" spans="1:250" s="23" customFormat="1" ht="15" customHeight="1" x14ac:dyDescent="0.2">
      <c r="A515" s="18">
        <v>7</v>
      </c>
      <c r="B515" s="106" t="s">
        <v>1248</v>
      </c>
      <c r="C515" s="106" t="s">
        <v>1249</v>
      </c>
      <c r="D515" s="20">
        <v>14</v>
      </c>
      <c r="E515" s="106" t="s">
        <v>962</v>
      </c>
      <c r="F515" s="106" t="s">
        <v>1250</v>
      </c>
      <c r="G515" s="106" t="s">
        <v>1705</v>
      </c>
      <c r="H515" s="21" t="s">
        <v>654</v>
      </c>
      <c r="I515" s="200" t="s">
        <v>663</v>
      </c>
      <c r="J515" s="22" t="s">
        <v>991</v>
      </c>
      <c r="K515" s="222">
        <v>39295</v>
      </c>
      <c r="L515" s="150">
        <v>6</v>
      </c>
      <c r="M515" s="22">
        <v>40</v>
      </c>
      <c r="N515" s="22" t="s">
        <v>755</v>
      </c>
      <c r="O515" s="21" t="s">
        <v>841</v>
      </c>
      <c r="P515" s="21" t="s">
        <v>1009</v>
      </c>
      <c r="Q515" s="21" t="s">
        <v>1034</v>
      </c>
      <c r="R515" s="22">
        <v>1</v>
      </c>
      <c r="S515" s="79">
        <f t="shared" si="270"/>
        <v>10083</v>
      </c>
      <c r="T515" s="79">
        <f t="shared" si="271"/>
        <v>2016.6000000000001</v>
      </c>
      <c r="U515" s="79"/>
      <c r="V515" s="79">
        <f t="shared" si="282"/>
        <v>12099.6</v>
      </c>
      <c r="W515" s="79">
        <f t="shared" si="272"/>
        <v>280.39999999999998</v>
      </c>
      <c r="X515" s="79">
        <f t="shared" si="273"/>
        <v>2271.7666666666669</v>
      </c>
      <c r="Y515" s="79">
        <f t="shared" si="274"/>
        <v>22717.666666666668</v>
      </c>
      <c r="Z515" s="79">
        <f t="shared" si="275"/>
        <v>1814.94</v>
      </c>
      <c r="AA515" s="79">
        <f t="shared" si="276"/>
        <v>362.988</v>
      </c>
      <c r="AB515" s="79">
        <f t="shared" si="277"/>
        <v>604.98</v>
      </c>
      <c r="AC515" s="79">
        <f t="shared" si="278"/>
        <v>241.99200000000002</v>
      </c>
      <c r="AD515" s="79">
        <f t="shared" si="279"/>
        <v>915</v>
      </c>
      <c r="AE515" s="79">
        <f t="shared" si="280"/>
        <v>616</v>
      </c>
      <c r="AF515" s="81">
        <f t="shared" si="281"/>
        <v>6815.3</v>
      </c>
      <c r="AG515" s="81">
        <f t="shared" si="283"/>
        <v>19586.294444444447</v>
      </c>
      <c r="AH515" s="81">
        <f t="shared" si="284"/>
        <v>235035.53333333338</v>
      </c>
      <c r="AI515" s="81"/>
      <c r="AJ515" s="81"/>
      <c r="AK515" s="81"/>
      <c r="AL515" s="81"/>
      <c r="AM515" s="81"/>
      <c r="AN515" s="81"/>
      <c r="AO515" s="81"/>
      <c r="AP515" s="81"/>
      <c r="AQ515" s="81"/>
      <c r="IM515" s="24"/>
      <c r="IN515" s="24"/>
      <c r="IO515" s="24"/>
      <c r="IP515" s="24"/>
    </row>
    <row r="516" spans="1:250" s="23" customFormat="1" ht="15" customHeight="1" x14ac:dyDescent="0.2">
      <c r="A516" s="18">
        <v>8</v>
      </c>
      <c r="B516" s="106" t="s">
        <v>1248</v>
      </c>
      <c r="C516" s="106" t="s">
        <v>1249</v>
      </c>
      <c r="D516" s="20">
        <v>14</v>
      </c>
      <c r="E516" s="106" t="s">
        <v>962</v>
      </c>
      <c r="F516" s="106" t="s">
        <v>1250</v>
      </c>
      <c r="G516" s="106" t="s">
        <v>1706</v>
      </c>
      <c r="H516" s="21" t="s">
        <v>686</v>
      </c>
      <c r="I516" s="21" t="s">
        <v>474</v>
      </c>
      <c r="J516" s="22" t="s">
        <v>991</v>
      </c>
      <c r="K516" s="222">
        <v>36557</v>
      </c>
      <c r="L516" s="150" t="s">
        <v>906</v>
      </c>
      <c r="M516" s="22">
        <v>40</v>
      </c>
      <c r="N516" s="22" t="s">
        <v>755</v>
      </c>
      <c r="O516" s="21" t="s">
        <v>970</v>
      </c>
      <c r="P516" s="21" t="s">
        <v>1034</v>
      </c>
      <c r="Q516" s="21" t="s">
        <v>1034</v>
      </c>
      <c r="R516" s="22">
        <v>1</v>
      </c>
      <c r="S516" s="79">
        <f>9681+500+400</f>
        <v>10581</v>
      </c>
      <c r="T516" s="79"/>
      <c r="U516" s="79"/>
      <c r="V516" s="79">
        <f t="shared" si="282"/>
        <v>10581</v>
      </c>
      <c r="W516" s="79">
        <f>70.1*5</f>
        <v>350.5</v>
      </c>
      <c r="X516" s="79">
        <f t="shared" si="273"/>
        <v>2022.8333333333333</v>
      </c>
      <c r="Y516" s="79">
        <f t="shared" si="274"/>
        <v>20228.333333333332</v>
      </c>
      <c r="Z516" s="79">
        <f t="shared" si="275"/>
        <v>1587.1499999999999</v>
      </c>
      <c r="AA516" s="79">
        <f t="shared" si="276"/>
        <v>317.43</v>
      </c>
      <c r="AB516" s="79">
        <f t="shared" si="277"/>
        <v>529.05000000000007</v>
      </c>
      <c r="AC516" s="79">
        <f t="shared" si="278"/>
        <v>211.62</v>
      </c>
      <c r="AD516" s="79">
        <f>856+70</f>
        <v>926</v>
      </c>
      <c r="AE516" s="79">
        <f>600+30</f>
        <v>630</v>
      </c>
      <c r="AF516" s="81">
        <f t="shared" si="281"/>
        <v>6068.5</v>
      </c>
      <c r="AG516" s="81">
        <f t="shared" si="283"/>
        <v>17492.722222222223</v>
      </c>
      <c r="AH516" s="81">
        <f t="shared" si="284"/>
        <v>209912.66666666669</v>
      </c>
      <c r="AI516" s="81"/>
      <c r="AJ516" s="81"/>
      <c r="AK516" s="81"/>
      <c r="AL516" s="81"/>
      <c r="AM516" s="81"/>
      <c r="AN516" s="81"/>
      <c r="AO516" s="81"/>
      <c r="AP516" s="81"/>
      <c r="AQ516" s="81"/>
      <c r="IM516" s="24"/>
      <c r="IN516" s="24"/>
      <c r="IO516" s="24"/>
      <c r="IP516" s="24"/>
    </row>
    <row r="517" spans="1:250" s="23" customFormat="1" ht="15" customHeight="1" x14ac:dyDescent="0.2">
      <c r="A517" s="18">
        <v>9</v>
      </c>
      <c r="B517" s="106" t="s">
        <v>1248</v>
      </c>
      <c r="C517" s="106" t="s">
        <v>1249</v>
      </c>
      <c r="D517" s="20">
        <v>14</v>
      </c>
      <c r="E517" s="106" t="s">
        <v>962</v>
      </c>
      <c r="F517" s="106" t="s">
        <v>1250</v>
      </c>
      <c r="G517" s="106" t="s">
        <v>1707</v>
      </c>
      <c r="H517" s="21" t="s">
        <v>992</v>
      </c>
      <c r="I517" s="21" t="s">
        <v>993</v>
      </c>
      <c r="J517" s="22" t="s">
        <v>990</v>
      </c>
      <c r="K517" s="222">
        <v>41085</v>
      </c>
      <c r="L517" s="150" t="s">
        <v>767</v>
      </c>
      <c r="M517" s="22">
        <v>40</v>
      </c>
      <c r="N517" s="22" t="s">
        <v>755</v>
      </c>
      <c r="O517" s="21" t="s">
        <v>768</v>
      </c>
      <c r="P517" s="21" t="s">
        <v>1009</v>
      </c>
      <c r="Q517" s="21" t="s">
        <v>1034</v>
      </c>
      <c r="R517" s="22">
        <v>1</v>
      </c>
      <c r="S517" s="146">
        <f>10837+500+400</f>
        <v>11737</v>
      </c>
      <c r="T517" s="79"/>
      <c r="U517" s="79"/>
      <c r="V517" s="79">
        <f t="shared" si="282"/>
        <v>11737</v>
      </c>
      <c r="W517" s="79"/>
      <c r="X517" s="79">
        <f t="shared" si="273"/>
        <v>2225.8333333333335</v>
      </c>
      <c r="Y517" s="79">
        <f t="shared" si="274"/>
        <v>22258.333333333336</v>
      </c>
      <c r="Z517" s="79">
        <f t="shared" si="275"/>
        <v>1760.55</v>
      </c>
      <c r="AA517" s="79">
        <f t="shared" si="276"/>
        <v>352.11</v>
      </c>
      <c r="AB517" s="79">
        <f t="shared" si="277"/>
        <v>586.85</v>
      </c>
      <c r="AC517" s="79">
        <f t="shared" si="278"/>
        <v>234.74</v>
      </c>
      <c r="AD517" s="79">
        <f>887+70</f>
        <v>957</v>
      </c>
      <c r="AE517" s="79">
        <f>631+30</f>
        <v>661</v>
      </c>
      <c r="AF517" s="81">
        <f t="shared" si="281"/>
        <v>6677.5</v>
      </c>
      <c r="AG517" s="81">
        <f t="shared" si="283"/>
        <v>18886.055555555555</v>
      </c>
      <c r="AH517" s="81">
        <f t="shared" si="284"/>
        <v>226632.66666666666</v>
      </c>
      <c r="AI517" s="81"/>
      <c r="AJ517" s="81"/>
      <c r="AK517" s="81"/>
      <c r="AL517" s="81"/>
      <c r="AM517" s="81"/>
      <c r="AN517" s="81"/>
      <c r="AO517" s="81"/>
      <c r="AP517" s="81"/>
      <c r="AQ517" s="81"/>
      <c r="IM517" s="24"/>
      <c r="IN517" s="24"/>
      <c r="IO517" s="24"/>
      <c r="IP517" s="24"/>
    </row>
    <row r="518" spans="1:250" s="23" customFormat="1" ht="15" customHeight="1" x14ac:dyDescent="0.2">
      <c r="A518" s="18">
        <v>10</v>
      </c>
      <c r="B518" s="106" t="s">
        <v>1248</v>
      </c>
      <c r="C518" s="106" t="s">
        <v>1249</v>
      </c>
      <c r="D518" s="20">
        <v>14</v>
      </c>
      <c r="E518" s="106" t="s">
        <v>962</v>
      </c>
      <c r="F518" s="106" t="s">
        <v>1250</v>
      </c>
      <c r="G518" s="106" t="s">
        <v>1708</v>
      </c>
      <c r="H518" s="23" t="s">
        <v>1147</v>
      </c>
      <c r="I518" s="21" t="s">
        <v>1163</v>
      </c>
      <c r="J518" s="22" t="s">
        <v>990</v>
      </c>
      <c r="K518" s="222">
        <v>41410</v>
      </c>
      <c r="L518" s="150" t="s">
        <v>767</v>
      </c>
      <c r="M518" s="22">
        <v>40</v>
      </c>
      <c r="N518" s="22" t="s">
        <v>755</v>
      </c>
      <c r="O518" s="21" t="s">
        <v>768</v>
      </c>
      <c r="P518" s="21" t="s">
        <v>1009</v>
      </c>
      <c r="Q518" s="21" t="s">
        <v>1034</v>
      </c>
      <c r="R518" s="22">
        <v>1</v>
      </c>
      <c r="S518" s="146">
        <f>10837+500+400</f>
        <v>11737</v>
      </c>
      <c r="T518" s="79"/>
      <c r="U518" s="79"/>
      <c r="V518" s="79">
        <f t="shared" si="282"/>
        <v>11737</v>
      </c>
      <c r="W518" s="79">
        <f>70.1*7</f>
        <v>490.69999999999993</v>
      </c>
      <c r="X518" s="79">
        <f t="shared" si="273"/>
        <v>2225.8333333333335</v>
      </c>
      <c r="Y518" s="79">
        <f t="shared" si="274"/>
        <v>22258.333333333336</v>
      </c>
      <c r="Z518" s="79">
        <f t="shared" si="275"/>
        <v>1760.55</v>
      </c>
      <c r="AA518" s="79">
        <f t="shared" si="276"/>
        <v>352.11</v>
      </c>
      <c r="AB518" s="79">
        <f t="shared" si="277"/>
        <v>586.85</v>
      </c>
      <c r="AC518" s="79">
        <f t="shared" si="278"/>
        <v>234.74</v>
      </c>
      <c r="AD518" s="79">
        <f>887+70</f>
        <v>957</v>
      </c>
      <c r="AE518" s="79">
        <f>631+30</f>
        <v>661</v>
      </c>
      <c r="AF518" s="81">
        <f t="shared" si="281"/>
        <v>6677.5</v>
      </c>
      <c r="AG518" s="81">
        <f t="shared" si="283"/>
        <v>19376.755555555555</v>
      </c>
      <c r="AH518" s="81">
        <f t="shared" si="284"/>
        <v>232521.06666666665</v>
      </c>
      <c r="AI518" s="81"/>
      <c r="AJ518" s="81"/>
      <c r="AK518" s="81"/>
      <c r="AL518" s="81"/>
      <c r="AM518" s="81"/>
      <c r="AN518" s="81"/>
      <c r="AO518" s="81"/>
      <c r="AP518" s="81"/>
      <c r="AQ518" s="81"/>
      <c r="IM518" s="24"/>
      <c r="IN518" s="24"/>
      <c r="IO518" s="24"/>
      <c r="IP518" s="24"/>
    </row>
    <row r="519" spans="1:250" s="23" customFormat="1" ht="15" customHeight="1" x14ac:dyDescent="0.2">
      <c r="A519" s="18">
        <v>11</v>
      </c>
      <c r="B519" s="106" t="s">
        <v>1248</v>
      </c>
      <c r="C519" s="106" t="s">
        <v>1249</v>
      </c>
      <c r="D519" s="20">
        <v>14</v>
      </c>
      <c r="E519" s="106" t="s">
        <v>962</v>
      </c>
      <c r="F519" s="106" t="s">
        <v>1250</v>
      </c>
      <c r="G519" s="106" t="s">
        <v>1709</v>
      </c>
      <c r="H519" s="21" t="s">
        <v>864</v>
      </c>
      <c r="I519" s="21" t="s">
        <v>690</v>
      </c>
      <c r="J519" s="22" t="s">
        <v>990</v>
      </c>
      <c r="K519" s="222">
        <v>33271</v>
      </c>
      <c r="L519" s="150" t="s">
        <v>767</v>
      </c>
      <c r="M519" s="22">
        <v>40</v>
      </c>
      <c r="N519" s="22" t="s">
        <v>755</v>
      </c>
      <c r="O519" s="21" t="s">
        <v>768</v>
      </c>
      <c r="P519" s="21" t="s">
        <v>1009</v>
      </c>
      <c r="Q519" s="21" t="s">
        <v>1034</v>
      </c>
      <c r="R519" s="22">
        <v>1</v>
      </c>
      <c r="S519" s="146">
        <f>10837+500+400</f>
        <v>11737</v>
      </c>
      <c r="T519" s="79"/>
      <c r="U519" s="79"/>
      <c r="V519" s="79">
        <f t="shared" si="282"/>
        <v>11737</v>
      </c>
      <c r="W519" s="79">
        <f>70.1*7</f>
        <v>490.69999999999993</v>
      </c>
      <c r="X519" s="79">
        <f t="shared" si="273"/>
        <v>2225.8333333333335</v>
      </c>
      <c r="Y519" s="79">
        <f t="shared" si="274"/>
        <v>22258.333333333336</v>
      </c>
      <c r="Z519" s="79">
        <f t="shared" si="275"/>
        <v>1760.55</v>
      </c>
      <c r="AA519" s="79">
        <f t="shared" si="276"/>
        <v>352.11</v>
      </c>
      <c r="AB519" s="79">
        <f t="shared" si="277"/>
        <v>586.85</v>
      </c>
      <c r="AC519" s="79">
        <f t="shared" si="278"/>
        <v>234.74</v>
      </c>
      <c r="AD519" s="79">
        <f>887+70</f>
        <v>957</v>
      </c>
      <c r="AE519" s="79">
        <f>631+30</f>
        <v>661</v>
      </c>
      <c r="AF519" s="81">
        <f t="shared" si="281"/>
        <v>6677.5</v>
      </c>
      <c r="AG519" s="81">
        <f t="shared" si="283"/>
        <v>19376.755555555555</v>
      </c>
      <c r="AH519" s="81">
        <f t="shared" si="284"/>
        <v>232521.06666666665</v>
      </c>
      <c r="AI519" s="81"/>
      <c r="AJ519" s="81"/>
      <c r="AK519" s="81"/>
      <c r="AL519" s="81"/>
      <c r="AM519" s="81"/>
      <c r="AN519" s="81"/>
      <c r="AO519" s="81"/>
      <c r="AP519" s="81"/>
      <c r="AQ519" s="81"/>
      <c r="IM519" s="24"/>
      <c r="IN519" s="24"/>
      <c r="IO519" s="24"/>
      <c r="IP519" s="24"/>
    </row>
    <row r="520" spans="1:250" s="23" customFormat="1" ht="15" customHeight="1" x14ac:dyDescent="0.2">
      <c r="A520" s="18">
        <v>12</v>
      </c>
      <c r="B520" s="106" t="s">
        <v>1248</v>
      </c>
      <c r="C520" s="106" t="s">
        <v>1249</v>
      </c>
      <c r="D520" s="20">
        <v>14</v>
      </c>
      <c r="E520" s="106" t="s">
        <v>962</v>
      </c>
      <c r="F520" s="106" t="s">
        <v>1250</v>
      </c>
      <c r="G520" s="106" t="s">
        <v>1710</v>
      </c>
      <c r="H520" s="21" t="s">
        <v>691</v>
      </c>
      <c r="I520" s="21" t="s">
        <v>692</v>
      </c>
      <c r="J520" s="22" t="s">
        <v>990</v>
      </c>
      <c r="K520" s="222">
        <v>38201</v>
      </c>
      <c r="L520" s="150" t="s">
        <v>767</v>
      </c>
      <c r="M520" s="22">
        <v>40</v>
      </c>
      <c r="N520" s="22" t="s">
        <v>755</v>
      </c>
      <c r="O520" s="21" t="s">
        <v>768</v>
      </c>
      <c r="P520" s="21" t="s">
        <v>1009</v>
      </c>
      <c r="Q520" s="21" t="s">
        <v>1034</v>
      </c>
      <c r="R520" s="22">
        <v>1</v>
      </c>
      <c r="S520" s="146">
        <f>10837+500+400</f>
        <v>11737</v>
      </c>
      <c r="T520" s="79"/>
      <c r="U520" s="79"/>
      <c r="V520" s="79">
        <f t="shared" si="282"/>
        <v>11737</v>
      </c>
      <c r="W520" s="79">
        <f>70.1*4</f>
        <v>280.39999999999998</v>
      </c>
      <c r="X520" s="79">
        <f t="shared" si="273"/>
        <v>2225.8333333333335</v>
      </c>
      <c r="Y520" s="79">
        <f t="shared" si="274"/>
        <v>22258.333333333336</v>
      </c>
      <c r="Z520" s="79">
        <f t="shared" si="275"/>
        <v>1760.55</v>
      </c>
      <c r="AA520" s="79">
        <f t="shared" si="276"/>
        <v>352.11</v>
      </c>
      <c r="AB520" s="79">
        <f t="shared" si="277"/>
        <v>586.85</v>
      </c>
      <c r="AC520" s="79">
        <f t="shared" si="278"/>
        <v>234.74</v>
      </c>
      <c r="AD520" s="79">
        <f>887+70</f>
        <v>957</v>
      </c>
      <c r="AE520" s="79">
        <f>631+30</f>
        <v>661</v>
      </c>
      <c r="AF520" s="81">
        <f t="shared" si="281"/>
        <v>6677.5</v>
      </c>
      <c r="AG520" s="81">
        <f t="shared" si="283"/>
        <v>19166.455555555556</v>
      </c>
      <c r="AH520" s="81">
        <f t="shared" si="284"/>
        <v>229997.46666666667</v>
      </c>
      <c r="AI520" s="81"/>
      <c r="AJ520" s="81"/>
      <c r="AK520" s="81"/>
      <c r="AL520" s="81"/>
      <c r="AM520" s="81"/>
      <c r="AN520" s="81"/>
      <c r="AO520" s="81"/>
      <c r="AP520" s="81"/>
      <c r="AQ520" s="81"/>
      <c r="IM520" s="24"/>
      <c r="IN520" s="24"/>
      <c r="IO520" s="24"/>
      <c r="IP520" s="24"/>
    </row>
    <row r="521" spans="1:250" s="23" customFormat="1" ht="15" customHeight="1" x14ac:dyDescent="0.2">
      <c r="A521" s="18">
        <v>13</v>
      </c>
      <c r="B521" s="106" t="s">
        <v>1248</v>
      </c>
      <c r="C521" s="106" t="s">
        <v>1249</v>
      </c>
      <c r="D521" s="20">
        <v>14</v>
      </c>
      <c r="E521" s="106" t="s">
        <v>962</v>
      </c>
      <c r="F521" s="106" t="s">
        <v>1250</v>
      </c>
      <c r="G521" s="106" t="s">
        <v>1712</v>
      </c>
      <c r="H521" s="21" t="s">
        <v>704</v>
      </c>
      <c r="I521" s="21" t="s">
        <v>705</v>
      </c>
      <c r="J521" s="22" t="s">
        <v>991</v>
      </c>
      <c r="K521" s="222">
        <v>38740</v>
      </c>
      <c r="L521" s="150" t="s">
        <v>741</v>
      </c>
      <c r="M521" s="22">
        <v>40</v>
      </c>
      <c r="N521" s="22" t="s">
        <v>755</v>
      </c>
      <c r="O521" s="21" t="s">
        <v>583</v>
      </c>
      <c r="P521" s="21" t="s">
        <v>1009</v>
      </c>
      <c r="Q521" s="21" t="s">
        <v>1034</v>
      </c>
      <c r="R521" s="22">
        <v>1</v>
      </c>
      <c r="S521" s="79">
        <f t="shared" ref="S521:S525" si="285">12912+500+400</f>
        <v>13812</v>
      </c>
      <c r="T521" s="79"/>
      <c r="U521" s="79">
        <f>S521*0.15</f>
        <v>2071.7999999999997</v>
      </c>
      <c r="V521" s="79">
        <f t="shared" si="282"/>
        <v>15883.8</v>
      </c>
      <c r="W521" s="79">
        <f>70.1*4</f>
        <v>280.39999999999998</v>
      </c>
      <c r="X521" s="79">
        <f t="shared" si="273"/>
        <v>2946.1333333333332</v>
      </c>
      <c r="Y521" s="79">
        <f t="shared" si="274"/>
        <v>29461.333333333336</v>
      </c>
      <c r="Z521" s="79">
        <f t="shared" si="275"/>
        <v>2382.5699999999997</v>
      </c>
      <c r="AA521" s="79">
        <f t="shared" si="276"/>
        <v>476.51399999999995</v>
      </c>
      <c r="AB521" s="79">
        <f t="shared" si="277"/>
        <v>794.19</v>
      </c>
      <c r="AC521" s="79">
        <f t="shared" si="278"/>
        <v>317.67599999999999</v>
      </c>
      <c r="AD521" s="79">
        <v>1114</v>
      </c>
      <c r="AE521" s="79">
        <v>679</v>
      </c>
      <c r="AF521" s="81">
        <f t="shared" si="281"/>
        <v>8838.4</v>
      </c>
      <c r="AG521" s="81">
        <f t="shared" si="283"/>
        <v>25365.305555555551</v>
      </c>
      <c r="AH521" s="81">
        <f t="shared" si="284"/>
        <v>304383.66666666663</v>
      </c>
      <c r="AI521" s="81"/>
      <c r="AJ521" s="81"/>
      <c r="AK521" s="81"/>
      <c r="AL521" s="81"/>
      <c r="AM521" s="81"/>
      <c r="AN521" s="81"/>
      <c r="AO521" s="81"/>
      <c r="AP521" s="81"/>
      <c r="AQ521" s="81"/>
      <c r="IM521" s="24"/>
      <c r="IN521" s="24"/>
      <c r="IO521" s="24"/>
      <c r="IP521" s="24"/>
    </row>
    <row r="522" spans="1:250" s="23" customFormat="1" ht="15" customHeight="1" x14ac:dyDescent="0.2">
      <c r="A522" s="18">
        <v>14</v>
      </c>
      <c r="B522" s="106" t="s">
        <v>1248</v>
      </c>
      <c r="C522" s="106" t="s">
        <v>1249</v>
      </c>
      <c r="D522" s="20">
        <v>14</v>
      </c>
      <c r="E522" s="106" t="s">
        <v>962</v>
      </c>
      <c r="F522" s="106" t="s">
        <v>1250</v>
      </c>
      <c r="G522" s="106" t="s">
        <v>1713</v>
      </c>
      <c r="H522" s="21" t="s">
        <v>706</v>
      </c>
      <c r="I522" s="21" t="s">
        <v>707</v>
      </c>
      <c r="J522" s="22" t="s">
        <v>991</v>
      </c>
      <c r="K522" s="222">
        <v>38733</v>
      </c>
      <c r="L522" s="150" t="s">
        <v>741</v>
      </c>
      <c r="M522" s="22">
        <v>40</v>
      </c>
      <c r="N522" s="22" t="s">
        <v>755</v>
      </c>
      <c r="O522" s="21" t="s">
        <v>583</v>
      </c>
      <c r="P522" s="21" t="s">
        <v>1009</v>
      </c>
      <c r="Q522" s="21" t="s">
        <v>1034</v>
      </c>
      <c r="R522" s="22">
        <v>1</v>
      </c>
      <c r="S522" s="79">
        <f t="shared" si="285"/>
        <v>13812</v>
      </c>
      <c r="T522" s="79"/>
      <c r="U522" s="79">
        <f>S522*0.15</f>
        <v>2071.7999999999997</v>
      </c>
      <c r="V522" s="79">
        <f t="shared" si="282"/>
        <v>15883.8</v>
      </c>
      <c r="W522" s="79">
        <f>70.1*4</f>
        <v>280.39999999999998</v>
      </c>
      <c r="X522" s="79">
        <f t="shared" si="273"/>
        <v>2946.1333333333332</v>
      </c>
      <c r="Y522" s="79">
        <f t="shared" si="274"/>
        <v>29461.333333333336</v>
      </c>
      <c r="Z522" s="79">
        <f t="shared" si="275"/>
        <v>2382.5699999999997</v>
      </c>
      <c r="AA522" s="79">
        <f t="shared" si="276"/>
        <v>476.51399999999995</v>
      </c>
      <c r="AB522" s="79">
        <f t="shared" si="277"/>
        <v>794.19</v>
      </c>
      <c r="AC522" s="79">
        <f t="shared" si="278"/>
        <v>317.67599999999999</v>
      </c>
      <c r="AD522" s="79">
        <v>1114</v>
      </c>
      <c r="AE522" s="79">
        <v>679</v>
      </c>
      <c r="AF522" s="81">
        <f t="shared" si="281"/>
        <v>8838.4</v>
      </c>
      <c r="AG522" s="81">
        <f t="shared" si="283"/>
        <v>25365.305555555551</v>
      </c>
      <c r="AH522" s="81">
        <f t="shared" si="284"/>
        <v>304383.66666666663</v>
      </c>
      <c r="AI522" s="81"/>
      <c r="AJ522" s="81"/>
      <c r="AK522" s="81"/>
      <c r="AL522" s="81"/>
      <c r="AM522" s="81"/>
      <c r="AN522" s="81"/>
      <c r="AO522" s="81"/>
      <c r="AP522" s="81"/>
      <c r="AQ522" s="81"/>
      <c r="IM522" s="24"/>
      <c r="IN522" s="24"/>
      <c r="IO522" s="24"/>
      <c r="IP522" s="24"/>
    </row>
    <row r="523" spans="1:250" s="23" customFormat="1" ht="15" customHeight="1" x14ac:dyDescent="0.2">
      <c r="A523" s="18">
        <v>15</v>
      </c>
      <c r="B523" s="106" t="s">
        <v>1248</v>
      </c>
      <c r="C523" s="106" t="s">
        <v>1249</v>
      </c>
      <c r="D523" s="20">
        <v>14</v>
      </c>
      <c r="E523" s="106" t="s">
        <v>962</v>
      </c>
      <c r="F523" s="106" t="s">
        <v>1250</v>
      </c>
      <c r="G523" s="106" t="s">
        <v>1714</v>
      </c>
      <c r="H523" s="21" t="s">
        <v>708</v>
      </c>
      <c r="I523" s="21" t="s">
        <v>709</v>
      </c>
      <c r="J523" s="22" t="s">
        <v>991</v>
      </c>
      <c r="K523" s="222">
        <v>38733</v>
      </c>
      <c r="L523" s="150" t="s">
        <v>741</v>
      </c>
      <c r="M523" s="22">
        <v>40</v>
      </c>
      <c r="N523" s="22" t="s">
        <v>755</v>
      </c>
      <c r="O523" s="21" t="s">
        <v>583</v>
      </c>
      <c r="P523" s="21" t="s">
        <v>1009</v>
      </c>
      <c r="Q523" s="21" t="s">
        <v>1034</v>
      </c>
      <c r="R523" s="22">
        <v>1</v>
      </c>
      <c r="S523" s="79">
        <f t="shared" si="285"/>
        <v>13812</v>
      </c>
      <c r="T523" s="79"/>
      <c r="U523" s="79">
        <f>S523*0.15</f>
        <v>2071.7999999999997</v>
      </c>
      <c r="V523" s="79">
        <f t="shared" si="282"/>
        <v>15883.8</v>
      </c>
      <c r="W523" s="79">
        <f>70.1*4</f>
        <v>280.39999999999998</v>
      </c>
      <c r="X523" s="79">
        <f t="shared" si="273"/>
        <v>2946.1333333333332</v>
      </c>
      <c r="Y523" s="79">
        <f t="shared" si="274"/>
        <v>29461.333333333336</v>
      </c>
      <c r="Z523" s="79">
        <f t="shared" si="275"/>
        <v>2382.5699999999997</v>
      </c>
      <c r="AA523" s="79">
        <f t="shared" si="276"/>
        <v>476.51399999999995</v>
      </c>
      <c r="AB523" s="79">
        <f t="shared" si="277"/>
        <v>794.19</v>
      </c>
      <c r="AC523" s="79">
        <f t="shared" si="278"/>
        <v>317.67599999999999</v>
      </c>
      <c r="AD523" s="79">
        <v>1114</v>
      </c>
      <c r="AE523" s="79">
        <v>679</v>
      </c>
      <c r="AF523" s="81">
        <f t="shared" si="281"/>
        <v>8838.4</v>
      </c>
      <c r="AG523" s="81">
        <f t="shared" si="283"/>
        <v>25365.305555555551</v>
      </c>
      <c r="AH523" s="81">
        <f t="shared" si="284"/>
        <v>304383.66666666663</v>
      </c>
      <c r="AI523" s="81"/>
      <c r="AJ523" s="81"/>
      <c r="AK523" s="81"/>
      <c r="AL523" s="81"/>
      <c r="AM523" s="81"/>
      <c r="AN523" s="81"/>
      <c r="AO523" s="81"/>
      <c r="AP523" s="81"/>
      <c r="AQ523" s="81"/>
      <c r="IM523" s="24"/>
      <c r="IN523" s="24"/>
      <c r="IO523" s="24"/>
      <c r="IP523" s="24"/>
    </row>
    <row r="524" spans="1:250" s="23" customFormat="1" ht="15" customHeight="1" x14ac:dyDescent="0.2">
      <c r="A524" s="18">
        <v>16</v>
      </c>
      <c r="B524" s="106" t="s">
        <v>1248</v>
      </c>
      <c r="C524" s="106" t="s">
        <v>1249</v>
      </c>
      <c r="D524" s="20">
        <v>14</v>
      </c>
      <c r="E524" s="106" t="s">
        <v>962</v>
      </c>
      <c r="F524" s="106" t="s">
        <v>1250</v>
      </c>
      <c r="G524" s="106" t="s">
        <v>1715</v>
      </c>
      <c r="H524" s="21" t="s">
        <v>710</v>
      </c>
      <c r="I524" s="21" t="s">
        <v>711</v>
      </c>
      <c r="J524" s="22" t="s">
        <v>991</v>
      </c>
      <c r="K524" s="222">
        <v>38733</v>
      </c>
      <c r="L524" s="150" t="s">
        <v>741</v>
      </c>
      <c r="M524" s="22">
        <v>40</v>
      </c>
      <c r="N524" s="22" t="s">
        <v>755</v>
      </c>
      <c r="O524" s="21" t="s">
        <v>583</v>
      </c>
      <c r="P524" s="21" t="s">
        <v>1009</v>
      </c>
      <c r="Q524" s="21" t="s">
        <v>1034</v>
      </c>
      <c r="R524" s="22">
        <v>1</v>
      </c>
      <c r="S524" s="79">
        <f t="shared" si="285"/>
        <v>13812</v>
      </c>
      <c r="T524" s="79"/>
      <c r="U524" s="79">
        <f>S524*0.15</f>
        <v>2071.7999999999997</v>
      </c>
      <c r="V524" s="79">
        <f t="shared" si="282"/>
        <v>15883.8</v>
      </c>
      <c r="W524" s="79">
        <f>70.1*4</f>
        <v>280.39999999999998</v>
      </c>
      <c r="X524" s="79">
        <f t="shared" si="273"/>
        <v>2946.1333333333332</v>
      </c>
      <c r="Y524" s="79">
        <f t="shared" si="274"/>
        <v>29461.333333333336</v>
      </c>
      <c r="Z524" s="79">
        <f t="shared" si="275"/>
        <v>2382.5699999999997</v>
      </c>
      <c r="AA524" s="79">
        <f t="shared" si="276"/>
        <v>476.51399999999995</v>
      </c>
      <c r="AB524" s="79">
        <f t="shared" si="277"/>
        <v>794.19</v>
      </c>
      <c r="AC524" s="79">
        <f t="shared" si="278"/>
        <v>317.67599999999999</v>
      </c>
      <c r="AD524" s="79">
        <v>1114</v>
      </c>
      <c r="AE524" s="79">
        <v>679</v>
      </c>
      <c r="AF524" s="81">
        <f t="shared" si="281"/>
        <v>8838.4</v>
      </c>
      <c r="AG524" s="81">
        <f t="shared" si="283"/>
        <v>25365.305555555551</v>
      </c>
      <c r="AH524" s="81">
        <f t="shared" si="284"/>
        <v>304383.66666666663</v>
      </c>
      <c r="AI524" s="81"/>
      <c r="AJ524" s="81"/>
      <c r="AK524" s="81"/>
      <c r="AL524" s="81"/>
      <c r="AM524" s="81"/>
      <c r="AN524" s="81"/>
      <c r="AO524" s="81"/>
      <c r="AP524" s="81"/>
      <c r="AQ524" s="81"/>
      <c r="IM524" s="24"/>
      <c r="IN524" s="24"/>
      <c r="IO524" s="24"/>
      <c r="IP524" s="24"/>
    </row>
    <row r="525" spans="1:250" s="23" customFormat="1" ht="15" customHeight="1" x14ac:dyDescent="0.2">
      <c r="A525" s="18">
        <v>17</v>
      </c>
      <c r="B525" s="19" t="s">
        <v>1248</v>
      </c>
      <c r="C525" s="19" t="s">
        <v>1249</v>
      </c>
      <c r="D525" s="20">
        <v>14</v>
      </c>
      <c r="E525" s="19" t="s">
        <v>962</v>
      </c>
      <c r="F525" s="19" t="s">
        <v>1250</v>
      </c>
      <c r="G525" s="19" t="s">
        <v>1718</v>
      </c>
      <c r="H525" s="25" t="s">
        <v>1247</v>
      </c>
      <c r="I525" s="21" t="s">
        <v>1236</v>
      </c>
      <c r="J525" s="22" t="s">
        <v>990</v>
      </c>
      <c r="K525" s="222">
        <v>41548</v>
      </c>
      <c r="L525" s="151" t="s">
        <v>741</v>
      </c>
      <c r="M525" s="22">
        <v>40</v>
      </c>
      <c r="N525" s="22" t="s">
        <v>731</v>
      </c>
      <c r="O525" s="21" t="s">
        <v>1785</v>
      </c>
      <c r="P525" s="21" t="s">
        <v>1034</v>
      </c>
      <c r="Q525" s="21" t="s">
        <v>1034</v>
      </c>
      <c r="R525" s="22">
        <v>1</v>
      </c>
      <c r="S525" s="118">
        <f t="shared" si="285"/>
        <v>13812</v>
      </c>
      <c r="T525" s="79"/>
      <c r="U525" s="79"/>
      <c r="V525" s="79">
        <f t="shared" si="282"/>
        <v>13812</v>
      </c>
      <c r="W525" s="79"/>
      <c r="X525" s="79">
        <f t="shared" si="273"/>
        <v>2600.833333333333</v>
      </c>
      <c r="Y525" s="79">
        <f t="shared" si="274"/>
        <v>26008.333333333332</v>
      </c>
      <c r="Z525" s="79">
        <f t="shared" si="275"/>
        <v>2071.7999999999997</v>
      </c>
      <c r="AA525" s="79">
        <f t="shared" si="276"/>
        <v>414.35999999999996</v>
      </c>
      <c r="AB525" s="79">
        <f t="shared" si="277"/>
        <v>690.6</v>
      </c>
      <c r="AC525" s="79">
        <f t="shared" si="278"/>
        <v>276.24</v>
      </c>
      <c r="AD525" s="79">
        <v>1114</v>
      </c>
      <c r="AE525" s="79">
        <v>679</v>
      </c>
      <c r="AF525" s="81">
        <f t="shared" si="281"/>
        <v>7802.5</v>
      </c>
      <c r="AG525" s="81">
        <f t="shared" si="283"/>
        <v>22092.305555555555</v>
      </c>
      <c r="AH525" s="81">
        <f t="shared" si="284"/>
        <v>265107.66666666663</v>
      </c>
      <c r="AI525" s="81"/>
      <c r="AJ525" s="81"/>
      <c r="AK525" s="81"/>
      <c r="AL525" s="81"/>
      <c r="AM525" s="81"/>
      <c r="AN525" s="81"/>
      <c r="AO525" s="81"/>
      <c r="AP525" s="81"/>
      <c r="AQ525" s="81"/>
      <c r="IM525" s="24"/>
      <c r="IN525" s="24"/>
      <c r="IO525" s="24"/>
      <c r="IP525" s="24"/>
    </row>
    <row r="526" spans="1:250" s="23" customFormat="1" ht="15" customHeight="1" x14ac:dyDescent="0.2">
      <c r="A526" s="18">
        <v>18</v>
      </c>
      <c r="B526" s="106" t="s">
        <v>1248</v>
      </c>
      <c r="C526" s="106" t="s">
        <v>1249</v>
      </c>
      <c r="D526" s="20">
        <v>14</v>
      </c>
      <c r="E526" s="106" t="s">
        <v>962</v>
      </c>
      <c r="F526" s="106" t="s">
        <v>1250</v>
      </c>
      <c r="G526" s="106" t="s">
        <v>1717</v>
      </c>
      <c r="H526" s="21" t="s">
        <v>685</v>
      </c>
      <c r="I526" s="21" t="s">
        <v>508</v>
      </c>
      <c r="J526" s="22" t="s">
        <v>991</v>
      </c>
      <c r="K526" s="222">
        <v>32203</v>
      </c>
      <c r="L526" s="154" t="s">
        <v>1809</v>
      </c>
      <c r="M526" s="22">
        <v>40</v>
      </c>
      <c r="N526" s="22" t="s">
        <v>731</v>
      </c>
      <c r="O526" s="21" t="s">
        <v>863</v>
      </c>
      <c r="P526" s="21" t="s">
        <v>1009</v>
      </c>
      <c r="Q526" s="21" t="s">
        <v>1034</v>
      </c>
      <c r="R526" s="22">
        <v>1</v>
      </c>
      <c r="S526" s="79">
        <f>13124+300+400</f>
        <v>13824</v>
      </c>
      <c r="T526" s="79"/>
      <c r="U526" s="79"/>
      <c r="V526" s="79">
        <f t="shared" si="282"/>
        <v>13824</v>
      </c>
      <c r="W526" s="79">
        <f>70.1*8</f>
        <v>560.79999999999995</v>
      </c>
      <c r="X526" s="79">
        <f t="shared" si="273"/>
        <v>2548.666666666667</v>
      </c>
      <c r="Y526" s="79">
        <f t="shared" si="274"/>
        <v>25486.666666666668</v>
      </c>
      <c r="Z526" s="79">
        <f t="shared" si="275"/>
        <v>2073.6</v>
      </c>
      <c r="AA526" s="79">
        <f t="shared" si="276"/>
        <v>414.71999999999997</v>
      </c>
      <c r="AB526" s="79">
        <f t="shared" si="277"/>
        <v>691.2</v>
      </c>
      <c r="AC526" s="79">
        <f t="shared" si="278"/>
        <v>276.48</v>
      </c>
      <c r="AD526" s="79">
        <v>869</v>
      </c>
      <c r="AE526" s="79">
        <v>599</v>
      </c>
      <c r="AF526" s="81">
        <f t="shared" si="281"/>
        <v>7646</v>
      </c>
      <c r="AG526" s="81">
        <f t="shared" si="283"/>
        <v>22282.244444444445</v>
      </c>
      <c r="AH526" s="81">
        <f t="shared" si="284"/>
        <v>267386.93333333335</v>
      </c>
      <c r="AI526" s="81"/>
      <c r="AJ526" s="81"/>
      <c r="AK526" s="81"/>
      <c r="AL526" s="81"/>
      <c r="AM526" s="81"/>
      <c r="AN526" s="81"/>
      <c r="AO526" s="81"/>
      <c r="AP526" s="81"/>
      <c r="AQ526" s="81"/>
      <c r="IM526" s="24"/>
      <c r="IN526" s="24"/>
      <c r="IO526" s="24"/>
      <c r="IP526" s="24"/>
    </row>
    <row r="527" spans="1:250" s="252" customFormat="1" ht="15" customHeight="1" x14ac:dyDescent="0.2">
      <c r="A527" s="18">
        <v>19</v>
      </c>
      <c r="B527" s="242" t="s">
        <v>1248</v>
      </c>
      <c r="C527" s="242" t="s">
        <v>1249</v>
      </c>
      <c r="D527" s="243">
        <v>14</v>
      </c>
      <c r="E527" s="242" t="s">
        <v>963</v>
      </c>
      <c r="F527" s="242" t="s">
        <v>1250</v>
      </c>
      <c r="G527" s="242" t="s">
        <v>1318</v>
      </c>
      <c r="H527" s="253" t="s">
        <v>1210</v>
      </c>
      <c r="I527" s="244" t="s">
        <v>1211</v>
      </c>
      <c r="J527" s="247" t="s">
        <v>991</v>
      </c>
      <c r="K527" s="245">
        <v>41534</v>
      </c>
      <c r="L527" s="246">
        <v>10</v>
      </c>
      <c r="M527" s="247">
        <v>40</v>
      </c>
      <c r="N527" s="247" t="s">
        <v>731</v>
      </c>
      <c r="O527" s="244" t="s">
        <v>458</v>
      </c>
      <c r="P527" s="244" t="s">
        <v>1002</v>
      </c>
      <c r="Q527" s="244" t="s">
        <v>847</v>
      </c>
      <c r="R527" s="247">
        <v>1</v>
      </c>
      <c r="S527" s="248">
        <f>15856+300</f>
        <v>16156</v>
      </c>
      <c r="T527" s="248"/>
      <c r="U527" s="248"/>
      <c r="V527" s="79">
        <f t="shared" si="282"/>
        <v>16156</v>
      </c>
      <c r="W527" s="248"/>
      <c r="X527" s="248">
        <f t="shared" si="273"/>
        <v>2943</v>
      </c>
      <c r="Y527" s="248">
        <f t="shared" si="274"/>
        <v>29430</v>
      </c>
      <c r="Z527" s="248">
        <f t="shared" si="275"/>
        <v>2423.4</v>
      </c>
      <c r="AA527" s="248">
        <f t="shared" si="276"/>
        <v>484.68</v>
      </c>
      <c r="AB527" s="248">
        <f t="shared" si="277"/>
        <v>807.80000000000007</v>
      </c>
      <c r="AC527" s="248">
        <f t="shared" si="278"/>
        <v>323.12</v>
      </c>
      <c r="AD527" s="248">
        <v>931</v>
      </c>
      <c r="AE527" s="248">
        <v>571</v>
      </c>
      <c r="AF527" s="249">
        <f t="shared" si="281"/>
        <v>8829</v>
      </c>
      <c r="AG527" s="81">
        <f t="shared" si="283"/>
        <v>25130.5</v>
      </c>
      <c r="AH527" s="81">
        <f t="shared" si="284"/>
        <v>301566</v>
      </c>
      <c r="AI527" s="249"/>
      <c r="AJ527" s="249"/>
      <c r="AK527" s="249"/>
      <c r="AL527" s="249"/>
      <c r="AM527" s="249"/>
      <c r="AN527" s="249"/>
      <c r="AO527" s="249"/>
      <c r="AP527" s="249"/>
      <c r="AQ527" s="249"/>
      <c r="AR527" s="250"/>
      <c r="AS527" s="250"/>
      <c r="AT527" s="250"/>
      <c r="AU527" s="250"/>
      <c r="AV527" s="250"/>
      <c r="AW527" s="250"/>
      <c r="AX527" s="250"/>
      <c r="AY527" s="250"/>
      <c r="AZ527" s="250"/>
      <c r="BA527" s="250"/>
      <c r="BB527" s="250"/>
      <c r="BC527" s="250"/>
      <c r="BD527" s="250"/>
      <c r="BE527" s="250"/>
      <c r="BF527" s="250"/>
      <c r="BG527" s="250"/>
      <c r="BH527" s="250"/>
      <c r="BI527" s="250"/>
      <c r="BJ527" s="250"/>
      <c r="BK527" s="250"/>
      <c r="BL527" s="250"/>
      <c r="BM527" s="250"/>
      <c r="BN527" s="250"/>
      <c r="BO527" s="250"/>
      <c r="BP527" s="250"/>
      <c r="BQ527" s="250"/>
      <c r="BR527" s="250"/>
      <c r="BS527" s="250"/>
      <c r="BT527" s="250"/>
      <c r="BU527" s="250"/>
      <c r="BV527" s="250"/>
      <c r="BW527" s="250"/>
      <c r="BX527" s="250"/>
      <c r="BY527" s="250"/>
      <c r="BZ527" s="250"/>
      <c r="CA527" s="250"/>
      <c r="CB527" s="250"/>
      <c r="CC527" s="250"/>
      <c r="CD527" s="250"/>
      <c r="CE527" s="250"/>
      <c r="CF527" s="250"/>
      <c r="CG527" s="250"/>
      <c r="CH527" s="250"/>
      <c r="CI527" s="250"/>
      <c r="CJ527" s="250"/>
      <c r="CK527" s="250"/>
      <c r="CL527" s="250"/>
      <c r="CM527" s="250"/>
      <c r="CN527" s="250"/>
      <c r="CO527" s="250"/>
      <c r="CP527" s="250"/>
      <c r="CQ527" s="250"/>
      <c r="CR527" s="250"/>
      <c r="CS527" s="250"/>
      <c r="CT527" s="250"/>
      <c r="CU527" s="250"/>
      <c r="CV527" s="250"/>
      <c r="CW527" s="250"/>
      <c r="CX527" s="250"/>
      <c r="CY527" s="250"/>
      <c r="CZ527" s="250"/>
      <c r="DA527" s="250"/>
      <c r="DB527" s="250"/>
      <c r="DC527" s="250"/>
      <c r="DD527" s="250"/>
      <c r="DE527" s="250"/>
      <c r="DF527" s="250"/>
      <c r="DG527" s="250"/>
      <c r="DH527" s="250"/>
      <c r="DI527" s="250"/>
      <c r="DJ527" s="250"/>
      <c r="DK527" s="250"/>
      <c r="DL527" s="250"/>
      <c r="DM527" s="250"/>
      <c r="DN527" s="250"/>
      <c r="DO527" s="250"/>
      <c r="DP527" s="250"/>
      <c r="DQ527" s="250"/>
      <c r="DR527" s="250"/>
      <c r="DS527" s="250"/>
      <c r="DT527" s="250"/>
      <c r="DU527" s="250"/>
      <c r="DV527" s="250"/>
      <c r="DW527" s="250"/>
      <c r="DX527" s="250"/>
      <c r="DY527" s="250"/>
      <c r="DZ527" s="250"/>
      <c r="EA527" s="250"/>
      <c r="EB527" s="250"/>
      <c r="EC527" s="250"/>
      <c r="ED527" s="250"/>
      <c r="EE527" s="250"/>
      <c r="EF527" s="250"/>
      <c r="EG527" s="250"/>
      <c r="EH527" s="250"/>
      <c r="EI527" s="250"/>
      <c r="EJ527" s="250"/>
      <c r="EK527" s="250"/>
      <c r="EL527" s="250"/>
      <c r="EM527" s="250"/>
      <c r="EN527" s="250"/>
      <c r="EO527" s="250"/>
      <c r="EP527" s="250"/>
      <c r="EQ527" s="250"/>
      <c r="ER527" s="250"/>
      <c r="ES527" s="250"/>
      <c r="ET527" s="250"/>
      <c r="EU527" s="250"/>
      <c r="EV527" s="250"/>
      <c r="EW527" s="250"/>
      <c r="EX527" s="250"/>
      <c r="EY527" s="250"/>
      <c r="EZ527" s="250"/>
      <c r="FA527" s="250"/>
      <c r="FB527" s="250"/>
      <c r="FC527" s="250"/>
      <c r="FD527" s="250"/>
      <c r="FE527" s="250"/>
      <c r="FF527" s="250"/>
      <c r="FG527" s="250"/>
      <c r="FH527" s="250"/>
      <c r="FI527" s="250"/>
      <c r="FJ527" s="250"/>
      <c r="FK527" s="250"/>
      <c r="FL527" s="250"/>
      <c r="FM527" s="250"/>
      <c r="FN527" s="250"/>
      <c r="FO527" s="250"/>
      <c r="FP527" s="250"/>
      <c r="FQ527" s="250"/>
      <c r="FR527" s="250"/>
      <c r="FS527" s="250"/>
      <c r="FT527" s="250"/>
      <c r="FU527" s="250"/>
      <c r="FV527" s="250"/>
      <c r="FW527" s="250"/>
      <c r="FX527" s="250"/>
      <c r="FY527" s="250"/>
      <c r="FZ527" s="250"/>
      <c r="GA527" s="250"/>
      <c r="GB527" s="250"/>
      <c r="GC527" s="250"/>
      <c r="GD527" s="250"/>
      <c r="GE527" s="250"/>
      <c r="GF527" s="250"/>
      <c r="GG527" s="250"/>
      <c r="GH527" s="250"/>
      <c r="GI527" s="250"/>
      <c r="GJ527" s="250"/>
      <c r="GK527" s="250"/>
      <c r="GL527" s="250"/>
      <c r="GM527" s="250"/>
      <c r="GN527" s="250"/>
      <c r="GO527" s="250"/>
      <c r="GP527" s="250"/>
      <c r="GQ527" s="250"/>
      <c r="GR527" s="250"/>
      <c r="GS527" s="250"/>
      <c r="GT527" s="250"/>
      <c r="GU527" s="250"/>
      <c r="GV527" s="250"/>
      <c r="GW527" s="250"/>
      <c r="GX527" s="250"/>
      <c r="GY527" s="250"/>
      <c r="GZ527" s="250"/>
      <c r="HA527" s="250"/>
      <c r="HB527" s="250"/>
      <c r="HC527" s="250"/>
      <c r="HD527" s="250"/>
      <c r="HE527" s="250"/>
      <c r="HF527" s="250"/>
      <c r="HG527" s="250"/>
      <c r="HH527" s="250"/>
      <c r="HI527" s="250"/>
      <c r="HJ527" s="250"/>
      <c r="HK527" s="250"/>
      <c r="HL527" s="250"/>
      <c r="HM527" s="250"/>
      <c r="HN527" s="250"/>
      <c r="HO527" s="250"/>
      <c r="HP527" s="250"/>
      <c r="HQ527" s="250"/>
      <c r="HR527" s="250"/>
      <c r="HS527" s="250"/>
      <c r="HT527" s="250"/>
      <c r="HU527" s="250"/>
      <c r="HV527" s="250"/>
      <c r="HW527" s="250"/>
      <c r="HX527" s="250"/>
      <c r="HY527" s="250"/>
      <c r="HZ527" s="250"/>
      <c r="IA527" s="250"/>
      <c r="IB527" s="250"/>
      <c r="IC527" s="250"/>
      <c r="ID527" s="250"/>
      <c r="IE527" s="250"/>
      <c r="IF527" s="250"/>
      <c r="IG527" s="250"/>
      <c r="IH527" s="250"/>
      <c r="II527" s="250"/>
      <c r="IJ527" s="250"/>
      <c r="IK527" s="250"/>
      <c r="IL527" s="250"/>
      <c r="IM527" s="251"/>
      <c r="IN527" s="251"/>
      <c r="IO527" s="251"/>
      <c r="IP527" s="251"/>
    </row>
    <row r="528" spans="1:250" s="252" customFormat="1" ht="13.5" customHeight="1" x14ac:dyDescent="0.2">
      <c r="A528" s="18">
        <v>20</v>
      </c>
      <c r="B528" s="106" t="s">
        <v>1248</v>
      </c>
      <c r="C528" s="106" t="s">
        <v>1249</v>
      </c>
      <c r="D528" s="20">
        <v>14</v>
      </c>
      <c r="E528" s="106" t="s">
        <v>962</v>
      </c>
      <c r="F528" s="106" t="s">
        <v>1250</v>
      </c>
      <c r="G528" s="106" t="s">
        <v>1721</v>
      </c>
      <c r="H528" s="21" t="s">
        <v>700</v>
      </c>
      <c r="I528" s="21" t="s">
        <v>517</v>
      </c>
      <c r="J528" s="22" t="s">
        <v>991</v>
      </c>
      <c r="K528" s="222">
        <v>38792</v>
      </c>
      <c r="L528" s="150">
        <v>12</v>
      </c>
      <c r="M528" s="22">
        <v>40</v>
      </c>
      <c r="N528" s="22" t="s">
        <v>731</v>
      </c>
      <c r="O528" s="21" t="s">
        <v>584</v>
      </c>
      <c r="P528" s="21" t="s">
        <v>1009</v>
      </c>
      <c r="Q528" s="21" t="s">
        <v>1034</v>
      </c>
      <c r="R528" s="22">
        <v>1</v>
      </c>
      <c r="S528" s="79">
        <v>21910.5</v>
      </c>
      <c r="T528" s="79"/>
      <c r="U528" s="79"/>
      <c r="V528" s="79">
        <f t="shared" si="282"/>
        <v>21910.5</v>
      </c>
      <c r="W528" s="79">
        <f>70.1*4</f>
        <v>280.39999999999998</v>
      </c>
      <c r="X528" s="79">
        <f t="shared" si="273"/>
        <v>4045.5833333333335</v>
      </c>
      <c r="Y528" s="79">
        <f t="shared" si="274"/>
        <v>40455.833333333336</v>
      </c>
      <c r="Z528" s="79">
        <f t="shared" si="275"/>
        <v>3286.5749999999998</v>
      </c>
      <c r="AA528" s="79">
        <f t="shared" si="276"/>
        <v>657.31499999999994</v>
      </c>
      <c r="AB528" s="79">
        <f t="shared" si="277"/>
        <v>1095.5250000000001</v>
      </c>
      <c r="AC528" s="79">
        <f t="shared" si="278"/>
        <v>438.21000000000004</v>
      </c>
      <c r="AD528" s="79">
        <v>1455</v>
      </c>
      <c r="AE528" s="79">
        <v>908</v>
      </c>
      <c r="AF528" s="81">
        <f t="shared" si="281"/>
        <v>12136.75</v>
      </c>
      <c r="AG528" s="81">
        <f t="shared" si="283"/>
        <v>34751.372222222228</v>
      </c>
      <c r="AH528" s="81">
        <f t="shared" si="284"/>
        <v>417016.46666666673</v>
      </c>
      <c r="AI528" s="249"/>
      <c r="AJ528" s="249"/>
      <c r="AK528" s="249"/>
      <c r="AL528" s="249"/>
      <c r="AM528" s="249"/>
      <c r="AN528" s="249"/>
      <c r="AO528" s="249"/>
      <c r="AP528" s="249"/>
      <c r="AQ528" s="249"/>
      <c r="AR528" s="250"/>
      <c r="AS528" s="250"/>
      <c r="AT528" s="250"/>
      <c r="AU528" s="250"/>
      <c r="AV528" s="250"/>
      <c r="AW528" s="250"/>
      <c r="AX528" s="250"/>
      <c r="AY528" s="250"/>
      <c r="AZ528" s="250"/>
      <c r="BA528" s="250"/>
      <c r="BB528" s="250"/>
      <c r="BC528" s="250"/>
      <c r="BD528" s="250"/>
      <c r="BE528" s="250"/>
      <c r="BF528" s="250"/>
      <c r="BG528" s="250"/>
      <c r="BH528" s="250"/>
      <c r="BI528" s="250"/>
      <c r="BJ528" s="250"/>
      <c r="BK528" s="250"/>
      <c r="BL528" s="250"/>
      <c r="BM528" s="250"/>
      <c r="BN528" s="250"/>
      <c r="BO528" s="250"/>
      <c r="BP528" s="250"/>
      <c r="BQ528" s="250"/>
      <c r="BR528" s="250"/>
      <c r="BS528" s="250"/>
      <c r="BT528" s="250"/>
      <c r="BU528" s="250"/>
      <c r="BV528" s="250"/>
      <c r="BW528" s="250"/>
      <c r="BX528" s="250"/>
      <c r="BY528" s="250"/>
      <c r="BZ528" s="250"/>
      <c r="CA528" s="250"/>
      <c r="CB528" s="250"/>
      <c r="CC528" s="250"/>
      <c r="CD528" s="250"/>
      <c r="CE528" s="250"/>
      <c r="CF528" s="250"/>
      <c r="CG528" s="250"/>
      <c r="CH528" s="250"/>
      <c r="CI528" s="250"/>
      <c r="CJ528" s="250"/>
      <c r="CK528" s="250"/>
      <c r="CL528" s="250"/>
      <c r="CM528" s="250"/>
      <c r="CN528" s="250"/>
      <c r="CO528" s="250"/>
      <c r="CP528" s="250"/>
      <c r="CQ528" s="250"/>
      <c r="CR528" s="250"/>
      <c r="CS528" s="250"/>
      <c r="CT528" s="250"/>
      <c r="CU528" s="250"/>
      <c r="CV528" s="250"/>
      <c r="CW528" s="250"/>
      <c r="CX528" s="250"/>
      <c r="CY528" s="250"/>
      <c r="CZ528" s="250"/>
      <c r="DA528" s="250"/>
      <c r="DB528" s="250"/>
      <c r="DC528" s="250"/>
      <c r="DD528" s="250"/>
      <c r="DE528" s="250"/>
      <c r="DF528" s="250"/>
      <c r="DG528" s="250"/>
      <c r="DH528" s="250"/>
      <c r="DI528" s="250"/>
      <c r="DJ528" s="250"/>
      <c r="DK528" s="250"/>
      <c r="DL528" s="250"/>
      <c r="DM528" s="250"/>
      <c r="DN528" s="250"/>
      <c r="DO528" s="250"/>
      <c r="DP528" s="250"/>
      <c r="DQ528" s="250"/>
      <c r="DR528" s="250"/>
      <c r="DS528" s="250"/>
      <c r="DT528" s="250"/>
      <c r="DU528" s="250"/>
      <c r="DV528" s="250"/>
      <c r="DW528" s="250"/>
      <c r="DX528" s="250"/>
      <c r="DY528" s="250"/>
      <c r="DZ528" s="250"/>
      <c r="EA528" s="250"/>
      <c r="EB528" s="250"/>
      <c r="EC528" s="250"/>
      <c r="ED528" s="250"/>
      <c r="EE528" s="250"/>
      <c r="EF528" s="250"/>
      <c r="EG528" s="250"/>
      <c r="EH528" s="250"/>
      <c r="EI528" s="250"/>
      <c r="EJ528" s="250"/>
      <c r="EK528" s="250"/>
      <c r="EL528" s="250"/>
      <c r="EM528" s="250"/>
      <c r="EN528" s="250"/>
      <c r="EO528" s="250"/>
      <c r="EP528" s="250"/>
      <c r="EQ528" s="250"/>
      <c r="ER528" s="250"/>
      <c r="ES528" s="250"/>
      <c r="ET528" s="250"/>
      <c r="EU528" s="250"/>
      <c r="EV528" s="250"/>
      <c r="EW528" s="250"/>
      <c r="EX528" s="250"/>
      <c r="EY528" s="250"/>
      <c r="EZ528" s="250"/>
      <c r="FA528" s="250"/>
      <c r="FB528" s="250"/>
      <c r="FC528" s="250"/>
      <c r="FD528" s="250"/>
      <c r="FE528" s="250"/>
      <c r="FF528" s="250"/>
      <c r="FG528" s="250"/>
      <c r="FH528" s="250"/>
      <c r="FI528" s="250"/>
      <c r="FJ528" s="250"/>
      <c r="FK528" s="250"/>
      <c r="FL528" s="250"/>
      <c r="FM528" s="250"/>
      <c r="FN528" s="250"/>
      <c r="FO528" s="250"/>
      <c r="FP528" s="250"/>
      <c r="FQ528" s="250"/>
      <c r="FR528" s="250"/>
      <c r="FS528" s="250"/>
      <c r="FT528" s="250"/>
      <c r="FU528" s="250"/>
      <c r="FV528" s="250"/>
      <c r="FW528" s="250"/>
      <c r="FX528" s="250"/>
      <c r="FY528" s="250"/>
      <c r="FZ528" s="250"/>
      <c r="GA528" s="250"/>
      <c r="GB528" s="250"/>
      <c r="GC528" s="250"/>
      <c r="GD528" s="250"/>
      <c r="GE528" s="250"/>
      <c r="GF528" s="250"/>
      <c r="GG528" s="250"/>
      <c r="GH528" s="250"/>
      <c r="GI528" s="250"/>
      <c r="GJ528" s="250"/>
      <c r="GK528" s="250"/>
      <c r="GL528" s="250"/>
      <c r="GM528" s="250"/>
      <c r="GN528" s="250"/>
      <c r="GO528" s="250"/>
      <c r="GP528" s="250"/>
      <c r="GQ528" s="250"/>
      <c r="GR528" s="250"/>
      <c r="GS528" s="250"/>
      <c r="GT528" s="250"/>
      <c r="GU528" s="250"/>
      <c r="GV528" s="250"/>
      <c r="GW528" s="250"/>
      <c r="GX528" s="250"/>
      <c r="GY528" s="250"/>
      <c r="GZ528" s="250"/>
      <c r="HA528" s="250"/>
      <c r="HB528" s="250"/>
      <c r="HC528" s="250"/>
      <c r="HD528" s="250"/>
      <c r="HE528" s="250"/>
      <c r="HF528" s="250"/>
      <c r="HG528" s="250"/>
      <c r="HH528" s="250"/>
      <c r="HI528" s="250"/>
      <c r="HJ528" s="250"/>
      <c r="HK528" s="250"/>
      <c r="HL528" s="250"/>
      <c r="HM528" s="250"/>
      <c r="HN528" s="250"/>
      <c r="HO528" s="250"/>
      <c r="HP528" s="250"/>
      <c r="HQ528" s="250"/>
      <c r="HR528" s="250"/>
      <c r="HS528" s="250"/>
      <c r="HT528" s="250"/>
      <c r="HU528" s="250"/>
      <c r="HV528" s="250"/>
      <c r="HW528" s="250"/>
      <c r="HX528" s="250"/>
      <c r="HY528" s="250"/>
      <c r="HZ528" s="250"/>
      <c r="IA528" s="250"/>
      <c r="IB528" s="250"/>
      <c r="IC528" s="250"/>
      <c r="ID528" s="250"/>
      <c r="IE528" s="250"/>
      <c r="IF528" s="250"/>
      <c r="IG528" s="250"/>
      <c r="IH528" s="250"/>
      <c r="II528" s="250"/>
      <c r="IJ528" s="250"/>
      <c r="IK528" s="250"/>
      <c r="IL528" s="250"/>
      <c r="IM528" s="251"/>
      <c r="IN528" s="251"/>
      <c r="IO528" s="251"/>
      <c r="IP528" s="251"/>
    </row>
    <row r="529" spans="1:250" s="74" customFormat="1" ht="15" customHeight="1" x14ac:dyDescent="0.2">
      <c r="A529" s="18">
        <v>21</v>
      </c>
      <c r="B529" s="106" t="s">
        <v>1248</v>
      </c>
      <c r="C529" s="106" t="s">
        <v>1249</v>
      </c>
      <c r="D529" s="20">
        <v>14</v>
      </c>
      <c r="E529" s="106" t="s">
        <v>962</v>
      </c>
      <c r="F529" s="106" t="s">
        <v>1250</v>
      </c>
      <c r="G529" s="106" t="s">
        <v>1722</v>
      </c>
      <c r="H529" s="21" t="s">
        <v>586</v>
      </c>
      <c r="I529" s="21" t="s">
        <v>587</v>
      </c>
      <c r="J529" s="22" t="s">
        <v>991</v>
      </c>
      <c r="K529" s="222">
        <v>39615</v>
      </c>
      <c r="L529" s="150">
        <v>12</v>
      </c>
      <c r="M529" s="22">
        <v>40</v>
      </c>
      <c r="N529" s="22" t="s">
        <v>731</v>
      </c>
      <c r="O529" s="21" t="s">
        <v>584</v>
      </c>
      <c r="P529" s="21" t="s">
        <v>1009</v>
      </c>
      <c r="Q529" s="21" t="s">
        <v>1034</v>
      </c>
      <c r="R529" s="22">
        <v>1</v>
      </c>
      <c r="S529" s="79">
        <v>21910.5</v>
      </c>
      <c r="T529" s="79"/>
      <c r="U529" s="79"/>
      <c r="V529" s="79">
        <f t="shared" si="282"/>
        <v>21910.5</v>
      </c>
      <c r="W529" s="79">
        <f>70.1*4</f>
        <v>280.39999999999998</v>
      </c>
      <c r="X529" s="79">
        <f t="shared" si="273"/>
        <v>4045.5833333333335</v>
      </c>
      <c r="Y529" s="79">
        <f t="shared" si="274"/>
        <v>40455.833333333336</v>
      </c>
      <c r="Z529" s="79">
        <f t="shared" si="275"/>
        <v>3286.5749999999998</v>
      </c>
      <c r="AA529" s="79">
        <f t="shared" si="276"/>
        <v>657.31499999999994</v>
      </c>
      <c r="AB529" s="79">
        <f t="shared" si="277"/>
        <v>1095.5250000000001</v>
      </c>
      <c r="AC529" s="79">
        <f t="shared" si="278"/>
        <v>438.21000000000004</v>
      </c>
      <c r="AD529" s="79">
        <v>1455</v>
      </c>
      <c r="AE529" s="79">
        <v>908</v>
      </c>
      <c r="AF529" s="81">
        <f t="shared" si="281"/>
        <v>12136.75</v>
      </c>
      <c r="AG529" s="81">
        <f t="shared" si="283"/>
        <v>34751.372222222228</v>
      </c>
      <c r="AH529" s="81">
        <f t="shared" si="284"/>
        <v>417016.46666666673</v>
      </c>
      <c r="AI529" s="81"/>
      <c r="AJ529" s="81"/>
      <c r="AK529" s="81"/>
      <c r="AL529" s="81"/>
      <c r="AM529" s="81"/>
      <c r="AN529" s="81"/>
      <c r="AO529" s="81"/>
      <c r="AP529" s="81"/>
      <c r="AQ529" s="81"/>
      <c r="IM529" s="76"/>
      <c r="IN529" s="76"/>
      <c r="IO529" s="76"/>
      <c r="IP529" s="76"/>
    </row>
    <row r="530" spans="1:250" s="23" customFormat="1" ht="15" customHeight="1" x14ac:dyDescent="0.2">
      <c r="A530" s="18">
        <v>22</v>
      </c>
      <c r="B530" s="106" t="s">
        <v>1248</v>
      </c>
      <c r="C530" s="106" t="s">
        <v>1249</v>
      </c>
      <c r="D530" s="20">
        <v>14</v>
      </c>
      <c r="E530" s="106" t="s">
        <v>962</v>
      </c>
      <c r="F530" s="106" t="s">
        <v>1250</v>
      </c>
      <c r="G530" s="106" t="s">
        <v>1504</v>
      </c>
      <c r="H530" s="21" t="s">
        <v>1188</v>
      </c>
      <c r="I530" s="21" t="s">
        <v>1189</v>
      </c>
      <c r="J530" s="58" t="s">
        <v>991</v>
      </c>
      <c r="K530" s="222">
        <v>40787</v>
      </c>
      <c r="L530" s="150">
        <v>12</v>
      </c>
      <c r="M530" s="22">
        <v>40</v>
      </c>
      <c r="N530" s="22" t="s">
        <v>731</v>
      </c>
      <c r="O530" s="21" t="s">
        <v>166</v>
      </c>
      <c r="P530" s="21" t="s">
        <v>1009</v>
      </c>
      <c r="Q530" s="21" t="s">
        <v>1034</v>
      </c>
      <c r="R530" s="22">
        <v>1</v>
      </c>
      <c r="S530" s="79">
        <v>21910.5</v>
      </c>
      <c r="T530" s="79"/>
      <c r="U530" s="79"/>
      <c r="V530" s="79">
        <f t="shared" si="282"/>
        <v>21910.5</v>
      </c>
      <c r="W530" s="79">
        <f>70.1*5</f>
        <v>350.5</v>
      </c>
      <c r="X530" s="79">
        <f t="shared" si="273"/>
        <v>4083.25</v>
      </c>
      <c r="Y530" s="79">
        <f t="shared" si="274"/>
        <v>40832.5</v>
      </c>
      <c r="Z530" s="79">
        <f t="shared" si="275"/>
        <v>3286.5749999999998</v>
      </c>
      <c r="AA530" s="79">
        <f t="shared" si="276"/>
        <v>657.31499999999994</v>
      </c>
      <c r="AB530" s="79">
        <f t="shared" si="277"/>
        <v>1095.5250000000001</v>
      </c>
      <c r="AC530" s="79">
        <f t="shared" si="278"/>
        <v>438.21000000000004</v>
      </c>
      <c r="AD530" s="79">
        <v>1555</v>
      </c>
      <c r="AE530" s="79">
        <v>1034</v>
      </c>
      <c r="AF530" s="81">
        <f t="shared" si="281"/>
        <v>12249.75</v>
      </c>
      <c r="AG530" s="81">
        <f t="shared" si="283"/>
        <v>35091.416666666664</v>
      </c>
      <c r="AH530" s="81">
        <f t="shared" si="284"/>
        <v>421097</v>
      </c>
      <c r="AI530" s="81"/>
      <c r="AJ530" s="81"/>
      <c r="AK530" s="81"/>
      <c r="AL530" s="81"/>
      <c r="AM530" s="81"/>
      <c r="AN530" s="81"/>
      <c r="AO530" s="81"/>
      <c r="AP530" s="81"/>
      <c r="AQ530" s="81"/>
      <c r="IM530" s="24"/>
      <c r="IN530" s="24"/>
      <c r="IO530" s="24"/>
      <c r="IP530" s="24"/>
    </row>
    <row r="531" spans="1:250" s="23" customFormat="1" ht="15" customHeight="1" x14ac:dyDescent="0.2">
      <c r="A531" s="18">
        <v>23</v>
      </c>
      <c r="B531" s="106" t="s">
        <v>1248</v>
      </c>
      <c r="C531" s="106" t="s">
        <v>1249</v>
      </c>
      <c r="D531" s="20">
        <v>14</v>
      </c>
      <c r="E531" s="106" t="s">
        <v>962</v>
      </c>
      <c r="F531" s="106" t="s">
        <v>1250</v>
      </c>
      <c r="G531" s="106" t="s">
        <v>1723</v>
      </c>
      <c r="H531" s="21" t="s">
        <v>698</v>
      </c>
      <c r="I531" s="21" t="s">
        <v>699</v>
      </c>
      <c r="J531" s="22" t="s">
        <v>991</v>
      </c>
      <c r="K531" s="222">
        <v>38299</v>
      </c>
      <c r="L531" s="150">
        <v>12</v>
      </c>
      <c r="M531" s="22">
        <v>40</v>
      </c>
      <c r="N531" s="22" t="s">
        <v>731</v>
      </c>
      <c r="O531" s="21" t="s">
        <v>166</v>
      </c>
      <c r="P531" s="21" t="s">
        <v>1009</v>
      </c>
      <c r="Q531" s="21" t="s">
        <v>1034</v>
      </c>
      <c r="R531" s="22">
        <v>1</v>
      </c>
      <c r="S531" s="79">
        <v>21910.5</v>
      </c>
      <c r="T531" s="79"/>
      <c r="U531" s="79"/>
      <c r="V531" s="79">
        <f t="shared" si="282"/>
        <v>21910.5</v>
      </c>
      <c r="W531" s="79">
        <f>70.1*4</f>
        <v>280.39999999999998</v>
      </c>
      <c r="X531" s="79">
        <f t="shared" si="273"/>
        <v>4045.5833333333335</v>
      </c>
      <c r="Y531" s="79">
        <f t="shared" si="274"/>
        <v>40455.833333333336</v>
      </c>
      <c r="Z531" s="79">
        <f t="shared" si="275"/>
        <v>3286.5749999999998</v>
      </c>
      <c r="AA531" s="79">
        <f t="shared" si="276"/>
        <v>657.31499999999994</v>
      </c>
      <c r="AB531" s="79">
        <f t="shared" si="277"/>
        <v>1095.5250000000001</v>
      </c>
      <c r="AC531" s="79">
        <f t="shared" si="278"/>
        <v>438.21000000000004</v>
      </c>
      <c r="AD531" s="79">
        <v>1455</v>
      </c>
      <c r="AE531" s="79">
        <v>908</v>
      </c>
      <c r="AF531" s="81">
        <f t="shared" si="281"/>
        <v>12136.75</v>
      </c>
      <c r="AG531" s="81">
        <f t="shared" si="283"/>
        <v>34751.372222222228</v>
      </c>
      <c r="AH531" s="81">
        <f t="shared" si="284"/>
        <v>417016.46666666673</v>
      </c>
      <c r="AI531" s="81"/>
      <c r="AJ531" s="81"/>
      <c r="AK531" s="81"/>
      <c r="AL531" s="81"/>
      <c r="AM531" s="81"/>
      <c r="AN531" s="81"/>
      <c r="AO531" s="81"/>
      <c r="AP531" s="81"/>
      <c r="AQ531" s="81"/>
      <c r="IM531" s="24"/>
      <c r="IN531" s="24"/>
      <c r="IO531" s="24"/>
      <c r="IP531" s="24"/>
    </row>
    <row r="532" spans="1:250" s="23" customFormat="1" ht="15" customHeight="1" x14ac:dyDescent="0.2">
      <c r="A532" s="18">
        <v>24</v>
      </c>
      <c r="B532" s="19" t="s">
        <v>1248</v>
      </c>
      <c r="C532" s="19" t="s">
        <v>1249</v>
      </c>
      <c r="D532" s="20">
        <v>14</v>
      </c>
      <c r="E532" s="19" t="s">
        <v>962</v>
      </c>
      <c r="F532" s="19" t="s">
        <v>1250</v>
      </c>
      <c r="G532" s="19" t="s">
        <v>1808</v>
      </c>
      <c r="H532" s="21" t="s">
        <v>1784</v>
      </c>
      <c r="I532" s="21" t="s">
        <v>1807</v>
      </c>
      <c r="J532" s="22" t="s">
        <v>991</v>
      </c>
      <c r="K532" s="222">
        <v>42052</v>
      </c>
      <c r="L532" s="150">
        <v>12</v>
      </c>
      <c r="M532" s="22">
        <v>40</v>
      </c>
      <c r="N532" s="22" t="s">
        <v>731</v>
      </c>
      <c r="O532" s="21" t="s">
        <v>166</v>
      </c>
      <c r="P532" s="21" t="s">
        <v>1009</v>
      </c>
      <c r="Q532" s="21" t="s">
        <v>1034</v>
      </c>
      <c r="R532" s="22">
        <v>1</v>
      </c>
      <c r="S532" s="79">
        <v>21910.5</v>
      </c>
      <c r="T532" s="79"/>
      <c r="U532" s="79"/>
      <c r="V532" s="79">
        <f t="shared" si="282"/>
        <v>21910.5</v>
      </c>
      <c r="W532" s="79"/>
      <c r="X532" s="79">
        <f t="shared" si="273"/>
        <v>4083.25</v>
      </c>
      <c r="Y532" s="79">
        <f t="shared" si="274"/>
        <v>40832.5</v>
      </c>
      <c r="Z532" s="79">
        <f t="shared" si="275"/>
        <v>3286.5749999999998</v>
      </c>
      <c r="AA532" s="79">
        <f t="shared" si="276"/>
        <v>657.31499999999994</v>
      </c>
      <c r="AB532" s="79">
        <f t="shared" si="277"/>
        <v>1095.5250000000001</v>
      </c>
      <c r="AC532" s="79">
        <f t="shared" si="278"/>
        <v>438.21000000000004</v>
      </c>
      <c r="AD532" s="79">
        <v>1555</v>
      </c>
      <c r="AE532" s="79">
        <v>1034</v>
      </c>
      <c r="AF532" s="81">
        <f t="shared" si="281"/>
        <v>12249.75</v>
      </c>
      <c r="AG532" s="81">
        <f t="shared" si="283"/>
        <v>34740.916666666664</v>
      </c>
      <c r="AH532" s="81">
        <f t="shared" si="284"/>
        <v>416891</v>
      </c>
      <c r="AI532" s="81"/>
      <c r="AJ532" s="81"/>
      <c r="AK532" s="81"/>
      <c r="AL532" s="81"/>
      <c r="AM532" s="81"/>
      <c r="AN532" s="81"/>
      <c r="AO532" s="81"/>
      <c r="AP532" s="81"/>
      <c r="AQ532" s="81"/>
      <c r="IM532" s="24"/>
      <c r="IN532" s="24"/>
      <c r="IO532" s="24"/>
      <c r="IP532" s="24"/>
    </row>
    <row r="533" spans="1:250" s="23" customFormat="1" ht="15" customHeight="1" x14ac:dyDescent="0.2">
      <c r="A533" s="18">
        <v>25</v>
      </c>
      <c r="B533" s="106" t="s">
        <v>1248</v>
      </c>
      <c r="C533" s="106" t="s">
        <v>1249</v>
      </c>
      <c r="D533" s="20">
        <v>14</v>
      </c>
      <c r="E533" s="106" t="s">
        <v>962</v>
      </c>
      <c r="F533" s="106" t="s">
        <v>1250</v>
      </c>
      <c r="G533" s="106" t="s">
        <v>1724</v>
      </c>
      <c r="H533" s="21" t="s">
        <v>701</v>
      </c>
      <c r="I533" s="21" t="s">
        <v>702</v>
      </c>
      <c r="J533" s="22" t="s">
        <v>991</v>
      </c>
      <c r="K533" s="222">
        <v>38173</v>
      </c>
      <c r="L533" s="150">
        <v>12</v>
      </c>
      <c r="M533" s="22">
        <v>40</v>
      </c>
      <c r="N533" s="22" t="s">
        <v>731</v>
      </c>
      <c r="O533" s="21" t="s">
        <v>166</v>
      </c>
      <c r="P533" s="21" t="s">
        <v>1009</v>
      </c>
      <c r="Q533" s="21" t="s">
        <v>1034</v>
      </c>
      <c r="R533" s="22">
        <v>1</v>
      </c>
      <c r="S533" s="79">
        <v>21910.5</v>
      </c>
      <c r="T533" s="79"/>
      <c r="U533" s="79"/>
      <c r="V533" s="79">
        <f t="shared" si="282"/>
        <v>21910.5</v>
      </c>
      <c r="W533" s="79">
        <f>70.1*4</f>
        <v>280.39999999999998</v>
      </c>
      <c r="X533" s="79">
        <f t="shared" si="273"/>
        <v>4045.5833333333335</v>
      </c>
      <c r="Y533" s="79">
        <f t="shared" si="274"/>
        <v>40455.833333333336</v>
      </c>
      <c r="Z533" s="79">
        <f t="shared" si="275"/>
        <v>3286.5749999999998</v>
      </c>
      <c r="AA533" s="79">
        <f t="shared" si="276"/>
        <v>657.31499999999994</v>
      </c>
      <c r="AB533" s="79">
        <f t="shared" si="277"/>
        <v>1095.5250000000001</v>
      </c>
      <c r="AC533" s="79">
        <f t="shared" si="278"/>
        <v>438.21000000000004</v>
      </c>
      <c r="AD533" s="79">
        <v>1455</v>
      </c>
      <c r="AE533" s="79">
        <v>908</v>
      </c>
      <c r="AF533" s="81">
        <f t="shared" si="281"/>
        <v>12136.75</v>
      </c>
      <c r="AG533" s="81">
        <f t="shared" si="283"/>
        <v>34751.372222222228</v>
      </c>
      <c r="AH533" s="81">
        <f t="shared" si="284"/>
        <v>417016.46666666673</v>
      </c>
      <c r="AI533" s="81"/>
      <c r="AJ533" s="81"/>
      <c r="AK533" s="81"/>
      <c r="AL533" s="81"/>
      <c r="AM533" s="81"/>
      <c r="AN533" s="81"/>
      <c r="AO533" s="81"/>
      <c r="AP533" s="81"/>
      <c r="AQ533" s="81"/>
      <c r="IM533" s="24"/>
      <c r="IN533" s="24"/>
      <c r="IO533" s="24"/>
      <c r="IP533" s="24"/>
    </row>
    <row r="534" spans="1:250" s="23" customFormat="1" ht="15" customHeight="1" x14ac:dyDescent="0.2">
      <c r="A534" s="18">
        <v>26</v>
      </c>
      <c r="B534" s="19" t="s">
        <v>1248</v>
      </c>
      <c r="C534" s="19" t="s">
        <v>1249</v>
      </c>
      <c r="D534" s="20">
        <v>14</v>
      </c>
      <c r="E534" s="19" t="s">
        <v>962</v>
      </c>
      <c r="F534" s="19" t="s">
        <v>1250</v>
      </c>
      <c r="G534" s="106" t="s">
        <v>1725</v>
      </c>
      <c r="H534" s="21" t="s">
        <v>1256</v>
      </c>
      <c r="I534" s="61" t="s">
        <v>1257</v>
      </c>
      <c r="J534" s="22" t="s">
        <v>991</v>
      </c>
      <c r="K534" s="222">
        <v>41708</v>
      </c>
      <c r="L534" s="150">
        <v>12</v>
      </c>
      <c r="M534" s="22">
        <v>40</v>
      </c>
      <c r="N534" s="22" t="s">
        <v>731</v>
      </c>
      <c r="O534" s="21" t="s">
        <v>877</v>
      </c>
      <c r="P534" s="21" t="s">
        <v>1009</v>
      </c>
      <c r="Q534" s="21" t="s">
        <v>1034</v>
      </c>
      <c r="R534" s="22">
        <v>1</v>
      </c>
      <c r="S534" s="79">
        <v>21910.5</v>
      </c>
      <c r="T534" s="79"/>
      <c r="U534" s="79"/>
      <c r="V534" s="79">
        <f t="shared" si="282"/>
        <v>21910.5</v>
      </c>
      <c r="W534" s="79">
        <f>70.1*5</f>
        <v>350.5</v>
      </c>
      <c r="X534" s="79">
        <f t="shared" si="273"/>
        <v>4045.5833333333335</v>
      </c>
      <c r="Y534" s="79">
        <f t="shared" si="274"/>
        <v>40455.833333333336</v>
      </c>
      <c r="Z534" s="79">
        <f t="shared" si="275"/>
        <v>3286.5749999999998</v>
      </c>
      <c r="AA534" s="79">
        <f t="shared" si="276"/>
        <v>657.31499999999994</v>
      </c>
      <c r="AB534" s="79">
        <f t="shared" si="277"/>
        <v>1095.5250000000001</v>
      </c>
      <c r="AC534" s="79">
        <f t="shared" si="278"/>
        <v>438.21000000000004</v>
      </c>
      <c r="AD534" s="79">
        <v>1455</v>
      </c>
      <c r="AE534" s="79">
        <v>908</v>
      </c>
      <c r="AF534" s="81">
        <f t="shared" si="281"/>
        <v>12136.75</v>
      </c>
      <c r="AG534" s="81">
        <f t="shared" si="283"/>
        <v>34821.472222222219</v>
      </c>
      <c r="AH534" s="81">
        <f t="shared" si="284"/>
        <v>417857.66666666663</v>
      </c>
      <c r="AI534" s="81"/>
      <c r="AJ534" s="81"/>
      <c r="AK534" s="81"/>
      <c r="AL534" s="81"/>
      <c r="AM534" s="81"/>
      <c r="AN534" s="81"/>
      <c r="AO534" s="81"/>
      <c r="AP534" s="81"/>
      <c r="AQ534" s="81"/>
      <c r="IM534" s="24"/>
      <c r="IN534" s="24"/>
      <c r="IO534" s="24"/>
      <c r="IP534" s="24"/>
    </row>
    <row r="535" spans="1:250" s="23" customFormat="1" ht="15" customHeight="1" x14ac:dyDescent="0.2">
      <c r="A535" s="18">
        <v>27</v>
      </c>
      <c r="B535" s="106" t="s">
        <v>1248</v>
      </c>
      <c r="C535" s="106" t="s">
        <v>1249</v>
      </c>
      <c r="D535" s="20">
        <v>14</v>
      </c>
      <c r="E535" s="106" t="s">
        <v>962</v>
      </c>
      <c r="F535" s="106" t="s">
        <v>1250</v>
      </c>
      <c r="G535" s="106" t="s">
        <v>1727</v>
      </c>
      <c r="H535" s="61" t="s">
        <v>1201</v>
      </c>
      <c r="I535" s="21" t="s">
        <v>1218</v>
      </c>
      <c r="J535" s="22" t="s">
        <v>991</v>
      </c>
      <c r="K535" s="224" t="s">
        <v>1219</v>
      </c>
      <c r="L535" s="150">
        <v>13</v>
      </c>
      <c r="M535" s="22">
        <v>40</v>
      </c>
      <c r="N535" s="22" t="s">
        <v>731</v>
      </c>
      <c r="O535" s="21" t="s">
        <v>740</v>
      </c>
      <c r="P535" s="21" t="s">
        <v>1009</v>
      </c>
      <c r="Q535" s="21" t="s">
        <v>1034</v>
      </c>
      <c r="R535" s="22">
        <v>1</v>
      </c>
      <c r="S535" s="79">
        <v>27203.31</v>
      </c>
      <c r="T535" s="79"/>
      <c r="U535" s="79"/>
      <c r="V535" s="79">
        <f t="shared" si="282"/>
        <v>27203.31</v>
      </c>
      <c r="W535" s="79">
        <f>70.1*4</f>
        <v>280.39999999999998</v>
      </c>
      <c r="X535" s="79">
        <f t="shared" si="273"/>
        <v>4978.7183333333342</v>
      </c>
      <c r="Y535" s="79">
        <f t="shared" si="274"/>
        <v>49787.183333333334</v>
      </c>
      <c r="Z535" s="79">
        <f t="shared" si="275"/>
        <v>4080.4965000000002</v>
      </c>
      <c r="AA535" s="79">
        <f t="shared" si="276"/>
        <v>816.09929999999997</v>
      </c>
      <c r="AB535" s="79">
        <f t="shared" si="277"/>
        <v>1360.1655000000001</v>
      </c>
      <c r="AC535" s="79">
        <f t="shared" si="278"/>
        <v>544.06619999999998</v>
      </c>
      <c r="AD535" s="79">
        <v>1595</v>
      </c>
      <c r="AE535" s="79">
        <v>1074</v>
      </c>
      <c r="AF535" s="81">
        <f t="shared" si="281"/>
        <v>14936.155000000001</v>
      </c>
      <c r="AG535" s="81">
        <f t="shared" si="283"/>
        <v>42762.042222222226</v>
      </c>
      <c r="AH535" s="81">
        <f t="shared" si="284"/>
        <v>513144.50666666671</v>
      </c>
      <c r="AI535" s="81"/>
      <c r="AJ535" s="81"/>
      <c r="AK535" s="81"/>
      <c r="AL535" s="81"/>
      <c r="AM535" s="81"/>
      <c r="AN535" s="81"/>
      <c r="AO535" s="81"/>
      <c r="AP535" s="81"/>
      <c r="AQ535" s="81"/>
      <c r="IM535" s="24"/>
      <c r="IN535" s="24"/>
      <c r="IO535" s="24"/>
      <c r="IP535" s="24"/>
    </row>
    <row r="536" spans="1:250" s="23" customFormat="1" ht="15" customHeight="1" x14ac:dyDescent="0.2">
      <c r="A536" s="18">
        <v>28</v>
      </c>
      <c r="B536" s="106" t="s">
        <v>1248</v>
      </c>
      <c r="C536" s="106" t="s">
        <v>1249</v>
      </c>
      <c r="D536" s="20">
        <v>14</v>
      </c>
      <c r="E536" s="106" t="s">
        <v>962</v>
      </c>
      <c r="F536" s="106" t="s">
        <v>1250</v>
      </c>
      <c r="G536" s="106" t="s">
        <v>1728</v>
      </c>
      <c r="H536" s="21" t="s">
        <v>703</v>
      </c>
      <c r="I536" s="21" t="s">
        <v>548</v>
      </c>
      <c r="J536" s="22" t="s">
        <v>991</v>
      </c>
      <c r="K536" s="222">
        <v>38930</v>
      </c>
      <c r="L536" s="150" t="s">
        <v>738</v>
      </c>
      <c r="M536" s="22">
        <v>40</v>
      </c>
      <c r="N536" s="22" t="s">
        <v>731</v>
      </c>
      <c r="O536" s="21" t="s">
        <v>866</v>
      </c>
      <c r="P536" s="21" t="s">
        <v>1009</v>
      </c>
      <c r="Q536" s="21" t="s">
        <v>1034</v>
      </c>
      <c r="R536" s="22">
        <v>1</v>
      </c>
      <c r="S536" s="79">
        <v>29322</v>
      </c>
      <c r="T536" s="79"/>
      <c r="U536" s="79"/>
      <c r="V536" s="79">
        <f t="shared" si="282"/>
        <v>29322</v>
      </c>
      <c r="W536" s="79">
        <f>70.1*4</f>
        <v>280.39999999999998</v>
      </c>
      <c r="X536" s="79">
        <f t="shared" si="273"/>
        <v>5331.833333333333</v>
      </c>
      <c r="Y536" s="79">
        <f t="shared" si="274"/>
        <v>53318.333333333328</v>
      </c>
      <c r="Z536" s="79">
        <f t="shared" si="275"/>
        <v>4398.3</v>
      </c>
      <c r="AA536" s="79">
        <f t="shared" si="276"/>
        <v>879.66</v>
      </c>
      <c r="AB536" s="79">
        <f t="shared" si="277"/>
        <v>1466.1000000000001</v>
      </c>
      <c r="AC536" s="79">
        <f t="shared" si="278"/>
        <v>586.44000000000005</v>
      </c>
      <c r="AD536" s="79">
        <v>1595</v>
      </c>
      <c r="AE536" s="79">
        <v>1074</v>
      </c>
      <c r="AF536" s="81">
        <f t="shared" si="281"/>
        <v>15995.5</v>
      </c>
      <c r="AG536" s="81">
        <f t="shared" si="283"/>
        <v>45822.372222222228</v>
      </c>
      <c r="AH536" s="81">
        <f t="shared" si="284"/>
        <v>549868.46666666679</v>
      </c>
      <c r="AI536" s="81"/>
      <c r="AJ536" s="81"/>
      <c r="AK536" s="81"/>
      <c r="AL536" s="81"/>
      <c r="AM536" s="81"/>
      <c r="AN536" s="81"/>
      <c r="AO536" s="81"/>
      <c r="AP536" s="81"/>
      <c r="AQ536" s="81"/>
      <c r="IM536" s="24"/>
      <c r="IN536" s="24"/>
      <c r="IO536" s="24"/>
      <c r="IP536" s="24"/>
    </row>
    <row r="537" spans="1:250" s="23" customFormat="1" ht="15" customHeight="1" x14ac:dyDescent="0.2">
      <c r="A537" s="18">
        <v>29</v>
      </c>
      <c r="B537" s="106" t="s">
        <v>1248</v>
      </c>
      <c r="C537" s="106" t="s">
        <v>1249</v>
      </c>
      <c r="D537" s="20">
        <v>14</v>
      </c>
      <c r="E537" s="106" t="s">
        <v>962</v>
      </c>
      <c r="F537" s="106" t="s">
        <v>1250</v>
      </c>
      <c r="G537" s="106" t="s">
        <v>1729</v>
      </c>
      <c r="H537" s="21" t="s">
        <v>479</v>
      </c>
      <c r="I537" s="21" t="s">
        <v>689</v>
      </c>
      <c r="J537" s="22" t="s">
        <v>991</v>
      </c>
      <c r="K537" s="222">
        <v>38596</v>
      </c>
      <c r="L537" s="150" t="s">
        <v>738</v>
      </c>
      <c r="M537" s="22">
        <v>40</v>
      </c>
      <c r="N537" s="22" t="s">
        <v>731</v>
      </c>
      <c r="O537" s="21" t="s">
        <v>109</v>
      </c>
      <c r="P537" s="21" t="s">
        <v>1009</v>
      </c>
      <c r="Q537" s="21" t="s">
        <v>1034</v>
      </c>
      <c r="R537" s="22">
        <v>1</v>
      </c>
      <c r="S537" s="79">
        <v>29322</v>
      </c>
      <c r="T537" s="79"/>
      <c r="U537" s="79"/>
      <c r="V537" s="79">
        <f t="shared" si="282"/>
        <v>29322</v>
      </c>
      <c r="W537" s="79">
        <f>70.1*4</f>
        <v>280.39999999999998</v>
      </c>
      <c r="X537" s="79">
        <f t="shared" si="273"/>
        <v>5331.833333333333</v>
      </c>
      <c r="Y537" s="79">
        <f t="shared" si="274"/>
        <v>53318.333333333328</v>
      </c>
      <c r="Z537" s="79">
        <f t="shared" si="275"/>
        <v>4398.3</v>
      </c>
      <c r="AA537" s="79">
        <f t="shared" si="276"/>
        <v>879.66</v>
      </c>
      <c r="AB537" s="79">
        <f t="shared" si="277"/>
        <v>1466.1000000000001</v>
      </c>
      <c r="AC537" s="79">
        <f t="shared" si="278"/>
        <v>586.44000000000005</v>
      </c>
      <c r="AD537" s="79">
        <v>1595</v>
      </c>
      <c r="AE537" s="79">
        <v>1074</v>
      </c>
      <c r="AF537" s="81">
        <f t="shared" si="281"/>
        <v>15995.5</v>
      </c>
      <c r="AG537" s="81">
        <f t="shared" si="283"/>
        <v>45822.372222222228</v>
      </c>
      <c r="AH537" s="81">
        <f t="shared" si="284"/>
        <v>549868.46666666679</v>
      </c>
      <c r="AI537" s="81"/>
      <c r="AJ537" s="81"/>
      <c r="AK537" s="81"/>
      <c r="AL537" s="81"/>
      <c r="AM537" s="81"/>
      <c r="AN537" s="81"/>
      <c r="AO537" s="81"/>
      <c r="AP537" s="81"/>
      <c r="AQ537" s="81"/>
      <c r="IM537" s="24"/>
      <c r="IN537" s="24"/>
      <c r="IO537" s="24"/>
      <c r="IP537" s="24"/>
    </row>
    <row r="538" spans="1:250" s="23" customFormat="1" ht="15" customHeight="1" x14ac:dyDescent="0.2">
      <c r="A538" s="18">
        <v>30</v>
      </c>
      <c r="B538" s="106" t="s">
        <v>1248</v>
      </c>
      <c r="C538" s="106" t="s">
        <v>1249</v>
      </c>
      <c r="D538" s="20">
        <v>14</v>
      </c>
      <c r="E538" s="106" t="s">
        <v>962</v>
      </c>
      <c r="F538" s="106" t="s">
        <v>1250</v>
      </c>
      <c r="G538" s="106" t="s">
        <v>1730</v>
      </c>
      <c r="H538" s="21" t="s">
        <v>575</v>
      </c>
      <c r="I538" s="21" t="s">
        <v>576</v>
      </c>
      <c r="J538" s="22" t="s">
        <v>991</v>
      </c>
      <c r="K538" s="222">
        <v>37135</v>
      </c>
      <c r="L538" s="150" t="s">
        <v>738</v>
      </c>
      <c r="M538" s="22">
        <v>40</v>
      </c>
      <c r="N538" s="22" t="s">
        <v>731</v>
      </c>
      <c r="O538" s="21" t="s">
        <v>109</v>
      </c>
      <c r="P538" s="21" t="s">
        <v>1009</v>
      </c>
      <c r="Q538" s="21" t="s">
        <v>1034</v>
      </c>
      <c r="R538" s="22">
        <v>1</v>
      </c>
      <c r="S538" s="79">
        <v>29322</v>
      </c>
      <c r="T538" s="79"/>
      <c r="U538" s="79"/>
      <c r="V538" s="79">
        <f t="shared" si="282"/>
        <v>29322</v>
      </c>
      <c r="W538" s="79">
        <f>70.1*5</f>
        <v>350.5</v>
      </c>
      <c r="X538" s="79">
        <f t="shared" si="273"/>
        <v>5331.833333333333</v>
      </c>
      <c r="Y538" s="79">
        <f t="shared" si="274"/>
        <v>53318.333333333328</v>
      </c>
      <c r="Z538" s="79">
        <f t="shared" si="275"/>
        <v>4398.3</v>
      </c>
      <c r="AA538" s="79">
        <f t="shared" si="276"/>
        <v>879.66</v>
      </c>
      <c r="AB538" s="79">
        <f t="shared" si="277"/>
        <v>1466.1000000000001</v>
      </c>
      <c r="AC538" s="79">
        <f t="shared" si="278"/>
        <v>586.44000000000005</v>
      </c>
      <c r="AD538" s="79">
        <v>1595</v>
      </c>
      <c r="AE538" s="79">
        <v>1074</v>
      </c>
      <c r="AF538" s="81">
        <f t="shared" si="281"/>
        <v>15995.5</v>
      </c>
      <c r="AG538" s="81">
        <f t="shared" si="283"/>
        <v>45892.472222222226</v>
      </c>
      <c r="AH538" s="81">
        <f t="shared" si="284"/>
        <v>550709.66666666674</v>
      </c>
      <c r="AI538" s="81"/>
      <c r="AJ538" s="81"/>
      <c r="AK538" s="81"/>
      <c r="AL538" s="81"/>
      <c r="AM538" s="81"/>
      <c r="AN538" s="81"/>
      <c r="AO538" s="81"/>
      <c r="AP538" s="81"/>
      <c r="AQ538" s="81"/>
      <c r="IM538" s="24"/>
      <c r="IN538" s="24"/>
      <c r="IO538" s="24"/>
      <c r="IP538" s="24"/>
    </row>
    <row r="539" spans="1:250" s="23" customFormat="1" ht="15" customHeight="1" x14ac:dyDescent="0.2">
      <c r="A539" s="18">
        <v>31</v>
      </c>
      <c r="B539" s="106" t="s">
        <v>1248</v>
      </c>
      <c r="C539" s="106" t="s">
        <v>1249</v>
      </c>
      <c r="D539" s="20">
        <v>14</v>
      </c>
      <c r="E539" s="106" t="s">
        <v>962</v>
      </c>
      <c r="F539" s="106" t="s">
        <v>1250</v>
      </c>
      <c r="G539" s="106" t="s">
        <v>1429</v>
      </c>
      <c r="H539" s="21" t="s">
        <v>163</v>
      </c>
      <c r="I539" s="21" t="s">
        <v>567</v>
      </c>
      <c r="J539" s="22" t="s">
        <v>991</v>
      </c>
      <c r="K539" s="222">
        <v>37501</v>
      </c>
      <c r="L539" s="150" t="s">
        <v>738</v>
      </c>
      <c r="M539" s="22">
        <v>40</v>
      </c>
      <c r="N539" s="22" t="s">
        <v>731</v>
      </c>
      <c r="O539" s="21" t="s">
        <v>865</v>
      </c>
      <c r="P539" s="21" t="s">
        <v>1009</v>
      </c>
      <c r="Q539" s="21" t="s">
        <v>1034</v>
      </c>
      <c r="R539" s="22">
        <v>1</v>
      </c>
      <c r="S539" s="79">
        <v>29322</v>
      </c>
      <c r="T539" s="79"/>
      <c r="U539" s="79"/>
      <c r="V539" s="79">
        <f t="shared" si="282"/>
        <v>29322</v>
      </c>
      <c r="W539" s="79">
        <f>70.1*5</f>
        <v>350.5</v>
      </c>
      <c r="X539" s="79">
        <f t="shared" si="273"/>
        <v>5331.833333333333</v>
      </c>
      <c r="Y539" s="79">
        <f t="shared" si="274"/>
        <v>53318.333333333328</v>
      </c>
      <c r="Z539" s="79">
        <f t="shared" si="275"/>
        <v>4398.3</v>
      </c>
      <c r="AA539" s="79">
        <f t="shared" si="276"/>
        <v>879.66</v>
      </c>
      <c r="AB539" s="79">
        <f t="shared" si="277"/>
        <v>1466.1000000000001</v>
      </c>
      <c r="AC539" s="79">
        <f t="shared" si="278"/>
        <v>586.44000000000005</v>
      </c>
      <c r="AD539" s="79">
        <v>1595</v>
      </c>
      <c r="AE539" s="79">
        <v>1074</v>
      </c>
      <c r="AF539" s="81">
        <f t="shared" si="281"/>
        <v>15995.5</v>
      </c>
      <c r="AG539" s="81">
        <f t="shared" si="283"/>
        <v>45892.472222222226</v>
      </c>
      <c r="AH539" s="81">
        <f t="shared" si="284"/>
        <v>550709.66666666674</v>
      </c>
      <c r="AI539" s="81"/>
      <c r="AJ539" s="81"/>
      <c r="AK539" s="81"/>
      <c r="AL539" s="81"/>
      <c r="AM539" s="81"/>
      <c r="AN539" s="81"/>
      <c r="AO539" s="81"/>
      <c r="AP539" s="81"/>
      <c r="AQ539" s="81"/>
      <c r="IM539" s="24"/>
      <c r="IN539" s="24"/>
      <c r="IO539" s="24"/>
      <c r="IP539" s="24"/>
    </row>
    <row r="540" spans="1:250" s="23" customFormat="1" ht="15" customHeight="1" x14ac:dyDescent="0.2">
      <c r="A540" s="18">
        <v>32</v>
      </c>
      <c r="B540" s="242" t="s">
        <v>1248</v>
      </c>
      <c r="C540" s="242" t="s">
        <v>1249</v>
      </c>
      <c r="D540" s="243">
        <v>14</v>
      </c>
      <c r="E540" s="242" t="s">
        <v>963</v>
      </c>
      <c r="F540" s="242" t="s">
        <v>1250</v>
      </c>
      <c r="G540" s="242" t="s">
        <v>1336</v>
      </c>
      <c r="H540" s="253" t="s">
        <v>1198</v>
      </c>
      <c r="I540" s="244" t="s">
        <v>1215</v>
      </c>
      <c r="J540" s="247" t="s">
        <v>991</v>
      </c>
      <c r="K540" s="245">
        <v>41495</v>
      </c>
      <c r="L540" s="246">
        <v>15</v>
      </c>
      <c r="M540" s="247">
        <v>40</v>
      </c>
      <c r="N540" s="247" t="s">
        <v>731</v>
      </c>
      <c r="O540" s="244" t="s">
        <v>823</v>
      </c>
      <c r="P540" s="244" t="s">
        <v>1004</v>
      </c>
      <c r="Q540" s="244" t="s">
        <v>847</v>
      </c>
      <c r="R540" s="247">
        <v>1</v>
      </c>
      <c r="S540" s="248">
        <v>44066</v>
      </c>
      <c r="T540" s="248"/>
      <c r="U540" s="248"/>
      <c r="V540" s="79">
        <f t="shared" si="282"/>
        <v>44066</v>
      </c>
      <c r="W540" s="248"/>
      <c r="X540" s="248">
        <f t="shared" si="273"/>
        <v>7912</v>
      </c>
      <c r="Y540" s="248">
        <f t="shared" si="274"/>
        <v>79120</v>
      </c>
      <c r="Z540" s="248">
        <f t="shared" si="275"/>
        <v>6609.9</v>
      </c>
      <c r="AA540" s="248">
        <f t="shared" si="276"/>
        <v>1321.98</v>
      </c>
      <c r="AB540" s="248">
        <f t="shared" si="277"/>
        <v>2203.3000000000002</v>
      </c>
      <c r="AC540" s="248">
        <f t="shared" si="278"/>
        <v>881.32</v>
      </c>
      <c r="AD540" s="248">
        <v>1989</v>
      </c>
      <c r="AE540" s="248">
        <v>1417</v>
      </c>
      <c r="AF540" s="249"/>
      <c r="AG540" s="81">
        <f t="shared" si="283"/>
        <v>65741.166666666672</v>
      </c>
      <c r="AH540" s="81">
        <f t="shared" si="284"/>
        <v>788894</v>
      </c>
      <c r="AI540" s="81"/>
      <c r="AJ540" s="81"/>
      <c r="AK540" s="81"/>
      <c r="AL540" s="81"/>
      <c r="AM540" s="81"/>
      <c r="AN540" s="81"/>
      <c r="AO540" s="81"/>
      <c r="AP540" s="81"/>
      <c r="AQ540" s="81"/>
      <c r="IM540" s="24"/>
      <c r="IN540" s="24"/>
      <c r="IO540" s="24"/>
      <c r="IP540" s="24"/>
    </row>
    <row r="541" spans="1:250" s="23" customFormat="1" ht="15" customHeight="1" x14ac:dyDescent="0.2">
      <c r="A541" s="18">
        <v>33</v>
      </c>
      <c r="B541" s="106" t="s">
        <v>1248</v>
      </c>
      <c r="C541" s="106" t="s">
        <v>1249</v>
      </c>
      <c r="D541" s="20">
        <v>14</v>
      </c>
      <c r="E541" s="106" t="s">
        <v>962</v>
      </c>
      <c r="F541" s="106" t="s">
        <v>1250</v>
      </c>
      <c r="G541" s="106" t="s">
        <v>1732</v>
      </c>
      <c r="H541" s="61" t="s">
        <v>1237</v>
      </c>
      <c r="I541" s="21" t="s">
        <v>1238</v>
      </c>
      <c r="J541" s="67" t="s">
        <v>991</v>
      </c>
      <c r="K541" s="222">
        <v>41519</v>
      </c>
      <c r="L541" s="150">
        <v>15</v>
      </c>
      <c r="M541" s="22">
        <v>40</v>
      </c>
      <c r="N541" s="22" t="s">
        <v>731</v>
      </c>
      <c r="O541" s="21" t="s">
        <v>868</v>
      </c>
      <c r="P541" s="21" t="s">
        <v>1009</v>
      </c>
      <c r="Q541" s="21" t="s">
        <v>1034</v>
      </c>
      <c r="R541" s="22">
        <v>1</v>
      </c>
      <c r="S541" s="79">
        <v>44066</v>
      </c>
      <c r="T541" s="79"/>
      <c r="U541" s="79"/>
      <c r="V541" s="79">
        <f t="shared" si="282"/>
        <v>44066</v>
      </c>
      <c r="W541" s="79"/>
      <c r="X541" s="79">
        <f t="shared" si="273"/>
        <v>7912</v>
      </c>
      <c r="Y541" s="79">
        <f t="shared" si="274"/>
        <v>79120</v>
      </c>
      <c r="Z541" s="79">
        <f t="shared" si="275"/>
        <v>6609.9</v>
      </c>
      <c r="AA541" s="79">
        <f t="shared" si="276"/>
        <v>1321.98</v>
      </c>
      <c r="AB541" s="79">
        <f t="shared" si="277"/>
        <v>2203.3000000000002</v>
      </c>
      <c r="AC541" s="79">
        <f t="shared" si="278"/>
        <v>881.32</v>
      </c>
      <c r="AD541" s="79">
        <v>1989</v>
      </c>
      <c r="AE541" s="79">
        <v>1417</v>
      </c>
      <c r="AF541" s="81"/>
      <c r="AG541" s="81">
        <f t="shared" si="283"/>
        <v>65741.166666666672</v>
      </c>
      <c r="AH541" s="81">
        <f t="shared" si="284"/>
        <v>788894</v>
      </c>
      <c r="AI541" s="81"/>
      <c r="AJ541" s="81"/>
      <c r="AK541" s="81"/>
      <c r="AL541" s="81"/>
      <c r="AM541" s="81"/>
      <c r="AN541" s="81"/>
      <c r="AO541" s="81"/>
      <c r="AP541" s="81"/>
      <c r="AQ541" s="81"/>
      <c r="IM541" s="24"/>
      <c r="IN541" s="24"/>
      <c r="IO541" s="24"/>
      <c r="IP541" s="24"/>
    </row>
    <row r="542" spans="1:250" s="23" customFormat="1" ht="15" customHeight="1" x14ac:dyDescent="0.2">
      <c r="A542" s="18">
        <v>34</v>
      </c>
      <c r="B542" s="106" t="s">
        <v>1248</v>
      </c>
      <c r="C542" s="106" t="s">
        <v>1249</v>
      </c>
      <c r="D542" s="20">
        <v>14</v>
      </c>
      <c r="E542" s="106" t="s">
        <v>962</v>
      </c>
      <c r="F542" s="106" t="s">
        <v>1250</v>
      </c>
      <c r="G542" s="106" t="s">
        <v>1733</v>
      </c>
      <c r="H542" s="21" t="s">
        <v>696</v>
      </c>
      <c r="I542" s="21" t="s">
        <v>697</v>
      </c>
      <c r="J542" s="22" t="s">
        <v>991</v>
      </c>
      <c r="K542" s="222">
        <v>34074</v>
      </c>
      <c r="L542" s="150">
        <v>15</v>
      </c>
      <c r="M542" s="22">
        <v>40</v>
      </c>
      <c r="N542" s="22" t="s">
        <v>731</v>
      </c>
      <c r="O542" s="21" t="s">
        <v>869</v>
      </c>
      <c r="P542" s="21" t="s">
        <v>1009</v>
      </c>
      <c r="Q542" s="21" t="s">
        <v>1034</v>
      </c>
      <c r="R542" s="22">
        <v>1</v>
      </c>
      <c r="S542" s="79">
        <v>44066</v>
      </c>
      <c r="T542" s="79"/>
      <c r="U542" s="79"/>
      <c r="V542" s="79">
        <f t="shared" si="282"/>
        <v>44066</v>
      </c>
      <c r="W542" s="79">
        <f>70.1*7</f>
        <v>490.69999999999993</v>
      </c>
      <c r="X542" s="79">
        <f t="shared" si="273"/>
        <v>7912</v>
      </c>
      <c r="Y542" s="79">
        <f t="shared" si="274"/>
        <v>79120</v>
      </c>
      <c r="Z542" s="79">
        <f t="shared" si="275"/>
        <v>6609.9</v>
      </c>
      <c r="AA542" s="79">
        <f t="shared" si="276"/>
        <v>1321.98</v>
      </c>
      <c r="AB542" s="79">
        <f t="shared" si="277"/>
        <v>2203.3000000000002</v>
      </c>
      <c r="AC542" s="79">
        <f t="shared" si="278"/>
        <v>881.32</v>
      </c>
      <c r="AD542" s="79">
        <v>1989</v>
      </c>
      <c r="AE542" s="79">
        <v>1417</v>
      </c>
      <c r="AF542" s="81"/>
      <c r="AG542" s="81">
        <f t="shared" si="283"/>
        <v>66231.866666666669</v>
      </c>
      <c r="AH542" s="81">
        <f t="shared" si="284"/>
        <v>794782.4</v>
      </c>
      <c r="AI542" s="81"/>
      <c r="AJ542" s="81"/>
      <c r="AK542" s="81"/>
      <c r="AL542" s="81"/>
      <c r="AM542" s="81"/>
      <c r="AN542" s="81"/>
      <c r="AO542" s="81"/>
      <c r="AP542" s="81"/>
      <c r="AQ542" s="81"/>
      <c r="IM542" s="24"/>
      <c r="IN542" s="24"/>
      <c r="IO542" s="24"/>
      <c r="IP542" s="24"/>
    </row>
    <row r="543" spans="1:250" s="250" customFormat="1" ht="15" customHeight="1" x14ac:dyDescent="0.2">
      <c r="A543" s="18">
        <v>35</v>
      </c>
      <c r="B543" s="242" t="s">
        <v>1248</v>
      </c>
      <c r="C543" s="242" t="s">
        <v>1249</v>
      </c>
      <c r="D543" s="243">
        <v>14</v>
      </c>
      <c r="E543" s="242" t="s">
        <v>962</v>
      </c>
      <c r="F543" s="242" t="s">
        <v>1250</v>
      </c>
      <c r="G543" s="242" t="s">
        <v>1734</v>
      </c>
      <c r="H543" s="254" t="s">
        <v>1091</v>
      </c>
      <c r="I543" s="244" t="s">
        <v>1117</v>
      </c>
      <c r="J543" s="247" t="s">
        <v>991</v>
      </c>
      <c r="K543" s="245">
        <v>41353</v>
      </c>
      <c r="L543" s="246">
        <v>19</v>
      </c>
      <c r="M543" s="247">
        <v>40</v>
      </c>
      <c r="N543" s="247" t="s">
        <v>731</v>
      </c>
      <c r="O543" s="244" t="s">
        <v>870</v>
      </c>
      <c r="P543" s="274" t="s">
        <v>1868</v>
      </c>
      <c r="Q543" s="21" t="s">
        <v>744</v>
      </c>
      <c r="R543" s="247">
        <v>1</v>
      </c>
      <c r="S543" s="248">
        <v>74696</v>
      </c>
      <c r="T543" s="248"/>
      <c r="U543" s="248"/>
      <c r="V543" s="79">
        <f t="shared" si="282"/>
        <v>74696</v>
      </c>
      <c r="W543" s="248"/>
      <c r="X543" s="248">
        <f t="shared" si="273"/>
        <v>13311.333333333334</v>
      </c>
      <c r="Y543" s="248">
        <f t="shared" si="274"/>
        <v>133113.33333333334</v>
      </c>
      <c r="Z543" s="248">
        <f t="shared" si="275"/>
        <v>11204.4</v>
      </c>
      <c r="AA543" s="248">
        <f t="shared" si="276"/>
        <v>2240.88</v>
      </c>
      <c r="AB543" s="248">
        <f t="shared" si="277"/>
        <v>3734.8</v>
      </c>
      <c r="AC543" s="248">
        <f t="shared" si="278"/>
        <v>1493.92</v>
      </c>
      <c r="AD543" s="248">
        <v>3037</v>
      </c>
      <c r="AE543" s="248">
        <v>2135</v>
      </c>
      <c r="AF543" s="249"/>
      <c r="AG543" s="81">
        <f t="shared" si="283"/>
        <v>110744.05555555556</v>
      </c>
      <c r="AH543" s="81">
        <f t="shared" si="284"/>
        <v>1328928.6666666667</v>
      </c>
      <c r="AI543" s="249"/>
      <c r="AJ543" s="249"/>
      <c r="AK543" s="249"/>
      <c r="AL543" s="249"/>
      <c r="AM543" s="249"/>
      <c r="AN543" s="249"/>
      <c r="AO543" s="249"/>
      <c r="AP543" s="249"/>
      <c r="AQ543" s="249"/>
      <c r="IM543" s="251"/>
      <c r="IN543" s="251"/>
      <c r="IO543" s="251"/>
      <c r="IP543" s="251"/>
    </row>
    <row r="544" spans="1:250" s="23" customFormat="1" ht="15" customHeight="1" x14ac:dyDescent="0.2">
      <c r="A544" s="18">
        <v>36</v>
      </c>
      <c r="B544" s="112" t="s">
        <v>1248</v>
      </c>
      <c r="C544" s="112" t="s">
        <v>1249</v>
      </c>
      <c r="D544" s="113">
        <v>14</v>
      </c>
      <c r="E544" s="106" t="s">
        <v>962</v>
      </c>
      <c r="F544" s="112" t="s">
        <v>1250</v>
      </c>
      <c r="G544" s="112" t="s">
        <v>1735</v>
      </c>
      <c r="H544" s="63" t="s">
        <v>1202</v>
      </c>
      <c r="I544" s="64" t="s">
        <v>1239</v>
      </c>
      <c r="J544" s="65" t="s">
        <v>991</v>
      </c>
      <c r="K544" s="225">
        <v>41471</v>
      </c>
      <c r="L544" s="152">
        <v>19</v>
      </c>
      <c r="M544" s="65">
        <v>40</v>
      </c>
      <c r="N544" s="65" t="s">
        <v>731</v>
      </c>
      <c r="O544" s="64" t="s">
        <v>1035</v>
      </c>
      <c r="P544" s="64" t="s">
        <v>1034</v>
      </c>
      <c r="Q544" s="64" t="s">
        <v>744</v>
      </c>
      <c r="R544" s="65">
        <v>1</v>
      </c>
      <c r="S544" s="80">
        <v>74696</v>
      </c>
      <c r="T544" s="80"/>
      <c r="U544" s="80"/>
      <c r="V544" s="79">
        <f t="shared" si="282"/>
        <v>74696</v>
      </c>
      <c r="W544" s="80"/>
      <c r="X544" s="80">
        <f t="shared" si="273"/>
        <v>13311.333333333334</v>
      </c>
      <c r="Y544" s="80">
        <f t="shared" si="274"/>
        <v>133113.33333333334</v>
      </c>
      <c r="Z544" s="80">
        <f t="shared" si="275"/>
        <v>11204.4</v>
      </c>
      <c r="AA544" s="80">
        <f t="shared" si="276"/>
        <v>2240.88</v>
      </c>
      <c r="AB544" s="80">
        <f t="shared" si="277"/>
        <v>3734.8</v>
      </c>
      <c r="AC544" s="80">
        <f t="shared" si="278"/>
        <v>1493.92</v>
      </c>
      <c r="AD544" s="80">
        <v>3037</v>
      </c>
      <c r="AE544" s="80">
        <v>2135</v>
      </c>
      <c r="AF544" s="82"/>
      <c r="AG544" s="81">
        <f t="shared" si="283"/>
        <v>110744.05555555556</v>
      </c>
      <c r="AH544" s="81">
        <f t="shared" si="284"/>
        <v>1328928.6666666667</v>
      </c>
      <c r="AI544" s="82"/>
      <c r="AJ544" s="82"/>
      <c r="AK544" s="82"/>
      <c r="AL544" s="82"/>
      <c r="AM544" s="82"/>
      <c r="AN544" s="82"/>
      <c r="AO544" s="82"/>
      <c r="AP544" s="82"/>
      <c r="AQ544" s="82"/>
      <c r="IM544" s="24"/>
      <c r="IN544" s="24"/>
      <c r="IO544" s="24"/>
      <c r="IP544" s="24"/>
    </row>
    <row r="545" spans="1:250" s="23" customFormat="1" ht="15" customHeight="1" x14ac:dyDescent="0.2">
      <c r="A545" s="183"/>
      <c r="B545" s="184"/>
      <c r="C545" s="106"/>
      <c r="D545" s="20"/>
      <c r="E545" s="184"/>
      <c r="F545" s="106"/>
      <c r="G545" s="184"/>
      <c r="H545" s="185"/>
      <c r="I545" s="185"/>
      <c r="J545" s="107"/>
      <c r="K545" s="226"/>
      <c r="L545" s="186"/>
      <c r="M545" s="107"/>
      <c r="N545" s="107"/>
      <c r="O545" s="21"/>
      <c r="P545" s="21"/>
      <c r="Q545" s="108" t="s">
        <v>745</v>
      </c>
      <c r="R545" s="107"/>
      <c r="S545" s="88">
        <f t="shared" ref="S545:AF545" si="286">SUM(S509:S544)</f>
        <v>806604.81</v>
      </c>
      <c r="T545" s="88">
        <f t="shared" si="286"/>
        <v>14116.2</v>
      </c>
      <c r="U545" s="88">
        <f t="shared" si="286"/>
        <v>8287.1999999999989</v>
      </c>
      <c r="V545" s="88">
        <f t="shared" si="286"/>
        <v>829008.21</v>
      </c>
      <c r="W545" s="88">
        <f t="shared" si="286"/>
        <v>9112.9999999999964</v>
      </c>
      <c r="X545" s="88">
        <f t="shared" si="286"/>
        <v>151764.70166666666</v>
      </c>
      <c r="Y545" s="88">
        <f t="shared" si="286"/>
        <v>1517647.0166666666</v>
      </c>
      <c r="Z545" s="88">
        <f t="shared" si="286"/>
        <v>124351.23149999997</v>
      </c>
      <c r="AA545" s="88">
        <f t="shared" si="286"/>
        <v>24870.246300000003</v>
      </c>
      <c r="AB545" s="88">
        <f t="shared" si="286"/>
        <v>41450.410500000005</v>
      </c>
      <c r="AC545" s="88">
        <f t="shared" si="286"/>
        <v>16580.164199999999</v>
      </c>
      <c r="AD545" s="88">
        <f t="shared" si="286"/>
        <v>48930</v>
      </c>
      <c r="AE545" s="88">
        <f t="shared" si="286"/>
        <v>32650</v>
      </c>
      <c r="AF545" s="88">
        <f t="shared" si="286"/>
        <v>304218.10499999998</v>
      </c>
      <c r="AG545" s="280">
        <f t="shared" si="283"/>
        <v>1291422.4144444445</v>
      </c>
      <c r="AH545" s="88">
        <f>SUM(AH509:AH544)</f>
        <v>15497068.973333333</v>
      </c>
      <c r="AI545" s="88"/>
      <c r="AJ545" s="88"/>
      <c r="AK545" s="88">
        <v>0</v>
      </c>
      <c r="AL545" s="88">
        <v>40000</v>
      </c>
      <c r="AM545" s="88"/>
      <c r="AN545" s="88">
        <v>100000</v>
      </c>
      <c r="AO545" s="88"/>
      <c r="AP545" s="88"/>
      <c r="AQ545" s="88">
        <v>100000</v>
      </c>
      <c r="IM545" s="24"/>
      <c r="IN545" s="24"/>
      <c r="IO545" s="24"/>
      <c r="IP545" s="24"/>
    </row>
    <row r="546" spans="1:250" s="189" customFormat="1" ht="17.25" customHeight="1" x14ac:dyDescent="0.25">
      <c r="A546" s="41"/>
      <c r="B546" s="35"/>
      <c r="C546" s="110"/>
      <c r="D546" s="115"/>
      <c r="E546" s="35"/>
      <c r="F546" s="110"/>
      <c r="G546" s="35"/>
      <c r="H546" s="36"/>
      <c r="I546" s="36"/>
      <c r="J546" s="37"/>
      <c r="K546" s="227"/>
      <c r="L546" s="155"/>
      <c r="M546" s="38"/>
      <c r="N546" s="38"/>
      <c r="O546" s="39"/>
      <c r="P546" s="39"/>
      <c r="Q546" s="33"/>
      <c r="R546" s="38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H546" s="83"/>
      <c r="AI546" s="83"/>
      <c r="AJ546" s="85"/>
      <c r="AK546" s="85"/>
      <c r="AL546" s="85"/>
      <c r="AM546" s="85"/>
      <c r="AN546" s="85"/>
      <c r="AO546" s="85"/>
      <c r="AP546" s="85"/>
      <c r="AQ546" s="85"/>
      <c r="AR546" s="187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68"/>
      <c r="CQ546" s="68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  <c r="DF546" s="68"/>
      <c r="DG546" s="68"/>
      <c r="DH546" s="68"/>
      <c r="DI546" s="68"/>
      <c r="DJ546" s="68"/>
      <c r="DK546" s="68"/>
      <c r="DL546" s="68"/>
      <c r="DM546" s="68"/>
      <c r="DN546" s="68"/>
      <c r="DO546" s="68"/>
      <c r="DP546" s="68"/>
      <c r="DQ546" s="68"/>
      <c r="DR546" s="68"/>
      <c r="DS546" s="68"/>
      <c r="DT546" s="68"/>
      <c r="DU546" s="68"/>
      <c r="DV546" s="68"/>
      <c r="DW546" s="68"/>
      <c r="DX546" s="68"/>
      <c r="DY546" s="68"/>
      <c r="DZ546" s="68"/>
      <c r="EA546" s="68"/>
      <c r="EB546" s="68"/>
      <c r="EC546" s="68"/>
      <c r="ED546" s="68"/>
      <c r="EE546" s="68"/>
      <c r="EF546" s="68"/>
      <c r="EG546" s="68"/>
      <c r="EH546" s="68"/>
      <c r="EI546" s="68"/>
      <c r="EJ546" s="68"/>
      <c r="EK546" s="68"/>
      <c r="EL546" s="68"/>
      <c r="EM546" s="68"/>
      <c r="EN546" s="68"/>
      <c r="EO546" s="68"/>
      <c r="EP546" s="68"/>
      <c r="EQ546" s="68"/>
      <c r="ER546" s="68"/>
      <c r="ES546" s="68"/>
      <c r="ET546" s="68"/>
      <c r="EU546" s="68"/>
      <c r="EV546" s="68"/>
      <c r="EW546" s="68"/>
      <c r="EX546" s="68"/>
      <c r="EY546" s="68"/>
      <c r="EZ546" s="68"/>
      <c r="FA546" s="68"/>
      <c r="FB546" s="68"/>
      <c r="FC546" s="68"/>
      <c r="FD546" s="68"/>
      <c r="FE546" s="68"/>
      <c r="FF546" s="68"/>
      <c r="FG546" s="68"/>
      <c r="FH546" s="68"/>
      <c r="FI546" s="68"/>
      <c r="FJ546" s="68"/>
      <c r="FK546" s="68"/>
      <c r="FL546" s="68"/>
      <c r="FM546" s="68"/>
      <c r="FN546" s="68"/>
      <c r="FO546" s="68"/>
      <c r="FP546" s="68"/>
      <c r="FQ546" s="68"/>
      <c r="FR546" s="68"/>
      <c r="FS546" s="68"/>
      <c r="FT546" s="68"/>
      <c r="FU546" s="68"/>
      <c r="FV546" s="68"/>
      <c r="FW546" s="68"/>
      <c r="FX546" s="68"/>
      <c r="FY546" s="68"/>
      <c r="FZ546" s="68"/>
      <c r="GA546" s="68"/>
      <c r="GB546" s="68"/>
      <c r="GC546" s="68"/>
      <c r="GD546" s="68"/>
      <c r="GE546" s="68"/>
      <c r="GF546" s="68"/>
      <c r="GG546" s="68"/>
      <c r="GH546" s="68"/>
      <c r="GI546" s="68"/>
      <c r="GJ546" s="68"/>
      <c r="GK546" s="68"/>
      <c r="GL546" s="68"/>
      <c r="GM546" s="68"/>
      <c r="GN546" s="68"/>
      <c r="GO546" s="68"/>
      <c r="GP546" s="68"/>
      <c r="GQ546" s="68"/>
      <c r="GR546" s="68"/>
      <c r="GS546" s="68"/>
      <c r="GT546" s="68"/>
      <c r="GU546" s="68"/>
      <c r="GV546" s="68"/>
      <c r="GW546" s="68"/>
      <c r="GX546" s="68"/>
      <c r="GY546" s="68"/>
      <c r="GZ546" s="68"/>
      <c r="HA546" s="68"/>
      <c r="HB546" s="68"/>
      <c r="HC546" s="68"/>
      <c r="HD546" s="68"/>
      <c r="HE546" s="68"/>
      <c r="HF546" s="68"/>
      <c r="HG546" s="68"/>
      <c r="HH546" s="68"/>
      <c r="HI546" s="68"/>
      <c r="HJ546" s="68"/>
      <c r="HK546" s="68"/>
      <c r="HL546" s="68"/>
      <c r="HM546" s="68"/>
      <c r="HN546" s="68"/>
      <c r="HO546" s="68"/>
      <c r="HP546" s="68"/>
      <c r="HQ546" s="68"/>
      <c r="HR546" s="68"/>
      <c r="HS546" s="68"/>
      <c r="HT546" s="68"/>
      <c r="HU546" s="68"/>
      <c r="HV546" s="68"/>
      <c r="HW546" s="68"/>
      <c r="HX546" s="68"/>
      <c r="HY546" s="68"/>
      <c r="HZ546" s="68"/>
      <c r="IA546" s="68"/>
      <c r="IB546" s="68"/>
      <c r="IC546" s="68"/>
      <c r="ID546" s="68"/>
      <c r="IE546" s="68"/>
      <c r="IF546" s="68"/>
      <c r="IG546" s="68"/>
      <c r="IH546" s="68"/>
      <c r="II546" s="68"/>
      <c r="IJ546" s="68"/>
      <c r="IK546" s="68"/>
      <c r="IL546" s="68"/>
    </row>
    <row r="547" spans="1:250" ht="20.100000000000001" customHeight="1" x14ac:dyDescent="0.25">
      <c r="A547" s="359" t="s">
        <v>1885</v>
      </c>
      <c r="B547" s="359"/>
      <c r="C547" s="359"/>
      <c r="D547" s="359"/>
      <c r="E547" s="359"/>
      <c r="F547" s="359"/>
      <c r="G547" s="359"/>
      <c r="H547" s="359"/>
      <c r="I547" s="36"/>
      <c r="J547" s="37"/>
      <c r="K547" s="227"/>
      <c r="L547" s="155"/>
      <c r="M547" s="38"/>
      <c r="N547" s="38"/>
      <c r="O547" s="39"/>
      <c r="P547" s="39"/>
      <c r="Q547" s="32"/>
      <c r="R547" s="38"/>
      <c r="S547" s="84"/>
      <c r="T547" s="84"/>
      <c r="U547" s="84"/>
      <c r="V547" s="85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5"/>
      <c r="AH547" s="84"/>
      <c r="AI547" s="84"/>
      <c r="AJ547" s="85"/>
      <c r="AK547" s="85"/>
      <c r="AL547" s="85"/>
      <c r="AM547" s="85"/>
      <c r="AN547" s="85"/>
      <c r="AO547" s="85"/>
      <c r="AP547" s="85"/>
      <c r="AQ547" s="85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  <c r="DR547" s="31"/>
      <c r="DS547" s="31"/>
      <c r="DT547" s="31"/>
      <c r="DU547" s="31"/>
      <c r="DV547" s="31"/>
      <c r="DW547" s="31"/>
      <c r="DX547" s="31"/>
      <c r="DY547" s="31"/>
      <c r="DZ547" s="31"/>
      <c r="EA547" s="31"/>
      <c r="EB547" s="31"/>
      <c r="EC547" s="31"/>
      <c r="ED547" s="31"/>
      <c r="EE547" s="31"/>
      <c r="EF547" s="31"/>
      <c r="EG547" s="31"/>
      <c r="EH547" s="31"/>
      <c r="EI547" s="31"/>
      <c r="EJ547" s="31"/>
      <c r="EK547" s="31"/>
      <c r="EL547" s="31"/>
      <c r="EM547" s="31"/>
      <c r="EN547" s="31"/>
      <c r="EO547" s="31"/>
      <c r="EP547" s="31"/>
      <c r="EQ547" s="31"/>
      <c r="ER547" s="31"/>
      <c r="ES547" s="31"/>
      <c r="ET547" s="31"/>
      <c r="EU547" s="31"/>
      <c r="EV547" s="31"/>
      <c r="EW547" s="31"/>
      <c r="EX547" s="31"/>
      <c r="EY547" s="31"/>
      <c r="EZ547" s="31"/>
      <c r="FA547" s="31"/>
      <c r="FB547" s="31"/>
      <c r="FC547" s="31"/>
      <c r="FD547" s="31"/>
      <c r="FE547" s="31"/>
      <c r="FF547" s="31"/>
      <c r="FG547" s="31"/>
      <c r="FH547" s="31"/>
      <c r="FI547" s="31"/>
      <c r="FJ547" s="31"/>
      <c r="FK547" s="31"/>
      <c r="FL547" s="31"/>
      <c r="FM547" s="31"/>
      <c r="FN547" s="31"/>
      <c r="FO547" s="31"/>
      <c r="FP547" s="31"/>
      <c r="FQ547" s="31"/>
      <c r="FR547" s="31"/>
      <c r="FS547" s="31"/>
      <c r="FT547" s="31"/>
      <c r="FU547" s="31"/>
      <c r="FV547" s="31"/>
      <c r="FW547" s="31"/>
      <c r="FX547" s="31"/>
      <c r="FY547" s="31"/>
      <c r="FZ547" s="31"/>
      <c r="GA547" s="31"/>
      <c r="GB547" s="31"/>
      <c r="GC547" s="31"/>
      <c r="GD547" s="31"/>
      <c r="GE547" s="31"/>
      <c r="GF547" s="31"/>
      <c r="GG547" s="31"/>
      <c r="GH547" s="31"/>
      <c r="GI547" s="31"/>
      <c r="GJ547" s="31"/>
      <c r="GK547" s="31"/>
      <c r="GL547" s="31"/>
      <c r="GM547" s="31"/>
      <c r="GN547" s="31"/>
      <c r="GO547" s="31"/>
      <c r="GP547" s="31"/>
      <c r="GQ547" s="31"/>
      <c r="GR547" s="31"/>
      <c r="GS547" s="31"/>
      <c r="GT547" s="31"/>
      <c r="GU547" s="31"/>
      <c r="GV547" s="31"/>
      <c r="GW547" s="31"/>
      <c r="GX547" s="31"/>
      <c r="GY547" s="31"/>
      <c r="GZ547" s="31"/>
      <c r="HA547" s="31"/>
      <c r="HB547" s="31"/>
      <c r="HC547" s="31"/>
      <c r="HD547" s="31"/>
      <c r="HE547" s="31"/>
      <c r="HF547" s="31"/>
      <c r="HG547" s="31"/>
      <c r="HH547" s="31"/>
      <c r="HI547" s="31"/>
      <c r="HJ547" s="31"/>
      <c r="HK547" s="31"/>
      <c r="HL547" s="31"/>
      <c r="HM547" s="31"/>
      <c r="HN547" s="31"/>
      <c r="HO547" s="31"/>
      <c r="HP547" s="31"/>
      <c r="HQ547" s="31"/>
      <c r="HR547" s="31"/>
      <c r="HS547" s="31"/>
      <c r="HT547" s="31"/>
      <c r="HU547" s="31"/>
      <c r="HV547" s="31"/>
      <c r="HW547" s="31"/>
      <c r="HX547" s="31"/>
      <c r="HY547" s="31"/>
      <c r="HZ547" s="31"/>
      <c r="IA547" s="31"/>
      <c r="IB547" s="31"/>
      <c r="IC547" s="31"/>
      <c r="ID547" s="31"/>
      <c r="IE547" s="31"/>
      <c r="IF547" s="31"/>
      <c r="IG547" s="31"/>
      <c r="IH547" s="31"/>
      <c r="II547" s="31"/>
      <c r="IJ547" s="31"/>
      <c r="IK547" s="31"/>
      <c r="IL547" s="31"/>
    </row>
    <row r="548" spans="1:250" s="68" customFormat="1" ht="15" customHeight="1" x14ac:dyDescent="0.2">
      <c r="A548" s="18">
        <v>1</v>
      </c>
      <c r="B548" s="106" t="s">
        <v>1248</v>
      </c>
      <c r="C548" s="106" t="s">
        <v>1249</v>
      </c>
      <c r="D548" s="20">
        <v>14</v>
      </c>
      <c r="E548" s="106" t="s">
        <v>963</v>
      </c>
      <c r="F548" s="106" t="s">
        <v>1250</v>
      </c>
      <c r="G548" s="106" t="s">
        <v>1736</v>
      </c>
      <c r="H548" s="25" t="s">
        <v>715</v>
      </c>
      <c r="I548" s="21" t="s">
        <v>716</v>
      </c>
      <c r="J548" s="22" t="s">
        <v>990</v>
      </c>
      <c r="K548" s="222">
        <v>39965</v>
      </c>
      <c r="L548" s="150" t="s">
        <v>754</v>
      </c>
      <c r="M548" s="22">
        <v>40</v>
      </c>
      <c r="N548" s="22" t="s">
        <v>755</v>
      </c>
      <c r="O548" s="21" t="s">
        <v>47</v>
      </c>
      <c r="P548" s="178" t="s">
        <v>1883</v>
      </c>
      <c r="Q548" s="178" t="s">
        <v>744</v>
      </c>
      <c r="R548" s="22">
        <v>1</v>
      </c>
      <c r="S548" s="79">
        <f>11455+500+400</f>
        <v>12355</v>
      </c>
      <c r="T548" s="79"/>
      <c r="U548" s="79"/>
      <c r="V548" s="79">
        <f>S548+T548+U548</f>
        <v>12355</v>
      </c>
      <c r="W548" s="79"/>
      <c r="X548" s="79">
        <f>(V548+AD548+AE548)/30*5</f>
        <v>2344.5</v>
      </c>
      <c r="Y548" s="79">
        <f>(V548+AD548+AE548)/30*50</f>
        <v>23445</v>
      </c>
      <c r="Z548" s="79">
        <f>V548*15%</f>
        <v>1853.25</v>
      </c>
      <c r="AA548" s="79">
        <f>V548*3%</f>
        <v>370.65</v>
      </c>
      <c r="AB548" s="79">
        <f>V548*5%</f>
        <v>617.75</v>
      </c>
      <c r="AC548" s="79">
        <f>V548*2%</f>
        <v>247.1</v>
      </c>
      <c r="AD548" s="79">
        <f>1021+25</f>
        <v>1046</v>
      </c>
      <c r="AE548" s="79">
        <v>666</v>
      </c>
      <c r="AF548" s="81">
        <f>(V548+AD548+AE548)/2</f>
        <v>7033.5</v>
      </c>
      <c r="AG548" s="81">
        <f>V548+W548+Z548+AA548+AB548+AC548+AD548+AE548+(X548/12+Y548/12+AF548/12)</f>
        <v>19891</v>
      </c>
      <c r="AH548" s="81">
        <f>+AG548*12</f>
        <v>238692</v>
      </c>
      <c r="AI548" s="81"/>
      <c r="AJ548" s="81"/>
      <c r="AK548" s="81"/>
      <c r="AL548" s="81"/>
      <c r="AM548" s="81"/>
      <c r="AN548" s="81"/>
      <c r="AO548" s="81"/>
      <c r="AP548" s="81"/>
      <c r="AQ548" s="81"/>
    </row>
    <row r="549" spans="1:250" s="23" customFormat="1" ht="15" customHeight="1" x14ac:dyDescent="0.2">
      <c r="A549" s="116">
        <v>2</v>
      </c>
      <c r="B549" s="109" t="s">
        <v>1248</v>
      </c>
      <c r="C549" s="109" t="s">
        <v>1249</v>
      </c>
      <c r="D549" s="114">
        <v>14</v>
      </c>
      <c r="E549" s="109" t="s">
        <v>963</v>
      </c>
      <c r="F549" s="109" t="s">
        <v>1250</v>
      </c>
      <c r="G549" s="109" t="s">
        <v>1737</v>
      </c>
      <c r="H549" s="66" t="s">
        <v>1093</v>
      </c>
      <c r="I549" s="66" t="s">
        <v>1118</v>
      </c>
      <c r="J549" s="117" t="s">
        <v>991</v>
      </c>
      <c r="K549" s="223">
        <v>41382</v>
      </c>
      <c r="L549" s="162" t="s">
        <v>1809</v>
      </c>
      <c r="M549" s="117">
        <v>40</v>
      </c>
      <c r="N549" s="117" t="s">
        <v>731</v>
      </c>
      <c r="O549" s="66" t="s">
        <v>48</v>
      </c>
      <c r="P549" s="300" t="s">
        <v>1883</v>
      </c>
      <c r="Q549" s="300" t="s">
        <v>744</v>
      </c>
      <c r="R549" s="117">
        <v>1</v>
      </c>
      <c r="S549" s="79">
        <f>13124+300+400</f>
        <v>13824</v>
      </c>
      <c r="T549" s="118"/>
      <c r="U549" s="118"/>
      <c r="V549" s="79">
        <f>S549+T549+U549</f>
        <v>13824</v>
      </c>
      <c r="W549" s="118"/>
      <c r="X549" s="118">
        <f>(V549+AD549+AE549)/30*5</f>
        <v>2548.666666666667</v>
      </c>
      <c r="Y549" s="118">
        <f>(V549+AD549+AE549)/30*50</f>
        <v>25486.666666666668</v>
      </c>
      <c r="Z549" s="118">
        <f>V549*15%</f>
        <v>2073.6</v>
      </c>
      <c r="AA549" s="118">
        <f>V549*3%</f>
        <v>414.71999999999997</v>
      </c>
      <c r="AB549" s="118">
        <f>V549*5%</f>
        <v>691.2</v>
      </c>
      <c r="AC549" s="118">
        <f>V549*2%</f>
        <v>276.48</v>
      </c>
      <c r="AD549" s="79">
        <v>869</v>
      </c>
      <c r="AE549" s="79">
        <v>599</v>
      </c>
      <c r="AF549" s="119">
        <f>(V549+AD549+AE549)/2</f>
        <v>7646</v>
      </c>
      <c r="AG549" s="81">
        <f>V549+W549+Z549+AA549+AB549+AC549+AD549+AE549+(X549/12+Y549/12+AF549/12)</f>
        <v>21721.444444444445</v>
      </c>
      <c r="AH549" s="119">
        <f>+AG549*12</f>
        <v>260657.33333333334</v>
      </c>
      <c r="AI549" s="119"/>
      <c r="AJ549" s="119"/>
      <c r="AK549" s="119"/>
      <c r="AL549" s="119"/>
      <c r="AM549" s="119"/>
      <c r="AN549" s="119"/>
      <c r="AO549" s="119"/>
      <c r="AP549" s="119"/>
      <c r="AQ549" s="119"/>
      <c r="IM549" s="24"/>
      <c r="IN549" s="24"/>
      <c r="IO549" s="24"/>
      <c r="IP549" s="24"/>
    </row>
    <row r="550" spans="1:250" s="74" customFormat="1" ht="15" customHeight="1" x14ac:dyDescent="0.2">
      <c r="A550" s="18">
        <v>3</v>
      </c>
      <c r="B550" s="73" t="s">
        <v>1248</v>
      </c>
      <c r="C550" s="73" t="s">
        <v>1249</v>
      </c>
      <c r="D550" s="145">
        <v>14</v>
      </c>
      <c r="E550" s="181" t="s">
        <v>963</v>
      </c>
      <c r="F550" s="73" t="s">
        <v>1250</v>
      </c>
      <c r="G550" s="179" t="s">
        <v>1738</v>
      </c>
      <c r="H550" s="178" t="s">
        <v>1240</v>
      </c>
      <c r="I550" s="178" t="s">
        <v>1241</v>
      </c>
      <c r="J550" s="180" t="s">
        <v>990</v>
      </c>
      <c r="K550" s="232">
        <v>41563</v>
      </c>
      <c r="L550" s="150">
        <v>10</v>
      </c>
      <c r="M550" s="22">
        <v>40</v>
      </c>
      <c r="N550" s="22" t="s">
        <v>731</v>
      </c>
      <c r="O550" s="21" t="s">
        <v>49</v>
      </c>
      <c r="P550" s="178" t="s">
        <v>1883</v>
      </c>
      <c r="Q550" s="178" t="s">
        <v>744</v>
      </c>
      <c r="R550" s="22">
        <v>1</v>
      </c>
      <c r="S550" s="79">
        <f>15856+300</f>
        <v>16156</v>
      </c>
      <c r="T550" s="79"/>
      <c r="U550" s="79"/>
      <c r="V550" s="79">
        <f>S550+T550+U550</f>
        <v>16156</v>
      </c>
      <c r="W550" s="79"/>
      <c r="X550" s="79">
        <f>(V550+AD550+AE550)/30*5</f>
        <v>2943</v>
      </c>
      <c r="Y550" s="79">
        <f>(V550+AD550+AE550)/30*50</f>
        <v>29430</v>
      </c>
      <c r="Z550" s="79">
        <f>V550*15%</f>
        <v>2423.4</v>
      </c>
      <c r="AA550" s="79">
        <f>V550*3%</f>
        <v>484.68</v>
      </c>
      <c r="AB550" s="79">
        <f>V550*5%</f>
        <v>807.80000000000007</v>
      </c>
      <c r="AC550" s="79">
        <f>V550*2%</f>
        <v>323.12</v>
      </c>
      <c r="AD550" s="79">
        <v>931</v>
      </c>
      <c r="AE550" s="79">
        <v>571</v>
      </c>
      <c r="AF550" s="81">
        <f>(V550+AD550+AE550)/2</f>
        <v>8829</v>
      </c>
      <c r="AG550" s="81">
        <f>V550+W550+Z550+AA550+AB550+AC550+AD550+AE550+(X550/12+Y550/12+AF550/12)</f>
        <v>25130.5</v>
      </c>
      <c r="AH550" s="81">
        <f>+AG550*12</f>
        <v>301566</v>
      </c>
      <c r="AI550" s="87"/>
      <c r="AJ550" s="87"/>
      <c r="AK550" s="87"/>
      <c r="AL550" s="87"/>
      <c r="AM550" s="87"/>
      <c r="AN550" s="87"/>
      <c r="AO550" s="87"/>
      <c r="AP550" s="87"/>
      <c r="AQ550" s="87"/>
      <c r="IM550" s="76"/>
      <c r="IN550" s="76"/>
      <c r="IO550" s="76"/>
      <c r="IP550" s="76"/>
    </row>
    <row r="551" spans="1:250" s="23" customFormat="1" ht="15" customHeight="1" x14ac:dyDescent="0.2">
      <c r="A551" s="279">
        <v>4</v>
      </c>
      <c r="B551" s="112" t="s">
        <v>1248</v>
      </c>
      <c r="C551" s="112" t="s">
        <v>1249</v>
      </c>
      <c r="D551" s="113">
        <v>14</v>
      </c>
      <c r="E551" s="112" t="s">
        <v>963</v>
      </c>
      <c r="F551" s="112" t="s">
        <v>1250</v>
      </c>
      <c r="G551" s="112" t="s">
        <v>1739</v>
      </c>
      <c r="H551" s="63" t="s">
        <v>1752</v>
      </c>
      <c r="I551" s="64" t="s">
        <v>1761</v>
      </c>
      <c r="J551" s="65" t="s">
        <v>990</v>
      </c>
      <c r="K551" s="225">
        <v>41806</v>
      </c>
      <c r="L551" s="152">
        <v>13</v>
      </c>
      <c r="M551" s="65">
        <v>40</v>
      </c>
      <c r="N551" s="65" t="s">
        <v>731</v>
      </c>
      <c r="O551" s="275" t="s">
        <v>1874</v>
      </c>
      <c r="P551" s="275" t="s">
        <v>1883</v>
      </c>
      <c r="Q551" s="64" t="s">
        <v>744</v>
      </c>
      <c r="R551" s="65">
        <v>1</v>
      </c>
      <c r="S551" s="80">
        <v>27203.31</v>
      </c>
      <c r="T551" s="80"/>
      <c r="U551" s="80"/>
      <c r="V551" s="80">
        <f>S551+T551+U551</f>
        <v>27203.31</v>
      </c>
      <c r="W551" s="80"/>
      <c r="X551" s="80">
        <f>(V551+AD551+AE551)/30*5</f>
        <v>5060.3850000000002</v>
      </c>
      <c r="Y551" s="80">
        <f>(V551+AD551+AE551)/30*50</f>
        <v>50603.85</v>
      </c>
      <c r="Z551" s="80">
        <f>V551*15%</f>
        <v>4080.4965000000002</v>
      </c>
      <c r="AA551" s="80">
        <f>V551*3%</f>
        <v>816.09929999999997</v>
      </c>
      <c r="AB551" s="80">
        <f>V551*5%</f>
        <v>1360.1655000000001</v>
      </c>
      <c r="AC551" s="80">
        <f>V551*2%</f>
        <v>544.06619999999998</v>
      </c>
      <c r="AD551" s="80">
        <v>1837</v>
      </c>
      <c r="AE551" s="80">
        <v>1322</v>
      </c>
      <c r="AF551" s="82">
        <f>(V551+AD551+AE551)/2</f>
        <v>15181.155000000001</v>
      </c>
      <c r="AG551" s="82">
        <f>V551+W551+Z551+AA551+AB551+AC551+AD551+AE551+(X551/12+Y551/12+AF551/12)</f>
        <v>43066.920000000006</v>
      </c>
      <c r="AH551" s="82">
        <f>+AG551*12</f>
        <v>516803.04000000004</v>
      </c>
      <c r="AI551" s="82"/>
      <c r="AJ551" s="82"/>
      <c r="AK551" s="82"/>
      <c r="AL551" s="82"/>
      <c r="AM551" s="82"/>
      <c r="AN551" s="82"/>
      <c r="AO551" s="82"/>
      <c r="AP551" s="82"/>
      <c r="AQ551" s="82"/>
      <c r="IM551" s="24"/>
      <c r="IN551" s="24"/>
      <c r="IO551" s="24"/>
      <c r="IP551" s="24"/>
    </row>
    <row r="552" spans="1:250" s="189" customFormat="1" ht="15" customHeight="1" x14ac:dyDescent="0.2">
      <c r="A552" s="183"/>
      <c r="B552" s="184"/>
      <c r="C552" s="184"/>
      <c r="D552" s="337"/>
      <c r="E552" s="184"/>
      <c r="F552" s="184"/>
      <c r="G552" s="184"/>
      <c r="H552" s="185"/>
      <c r="I552" s="185"/>
      <c r="J552" s="107"/>
      <c r="K552" s="226"/>
      <c r="L552" s="186"/>
      <c r="M552" s="107"/>
      <c r="N552" s="107"/>
      <c r="O552" s="185"/>
      <c r="P552" s="185"/>
      <c r="Q552" s="185"/>
      <c r="R552" s="107"/>
      <c r="S552" s="88">
        <f>SUM(S548:S551)</f>
        <v>69538.31</v>
      </c>
      <c r="T552" s="88">
        <f>SUM(T548:T551)</f>
        <v>0</v>
      </c>
      <c r="U552" s="88">
        <f>SUM(U548:U551)</f>
        <v>0</v>
      </c>
      <c r="V552" s="88">
        <f>SUM(V548:V551)</f>
        <v>69538.31</v>
      </c>
      <c r="W552" s="88"/>
      <c r="X552" s="88">
        <f>SUM(X548:X551)</f>
        <v>12896.551666666666</v>
      </c>
      <c r="Y552" s="88">
        <f>SUM(Y548:Y551)</f>
        <v>128965.51666666666</v>
      </c>
      <c r="Z552" s="88">
        <f>V552*15%</f>
        <v>10430.746499999999</v>
      </c>
      <c r="AA552" s="88">
        <f>V552*3%</f>
        <v>2086.1493</v>
      </c>
      <c r="AB552" s="88">
        <f>V552*5%</f>
        <v>3476.9155000000001</v>
      </c>
      <c r="AC552" s="88">
        <f>V552*2%</f>
        <v>1390.7662</v>
      </c>
      <c r="AD552" s="88">
        <f>SUM(AD548:AD551)</f>
        <v>4683</v>
      </c>
      <c r="AE552" s="88">
        <f>SUM(AE548:AE551)</f>
        <v>3158</v>
      </c>
      <c r="AF552" s="280">
        <f>SUM(AF548:AF551)</f>
        <v>38689.654999999999</v>
      </c>
      <c r="AG552" s="280">
        <f>V552+W552+Z552+AA552+AB552+AC552+AD552+AE552+(X552/12+Y552/12+AF552/12)</f>
        <v>109809.86444444444</v>
      </c>
      <c r="AH552" s="280">
        <f>SUM(AH548:AH551)</f>
        <v>1317718.3733333335</v>
      </c>
      <c r="AI552" s="280"/>
      <c r="AJ552" s="280"/>
      <c r="AK552" s="280"/>
      <c r="AL552" s="280"/>
      <c r="AM552" s="280"/>
      <c r="AN552" s="280"/>
      <c r="AO552" s="280"/>
      <c r="AP552" s="280"/>
      <c r="AQ552" s="280"/>
    </row>
    <row r="553" spans="1:250" s="189" customFormat="1" ht="15" customHeight="1" x14ac:dyDescent="0.2">
      <c r="A553" s="183"/>
      <c r="B553" s="184"/>
      <c r="C553" s="184"/>
      <c r="D553" s="337"/>
      <c r="E553" s="184"/>
      <c r="F553" s="184"/>
      <c r="G553" s="184"/>
      <c r="H553" s="185"/>
      <c r="I553" s="185"/>
      <c r="J553" s="107"/>
      <c r="K553" s="226"/>
      <c r="L553" s="186"/>
      <c r="M553" s="107"/>
      <c r="N553" s="107"/>
      <c r="O553" s="185"/>
      <c r="P553" s="185"/>
      <c r="Q553" s="185"/>
      <c r="R553" s="107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280"/>
      <c r="AG553" s="280"/>
      <c r="AH553" s="280"/>
      <c r="AI553" s="280"/>
      <c r="AJ553" s="280"/>
      <c r="AK553" s="280"/>
      <c r="AL553" s="280"/>
      <c r="AM553" s="280"/>
      <c r="AN553" s="280"/>
      <c r="AO553" s="280"/>
      <c r="AP553" s="280"/>
      <c r="AQ553" s="280"/>
    </row>
    <row r="554" spans="1:250" s="24" customFormat="1" ht="17.25" customHeight="1" x14ac:dyDescent="0.2">
      <c r="A554" s="341">
        <f>A544+A505+A334+A231+A114+A77+A42+A16+A551+A56+A63</f>
        <v>518</v>
      </c>
      <c r="B554" s="342"/>
      <c r="C554" s="342"/>
      <c r="D554" s="342"/>
      <c r="E554" s="342"/>
      <c r="F554" s="342"/>
      <c r="G554" s="342"/>
      <c r="H554" s="343"/>
      <c r="I554" s="343"/>
      <c r="J554" s="344"/>
      <c r="K554" s="345"/>
      <c r="L554" s="346"/>
      <c r="M554" s="344"/>
      <c r="N554" s="344"/>
      <c r="O554" s="66"/>
      <c r="P554" s="66"/>
      <c r="Q554" s="347" t="s">
        <v>954</v>
      </c>
      <c r="R554" s="344"/>
      <c r="S554" s="348">
        <f>+S17+S43+S116+S232+S335+S506+S545+S552</f>
        <v>8253778.4800000014</v>
      </c>
      <c r="T554" s="348">
        <f>+T17+T43+T116+T232+T335+T506+T545+T552</f>
        <v>358585.32200000033</v>
      </c>
      <c r="U554" s="348">
        <f>+U17+U43+U116+U232+U335+U506+U545+U552</f>
        <v>105226.2000000001</v>
      </c>
      <c r="V554" s="349">
        <f>+V17+V43+V116+V232+V335+V506+V545+V552</f>
        <v>8717590.0019999947</v>
      </c>
      <c r="W554" s="348">
        <f>+W17+W43+W116+W232+W335+W506+W545+W552</f>
        <v>130041.61999999998</v>
      </c>
      <c r="X554" s="348">
        <f>X17+X43+X116+X232+X335+X506+X545+X552</f>
        <v>1610457.8336666664</v>
      </c>
      <c r="Y554" s="348">
        <f>Y17+Y43+Y116+Y232+Y335+Y506+Y545+Y552</f>
        <v>16114259.669999996</v>
      </c>
      <c r="Z554" s="348">
        <f t="shared" ref="Z554:AH554" si="287">+Z17+Z43+Z116+Z232+Z335+Z506+Z545+Z552</f>
        <v>1307638.5003000002</v>
      </c>
      <c r="AA554" s="348">
        <f t="shared" si="287"/>
        <v>261527.70006000006</v>
      </c>
      <c r="AB554" s="348">
        <f t="shared" si="287"/>
        <v>435879.50010000024</v>
      </c>
      <c r="AC554" s="348">
        <f t="shared" si="287"/>
        <v>174351.80003999991</v>
      </c>
      <c r="AD554" s="348">
        <f t="shared" si="287"/>
        <v>572393</v>
      </c>
      <c r="AE554" s="348">
        <f t="shared" si="287"/>
        <v>372764</v>
      </c>
      <c r="AF554" s="348">
        <f t="shared" si="287"/>
        <v>4112263.9009999973</v>
      </c>
      <c r="AG554" s="349">
        <f t="shared" si="287"/>
        <v>13791934.572888885</v>
      </c>
      <c r="AH554" s="349">
        <f t="shared" si="287"/>
        <v>165503214.87466666</v>
      </c>
      <c r="AI554" s="348">
        <f>AI335+AI545</f>
        <v>0</v>
      </c>
      <c r="AJ554" s="349">
        <f>+AJ17+AJ43+AJ116+AJ232+AJ335+AJ506+AJ545</f>
        <v>0</v>
      </c>
      <c r="AK554" s="348">
        <v>1668785.13</v>
      </c>
      <c r="AL554" s="348">
        <f t="shared" ref="AL554:AQ554" si="288">+AL17+AL43+AL116+AL232+AL335+AL506+AL545</f>
        <v>220000</v>
      </c>
      <c r="AM554" s="348">
        <f t="shared" si="288"/>
        <v>350000</v>
      </c>
      <c r="AN554" s="348">
        <f t="shared" si="288"/>
        <v>900000</v>
      </c>
      <c r="AO554" s="349">
        <f t="shared" si="288"/>
        <v>0</v>
      </c>
      <c r="AP554" s="349">
        <f t="shared" si="288"/>
        <v>0</v>
      </c>
      <c r="AQ554" s="348">
        <f t="shared" si="288"/>
        <v>1245000</v>
      </c>
      <c r="IL554" s="23"/>
    </row>
    <row r="555" spans="1:250" s="189" customFormat="1" ht="17.25" customHeight="1" x14ac:dyDescent="0.25">
      <c r="A555" s="35"/>
      <c r="B555" s="35"/>
      <c r="C555" s="35"/>
      <c r="D555" s="35"/>
      <c r="E555" s="35"/>
      <c r="F555" s="35"/>
      <c r="G555" s="35"/>
      <c r="H555" s="36"/>
      <c r="I555" s="43"/>
      <c r="J555" s="44"/>
      <c r="K555" s="204"/>
      <c r="L555" s="205"/>
      <c r="M555" s="177"/>
      <c r="N555" s="177"/>
      <c r="O555" s="206"/>
      <c r="P555" s="206"/>
      <c r="Q555" s="43"/>
      <c r="R555" s="177"/>
      <c r="S555" s="165"/>
      <c r="T555" s="165"/>
      <c r="U555" s="165"/>
      <c r="V555" s="207"/>
      <c r="W555" s="165"/>
      <c r="X555" s="165"/>
      <c r="Y555" s="165"/>
      <c r="Z555" s="165"/>
      <c r="AA555" s="165"/>
      <c r="AB555" s="165"/>
      <c r="AC555" s="165"/>
      <c r="AD555" s="165"/>
      <c r="AE555" s="165"/>
      <c r="AF555" s="166"/>
      <c r="AG555" s="166"/>
      <c r="AH555" s="166"/>
      <c r="AI555" s="208"/>
      <c r="AJ555" s="166"/>
      <c r="AK555" s="166"/>
      <c r="AL555" s="166"/>
      <c r="AM555" s="166"/>
      <c r="AN555" s="166"/>
      <c r="AO555" s="209"/>
      <c r="AP555" s="237" t="s">
        <v>712</v>
      </c>
      <c r="AQ555" s="236">
        <f>SUM(AH554:AQ554)</f>
        <v>169887000.00466666</v>
      </c>
      <c r="AR555" s="23"/>
      <c r="AS555" s="77"/>
      <c r="AT555" s="77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  <c r="FJ555" s="23"/>
      <c r="FK555" s="23"/>
      <c r="FL555" s="23"/>
      <c r="FM555" s="23"/>
      <c r="FN555" s="23"/>
      <c r="FO555" s="23"/>
      <c r="FP555" s="23"/>
      <c r="FQ555" s="23"/>
      <c r="FR555" s="23"/>
      <c r="FS555" s="23"/>
      <c r="FT555" s="23"/>
      <c r="FU555" s="23"/>
      <c r="FV555" s="23"/>
      <c r="FW555" s="23"/>
      <c r="FX555" s="23"/>
      <c r="FY555" s="23"/>
      <c r="FZ555" s="23"/>
      <c r="GA555" s="23"/>
      <c r="GB555" s="23"/>
      <c r="GC555" s="23"/>
      <c r="GD555" s="23"/>
      <c r="GE555" s="23"/>
      <c r="GF555" s="23"/>
      <c r="GG555" s="23"/>
      <c r="GH555" s="23"/>
      <c r="GI555" s="23"/>
      <c r="GJ555" s="23"/>
      <c r="GK555" s="23"/>
      <c r="GL555" s="23"/>
      <c r="GM555" s="23"/>
      <c r="GN555" s="23"/>
      <c r="GO555" s="23"/>
      <c r="GP555" s="23"/>
      <c r="GQ555" s="23"/>
      <c r="GR555" s="23"/>
      <c r="GS555" s="23"/>
      <c r="GT555" s="23"/>
      <c r="GU555" s="23"/>
      <c r="GV555" s="23"/>
      <c r="GW555" s="23"/>
      <c r="GX555" s="23"/>
      <c r="GY555" s="23"/>
      <c r="GZ555" s="23"/>
      <c r="HA555" s="23"/>
      <c r="HB555" s="23"/>
      <c r="HC555" s="23"/>
      <c r="HD555" s="23"/>
      <c r="HE555" s="23"/>
      <c r="HF555" s="23"/>
      <c r="HG555" s="23"/>
      <c r="HH555" s="23"/>
      <c r="HI555" s="23"/>
      <c r="HJ555" s="23"/>
      <c r="HK555" s="23"/>
      <c r="HL555" s="23"/>
      <c r="HM555" s="23"/>
      <c r="HN555" s="23"/>
      <c r="HO555" s="23"/>
      <c r="HP555" s="23"/>
      <c r="HQ555" s="23"/>
      <c r="HR555" s="23"/>
      <c r="HS555" s="23"/>
      <c r="HT555" s="23"/>
      <c r="HU555" s="23"/>
      <c r="HV555" s="23"/>
      <c r="HW555" s="23"/>
      <c r="HX555" s="23"/>
      <c r="HY555" s="23"/>
      <c r="HZ555" s="23"/>
      <c r="IA555" s="23"/>
      <c r="IB555" s="23"/>
      <c r="IC555" s="23"/>
      <c r="ID555" s="23"/>
      <c r="IE555" s="23"/>
      <c r="IF555" s="23"/>
      <c r="IG555" s="23"/>
      <c r="IH555" s="23"/>
      <c r="II555" s="23"/>
      <c r="IJ555" s="23"/>
      <c r="IK555" s="23"/>
      <c r="IL555" s="23"/>
      <c r="IM555" s="24"/>
      <c r="IN555" s="24"/>
      <c r="IO555" s="24"/>
      <c r="IP555" s="24"/>
    </row>
    <row r="556" spans="1:250" ht="20.25" customHeight="1" x14ac:dyDescent="0.25">
      <c r="A556" s="42"/>
      <c r="B556" s="42"/>
      <c r="C556" s="42"/>
      <c r="D556" s="42"/>
      <c r="E556" s="42"/>
      <c r="F556" s="42"/>
      <c r="G556" s="177"/>
      <c r="H556" s="43"/>
      <c r="I556" s="43"/>
      <c r="J556" s="44"/>
      <c r="K556" s="204"/>
      <c r="L556" s="159"/>
      <c r="M556" s="42"/>
      <c r="N556" s="42"/>
      <c r="O556" s="45"/>
      <c r="P556" s="45"/>
      <c r="Q556" s="42"/>
      <c r="R556" s="42"/>
      <c r="S556" s="141"/>
      <c r="T556" s="141"/>
      <c r="U556" s="141"/>
      <c r="V556" s="141"/>
      <c r="W556" s="141"/>
      <c r="X556" s="141"/>
      <c r="Y556" s="141"/>
      <c r="Z556" s="141"/>
      <c r="AA556" s="141"/>
      <c r="AB556" s="141"/>
      <c r="AC556" s="141"/>
      <c r="AD556" s="141"/>
      <c r="AE556" s="141"/>
      <c r="AF556" s="101"/>
      <c r="AG556" s="101"/>
      <c r="AH556" s="28"/>
      <c r="AI556" s="28"/>
      <c r="AJ556" s="28"/>
      <c r="AK556" s="28"/>
      <c r="AL556" s="28"/>
      <c r="AM556" s="28"/>
      <c r="AN556" s="28"/>
      <c r="AO556" s="28"/>
      <c r="AP556" s="28"/>
      <c r="AQ556" s="273">
        <v>190724693.31</v>
      </c>
      <c r="AR556" s="339"/>
      <c r="AS556" s="210"/>
    </row>
    <row r="557" spans="1:250" ht="15" x14ac:dyDescent="0.25">
      <c r="A557" s="42"/>
      <c r="B557" s="42"/>
      <c r="C557" s="42"/>
      <c r="D557" s="42"/>
      <c r="E557" s="42"/>
      <c r="F557" s="42"/>
      <c r="G557" s="177"/>
      <c r="H557" s="43"/>
      <c r="I557" s="43"/>
      <c r="J557" s="44"/>
      <c r="K557" s="204"/>
      <c r="L557" s="159"/>
      <c r="M557" s="42"/>
      <c r="N557" s="42"/>
      <c r="O557" s="45"/>
      <c r="P557" s="45"/>
      <c r="Q557" s="42"/>
      <c r="R557" s="42"/>
      <c r="S557" s="42"/>
      <c r="T557" s="42"/>
      <c r="U557" s="42"/>
      <c r="V557" s="141"/>
      <c r="W557" s="42"/>
      <c r="X557" s="141"/>
      <c r="Y557" s="42"/>
      <c r="Z557" s="42"/>
      <c r="AA557" s="42"/>
      <c r="AB557" s="42"/>
      <c r="AC557" s="42"/>
      <c r="AD557" s="42"/>
      <c r="AE557" s="42"/>
      <c r="AF557" s="28"/>
      <c r="AG557" s="28"/>
      <c r="AH557" s="28"/>
      <c r="AI557" s="28"/>
      <c r="AJ557" s="28"/>
      <c r="AK557" s="142"/>
      <c r="AL557" s="28"/>
      <c r="AM557" s="28"/>
      <c r="AN557" s="28"/>
      <c r="AO557" s="28"/>
      <c r="AP557" s="28"/>
      <c r="AQ557" s="28"/>
    </row>
    <row r="558" spans="1:250" ht="15" x14ac:dyDescent="0.25">
      <c r="A558" s="42"/>
      <c r="B558" s="42"/>
      <c r="C558" s="42"/>
      <c r="D558" s="42"/>
      <c r="E558" s="42"/>
      <c r="F558" s="42"/>
      <c r="G558" s="177"/>
      <c r="H558" s="43"/>
      <c r="I558" s="43"/>
      <c r="J558" s="44"/>
      <c r="K558" s="204"/>
      <c r="L558" s="159"/>
      <c r="M558" s="42"/>
      <c r="N558" s="42"/>
      <c r="O558" s="45"/>
      <c r="P558" s="45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28"/>
      <c r="AG558" s="101"/>
      <c r="AH558" s="101"/>
      <c r="AI558" s="28"/>
      <c r="AJ558" s="28"/>
      <c r="AK558" s="28"/>
      <c r="AL558" s="28"/>
      <c r="AM558" s="28"/>
      <c r="AN558" s="28"/>
      <c r="AO558" s="28"/>
      <c r="AP558" s="28"/>
      <c r="AQ558" s="211"/>
    </row>
    <row r="559" spans="1:250" ht="15" x14ac:dyDescent="0.25">
      <c r="A559" s="42"/>
      <c r="B559" s="42"/>
      <c r="C559" s="42"/>
      <c r="D559" s="42"/>
      <c r="E559" s="42"/>
      <c r="F559" s="42"/>
      <c r="G559" s="177"/>
      <c r="H559" s="43"/>
      <c r="I559" s="43"/>
      <c r="J559" s="44"/>
      <c r="K559" s="204"/>
      <c r="L559" s="159"/>
      <c r="M559" s="42"/>
      <c r="N559" s="42"/>
      <c r="O559" s="45"/>
      <c r="P559" s="45"/>
      <c r="Q559" s="42"/>
      <c r="R559" s="42"/>
      <c r="S559" s="42"/>
      <c r="T559" s="42"/>
      <c r="U559" s="42"/>
      <c r="V559" s="42"/>
      <c r="W559" s="42"/>
      <c r="X559" s="42"/>
      <c r="Y559" s="42"/>
      <c r="Z559" s="141"/>
      <c r="AA559" s="42"/>
      <c r="AB559" s="42"/>
      <c r="AC559" s="42"/>
      <c r="AD559" s="42"/>
      <c r="AE559" s="42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>
        <v>169887000</v>
      </c>
    </row>
    <row r="560" spans="1:250" ht="15" x14ac:dyDescent="0.25">
      <c r="A560" s="42"/>
      <c r="B560" s="42"/>
      <c r="C560" s="42"/>
      <c r="D560" s="42"/>
      <c r="E560" s="42"/>
      <c r="F560" s="42"/>
      <c r="G560" s="177"/>
      <c r="H560" s="43"/>
      <c r="I560" s="43"/>
      <c r="J560" s="44"/>
      <c r="K560" s="204"/>
      <c r="L560" s="159"/>
      <c r="M560" s="42"/>
      <c r="N560" s="42"/>
      <c r="O560" s="45"/>
      <c r="P560" s="45"/>
      <c r="Q560" s="42"/>
      <c r="R560" s="42"/>
      <c r="S560" s="42"/>
      <c r="T560" s="42"/>
      <c r="U560" s="42"/>
      <c r="V560" s="212"/>
      <c r="W560" s="103">
        <f>V560*12</f>
        <v>0</v>
      </c>
      <c r="X560" s="42"/>
      <c r="Y560" s="42"/>
      <c r="Z560" s="42"/>
      <c r="AA560" s="103"/>
      <c r="AB560" s="42"/>
      <c r="AC560" s="42"/>
      <c r="AD560" s="103"/>
      <c r="AE560" s="42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11">
        <f>AQ555-AQ559</f>
        <v>4.6666562557220459E-3</v>
      </c>
      <c r="AR560" s="268"/>
      <c r="AS560" s="268"/>
    </row>
    <row r="561" spans="1:48" ht="15" x14ac:dyDescent="0.25">
      <c r="A561" s="42"/>
      <c r="B561" s="42"/>
      <c r="C561" s="42"/>
      <c r="D561" s="42"/>
      <c r="E561" s="42"/>
      <c r="F561" s="42"/>
      <c r="G561" s="177"/>
      <c r="H561" s="43"/>
      <c r="I561" s="43"/>
      <c r="J561" s="44"/>
      <c r="K561" s="204"/>
      <c r="L561" s="159"/>
      <c r="M561" s="42"/>
      <c r="N561" s="42"/>
      <c r="O561" s="45"/>
      <c r="P561" s="45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103"/>
      <c r="AE561" s="103"/>
      <c r="AF561" s="104"/>
      <c r="AG561" s="104"/>
      <c r="AH561" s="28"/>
      <c r="AI561" s="28"/>
      <c r="AJ561" s="28"/>
      <c r="AK561" s="28"/>
      <c r="AL561" s="28"/>
      <c r="AM561" s="28"/>
      <c r="AN561" s="28"/>
      <c r="AO561" s="28"/>
      <c r="AP561" s="28"/>
      <c r="AQ561" s="211">
        <f>AQ555-AQ560</f>
        <v>169887000</v>
      </c>
      <c r="AS561" s="268"/>
      <c r="AT561" s="213"/>
      <c r="AV561" s="213"/>
    </row>
    <row r="562" spans="1:48" ht="15" x14ac:dyDescent="0.25">
      <c r="A562" s="42"/>
      <c r="B562" s="42"/>
      <c r="C562" s="42"/>
      <c r="D562" s="42"/>
      <c r="E562" s="42"/>
      <c r="F562" s="42"/>
      <c r="G562" s="177"/>
      <c r="H562" s="43"/>
      <c r="I562" s="43"/>
      <c r="J562" s="44"/>
      <c r="K562" s="204"/>
      <c r="L562" s="159"/>
      <c r="M562" s="42"/>
      <c r="N562" s="42"/>
      <c r="O562" s="45"/>
      <c r="P562" s="45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103"/>
      <c r="AE562" s="103"/>
      <c r="AF562" s="104"/>
      <c r="AG562" s="104"/>
      <c r="AH562" s="28"/>
      <c r="AI562" s="28"/>
      <c r="AJ562" s="28"/>
      <c r="AK562" s="28"/>
      <c r="AL562" s="28"/>
      <c r="AM562" s="28"/>
      <c r="AN562" s="28"/>
      <c r="AO562" s="28"/>
      <c r="AP562" s="28"/>
      <c r="AQ562" s="211"/>
      <c r="AS562" s="268"/>
      <c r="AT562" s="213"/>
      <c r="AV562" s="213"/>
    </row>
    <row r="563" spans="1:48" ht="15" x14ac:dyDescent="0.25">
      <c r="A563" s="42"/>
      <c r="B563" s="42"/>
      <c r="C563" s="42"/>
      <c r="D563" s="42"/>
      <c r="E563" s="42"/>
      <c r="F563" s="42"/>
      <c r="G563" s="177"/>
      <c r="H563" s="43"/>
      <c r="I563" s="43"/>
      <c r="J563" s="44"/>
      <c r="K563" s="204"/>
      <c r="L563" s="159"/>
      <c r="M563" s="42"/>
      <c r="N563" s="42"/>
      <c r="O563" s="45"/>
      <c r="P563" s="45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S563" s="268"/>
      <c r="AT563" s="213"/>
    </row>
    <row r="564" spans="1:48" ht="15" x14ac:dyDescent="0.25">
      <c r="A564" s="42"/>
      <c r="B564" s="42"/>
      <c r="C564" s="42"/>
      <c r="D564" s="42"/>
      <c r="E564" s="42"/>
      <c r="F564" s="42"/>
      <c r="G564" s="177"/>
      <c r="H564" s="43"/>
      <c r="I564" s="43"/>
      <c r="J564" s="44"/>
      <c r="K564" s="204"/>
      <c r="L564" s="159"/>
      <c r="M564" s="42"/>
      <c r="N564" s="42"/>
      <c r="O564" s="45"/>
      <c r="P564" s="45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S564" s="268"/>
    </row>
    <row r="565" spans="1:48" ht="15" x14ac:dyDescent="0.25">
      <c r="A565" s="42"/>
      <c r="B565" s="42"/>
      <c r="C565" s="42"/>
      <c r="D565" s="42"/>
      <c r="E565" s="42"/>
      <c r="F565" s="42"/>
      <c r="G565" s="177"/>
      <c r="H565" s="43"/>
      <c r="I565" s="43"/>
      <c r="J565" s="44"/>
      <c r="K565" s="204"/>
      <c r="L565" s="159"/>
      <c r="M565" s="42"/>
      <c r="N565" s="42"/>
      <c r="O565" s="45"/>
      <c r="P565" s="45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S565" s="338"/>
      <c r="AT565" s="213"/>
    </row>
    <row r="566" spans="1:48" ht="15" x14ac:dyDescent="0.25">
      <c r="A566" s="42"/>
      <c r="B566" s="42"/>
      <c r="C566" s="42"/>
      <c r="D566" s="42"/>
      <c r="E566" s="42"/>
      <c r="F566" s="42"/>
      <c r="G566" s="177"/>
      <c r="H566" s="43"/>
      <c r="I566" s="43"/>
      <c r="J566" s="44"/>
      <c r="K566" s="204"/>
      <c r="L566" s="159"/>
      <c r="M566" s="42"/>
      <c r="N566" s="42"/>
      <c r="O566" s="45"/>
      <c r="P566" s="45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</row>
    <row r="567" spans="1:48" ht="15" x14ac:dyDescent="0.25">
      <c r="A567" s="42"/>
      <c r="B567" s="42"/>
      <c r="C567" s="42"/>
      <c r="D567" s="42"/>
      <c r="E567" s="42"/>
      <c r="F567" s="42"/>
      <c r="G567" s="177"/>
      <c r="H567" s="43"/>
      <c r="I567" s="43"/>
      <c r="J567" s="44"/>
      <c r="K567" s="204"/>
      <c r="L567" s="159"/>
      <c r="M567" s="42"/>
      <c r="N567" s="42"/>
      <c r="O567" s="45"/>
      <c r="P567" s="45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</row>
    <row r="568" spans="1:48" ht="15" x14ac:dyDescent="0.25">
      <c r="A568" s="42"/>
      <c r="B568" s="42"/>
      <c r="C568" s="42"/>
      <c r="D568" s="42"/>
      <c r="E568" s="42"/>
      <c r="F568" s="42"/>
      <c r="G568" s="177"/>
      <c r="H568" s="43"/>
      <c r="I568" s="43"/>
      <c r="J568" s="44"/>
      <c r="K568" s="204"/>
      <c r="L568" s="159"/>
      <c r="M568" s="42"/>
      <c r="N568" s="42"/>
      <c r="O568" s="45"/>
      <c r="P568" s="45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</row>
    <row r="569" spans="1:48" ht="15" x14ac:dyDescent="0.25">
      <c r="A569" s="42"/>
      <c r="B569" s="42"/>
      <c r="C569" s="42"/>
      <c r="D569" s="42"/>
      <c r="E569" s="42"/>
      <c r="F569" s="42"/>
      <c r="G569" s="177"/>
      <c r="H569" s="43"/>
      <c r="I569" s="43"/>
      <c r="J569" s="44"/>
      <c r="K569" s="204"/>
      <c r="L569" s="159"/>
      <c r="M569" s="42"/>
      <c r="N569" s="42"/>
      <c r="O569" s="45"/>
      <c r="P569" s="45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</row>
    <row r="570" spans="1:48" ht="15" x14ac:dyDescent="0.25">
      <c r="A570" s="42"/>
      <c r="B570" s="42"/>
      <c r="C570" s="42"/>
      <c r="D570" s="42"/>
      <c r="E570" s="42"/>
      <c r="F570" s="42"/>
      <c r="G570" s="177"/>
      <c r="H570" s="43"/>
      <c r="I570" s="43"/>
      <c r="J570" s="44"/>
      <c r="K570" s="204"/>
      <c r="L570" s="159"/>
      <c r="M570" s="42"/>
      <c r="N570" s="42"/>
      <c r="O570" s="45"/>
      <c r="P570" s="45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</row>
    <row r="571" spans="1:48" ht="15" x14ac:dyDescent="0.25">
      <c r="A571" s="42"/>
      <c r="B571" s="42"/>
      <c r="C571" s="42"/>
      <c r="D571" s="42"/>
      <c r="E571" s="42"/>
      <c r="F571" s="42"/>
      <c r="G571" s="177"/>
      <c r="H571" s="43"/>
      <c r="I571" s="43"/>
      <c r="J571" s="44"/>
      <c r="K571" s="204"/>
      <c r="L571" s="159"/>
      <c r="M571" s="42"/>
      <c r="N571" s="42"/>
      <c r="O571" s="45"/>
      <c r="P571" s="45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</row>
    <row r="572" spans="1:48" ht="15" x14ac:dyDescent="0.25">
      <c r="A572" s="42"/>
      <c r="B572" s="42"/>
      <c r="C572" s="42"/>
      <c r="D572" s="42"/>
      <c r="E572" s="42"/>
      <c r="F572" s="42"/>
      <c r="G572" s="177"/>
      <c r="H572" s="43"/>
      <c r="I572" s="43"/>
      <c r="J572" s="44"/>
      <c r="K572" s="204"/>
      <c r="L572" s="159"/>
      <c r="M572" s="42"/>
      <c r="N572" s="42"/>
      <c r="O572" s="45"/>
      <c r="P572" s="45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</row>
    <row r="573" spans="1:48" ht="15" x14ac:dyDescent="0.25">
      <c r="A573" s="42"/>
      <c r="B573" s="42"/>
      <c r="C573" s="42"/>
      <c r="D573" s="42"/>
      <c r="E573" s="42"/>
      <c r="F573" s="42"/>
      <c r="G573" s="177"/>
      <c r="H573" s="43"/>
      <c r="I573" s="43"/>
      <c r="J573" s="44"/>
      <c r="K573" s="204"/>
      <c r="L573" s="159"/>
      <c r="M573" s="42"/>
      <c r="N573" s="42"/>
      <c r="O573" s="45"/>
      <c r="P573" s="45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</row>
    <row r="574" spans="1:48" ht="15" x14ac:dyDescent="0.25">
      <c r="A574" s="42"/>
      <c r="B574" s="42"/>
      <c r="C574" s="42"/>
      <c r="D574" s="42"/>
      <c r="E574" s="42"/>
      <c r="F574" s="42"/>
      <c r="G574" s="177"/>
      <c r="H574" s="43"/>
      <c r="I574" s="43"/>
      <c r="J574" s="44"/>
      <c r="K574" s="204"/>
      <c r="L574" s="159"/>
      <c r="M574" s="42"/>
      <c r="N574" s="42"/>
      <c r="O574" s="45"/>
      <c r="P574" s="45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</row>
    <row r="575" spans="1:48" ht="15" x14ac:dyDescent="0.25">
      <c r="A575" s="42"/>
      <c r="B575" s="42"/>
      <c r="C575" s="42"/>
      <c r="D575" s="42"/>
      <c r="E575" s="42"/>
      <c r="F575" s="42"/>
      <c r="G575" s="177"/>
      <c r="H575" s="43"/>
      <c r="I575" s="43"/>
      <c r="J575" s="44"/>
      <c r="K575" s="204"/>
      <c r="L575" s="159"/>
      <c r="M575" s="42"/>
      <c r="N575" s="42"/>
      <c r="O575" s="45"/>
      <c r="P575" s="45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</row>
    <row r="576" spans="1:48" ht="15" x14ac:dyDescent="0.25">
      <c r="A576" s="42"/>
      <c r="B576" s="42"/>
      <c r="C576" s="42"/>
      <c r="D576" s="42"/>
      <c r="E576" s="42"/>
      <c r="F576" s="42"/>
      <c r="G576" s="177"/>
      <c r="H576" s="43"/>
      <c r="I576" s="43"/>
      <c r="J576" s="44"/>
      <c r="K576" s="204"/>
      <c r="L576" s="159"/>
      <c r="M576" s="42"/>
      <c r="N576" s="42"/>
      <c r="O576" s="45"/>
      <c r="P576" s="45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</row>
    <row r="577" spans="1:43" ht="15" x14ac:dyDescent="0.25">
      <c r="A577" s="42"/>
      <c r="B577" s="42"/>
      <c r="C577" s="42"/>
      <c r="D577" s="42"/>
      <c r="E577" s="42"/>
      <c r="F577" s="42"/>
      <c r="G577" s="177"/>
      <c r="H577" s="43"/>
      <c r="I577" s="43"/>
      <c r="J577" s="44"/>
      <c r="K577" s="204"/>
      <c r="L577" s="159"/>
      <c r="M577" s="42"/>
      <c r="N577" s="42"/>
      <c r="O577" s="45"/>
      <c r="P577" s="45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</row>
    <row r="578" spans="1:43" ht="15" x14ac:dyDescent="0.25">
      <c r="A578" s="42"/>
      <c r="B578" s="42"/>
      <c r="C578" s="42"/>
      <c r="D578" s="42"/>
      <c r="E578" s="42"/>
      <c r="F578" s="42"/>
      <c r="G578" s="177"/>
      <c r="H578" s="43"/>
      <c r="I578" s="43"/>
      <c r="J578" s="44"/>
      <c r="K578" s="204"/>
      <c r="L578" s="159"/>
      <c r="M578" s="42"/>
      <c r="N578" s="42"/>
      <c r="O578" s="45"/>
      <c r="P578" s="45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</row>
    <row r="579" spans="1:43" ht="15" x14ac:dyDescent="0.25">
      <c r="A579" s="42"/>
      <c r="B579" s="42"/>
      <c r="C579" s="42"/>
      <c r="D579" s="42"/>
      <c r="E579" s="42"/>
      <c r="F579" s="42"/>
      <c r="G579" s="177"/>
      <c r="H579" s="43"/>
      <c r="I579" s="43"/>
      <c r="J579" s="44"/>
      <c r="K579" s="204"/>
      <c r="L579" s="159"/>
      <c r="M579" s="42"/>
      <c r="N579" s="42"/>
      <c r="O579" s="45"/>
      <c r="P579" s="45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</row>
    <row r="580" spans="1:43" ht="15" x14ac:dyDescent="0.25">
      <c r="A580" s="42"/>
      <c r="B580" s="42"/>
      <c r="C580" s="42"/>
      <c r="D580" s="42"/>
      <c r="E580" s="42"/>
      <c r="F580" s="42"/>
      <c r="G580" s="177"/>
      <c r="H580" s="43"/>
      <c r="I580" s="43"/>
      <c r="J580" s="44"/>
      <c r="K580" s="204"/>
      <c r="L580" s="159"/>
      <c r="M580" s="42"/>
      <c r="N580" s="42"/>
      <c r="O580" s="45"/>
      <c r="P580" s="45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</row>
    <row r="581" spans="1:43" ht="15" x14ac:dyDescent="0.25">
      <c r="A581" s="42"/>
      <c r="B581" s="42"/>
      <c r="C581" s="42"/>
      <c r="D581" s="42"/>
      <c r="E581" s="42"/>
      <c r="F581" s="42"/>
      <c r="G581" s="177"/>
      <c r="H581" s="43"/>
      <c r="I581" s="43"/>
      <c r="J581" s="44"/>
      <c r="K581" s="204"/>
      <c r="L581" s="159"/>
      <c r="M581" s="42"/>
      <c r="N581" s="42"/>
      <c r="O581" s="45"/>
      <c r="P581" s="45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</row>
    <row r="582" spans="1:43" ht="15" x14ac:dyDescent="0.25">
      <c r="A582" s="42"/>
      <c r="B582" s="42"/>
      <c r="C582" s="42"/>
      <c r="D582" s="42"/>
      <c r="E582" s="42"/>
      <c r="F582" s="42"/>
      <c r="G582" s="177"/>
      <c r="H582" s="43"/>
      <c r="I582" s="43"/>
      <c r="J582" s="44"/>
      <c r="K582" s="204"/>
      <c r="L582" s="159"/>
      <c r="M582" s="42"/>
      <c r="N582" s="42"/>
      <c r="O582" s="45"/>
      <c r="P582" s="45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</row>
    <row r="583" spans="1:43" ht="15" x14ac:dyDescent="0.25">
      <c r="A583" s="42"/>
      <c r="B583" s="42"/>
      <c r="C583" s="42"/>
      <c r="D583" s="42"/>
      <c r="E583" s="42"/>
      <c r="F583" s="42"/>
      <c r="G583" s="177"/>
      <c r="H583" s="43"/>
      <c r="I583" s="43"/>
      <c r="J583" s="44"/>
      <c r="K583" s="204"/>
      <c r="L583" s="159"/>
      <c r="M583" s="42"/>
      <c r="N583" s="42"/>
      <c r="O583" s="45"/>
      <c r="P583" s="45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</row>
    <row r="584" spans="1:43" ht="15" x14ac:dyDescent="0.25">
      <c r="A584" s="42"/>
      <c r="B584" s="42"/>
      <c r="C584" s="42"/>
      <c r="D584" s="42"/>
      <c r="E584" s="42"/>
      <c r="F584" s="42"/>
      <c r="G584" s="177"/>
      <c r="H584" s="43"/>
      <c r="I584" s="43"/>
      <c r="J584" s="44"/>
      <c r="K584" s="204"/>
      <c r="L584" s="159"/>
      <c r="M584" s="42"/>
      <c r="N584" s="42"/>
      <c r="O584" s="45"/>
      <c r="P584" s="45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</row>
    <row r="585" spans="1:43" ht="15" x14ac:dyDescent="0.25">
      <c r="A585" s="42"/>
      <c r="B585" s="42"/>
      <c r="C585" s="42"/>
      <c r="D585" s="42"/>
      <c r="E585" s="42"/>
      <c r="F585" s="42"/>
      <c r="G585" s="177"/>
      <c r="H585" s="43"/>
      <c r="I585" s="43"/>
      <c r="J585" s="44"/>
      <c r="K585" s="204"/>
      <c r="L585" s="159"/>
      <c r="M585" s="42"/>
      <c r="N585" s="42"/>
      <c r="O585" s="45"/>
      <c r="P585" s="45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</row>
    <row r="586" spans="1:43" ht="15" x14ac:dyDescent="0.25">
      <c r="A586" s="42"/>
      <c r="B586" s="42"/>
      <c r="C586" s="42"/>
      <c r="D586" s="42"/>
      <c r="E586" s="42"/>
      <c r="F586" s="42"/>
      <c r="G586" s="177"/>
      <c r="H586" s="43"/>
      <c r="I586" s="43"/>
      <c r="J586" s="44"/>
      <c r="K586" s="204"/>
      <c r="L586" s="159"/>
      <c r="M586" s="42"/>
      <c r="N586" s="42"/>
      <c r="O586" s="45"/>
      <c r="P586" s="45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</row>
    <row r="587" spans="1:43" ht="15" x14ac:dyDescent="0.25">
      <c r="A587" s="42"/>
      <c r="B587" s="42"/>
      <c r="C587" s="42"/>
      <c r="D587" s="42"/>
      <c r="E587" s="42"/>
      <c r="F587" s="42"/>
      <c r="G587" s="177"/>
      <c r="H587" s="43"/>
      <c r="I587" s="43"/>
      <c r="J587" s="44"/>
      <c r="K587" s="204"/>
      <c r="L587" s="159"/>
      <c r="M587" s="42"/>
      <c r="N587" s="42"/>
      <c r="O587" s="45"/>
      <c r="P587" s="45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</row>
    <row r="588" spans="1:43" ht="15" x14ac:dyDescent="0.25">
      <c r="A588" s="42"/>
      <c r="B588" s="42"/>
      <c r="C588" s="42"/>
      <c r="D588" s="42"/>
      <c r="E588" s="42"/>
      <c r="F588" s="42"/>
      <c r="G588" s="177"/>
      <c r="H588" s="43"/>
      <c r="I588" s="43"/>
      <c r="J588" s="44"/>
      <c r="K588" s="204"/>
      <c r="L588" s="159"/>
      <c r="M588" s="42"/>
      <c r="N588" s="42"/>
      <c r="O588" s="45"/>
      <c r="P588" s="45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</row>
    <row r="589" spans="1:43" ht="15" x14ac:dyDescent="0.25">
      <c r="A589" s="42"/>
      <c r="B589" s="42"/>
      <c r="C589" s="42"/>
      <c r="D589" s="42"/>
      <c r="E589" s="42"/>
      <c r="F589" s="42"/>
      <c r="G589" s="177"/>
      <c r="H589" s="43"/>
      <c r="I589" s="43"/>
      <c r="J589" s="44"/>
      <c r="K589" s="204"/>
      <c r="L589" s="159"/>
      <c r="M589" s="42"/>
      <c r="N589" s="42"/>
      <c r="O589" s="45"/>
      <c r="P589" s="45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</row>
    <row r="590" spans="1:43" ht="15" x14ac:dyDescent="0.25">
      <c r="A590" s="42"/>
      <c r="B590" s="42"/>
      <c r="C590" s="42"/>
      <c r="D590" s="42"/>
      <c r="E590" s="42"/>
      <c r="F590" s="42"/>
      <c r="G590" s="177"/>
      <c r="H590" s="43"/>
      <c r="I590" s="43"/>
      <c r="J590" s="44"/>
      <c r="K590" s="204"/>
      <c r="L590" s="159"/>
      <c r="M590" s="42"/>
      <c r="N590" s="42"/>
      <c r="O590" s="45"/>
      <c r="P590" s="45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</row>
    <row r="591" spans="1:43" ht="15" x14ac:dyDescent="0.25">
      <c r="A591" s="42"/>
      <c r="B591" s="42"/>
      <c r="C591" s="42"/>
      <c r="D591" s="42"/>
      <c r="E591" s="42"/>
      <c r="F591" s="42"/>
      <c r="G591" s="177"/>
      <c r="H591" s="43"/>
      <c r="I591" s="43"/>
      <c r="J591" s="44"/>
      <c r="K591" s="204"/>
      <c r="L591" s="159"/>
      <c r="M591" s="42"/>
      <c r="N591" s="42"/>
      <c r="O591" s="45"/>
      <c r="P591" s="45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</row>
    <row r="592" spans="1:43" ht="15" x14ac:dyDescent="0.25">
      <c r="A592" s="42"/>
      <c r="B592" s="42"/>
      <c r="C592" s="42"/>
      <c r="D592" s="42"/>
      <c r="E592" s="42"/>
      <c r="F592" s="42"/>
      <c r="G592" s="177"/>
      <c r="H592" s="43"/>
      <c r="I592" s="43"/>
      <c r="J592" s="44"/>
      <c r="K592" s="204"/>
      <c r="L592" s="159"/>
      <c r="M592" s="42"/>
      <c r="N592" s="42"/>
      <c r="O592" s="45"/>
      <c r="P592" s="45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</row>
    <row r="593" spans="1:43" ht="15" x14ac:dyDescent="0.25">
      <c r="A593" s="42"/>
      <c r="B593" s="42"/>
      <c r="C593" s="42"/>
      <c r="D593" s="42"/>
      <c r="E593" s="42"/>
      <c r="F593" s="42"/>
      <c r="G593" s="177"/>
      <c r="H593" s="43"/>
      <c r="I593" s="43"/>
      <c r="J593" s="44"/>
      <c r="K593" s="204"/>
      <c r="L593" s="159"/>
      <c r="M593" s="42"/>
      <c r="N593" s="42"/>
      <c r="O593" s="45"/>
      <c r="P593" s="45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</row>
    <row r="594" spans="1:43" ht="15" x14ac:dyDescent="0.25">
      <c r="A594" s="42"/>
      <c r="B594" s="42"/>
      <c r="C594" s="42"/>
      <c r="D594" s="42"/>
      <c r="E594" s="42"/>
      <c r="F594" s="42"/>
      <c r="G594" s="177"/>
      <c r="H594" s="43"/>
      <c r="I594" s="43"/>
      <c r="J594" s="44"/>
      <c r="K594" s="204"/>
      <c r="L594" s="159"/>
      <c r="M594" s="42"/>
      <c r="N594" s="42"/>
      <c r="O594" s="45"/>
      <c r="P594" s="45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</row>
    <row r="595" spans="1:43" ht="15" x14ac:dyDescent="0.25">
      <c r="A595" s="42"/>
      <c r="B595" s="42"/>
      <c r="C595" s="42"/>
      <c r="D595" s="42"/>
      <c r="E595" s="42"/>
      <c r="F595" s="42"/>
      <c r="G595" s="177"/>
      <c r="H595" s="43"/>
      <c r="I595" s="43"/>
      <c r="J595" s="44"/>
      <c r="K595" s="204"/>
      <c r="L595" s="159"/>
      <c r="M595" s="42"/>
      <c r="N595" s="42"/>
      <c r="O595" s="45"/>
      <c r="P595" s="45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</row>
    <row r="596" spans="1:43" ht="15" x14ac:dyDescent="0.25">
      <c r="A596" s="42"/>
      <c r="B596" s="42"/>
      <c r="C596" s="42"/>
      <c r="D596" s="42"/>
      <c r="E596" s="42"/>
      <c r="F596" s="42"/>
      <c r="G596" s="177"/>
      <c r="H596" s="43"/>
      <c r="I596" s="43"/>
      <c r="J596" s="44"/>
      <c r="K596" s="204"/>
      <c r="L596" s="159"/>
      <c r="M596" s="42"/>
      <c r="N596" s="42"/>
      <c r="O596" s="45"/>
      <c r="P596" s="45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</row>
    <row r="597" spans="1:43" ht="15" x14ac:dyDescent="0.25">
      <c r="A597" s="42"/>
      <c r="B597" s="42"/>
      <c r="C597" s="42"/>
      <c r="D597" s="42"/>
      <c r="E597" s="42"/>
      <c r="F597" s="42"/>
      <c r="G597" s="177"/>
      <c r="H597" s="43"/>
      <c r="I597" s="43"/>
      <c r="J597" s="44"/>
      <c r="K597" s="204"/>
      <c r="L597" s="159"/>
      <c r="M597" s="42"/>
      <c r="N597" s="42"/>
      <c r="O597" s="45"/>
      <c r="P597" s="45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</row>
    <row r="598" spans="1:43" ht="15" x14ac:dyDescent="0.25">
      <c r="A598" s="42"/>
      <c r="B598" s="42"/>
      <c r="C598" s="42"/>
      <c r="D598" s="42"/>
      <c r="E598" s="42"/>
      <c r="F598" s="42"/>
      <c r="G598" s="177"/>
      <c r="H598" s="43"/>
      <c r="I598" s="43"/>
      <c r="J598" s="44"/>
      <c r="K598" s="204"/>
      <c r="L598" s="159"/>
      <c r="M598" s="42"/>
      <c r="N598" s="42"/>
      <c r="O598" s="45"/>
      <c r="P598" s="45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</row>
    <row r="599" spans="1:43" ht="15" x14ac:dyDescent="0.25">
      <c r="A599" s="42"/>
      <c r="B599" s="42"/>
      <c r="C599" s="42"/>
      <c r="D599" s="42"/>
      <c r="E599" s="42"/>
      <c r="F599" s="42"/>
      <c r="G599" s="177"/>
      <c r="H599" s="43"/>
      <c r="I599" s="43"/>
      <c r="J599" s="44"/>
      <c r="K599" s="204"/>
      <c r="L599" s="159"/>
      <c r="M599" s="42"/>
      <c r="N599" s="42"/>
      <c r="O599" s="45"/>
      <c r="P599" s="45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</row>
    <row r="600" spans="1:43" ht="15" x14ac:dyDescent="0.25">
      <c r="A600" s="42"/>
      <c r="B600" s="42"/>
      <c r="C600" s="42"/>
      <c r="D600" s="42"/>
      <c r="E600" s="42"/>
      <c r="F600" s="42"/>
      <c r="G600" s="177"/>
      <c r="H600" s="43"/>
      <c r="I600" s="43"/>
      <c r="J600" s="44"/>
      <c r="K600" s="204"/>
      <c r="L600" s="159"/>
      <c r="M600" s="42"/>
      <c r="N600" s="42"/>
      <c r="O600" s="45"/>
      <c r="P600" s="45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</row>
    <row r="601" spans="1:43" ht="15" x14ac:dyDescent="0.25">
      <c r="A601" s="42"/>
      <c r="B601" s="42"/>
      <c r="C601" s="42"/>
      <c r="D601" s="42"/>
      <c r="E601" s="42"/>
      <c r="F601" s="42"/>
      <c r="G601" s="177"/>
      <c r="H601" s="43"/>
      <c r="I601" s="43"/>
      <c r="J601" s="44"/>
      <c r="K601" s="204"/>
      <c r="L601" s="159"/>
      <c r="M601" s="42"/>
      <c r="N601" s="42"/>
      <c r="O601" s="45"/>
      <c r="P601" s="45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</row>
    <row r="602" spans="1:43" ht="15" x14ac:dyDescent="0.25">
      <c r="A602" s="42"/>
      <c r="B602" s="42"/>
      <c r="C602" s="42"/>
      <c r="D602" s="42"/>
      <c r="E602" s="42"/>
      <c r="F602" s="42"/>
      <c r="G602" s="177"/>
      <c r="H602" s="43"/>
      <c r="I602" s="43"/>
      <c r="J602" s="44"/>
      <c r="K602" s="204"/>
      <c r="L602" s="159"/>
      <c r="M602" s="42"/>
      <c r="N602" s="42"/>
      <c r="O602" s="45"/>
      <c r="P602" s="45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</row>
    <row r="603" spans="1:43" ht="15" x14ac:dyDescent="0.25">
      <c r="A603" s="42"/>
      <c r="B603" s="42"/>
      <c r="C603" s="42"/>
      <c r="D603" s="42"/>
      <c r="E603" s="42"/>
      <c r="F603" s="42"/>
      <c r="G603" s="177"/>
      <c r="H603" s="43"/>
      <c r="I603" s="43"/>
      <c r="J603" s="44"/>
      <c r="K603" s="204"/>
      <c r="L603" s="159"/>
      <c r="M603" s="42"/>
      <c r="N603" s="42"/>
      <c r="O603" s="45"/>
      <c r="P603" s="45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</row>
    <row r="604" spans="1:43" ht="15" x14ac:dyDescent="0.25">
      <c r="A604" s="42"/>
      <c r="B604" s="42"/>
      <c r="C604" s="42"/>
      <c r="D604" s="42"/>
      <c r="E604" s="42"/>
      <c r="F604" s="42"/>
      <c r="G604" s="177"/>
      <c r="H604" s="43"/>
      <c r="I604" s="43"/>
      <c r="J604" s="44"/>
      <c r="K604" s="204"/>
      <c r="L604" s="159"/>
      <c r="M604" s="42"/>
      <c r="N604" s="42"/>
      <c r="O604" s="45"/>
      <c r="P604" s="45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</row>
    <row r="605" spans="1:43" ht="15" x14ac:dyDescent="0.25">
      <c r="A605" s="42"/>
      <c r="B605" s="42"/>
      <c r="C605" s="42"/>
      <c r="D605" s="42"/>
      <c r="E605" s="42"/>
      <c r="F605" s="42"/>
      <c r="G605" s="177"/>
      <c r="H605" s="43"/>
      <c r="I605" s="43"/>
      <c r="J605" s="44"/>
      <c r="K605" s="204"/>
      <c r="L605" s="159"/>
      <c r="M605" s="42"/>
      <c r="N605" s="42"/>
      <c r="O605" s="45"/>
      <c r="P605" s="45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</row>
    <row r="606" spans="1:43" ht="15" x14ac:dyDescent="0.25">
      <c r="A606" s="42"/>
      <c r="B606" s="42"/>
      <c r="C606" s="42"/>
      <c r="D606" s="42"/>
      <c r="E606" s="42"/>
      <c r="F606" s="42"/>
      <c r="G606" s="177"/>
      <c r="H606" s="43"/>
      <c r="I606" s="43"/>
      <c r="J606" s="44"/>
      <c r="K606" s="204"/>
      <c r="L606" s="159"/>
      <c r="M606" s="42"/>
      <c r="N606" s="42"/>
      <c r="O606" s="45"/>
      <c r="P606" s="45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</row>
    <row r="607" spans="1:43" ht="15" x14ac:dyDescent="0.25">
      <c r="A607" s="42"/>
      <c r="B607" s="42"/>
      <c r="C607" s="42"/>
      <c r="D607" s="42"/>
      <c r="E607" s="42"/>
      <c r="F607" s="42"/>
      <c r="G607" s="177"/>
      <c r="H607" s="43"/>
      <c r="I607" s="43"/>
      <c r="J607" s="44"/>
      <c r="K607" s="204"/>
      <c r="L607" s="159"/>
      <c r="M607" s="42"/>
      <c r="N607" s="42"/>
      <c r="O607" s="45"/>
      <c r="P607" s="45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</row>
    <row r="608" spans="1:43" ht="15" x14ac:dyDescent="0.25">
      <c r="A608" s="42"/>
      <c r="B608" s="42"/>
      <c r="C608" s="42"/>
      <c r="D608" s="42"/>
      <c r="E608" s="42"/>
      <c r="F608" s="42"/>
      <c r="G608" s="177"/>
      <c r="H608" s="43"/>
      <c r="I608" s="43"/>
      <c r="J608" s="44"/>
      <c r="K608" s="204"/>
      <c r="L608" s="159"/>
      <c r="M608" s="42"/>
      <c r="N608" s="42"/>
      <c r="O608" s="45"/>
      <c r="P608" s="45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</row>
    <row r="609" spans="1:43" ht="15" x14ac:dyDescent="0.25">
      <c r="A609" s="42"/>
      <c r="B609" s="42"/>
      <c r="C609" s="42"/>
      <c r="D609" s="42"/>
      <c r="E609" s="42"/>
      <c r="F609" s="42"/>
      <c r="G609" s="177"/>
      <c r="H609" s="43"/>
      <c r="I609" s="43"/>
      <c r="J609" s="44"/>
      <c r="K609" s="204"/>
      <c r="L609" s="159"/>
      <c r="M609" s="42"/>
      <c r="N609" s="42"/>
      <c r="O609" s="45"/>
      <c r="P609" s="45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</row>
    <row r="610" spans="1:43" ht="15" x14ac:dyDescent="0.25">
      <c r="A610" s="42"/>
      <c r="B610" s="42"/>
      <c r="C610" s="42"/>
      <c r="D610" s="42"/>
      <c r="E610" s="42"/>
      <c r="F610" s="42"/>
      <c r="G610" s="177"/>
      <c r="H610" s="43"/>
      <c r="I610" s="43"/>
      <c r="J610" s="44"/>
      <c r="K610" s="204"/>
      <c r="L610" s="159"/>
      <c r="M610" s="42"/>
      <c r="N610" s="42"/>
      <c r="O610" s="45"/>
      <c r="P610" s="45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</row>
    <row r="611" spans="1:43" ht="15" x14ac:dyDescent="0.25">
      <c r="A611" s="42"/>
      <c r="B611" s="42"/>
      <c r="C611" s="42"/>
      <c r="D611" s="42"/>
      <c r="E611" s="42"/>
      <c r="F611" s="42"/>
      <c r="G611" s="177"/>
      <c r="H611" s="43"/>
      <c r="I611" s="43"/>
      <c r="J611" s="44"/>
      <c r="K611" s="204"/>
      <c r="L611" s="159"/>
      <c r="M611" s="42"/>
      <c r="N611" s="42"/>
      <c r="O611" s="45"/>
      <c r="P611" s="45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</row>
    <row r="612" spans="1:43" ht="15" x14ac:dyDescent="0.25">
      <c r="A612" s="42"/>
      <c r="B612" s="42"/>
      <c r="C612" s="42"/>
      <c r="D612" s="42"/>
      <c r="E612" s="42"/>
      <c r="F612" s="42"/>
      <c r="G612" s="177"/>
      <c r="H612" s="43"/>
      <c r="I612" s="43"/>
      <c r="J612" s="44"/>
      <c r="K612" s="204"/>
      <c r="L612" s="159"/>
      <c r="M612" s="42"/>
      <c r="N612" s="42"/>
      <c r="O612" s="45"/>
      <c r="P612" s="45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</row>
    <row r="613" spans="1:43" ht="15" x14ac:dyDescent="0.25">
      <c r="A613" s="42"/>
      <c r="B613" s="42"/>
      <c r="C613" s="42"/>
      <c r="D613" s="42"/>
      <c r="E613" s="42"/>
      <c r="F613" s="42"/>
      <c r="G613" s="177"/>
      <c r="H613" s="43"/>
      <c r="I613" s="43"/>
      <c r="J613" s="44"/>
      <c r="K613" s="204"/>
      <c r="L613" s="159"/>
      <c r="M613" s="42"/>
      <c r="N613" s="42"/>
      <c r="O613" s="45"/>
      <c r="P613" s="45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</row>
    <row r="614" spans="1:43" ht="15" x14ac:dyDescent="0.25">
      <c r="A614" s="42"/>
      <c r="B614" s="42"/>
      <c r="C614" s="42"/>
      <c r="D614" s="42"/>
      <c r="E614" s="42"/>
      <c r="F614" s="42"/>
      <c r="G614" s="177"/>
      <c r="H614" s="43"/>
      <c r="I614" s="43"/>
      <c r="J614" s="44"/>
      <c r="K614" s="204"/>
      <c r="L614" s="159"/>
      <c r="M614" s="42"/>
      <c r="N614" s="42"/>
      <c r="O614" s="45"/>
      <c r="P614" s="45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</row>
    <row r="615" spans="1:43" ht="15" x14ac:dyDescent="0.25">
      <c r="A615" s="42"/>
      <c r="B615" s="42"/>
      <c r="C615" s="42"/>
      <c r="D615" s="42"/>
      <c r="E615" s="42"/>
      <c r="F615" s="42"/>
      <c r="G615" s="177"/>
      <c r="H615" s="43"/>
      <c r="I615" s="43"/>
      <c r="J615" s="44"/>
      <c r="K615" s="204"/>
      <c r="L615" s="159"/>
      <c r="M615" s="42"/>
      <c r="N615" s="42"/>
      <c r="O615" s="45"/>
      <c r="P615" s="45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</row>
    <row r="616" spans="1:43" ht="15" x14ac:dyDescent="0.25">
      <c r="A616" s="42"/>
      <c r="B616" s="42"/>
      <c r="C616" s="42"/>
      <c r="D616" s="42"/>
      <c r="E616" s="42"/>
      <c r="F616" s="42"/>
      <c r="G616" s="177"/>
      <c r="H616" s="43"/>
      <c r="I616" s="43"/>
      <c r="J616" s="44"/>
      <c r="K616" s="204"/>
      <c r="L616" s="159"/>
      <c r="M616" s="42"/>
      <c r="N616" s="42"/>
      <c r="O616" s="45"/>
      <c r="P616" s="45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</row>
    <row r="617" spans="1:43" ht="15" x14ac:dyDescent="0.25">
      <c r="A617" s="42"/>
      <c r="B617" s="42"/>
      <c r="C617" s="42"/>
      <c r="D617" s="42"/>
      <c r="E617" s="42"/>
      <c r="F617" s="42"/>
      <c r="G617" s="177"/>
      <c r="H617" s="43"/>
      <c r="I617" s="43"/>
      <c r="J617" s="44"/>
      <c r="K617" s="204"/>
      <c r="L617" s="159"/>
      <c r="M617" s="42"/>
      <c r="N617" s="42"/>
      <c r="O617" s="45"/>
      <c r="P617" s="45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</row>
    <row r="618" spans="1:43" ht="15" x14ac:dyDescent="0.25">
      <c r="A618" s="42"/>
      <c r="B618" s="42"/>
      <c r="C618" s="42"/>
      <c r="D618" s="42"/>
      <c r="E618" s="42"/>
      <c r="F618" s="42"/>
      <c r="G618" s="177"/>
      <c r="H618" s="43"/>
      <c r="I618" s="43"/>
      <c r="J618" s="44"/>
      <c r="K618" s="204"/>
      <c r="L618" s="159"/>
      <c r="M618" s="42"/>
      <c r="N618" s="42"/>
      <c r="O618" s="45"/>
      <c r="P618" s="45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</row>
    <row r="619" spans="1:43" ht="15" x14ac:dyDescent="0.25">
      <c r="A619" s="42"/>
      <c r="B619" s="42"/>
      <c r="C619" s="42"/>
      <c r="D619" s="42"/>
      <c r="E619" s="42"/>
      <c r="F619" s="42"/>
      <c r="G619" s="177"/>
      <c r="H619" s="43"/>
      <c r="I619" s="43"/>
      <c r="J619" s="44"/>
      <c r="K619" s="204"/>
      <c r="L619" s="159"/>
      <c r="M619" s="42"/>
      <c r="N619" s="42"/>
      <c r="O619" s="45"/>
      <c r="P619" s="45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</row>
    <row r="620" spans="1:43" ht="15" x14ac:dyDescent="0.25">
      <c r="A620" s="42"/>
      <c r="B620" s="42"/>
      <c r="C620" s="42"/>
      <c r="D620" s="42"/>
      <c r="E620" s="42"/>
      <c r="F620" s="42"/>
      <c r="G620" s="177"/>
      <c r="H620" s="43"/>
      <c r="I620" s="43"/>
      <c r="J620" s="44"/>
      <c r="K620" s="204"/>
      <c r="L620" s="159"/>
      <c r="M620" s="42"/>
      <c r="N620" s="42"/>
      <c r="O620" s="45"/>
      <c r="P620" s="45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</row>
    <row r="621" spans="1:43" ht="15" x14ac:dyDescent="0.25">
      <c r="A621" s="42"/>
      <c r="B621" s="42"/>
      <c r="C621" s="42"/>
      <c r="D621" s="42"/>
      <c r="E621" s="42"/>
      <c r="F621" s="42"/>
      <c r="G621" s="177"/>
      <c r="H621" s="43"/>
      <c r="I621" s="43"/>
      <c r="J621" s="44"/>
      <c r="K621" s="204"/>
      <c r="L621" s="159"/>
      <c r="M621" s="42"/>
      <c r="N621" s="42"/>
      <c r="O621" s="45"/>
      <c r="P621" s="45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</row>
    <row r="622" spans="1:43" ht="15" x14ac:dyDescent="0.25">
      <c r="A622" s="42"/>
      <c r="B622" s="42"/>
      <c r="C622" s="42"/>
      <c r="D622" s="42"/>
      <c r="E622" s="42"/>
      <c r="F622" s="42"/>
      <c r="G622" s="177"/>
      <c r="H622" s="43"/>
      <c r="I622" s="43"/>
      <c r="J622" s="44"/>
      <c r="K622" s="204"/>
      <c r="L622" s="159"/>
      <c r="M622" s="42"/>
      <c r="N622" s="42"/>
      <c r="O622" s="45"/>
      <c r="P622" s="45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</row>
    <row r="623" spans="1:43" ht="15" x14ac:dyDescent="0.25">
      <c r="A623" s="42"/>
      <c r="B623" s="42"/>
      <c r="C623" s="42"/>
      <c r="D623" s="42"/>
      <c r="E623" s="42"/>
      <c r="F623" s="42"/>
      <c r="G623" s="177"/>
      <c r="H623" s="43"/>
      <c r="I623" s="43"/>
      <c r="J623" s="44"/>
      <c r="K623" s="204"/>
      <c r="L623" s="159"/>
      <c r="M623" s="42"/>
      <c r="N623" s="42"/>
      <c r="O623" s="45"/>
      <c r="P623" s="45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</row>
    <row r="624" spans="1:43" ht="15" x14ac:dyDescent="0.25">
      <c r="A624" s="42"/>
      <c r="B624" s="42"/>
      <c r="C624" s="42"/>
      <c r="D624" s="42"/>
      <c r="E624" s="42"/>
      <c r="F624" s="42"/>
      <c r="G624" s="177"/>
      <c r="H624" s="43"/>
      <c r="I624" s="43"/>
      <c r="J624" s="44"/>
      <c r="K624" s="204"/>
      <c r="L624" s="159"/>
      <c r="M624" s="42"/>
      <c r="N624" s="42"/>
      <c r="O624" s="45"/>
      <c r="P624" s="45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</row>
    <row r="625" spans="1:43" ht="15" x14ac:dyDescent="0.25">
      <c r="A625" s="42"/>
      <c r="B625" s="42"/>
      <c r="C625" s="42"/>
      <c r="D625" s="42"/>
      <c r="E625" s="42"/>
      <c r="F625" s="42"/>
      <c r="G625" s="177"/>
      <c r="H625" s="43"/>
      <c r="I625" s="43"/>
      <c r="J625" s="44"/>
      <c r="K625" s="204"/>
      <c r="L625" s="159"/>
      <c r="M625" s="42"/>
      <c r="N625" s="42"/>
      <c r="O625" s="45"/>
      <c r="P625" s="45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</row>
    <row r="626" spans="1:43" ht="15" x14ac:dyDescent="0.25">
      <c r="A626" s="42"/>
      <c r="B626" s="42"/>
      <c r="C626" s="42"/>
      <c r="D626" s="42"/>
      <c r="E626" s="42"/>
      <c r="F626" s="42"/>
      <c r="G626" s="177"/>
      <c r="H626" s="43"/>
      <c r="I626" s="43"/>
      <c r="J626" s="44"/>
      <c r="K626" s="204"/>
      <c r="L626" s="159"/>
      <c r="M626" s="42"/>
      <c r="N626" s="42"/>
      <c r="O626" s="45"/>
      <c r="P626" s="45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</row>
    <row r="627" spans="1:43" ht="15" x14ac:dyDescent="0.25">
      <c r="A627" s="42"/>
      <c r="B627" s="42"/>
      <c r="C627" s="42"/>
      <c r="D627" s="42"/>
      <c r="E627" s="42"/>
      <c r="F627" s="42"/>
      <c r="G627" s="177"/>
      <c r="H627" s="43"/>
      <c r="I627" s="43"/>
      <c r="J627" s="44"/>
      <c r="K627" s="204"/>
      <c r="L627" s="159"/>
      <c r="M627" s="42"/>
      <c r="N627" s="42"/>
      <c r="O627" s="45"/>
      <c r="P627" s="45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</row>
    <row r="628" spans="1:43" ht="15" x14ac:dyDescent="0.25">
      <c r="A628" s="42"/>
      <c r="B628" s="42"/>
      <c r="C628" s="42"/>
      <c r="D628" s="42"/>
      <c r="E628" s="42"/>
      <c r="F628" s="42"/>
      <c r="G628" s="177"/>
      <c r="H628" s="43"/>
      <c r="I628" s="43"/>
      <c r="J628" s="44"/>
      <c r="K628" s="204"/>
      <c r="L628" s="159"/>
      <c r="M628" s="42"/>
      <c r="N628" s="42"/>
      <c r="O628" s="45"/>
      <c r="P628" s="45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</row>
    <row r="629" spans="1:43" ht="15" x14ac:dyDescent="0.25">
      <c r="A629" s="42"/>
      <c r="B629" s="42"/>
      <c r="C629" s="42"/>
      <c r="D629" s="42"/>
      <c r="E629" s="42"/>
      <c r="F629" s="42"/>
      <c r="G629" s="177"/>
      <c r="H629" s="43"/>
      <c r="I629" s="43"/>
      <c r="J629" s="44"/>
      <c r="K629" s="204"/>
      <c r="L629" s="159"/>
      <c r="M629" s="42"/>
      <c r="N629" s="42"/>
      <c r="O629" s="45"/>
      <c r="P629" s="45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</row>
    <row r="630" spans="1:43" ht="15" x14ac:dyDescent="0.25">
      <c r="A630" s="42"/>
      <c r="B630" s="42"/>
      <c r="C630" s="42"/>
      <c r="D630" s="42"/>
      <c r="E630" s="42"/>
      <c r="F630" s="42"/>
      <c r="G630" s="177"/>
      <c r="H630" s="43"/>
      <c r="I630" s="43"/>
      <c r="J630" s="44"/>
      <c r="K630" s="204"/>
      <c r="L630" s="159"/>
      <c r="M630" s="42"/>
      <c r="N630" s="42"/>
      <c r="O630" s="45"/>
      <c r="P630" s="45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</row>
    <row r="631" spans="1:43" ht="15" x14ac:dyDescent="0.25">
      <c r="A631" s="42"/>
      <c r="B631" s="42"/>
      <c r="C631" s="42"/>
      <c r="D631" s="42"/>
      <c r="E631" s="42"/>
      <c r="F631" s="42"/>
      <c r="G631" s="177"/>
      <c r="H631" s="43"/>
      <c r="I631" s="43"/>
      <c r="J631" s="44"/>
      <c r="K631" s="204"/>
      <c r="L631" s="159"/>
      <c r="M631" s="42"/>
      <c r="N631" s="42"/>
      <c r="O631" s="45"/>
      <c r="P631" s="45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</row>
    <row r="632" spans="1:43" ht="15" x14ac:dyDescent="0.25">
      <c r="A632" s="42"/>
      <c r="B632" s="42"/>
      <c r="C632" s="42"/>
      <c r="D632" s="42"/>
      <c r="E632" s="42"/>
      <c r="F632" s="42"/>
      <c r="G632" s="177"/>
      <c r="H632" s="43"/>
      <c r="I632" s="43"/>
      <c r="J632" s="44"/>
      <c r="K632" s="204"/>
      <c r="L632" s="159"/>
      <c r="M632" s="42"/>
      <c r="N632" s="42"/>
      <c r="O632" s="45"/>
      <c r="P632" s="45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</row>
    <row r="633" spans="1:43" ht="15" x14ac:dyDescent="0.25">
      <c r="A633" s="42"/>
      <c r="B633" s="42"/>
      <c r="C633" s="42"/>
      <c r="D633" s="42"/>
      <c r="E633" s="42"/>
      <c r="F633" s="42"/>
      <c r="G633" s="177"/>
      <c r="H633" s="43"/>
      <c r="I633" s="43"/>
      <c r="J633" s="44"/>
      <c r="K633" s="204"/>
      <c r="L633" s="159"/>
      <c r="M633" s="42"/>
      <c r="N633" s="42"/>
      <c r="O633" s="45"/>
      <c r="P633" s="45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</row>
    <row r="634" spans="1:43" ht="15" x14ac:dyDescent="0.25">
      <c r="A634" s="42"/>
      <c r="B634" s="42"/>
      <c r="C634" s="42"/>
      <c r="D634" s="42"/>
      <c r="E634" s="42"/>
      <c r="F634" s="42"/>
      <c r="G634" s="177"/>
      <c r="H634" s="43"/>
      <c r="I634" s="43"/>
      <c r="J634" s="44"/>
      <c r="K634" s="204"/>
      <c r="L634" s="159"/>
      <c r="M634" s="42"/>
      <c r="N634" s="42"/>
      <c r="O634" s="45"/>
      <c r="P634" s="45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</row>
    <row r="635" spans="1:43" ht="15" x14ac:dyDescent="0.25">
      <c r="A635" s="42"/>
      <c r="B635" s="42"/>
      <c r="C635" s="42"/>
      <c r="D635" s="42"/>
      <c r="E635" s="42"/>
      <c r="F635" s="42"/>
      <c r="G635" s="177"/>
      <c r="H635" s="43"/>
      <c r="I635" s="43"/>
      <c r="J635" s="44"/>
      <c r="K635" s="204"/>
      <c r="L635" s="159"/>
      <c r="M635" s="42"/>
      <c r="N635" s="42"/>
      <c r="O635" s="45"/>
      <c r="P635" s="45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</row>
    <row r="636" spans="1:43" ht="15" x14ac:dyDescent="0.25">
      <c r="A636" s="42"/>
      <c r="B636" s="42"/>
      <c r="C636" s="42"/>
      <c r="D636" s="42"/>
      <c r="E636" s="42"/>
      <c r="F636" s="42"/>
      <c r="G636" s="177"/>
      <c r="H636" s="43"/>
      <c r="I636" s="43"/>
      <c r="J636" s="44"/>
      <c r="K636" s="204"/>
      <c r="L636" s="159"/>
      <c r="M636" s="42"/>
      <c r="N636" s="42"/>
      <c r="O636" s="45"/>
      <c r="P636" s="45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</row>
    <row r="637" spans="1:43" ht="15" x14ac:dyDescent="0.25">
      <c r="A637" s="42"/>
      <c r="B637" s="42"/>
      <c r="C637" s="42"/>
      <c r="D637" s="42"/>
      <c r="E637" s="42"/>
      <c r="F637" s="42"/>
      <c r="G637" s="177"/>
      <c r="H637" s="43"/>
      <c r="I637" s="43"/>
      <c r="J637" s="44"/>
      <c r="K637" s="204"/>
      <c r="L637" s="159"/>
      <c r="M637" s="42"/>
      <c r="N637" s="42"/>
      <c r="O637" s="45"/>
      <c r="P637" s="45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</row>
    <row r="638" spans="1:43" ht="15" x14ac:dyDescent="0.25">
      <c r="A638" s="42"/>
      <c r="B638" s="42"/>
      <c r="C638" s="42"/>
      <c r="D638" s="42"/>
      <c r="E638" s="42"/>
      <c r="F638" s="42"/>
      <c r="G638" s="177"/>
      <c r="H638" s="43"/>
      <c r="I638" s="43"/>
      <c r="J638" s="44"/>
      <c r="K638" s="204"/>
      <c r="L638" s="159"/>
      <c r="M638" s="42"/>
      <c r="N638" s="42"/>
      <c r="O638" s="45"/>
      <c r="P638" s="45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</row>
    <row r="639" spans="1:43" ht="15" x14ac:dyDescent="0.25">
      <c r="A639" s="42"/>
      <c r="B639" s="42"/>
      <c r="C639" s="42"/>
      <c r="D639" s="42"/>
      <c r="E639" s="42"/>
      <c r="F639" s="42"/>
      <c r="G639" s="177"/>
      <c r="H639" s="43"/>
      <c r="I639" s="43"/>
      <c r="J639" s="44"/>
      <c r="K639" s="204"/>
      <c r="L639" s="159"/>
      <c r="M639" s="42"/>
      <c r="N639" s="42"/>
      <c r="O639" s="45"/>
      <c r="P639" s="45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</row>
    <row r="640" spans="1:43" ht="15" x14ac:dyDescent="0.25">
      <c r="A640" s="42"/>
      <c r="B640" s="42"/>
      <c r="C640" s="42"/>
      <c r="D640" s="42"/>
      <c r="E640" s="42"/>
      <c r="F640" s="42"/>
      <c r="G640" s="177"/>
      <c r="H640" s="43"/>
      <c r="I640" s="43"/>
      <c r="J640" s="44"/>
      <c r="K640" s="204"/>
      <c r="L640" s="159"/>
      <c r="M640" s="42"/>
      <c r="N640" s="42"/>
      <c r="O640" s="45"/>
      <c r="P640" s="45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</row>
    <row r="641" spans="1:43" ht="15" x14ac:dyDescent="0.25">
      <c r="A641" s="42"/>
      <c r="B641" s="42"/>
      <c r="C641" s="42"/>
      <c r="D641" s="42"/>
      <c r="E641" s="42"/>
      <c r="F641" s="42"/>
      <c r="G641" s="177"/>
      <c r="H641" s="43"/>
      <c r="I641" s="43"/>
      <c r="J641" s="44"/>
      <c r="K641" s="204"/>
      <c r="L641" s="159"/>
      <c r="M641" s="42"/>
      <c r="N641" s="42"/>
      <c r="O641" s="45"/>
      <c r="P641" s="45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</row>
    <row r="642" spans="1:43" ht="15" x14ac:dyDescent="0.25">
      <c r="A642" s="42"/>
      <c r="B642" s="42"/>
      <c r="C642" s="42"/>
      <c r="D642" s="42"/>
      <c r="E642" s="42"/>
      <c r="F642" s="42"/>
      <c r="G642" s="177"/>
      <c r="H642" s="43"/>
      <c r="I642" s="43"/>
      <c r="J642" s="44"/>
      <c r="K642" s="204"/>
      <c r="L642" s="159"/>
      <c r="M642" s="42"/>
      <c r="N642" s="42"/>
      <c r="O642" s="45"/>
      <c r="P642" s="45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</row>
    <row r="643" spans="1:43" ht="15" x14ac:dyDescent="0.25">
      <c r="A643" s="42"/>
      <c r="B643" s="42"/>
      <c r="C643" s="42"/>
      <c r="D643" s="42"/>
      <c r="E643" s="42"/>
      <c r="F643" s="42"/>
      <c r="G643" s="177"/>
      <c r="H643" s="43"/>
      <c r="I643" s="43"/>
      <c r="J643" s="44"/>
      <c r="K643" s="204"/>
      <c r="L643" s="159"/>
      <c r="M643" s="42"/>
      <c r="N643" s="42"/>
      <c r="O643" s="45"/>
      <c r="P643" s="45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</row>
    <row r="644" spans="1:43" ht="15" x14ac:dyDescent="0.25">
      <c r="A644" s="42"/>
      <c r="B644" s="42"/>
      <c r="C644" s="42"/>
      <c r="D644" s="42"/>
      <c r="E644" s="42"/>
      <c r="F644" s="42"/>
      <c r="G644" s="177"/>
      <c r="H644" s="43"/>
      <c r="I644" s="43"/>
      <c r="J644" s="44"/>
      <c r="K644" s="204"/>
      <c r="L644" s="159"/>
      <c r="M644" s="42"/>
      <c r="N644" s="42"/>
      <c r="O644" s="45"/>
      <c r="P644" s="45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</row>
    <row r="645" spans="1:43" ht="15" x14ac:dyDescent="0.25">
      <c r="A645" s="42"/>
      <c r="B645" s="42"/>
      <c r="C645" s="42"/>
      <c r="D645" s="42"/>
      <c r="E645" s="42"/>
      <c r="F645" s="42"/>
      <c r="G645" s="177"/>
      <c r="H645" s="43"/>
      <c r="I645" s="43"/>
      <c r="J645" s="44"/>
      <c r="K645" s="204"/>
      <c r="L645" s="159"/>
      <c r="M645" s="42"/>
      <c r="N645" s="42"/>
      <c r="O645" s="45"/>
      <c r="P645" s="45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</row>
    <row r="646" spans="1:43" ht="15" x14ac:dyDescent="0.25">
      <c r="A646" s="42"/>
      <c r="B646" s="42"/>
      <c r="C646" s="42"/>
      <c r="D646" s="42"/>
      <c r="E646" s="42"/>
      <c r="F646" s="42"/>
      <c r="G646" s="177"/>
      <c r="H646" s="43"/>
      <c r="I646" s="43"/>
      <c r="J646" s="44"/>
      <c r="K646" s="204"/>
      <c r="L646" s="159"/>
      <c r="M646" s="42"/>
      <c r="N646" s="42"/>
      <c r="O646" s="45"/>
      <c r="P646" s="45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</row>
    <row r="647" spans="1:43" ht="15" x14ac:dyDescent="0.25">
      <c r="A647" s="42"/>
      <c r="B647" s="42"/>
      <c r="C647" s="42"/>
      <c r="D647" s="42"/>
      <c r="E647" s="42"/>
      <c r="F647" s="42"/>
      <c r="G647" s="177"/>
      <c r="H647" s="43"/>
      <c r="I647" s="43"/>
      <c r="J647" s="44"/>
      <c r="K647" s="204"/>
      <c r="L647" s="159"/>
      <c r="M647" s="42"/>
      <c r="N647" s="42"/>
      <c r="O647" s="45"/>
      <c r="P647" s="45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</row>
    <row r="648" spans="1:43" ht="15" x14ac:dyDescent="0.25">
      <c r="A648" s="42"/>
      <c r="B648" s="42"/>
      <c r="C648" s="42"/>
      <c r="D648" s="42"/>
      <c r="E648" s="42"/>
      <c r="F648" s="42"/>
      <c r="G648" s="177"/>
      <c r="H648" s="43"/>
      <c r="I648" s="43"/>
      <c r="J648" s="44"/>
      <c r="K648" s="204"/>
      <c r="L648" s="159"/>
      <c r="M648" s="42"/>
      <c r="N648" s="42"/>
      <c r="O648" s="45"/>
      <c r="P648" s="45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</row>
    <row r="649" spans="1:43" ht="15" x14ac:dyDescent="0.25">
      <c r="A649" s="42"/>
      <c r="B649" s="42"/>
      <c r="C649" s="42"/>
      <c r="D649" s="42"/>
      <c r="E649" s="42"/>
      <c r="F649" s="42"/>
      <c r="G649" s="177"/>
      <c r="H649" s="43"/>
      <c r="I649" s="43"/>
      <c r="J649" s="44"/>
      <c r="K649" s="204"/>
      <c r="L649" s="159"/>
      <c r="M649" s="42"/>
      <c r="N649" s="42"/>
      <c r="O649" s="45"/>
      <c r="P649" s="45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</row>
    <row r="650" spans="1:43" ht="15" x14ac:dyDescent="0.25">
      <c r="A650" s="42"/>
      <c r="B650" s="42"/>
      <c r="C650" s="42"/>
      <c r="D650" s="42"/>
      <c r="E650" s="42"/>
      <c r="F650" s="42"/>
      <c r="G650" s="177"/>
      <c r="H650" s="43"/>
      <c r="I650" s="43"/>
      <c r="J650" s="44"/>
      <c r="K650" s="204"/>
      <c r="L650" s="159"/>
      <c r="M650" s="42"/>
      <c r="N650" s="42"/>
      <c r="O650" s="45"/>
      <c r="P650" s="45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</row>
    <row r="651" spans="1:43" ht="15" x14ac:dyDescent="0.25">
      <c r="A651" s="42"/>
      <c r="B651" s="42"/>
      <c r="C651" s="42"/>
      <c r="D651" s="42"/>
      <c r="E651" s="42"/>
      <c r="F651" s="42"/>
      <c r="G651" s="177"/>
      <c r="H651" s="43"/>
      <c r="I651" s="43"/>
      <c r="J651" s="44"/>
      <c r="K651" s="204"/>
      <c r="L651" s="159"/>
      <c r="M651" s="42"/>
      <c r="N651" s="42"/>
      <c r="O651" s="45"/>
      <c r="P651" s="45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</row>
    <row r="652" spans="1:43" ht="15" x14ac:dyDescent="0.25">
      <c r="A652" s="42"/>
      <c r="B652" s="42"/>
      <c r="C652" s="42"/>
      <c r="D652" s="42"/>
      <c r="E652" s="42"/>
      <c r="F652" s="42"/>
      <c r="G652" s="177"/>
      <c r="H652" s="43"/>
      <c r="I652" s="43"/>
      <c r="J652" s="44"/>
      <c r="K652" s="204"/>
      <c r="L652" s="159"/>
      <c r="M652" s="42"/>
      <c r="N652" s="42"/>
      <c r="O652" s="45"/>
      <c r="P652" s="45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</row>
    <row r="653" spans="1:43" ht="15" x14ac:dyDescent="0.25">
      <c r="A653" s="42"/>
      <c r="B653" s="42"/>
      <c r="C653" s="42"/>
      <c r="D653" s="42"/>
      <c r="E653" s="42"/>
      <c r="F653" s="42"/>
      <c r="G653" s="177"/>
      <c r="H653" s="43"/>
      <c r="I653" s="43"/>
      <c r="J653" s="44"/>
      <c r="K653" s="204"/>
      <c r="L653" s="159"/>
      <c r="M653" s="42"/>
      <c r="N653" s="42"/>
      <c r="O653" s="45"/>
      <c r="P653" s="45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</row>
    <row r="654" spans="1:43" ht="15" x14ac:dyDescent="0.25">
      <c r="A654" s="42"/>
      <c r="B654" s="42"/>
      <c r="C654" s="42"/>
      <c r="D654" s="42"/>
      <c r="E654" s="42"/>
      <c r="F654" s="42"/>
      <c r="G654" s="177"/>
      <c r="H654" s="43"/>
      <c r="I654" s="43"/>
      <c r="J654" s="44"/>
      <c r="K654" s="204"/>
      <c r="L654" s="159"/>
      <c r="M654" s="42"/>
      <c r="N654" s="42"/>
      <c r="O654" s="45"/>
      <c r="P654" s="45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</row>
    <row r="655" spans="1:43" ht="15" x14ac:dyDescent="0.25">
      <c r="A655" s="42"/>
      <c r="B655" s="42"/>
      <c r="C655" s="42"/>
      <c r="D655" s="42"/>
      <c r="E655" s="42"/>
      <c r="F655" s="42"/>
      <c r="G655" s="177"/>
      <c r="H655" s="43"/>
      <c r="I655" s="43"/>
      <c r="J655" s="44"/>
      <c r="K655" s="204"/>
      <c r="L655" s="159"/>
      <c r="M655" s="42"/>
      <c r="N655" s="42"/>
      <c r="O655" s="45"/>
      <c r="P655" s="45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</row>
    <row r="656" spans="1:43" ht="15" x14ac:dyDescent="0.25">
      <c r="A656" s="42"/>
      <c r="B656" s="42"/>
      <c r="C656" s="42"/>
      <c r="D656" s="42"/>
      <c r="E656" s="42"/>
      <c r="F656" s="42"/>
      <c r="G656" s="177"/>
      <c r="H656" s="43"/>
      <c r="I656" s="43"/>
      <c r="J656" s="44"/>
      <c r="K656" s="204"/>
      <c r="L656" s="159"/>
      <c r="M656" s="42"/>
      <c r="N656" s="42"/>
      <c r="O656" s="45"/>
      <c r="P656" s="45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</row>
    <row r="657" spans="1:43" ht="15" x14ac:dyDescent="0.25">
      <c r="A657" s="42"/>
      <c r="B657" s="42"/>
      <c r="C657" s="42"/>
      <c r="D657" s="42"/>
      <c r="E657" s="42"/>
      <c r="F657" s="42"/>
      <c r="G657" s="177"/>
      <c r="H657" s="43"/>
      <c r="I657" s="43"/>
      <c r="J657" s="44"/>
      <c r="K657" s="204"/>
      <c r="L657" s="159"/>
      <c r="M657" s="42"/>
      <c r="N657" s="42"/>
      <c r="O657" s="45"/>
      <c r="P657" s="45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</row>
    <row r="658" spans="1:43" ht="15" x14ac:dyDescent="0.25">
      <c r="A658" s="42"/>
      <c r="B658" s="42"/>
      <c r="C658" s="42"/>
      <c r="D658" s="42"/>
      <c r="E658" s="42"/>
      <c r="F658" s="42"/>
      <c r="G658" s="177"/>
      <c r="H658" s="43"/>
      <c r="I658" s="43"/>
      <c r="J658" s="44"/>
      <c r="K658" s="204"/>
      <c r="L658" s="159"/>
      <c r="M658" s="42"/>
      <c r="N658" s="42"/>
      <c r="O658" s="45"/>
      <c r="P658" s="45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</row>
    <row r="659" spans="1:43" ht="15" x14ac:dyDescent="0.25">
      <c r="A659" s="42"/>
      <c r="B659" s="42"/>
      <c r="C659" s="42"/>
      <c r="D659" s="42"/>
      <c r="E659" s="42"/>
      <c r="F659" s="42"/>
      <c r="G659" s="177"/>
      <c r="H659" s="43"/>
      <c r="I659" s="43"/>
      <c r="J659" s="44"/>
      <c r="K659" s="204"/>
      <c r="L659" s="159"/>
      <c r="M659" s="42"/>
      <c r="N659" s="42"/>
      <c r="O659" s="45"/>
      <c r="P659" s="45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</row>
    <row r="660" spans="1:43" ht="15" x14ac:dyDescent="0.25">
      <c r="A660" s="42"/>
      <c r="B660" s="42"/>
      <c r="C660" s="42"/>
      <c r="D660" s="42"/>
      <c r="E660" s="42"/>
      <c r="F660" s="42"/>
      <c r="G660" s="177"/>
      <c r="H660" s="43"/>
      <c r="I660" s="43"/>
      <c r="J660" s="44"/>
      <c r="K660" s="204"/>
      <c r="L660" s="159"/>
      <c r="M660" s="42"/>
      <c r="N660" s="42"/>
      <c r="O660" s="45"/>
      <c r="P660" s="45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</row>
    <row r="661" spans="1:43" ht="15" x14ac:dyDescent="0.25">
      <c r="A661" s="42"/>
      <c r="B661" s="42"/>
      <c r="C661" s="42"/>
      <c r="D661" s="42"/>
      <c r="E661" s="42"/>
      <c r="F661" s="42"/>
      <c r="G661" s="177"/>
      <c r="H661" s="43"/>
      <c r="I661" s="43"/>
      <c r="J661" s="44"/>
      <c r="K661" s="204"/>
      <c r="L661" s="159"/>
      <c r="M661" s="42"/>
      <c r="N661" s="42"/>
      <c r="O661" s="45"/>
      <c r="P661" s="45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</row>
    <row r="662" spans="1:43" ht="15" x14ac:dyDescent="0.25">
      <c r="A662" s="42"/>
      <c r="B662" s="42"/>
      <c r="C662" s="42"/>
      <c r="D662" s="42"/>
      <c r="E662" s="42"/>
      <c r="F662" s="42"/>
      <c r="G662" s="177"/>
      <c r="H662" s="43"/>
      <c r="I662" s="43"/>
      <c r="J662" s="44"/>
      <c r="K662" s="204"/>
      <c r="L662" s="159"/>
      <c r="M662" s="42"/>
      <c r="N662" s="42"/>
      <c r="O662" s="45"/>
      <c r="P662" s="45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</row>
    <row r="663" spans="1:43" ht="15" x14ac:dyDescent="0.25">
      <c r="A663" s="42"/>
      <c r="B663" s="42"/>
      <c r="C663" s="42"/>
      <c r="D663" s="42"/>
      <c r="E663" s="42"/>
      <c r="F663" s="42"/>
      <c r="G663" s="177"/>
      <c r="H663" s="43"/>
      <c r="I663" s="43"/>
      <c r="J663" s="44"/>
      <c r="K663" s="204"/>
      <c r="L663" s="159"/>
      <c r="M663" s="42"/>
      <c r="N663" s="42"/>
      <c r="O663" s="45"/>
      <c r="P663" s="45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</row>
    <row r="664" spans="1:43" ht="15" x14ac:dyDescent="0.25">
      <c r="A664" s="42"/>
      <c r="B664" s="42"/>
      <c r="C664" s="42"/>
      <c r="D664" s="42"/>
      <c r="E664" s="42"/>
      <c r="F664" s="42"/>
      <c r="G664" s="177"/>
      <c r="H664" s="43"/>
      <c r="I664" s="43"/>
      <c r="J664" s="44"/>
      <c r="K664" s="204"/>
      <c r="L664" s="159"/>
      <c r="M664" s="42"/>
      <c r="N664" s="42"/>
      <c r="O664" s="45"/>
      <c r="P664" s="45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</row>
    <row r="665" spans="1:43" ht="15" x14ac:dyDescent="0.25">
      <c r="A665" s="42"/>
      <c r="B665" s="42"/>
      <c r="C665" s="42"/>
      <c r="D665" s="42"/>
      <c r="E665" s="42"/>
      <c r="F665" s="42"/>
      <c r="G665" s="177"/>
      <c r="H665" s="43"/>
      <c r="I665" s="43"/>
      <c r="J665" s="44"/>
      <c r="K665" s="204"/>
      <c r="L665" s="159"/>
      <c r="M665" s="42"/>
      <c r="N665" s="42"/>
      <c r="O665" s="45"/>
      <c r="P665" s="45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</row>
    <row r="666" spans="1:43" ht="15" x14ac:dyDescent="0.25">
      <c r="A666" s="42"/>
      <c r="B666" s="42"/>
      <c r="C666" s="42"/>
      <c r="D666" s="42"/>
      <c r="E666" s="42"/>
      <c r="F666" s="42"/>
      <c r="G666" s="177"/>
      <c r="H666" s="43"/>
      <c r="I666" s="43"/>
      <c r="J666" s="44"/>
      <c r="K666" s="204"/>
      <c r="L666" s="159"/>
      <c r="M666" s="42"/>
      <c r="N666" s="42"/>
      <c r="O666" s="45"/>
      <c r="P666" s="45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</row>
    <row r="667" spans="1:43" ht="15" x14ac:dyDescent="0.25">
      <c r="A667" s="42"/>
      <c r="B667" s="42"/>
      <c r="C667" s="42"/>
      <c r="D667" s="42"/>
      <c r="E667" s="42"/>
      <c r="F667" s="42"/>
      <c r="G667" s="177"/>
      <c r="H667" s="43"/>
      <c r="I667" s="43"/>
      <c r="J667" s="44"/>
      <c r="K667" s="204"/>
      <c r="L667" s="159"/>
      <c r="M667" s="42"/>
      <c r="N667" s="42"/>
      <c r="O667" s="45"/>
      <c r="P667" s="45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</row>
    <row r="668" spans="1:43" ht="15" x14ac:dyDescent="0.25">
      <c r="A668" s="42"/>
      <c r="B668" s="42"/>
      <c r="C668" s="42"/>
      <c r="D668" s="42"/>
      <c r="E668" s="42"/>
      <c r="F668" s="42"/>
      <c r="G668" s="177"/>
      <c r="H668" s="43"/>
      <c r="I668" s="43"/>
      <c r="J668" s="44"/>
      <c r="K668" s="204"/>
      <c r="L668" s="159"/>
      <c r="M668" s="42"/>
      <c r="N668" s="42"/>
      <c r="O668" s="45"/>
      <c r="P668" s="45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</row>
    <row r="669" spans="1:43" ht="15" x14ac:dyDescent="0.25">
      <c r="A669" s="42"/>
      <c r="B669" s="42"/>
      <c r="C669" s="42"/>
      <c r="D669" s="42"/>
      <c r="E669" s="42"/>
      <c r="F669" s="42"/>
      <c r="G669" s="177"/>
      <c r="H669" s="43"/>
      <c r="I669" s="43"/>
      <c r="J669" s="44"/>
      <c r="K669" s="204"/>
      <c r="L669" s="159"/>
      <c r="M669" s="42"/>
      <c r="N669" s="42"/>
      <c r="O669" s="45"/>
      <c r="P669" s="45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</row>
    <row r="670" spans="1:43" ht="15" x14ac:dyDescent="0.25">
      <c r="A670" s="42"/>
      <c r="B670" s="42"/>
      <c r="C670" s="42"/>
      <c r="D670" s="42"/>
      <c r="E670" s="42"/>
      <c r="F670" s="42"/>
      <c r="G670" s="177"/>
      <c r="H670" s="43"/>
      <c r="I670" s="43"/>
      <c r="J670" s="44"/>
      <c r="K670" s="204"/>
      <c r="L670" s="159"/>
      <c r="M670" s="42"/>
      <c r="N670" s="42"/>
      <c r="O670" s="45"/>
      <c r="P670" s="45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</row>
    <row r="671" spans="1:43" ht="15" x14ac:dyDescent="0.25">
      <c r="A671" s="42"/>
      <c r="B671" s="42"/>
      <c r="C671" s="42"/>
      <c r="D671" s="42"/>
      <c r="E671" s="42"/>
      <c r="F671" s="42"/>
      <c r="G671" s="177"/>
      <c r="H671" s="43"/>
      <c r="I671" s="43"/>
      <c r="J671" s="44"/>
      <c r="K671" s="204"/>
      <c r="L671" s="159"/>
      <c r="M671" s="42"/>
      <c r="N671" s="42"/>
      <c r="O671" s="45"/>
      <c r="P671" s="45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</row>
    <row r="672" spans="1:43" ht="15" x14ac:dyDescent="0.25">
      <c r="A672" s="42"/>
      <c r="B672" s="42"/>
      <c r="C672" s="42"/>
      <c r="D672" s="42"/>
      <c r="E672" s="42"/>
      <c r="F672" s="42"/>
      <c r="G672" s="177"/>
      <c r="H672" s="43"/>
      <c r="I672" s="43"/>
      <c r="J672" s="44"/>
      <c r="K672" s="204"/>
      <c r="L672" s="159"/>
      <c r="M672" s="42"/>
      <c r="N672" s="42"/>
      <c r="O672" s="45"/>
      <c r="P672" s="45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</row>
    <row r="673" spans="1:43" ht="15" x14ac:dyDescent="0.25">
      <c r="A673" s="42"/>
      <c r="B673" s="42"/>
      <c r="C673" s="42"/>
      <c r="D673" s="42"/>
      <c r="E673" s="42"/>
      <c r="F673" s="42"/>
      <c r="G673" s="177"/>
      <c r="H673" s="43"/>
      <c r="I673" s="43"/>
      <c r="J673" s="44"/>
      <c r="K673" s="204"/>
      <c r="L673" s="159"/>
      <c r="M673" s="42"/>
      <c r="N673" s="42"/>
      <c r="O673" s="45"/>
      <c r="P673" s="45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</row>
    <row r="674" spans="1:43" ht="15" x14ac:dyDescent="0.25">
      <c r="A674" s="42"/>
      <c r="B674" s="42"/>
      <c r="C674" s="42"/>
      <c r="D674" s="42"/>
      <c r="E674" s="42"/>
      <c r="F674" s="42"/>
      <c r="G674" s="177"/>
      <c r="H674" s="43"/>
      <c r="I674" s="43"/>
      <c r="J674" s="44"/>
      <c r="K674" s="204"/>
      <c r="L674" s="159"/>
      <c r="M674" s="42"/>
      <c r="N674" s="42"/>
      <c r="O674" s="45"/>
      <c r="P674" s="45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</row>
    <row r="675" spans="1:43" ht="15" x14ac:dyDescent="0.25">
      <c r="A675" s="42"/>
      <c r="B675" s="42"/>
      <c r="C675" s="42"/>
      <c r="D675" s="42"/>
      <c r="E675" s="42"/>
      <c r="F675" s="42"/>
      <c r="G675" s="177"/>
      <c r="H675" s="43"/>
      <c r="I675" s="43"/>
      <c r="J675" s="44"/>
      <c r="K675" s="204"/>
      <c r="L675" s="159"/>
      <c r="M675" s="42"/>
      <c r="N675" s="42"/>
      <c r="O675" s="45"/>
      <c r="P675" s="45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</row>
    <row r="676" spans="1:43" ht="15" x14ac:dyDescent="0.25">
      <c r="A676" s="42"/>
      <c r="B676" s="42"/>
      <c r="C676" s="42"/>
      <c r="D676" s="42"/>
      <c r="E676" s="42"/>
      <c r="F676" s="42"/>
      <c r="G676" s="177"/>
      <c r="H676" s="43"/>
      <c r="I676" s="43"/>
      <c r="J676" s="44"/>
      <c r="K676" s="204"/>
      <c r="L676" s="159"/>
      <c r="M676" s="42"/>
      <c r="N676" s="42"/>
      <c r="O676" s="45"/>
      <c r="P676" s="45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</row>
    <row r="677" spans="1:43" ht="15" x14ac:dyDescent="0.25">
      <c r="A677" s="42"/>
      <c r="B677" s="42"/>
      <c r="C677" s="42"/>
      <c r="D677" s="42"/>
      <c r="E677" s="42"/>
      <c r="F677" s="42"/>
      <c r="G677" s="177"/>
      <c r="H677" s="43"/>
      <c r="I677" s="43"/>
      <c r="J677" s="44"/>
      <c r="K677" s="204"/>
      <c r="L677" s="159"/>
      <c r="M677" s="42"/>
      <c r="N677" s="42"/>
      <c r="O677" s="45"/>
      <c r="P677" s="45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</row>
    <row r="678" spans="1:43" ht="15" x14ac:dyDescent="0.25">
      <c r="A678" s="42"/>
      <c r="B678" s="42"/>
      <c r="C678" s="42"/>
      <c r="D678" s="42"/>
      <c r="E678" s="42"/>
      <c r="F678" s="42"/>
      <c r="G678" s="177"/>
      <c r="H678" s="43"/>
      <c r="I678" s="43"/>
      <c r="J678" s="44"/>
      <c r="K678" s="204"/>
      <c r="L678" s="159"/>
      <c r="M678" s="42"/>
      <c r="N678" s="42"/>
      <c r="O678" s="45"/>
      <c r="P678" s="45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</row>
    <row r="679" spans="1:43" ht="15" x14ac:dyDescent="0.25">
      <c r="A679" s="42"/>
      <c r="B679" s="42"/>
      <c r="C679" s="42"/>
      <c r="D679" s="42"/>
      <c r="E679" s="42"/>
      <c r="F679" s="42"/>
      <c r="G679" s="177"/>
      <c r="H679" s="43"/>
      <c r="I679" s="43"/>
      <c r="J679" s="44"/>
      <c r="K679" s="204"/>
      <c r="L679" s="159"/>
      <c r="M679" s="42"/>
      <c r="N679" s="42"/>
      <c r="O679" s="45"/>
      <c r="P679" s="45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</row>
    <row r="680" spans="1:43" ht="15" x14ac:dyDescent="0.25">
      <c r="A680" s="42"/>
      <c r="B680" s="42"/>
      <c r="C680" s="42"/>
      <c r="D680" s="42"/>
      <c r="E680" s="42"/>
      <c r="F680" s="42"/>
      <c r="G680" s="177"/>
      <c r="H680" s="43"/>
      <c r="I680" s="43"/>
      <c r="J680" s="44"/>
      <c r="K680" s="204"/>
      <c r="L680" s="159"/>
      <c r="M680" s="42"/>
      <c r="N680" s="42"/>
      <c r="O680" s="45"/>
      <c r="P680" s="45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</row>
    <row r="681" spans="1:43" ht="15" x14ac:dyDescent="0.25">
      <c r="A681" s="42"/>
      <c r="B681" s="42"/>
      <c r="C681" s="42"/>
      <c r="D681" s="42"/>
      <c r="E681" s="42"/>
      <c r="F681" s="42"/>
      <c r="G681" s="177"/>
      <c r="H681" s="43"/>
      <c r="I681" s="43"/>
      <c r="J681" s="44"/>
      <c r="K681" s="204"/>
      <c r="L681" s="159"/>
      <c r="M681" s="42"/>
      <c r="N681" s="42"/>
      <c r="O681" s="45"/>
      <c r="P681" s="45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</row>
    <row r="682" spans="1:43" ht="15" x14ac:dyDescent="0.25">
      <c r="A682" s="42"/>
      <c r="B682" s="42"/>
      <c r="C682" s="42"/>
      <c r="D682" s="42"/>
      <c r="E682" s="42"/>
      <c r="F682" s="42"/>
      <c r="G682" s="177"/>
      <c r="H682" s="43"/>
      <c r="I682" s="43"/>
      <c r="J682" s="44"/>
      <c r="K682" s="204"/>
      <c r="L682" s="159"/>
      <c r="M682" s="42"/>
      <c r="N682" s="42"/>
      <c r="O682" s="45"/>
      <c r="P682" s="45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</row>
    <row r="683" spans="1:43" ht="15" x14ac:dyDescent="0.25">
      <c r="A683" s="42"/>
      <c r="B683" s="42"/>
      <c r="C683" s="42"/>
      <c r="D683" s="42"/>
      <c r="E683" s="42"/>
      <c r="F683" s="42"/>
      <c r="G683" s="177"/>
      <c r="H683" s="43"/>
      <c r="I683" s="43"/>
      <c r="J683" s="44"/>
      <c r="K683" s="204"/>
      <c r="L683" s="159"/>
      <c r="M683" s="42"/>
      <c r="N683" s="42"/>
      <c r="O683" s="45"/>
      <c r="P683" s="45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</row>
    <row r="684" spans="1:43" ht="15" x14ac:dyDescent="0.25">
      <c r="A684" s="42"/>
      <c r="B684" s="42"/>
      <c r="C684" s="42"/>
      <c r="D684" s="42"/>
      <c r="E684" s="42"/>
      <c r="F684" s="42"/>
      <c r="G684" s="177"/>
      <c r="H684" s="43"/>
      <c r="I684" s="43"/>
      <c r="J684" s="44"/>
      <c r="K684" s="204"/>
      <c r="L684" s="159"/>
      <c r="M684" s="42"/>
      <c r="N684" s="42"/>
      <c r="O684" s="45"/>
      <c r="P684" s="45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</row>
    <row r="685" spans="1:43" ht="15" x14ac:dyDescent="0.25">
      <c r="A685" s="42"/>
      <c r="B685" s="42"/>
      <c r="C685" s="42"/>
      <c r="D685" s="42"/>
      <c r="E685" s="42"/>
      <c r="F685" s="42"/>
      <c r="G685" s="177"/>
      <c r="H685" s="43"/>
      <c r="I685" s="43"/>
      <c r="J685" s="44"/>
      <c r="K685" s="204"/>
      <c r="L685" s="159"/>
      <c r="M685" s="42"/>
      <c r="N685" s="42"/>
      <c r="O685" s="45"/>
      <c r="P685" s="45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</row>
    <row r="686" spans="1:43" ht="15" x14ac:dyDescent="0.25">
      <c r="A686" s="42"/>
      <c r="B686" s="42"/>
      <c r="C686" s="42"/>
      <c r="D686" s="42"/>
      <c r="E686" s="42"/>
      <c r="F686" s="42"/>
      <c r="G686" s="177"/>
      <c r="H686" s="43"/>
      <c r="I686" s="43"/>
      <c r="J686" s="44"/>
      <c r="K686" s="204"/>
      <c r="L686" s="159"/>
      <c r="M686" s="42"/>
      <c r="N686" s="42"/>
      <c r="O686" s="45"/>
      <c r="P686" s="45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</row>
    <row r="687" spans="1:43" ht="15" x14ac:dyDescent="0.25">
      <c r="A687" s="42"/>
      <c r="B687" s="42"/>
      <c r="C687" s="42"/>
      <c r="D687" s="42"/>
      <c r="E687" s="42"/>
      <c r="F687" s="42"/>
      <c r="G687" s="177"/>
      <c r="H687" s="43"/>
      <c r="I687" s="43"/>
      <c r="J687" s="44"/>
      <c r="K687" s="204"/>
      <c r="L687" s="159"/>
      <c r="M687" s="42"/>
      <c r="N687" s="42"/>
      <c r="O687" s="45"/>
      <c r="P687" s="45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</row>
    <row r="688" spans="1:43" ht="15" x14ac:dyDescent="0.25">
      <c r="A688" s="42"/>
      <c r="B688" s="42"/>
      <c r="C688" s="42"/>
      <c r="D688" s="42"/>
      <c r="E688" s="42"/>
      <c r="F688" s="42"/>
      <c r="G688" s="177"/>
      <c r="H688" s="43"/>
      <c r="I688" s="43"/>
      <c r="J688" s="44"/>
      <c r="K688" s="204"/>
      <c r="L688" s="159"/>
      <c r="M688" s="42"/>
      <c r="N688" s="42"/>
      <c r="O688" s="45"/>
      <c r="P688" s="45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</row>
    <row r="689" spans="1:43" ht="15" x14ac:dyDescent="0.25">
      <c r="A689" s="42"/>
      <c r="B689" s="42"/>
      <c r="C689" s="42"/>
      <c r="D689" s="42"/>
      <c r="E689" s="42"/>
      <c r="F689" s="42"/>
      <c r="G689" s="177"/>
      <c r="H689" s="43"/>
      <c r="I689" s="43"/>
      <c r="J689" s="44"/>
      <c r="K689" s="204"/>
      <c r="L689" s="159"/>
      <c r="M689" s="42"/>
      <c r="N689" s="42"/>
      <c r="O689" s="45"/>
      <c r="P689" s="45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</row>
    <row r="690" spans="1:43" ht="15" x14ac:dyDescent="0.25">
      <c r="A690" s="42"/>
      <c r="B690" s="42"/>
      <c r="C690" s="42"/>
      <c r="D690" s="42"/>
      <c r="E690" s="42"/>
      <c r="F690" s="42"/>
      <c r="G690" s="177"/>
      <c r="H690" s="43"/>
      <c r="I690" s="43"/>
      <c r="J690" s="44"/>
      <c r="K690" s="204"/>
      <c r="L690" s="159"/>
      <c r="M690" s="42"/>
      <c r="N690" s="42"/>
      <c r="O690" s="45"/>
      <c r="P690" s="45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</row>
    <row r="691" spans="1:43" ht="15" x14ac:dyDescent="0.25">
      <c r="A691" s="42"/>
      <c r="B691" s="42"/>
      <c r="C691" s="42"/>
      <c r="D691" s="42"/>
      <c r="E691" s="42"/>
      <c r="F691" s="42"/>
      <c r="G691" s="177"/>
      <c r="H691" s="43"/>
      <c r="I691" s="43"/>
      <c r="J691" s="44"/>
      <c r="K691" s="204"/>
      <c r="L691" s="159"/>
      <c r="M691" s="42"/>
      <c r="N691" s="42"/>
      <c r="O691" s="45"/>
      <c r="P691" s="45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</row>
    <row r="692" spans="1:43" ht="15" x14ac:dyDescent="0.25">
      <c r="A692" s="42"/>
      <c r="B692" s="42"/>
      <c r="C692" s="42"/>
      <c r="D692" s="42"/>
      <c r="E692" s="42"/>
      <c r="F692" s="42"/>
      <c r="G692" s="177"/>
      <c r="H692" s="43"/>
      <c r="I692" s="43"/>
      <c r="J692" s="44"/>
      <c r="K692" s="204"/>
      <c r="L692" s="159"/>
      <c r="M692" s="42"/>
      <c r="N692" s="42"/>
      <c r="O692" s="45"/>
      <c r="P692" s="45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</row>
    <row r="693" spans="1:43" ht="15" x14ac:dyDescent="0.25">
      <c r="A693" s="42"/>
      <c r="B693" s="42"/>
      <c r="C693" s="42"/>
      <c r="D693" s="42"/>
      <c r="E693" s="42"/>
      <c r="F693" s="42"/>
      <c r="G693" s="177"/>
      <c r="H693" s="43"/>
      <c r="I693" s="43"/>
      <c r="J693" s="44"/>
      <c r="K693" s="204"/>
      <c r="L693" s="159"/>
      <c r="M693" s="42"/>
      <c r="N693" s="42"/>
      <c r="O693" s="45"/>
      <c r="P693" s="45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</row>
    <row r="694" spans="1:43" ht="15" x14ac:dyDescent="0.25">
      <c r="A694" s="42"/>
      <c r="B694" s="42"/>
      <c r="C694" s="42"/>
      <c r="D694" s="42"/>
      <c r="E694" s="42"/>
      <c r="F694" s="42"/>
      <c r="G694" s="177"/>
      <c r="H694" s="43"/>
      <c r="I694" s="43"/>
      <c r="J694" s="44"/>
      <c r="K694" s="204"/>
      <c r="L694" s="159"/>
      <c r="M694" s="42"/>
      <c r="N694" s="42"/>
      <c r="O694" s="45"/>
      <c r="P694" s="45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</row>
    <row r="695" spans="1:43" ht="15" x14ac:dyDescent="0.25">
      <c r="A695" s="42"/>
      <c r="B695" s="42"/>
      <c r="C695" s="42"/>
      <c r="D695" s="42"/>
      <c r="E695" s="42"/>
      <c r="F695" s="42"/>
      <c r="G695" s="177"/>
      <c r="H695" s="43"/>
      <c r="I695" s="43"/>
      <c r="J695" s="44"/>
      <c r="K695" s="204"/>
      <c r="L695" s="159"/>
      <c r="M695" s="42"/>
      <c r="N695" s="42"/>
      <c r="O695" s="45"/>
      <c r="P695" s="45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</row>
    <row r="696" spans="1:43" ht="15" x14ac:dyDescent="0.25">
      <c r="A696" s="42"/>
      <c r="B696" s="42"/>
      <c r="C696" s="42"/>
      <c r="D696" s="42"/>
      <c r="E696" s="42"/>
      <c r="F696" s="42"/>
      <c r="G696" s="177"/>
      <c r="H696" s="43"/>
      <c r="I696" s="43"/>
      <c r="J696" s="44"/>
      <c r="K696" s="204"/>
      <c r="L696" s="159"/>
      <c r="M696" s="42"/>
      <c r="N696" s="42"/>
      <c r="O696" s="45"/>
      <c r="P696" s="45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</row>
    <row r="697" spans="1:43" ht="15" x14ac:dyDescent="0.25">
      <c r="A697" s="42"/>
      <c r="B697" s="42"/>
      <c r="C697" s="42"/>
      <c r="D697" s="42"/>
      <c r="E697" s="42"/>
      <c r="F697" s="42"/>
      <c r="G697" s="177"/>
      <c r="H697" s="43"/>
      <c r="I697" s="43"/>
      <c r="J697" s="44"/>
      <c r="K697" s="204"/>
      <c r="L697" s="159"/>
      <c r="M697" s="42"/>
      <c r="N697" s="42"/>
      <c r="O697" s="45"/>
      <c r="P697" s="45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</row>
    <row r="698" spans="1:43" ht="15" x14ac:dyDescent="0.25">
      <c r="A698" s="42"/>
      <c r="B698" s="42"/>
      <c r="C698" s="42"/>
      <c r="D698" s="42"/>
      <c r="E698" s="42"/>
      <c r="F698" s="42"/>
      <c r="G698" s="177"/>
      <c r="H698" s="43"/>
      <c r="I698" s="43"/>
      <c r="J698" s="44"/>
      <c r="K698" s="204"/>
      <c r="L698" s="159"/>
      <c r="M698" s="42"/>
      <c r="N698" s="42"/>
      <c r="O698" s="45"/>
      <c r="P698" s="45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</row>
    <row r="699" spans="1:43" ht="15" x14ac:dyDescent="0.25">
      <c r="A699" s="42"/>
      <c r="B699" s="42"/>
      <c r="C699" s="42"/>
      <c r="D699" s="42"/>
      <c r="E699" s="42"/>
      <c r="F699" s="42"/>
      <c r="G699" s="177"/>
      <c r="H699" s="43"/>
      <c r="I699" s="43"/>
      <c r="J699" s="44"/>
      <c r="K699" s="204"/>
      <c r="L699" s="159"/>
      <c r="M699" s="42"/>
      <c r="N699" s="42"/>
      <c r="O699" s="45"/>
      <c r="P699" s="45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</row>
    <row r="700" spans="1:43" ht="15" x14ac:dyDescent="0.25">
      <c r="A700" s="42"/>
      <c r="B700" s="42"/>
      <c r="C700" s="42"/>
      <c r="D700" s="42"/>
      <c r="E700" s="42"/>
      <c r="F700" s="42"/>
      <c r="G700" s="177"/>
      <c r="H700" s="43"/>
      <c r="I700" s="43"/>
      <c r="J700" s="44"/>
      <c r="K700" s="204"/>
      <c r="L700" s="159"/>
      <c r="M700" s="42"/>
      <c r="N700" s="42"/>
      <c r="O700" s="45"/>
      <c r="P700" s="45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</row>
    <row r="701" spans="1:43" ht="15" x14ac:dyDescent="0.25">
      <c r="A701" s="42"/>
      <c r="B701" s="42"/>
      <c r="C701" s="42"/>
      <c r="D701" s="42"/>
      <c r="E701" s="42"/>
      <c r="F701" s="42"/>
      <c r="G701" s="177"/>
      <c r="H701" s="43"/>
      <c r="I701" s="43"/>
      <c r="J701" s="44"/>
      <c r="K701" s="204"/>
      <c r="L701" s="159"/>
      <c r="M701" s="42"/>
      <c r="N701" s="42"/>
      <c r="O701" s="45"/>
      <c r="P701" s="45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</row>
    <row r="702" spans="1:43" ht="15" x14ac:dyDescent="0.25">
      <c r="A702" s="42"/>
      <c r="B702" s="42"/>
      <c r="C702" s="42"/>
      <c r="D702" s="42"/>
      <c r="E702" s="42"/>
      <c r="F702" s="42"/>
      <c r="G702" s="177"/>
      <c r="H702" s="43"/>
      <c r="I702" s="43"/>
      <c r="J702" s="44"/>
      <c r="K702" s="204"/>
      <c r="L702" s="159"/>
      <c r="M702" s="42"/>
      <c r="N702" s="42"/>
      <c r="O702" s="45"/>
      <c r="P702" s="45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</row>
    <row r="703" spans="1:43" ht="15" x14ac:dyDescent="0.25">
      <c r="A703" s="42"/>
      <c r="B703" s="42"/>
      <c r="C703" s="42"/>
      <c r="D703" s="42"/>
      <c r="E703" s="42"/>
      <c r="F703" s="42"/>
      <c r="G703" s="177"/>
      <c r="H703" s="43"/>
      <c r="I703" s="43"/>
      <c r="J703" s="44"/>
      <c r="K703" s="204"/>
      <c r="L703" s="159"/>
      <c r="M703" s="42"/>
      <c r="N703" s="42"/>
      <c r="O703" s="45"/>
      <c r="P703" s="45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</row>
    <row r="704" spans="1:43" ht="15" x14ac:dyDescent="0.25">
      <c r="A704" s="42"/>
      <c r="B704" s="42"/>
      <c r="C704" s="42"/>
      <c r="D704" s="42"/>
      <c r="E704" s="42"/>
      <c r="F704" s="42"/>
      <c r="G704" s="177"/>
      <c r="H704" s="43"/>
      <c r="I704" s="43"/>
      <c r="J704" s="44"/>
      <c r="K704" s="204"/>
      <c r="L704" s="159"/>
      <c r="M704" s="42"/>
      <c r="N704" s="42"/>
      <c r="O704" s="45"/>
      <c r="P704" s="45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</row>
    <row r="705" spans="1:43" ht="15" x14ac:dyDescent="0.25">
      <c r="A705" s="42"/>
      <c r="B705" s="42"/>
      <c r="C705" s="42"/>
      <c r="D705" s="42"/>
      <c r="E705" s="42"/>
      <c r="F705" s="42"/>
      <c r="G705" s="177"/>
      <c r="H705" s="43"/>
      <c r="I705" s="43"/>
      <c r="J705" s="44"/>
      <c r="K705" s="204"/>
      <c r="L705" s="159"/>
      <c r="M705" s="42"/>
      <c r="N705" s="42"/>
      <c r="O705" s="45"/>
      <c r="P705" s="45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</row>
    <row r="706" spans="1:43" ht="15" x14ac:dyDescent="0.25">
      <c r="A706" s="42"/>
      <c r="B706" s="42"/>
      <c r="C706" s="42"/>
      <c r="D706" s="42"/>
      <c r="E706" s="42"/>
      <c r="F706" s="42"/>
      <c r="G706" s="177"/>
      <c r="H706" s="43"/>
      <c r="I706" s="43"/>
      <c r="J706" s="44"/>
      <c r="K706" s="204"/>
      <c r="L706" s="159"/>
      <c r="M706" s="42"/>
      <c r="N706" s="42"/>
      <c r="O706" s="45"/>
      <c r="P706" s="45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</row>
    <row r="707" spans="1:43" ht="15" x14ac:dyDescent="0.25">
      <c r="A707" s="42"/>
      <c r="B707" s="42"/>
      <c r="C707" s="42"/>
      <c r="D707" s="42"/>
      <c r="E707" s="42"/>
      <c r="F707" s="42"/>
      <c r="G707" s="177"/>
      <c r="H707" s="43"/>
      <c r="I707" s="43"/>
      <c r="J707" s="44"/>
      <c r="K707" s="204"/>
      <c r="L707" s="159"/>
      <c r="M707" s="42"/>
      <c r="N707" s="42"/>
      <c r="O707" s="45"/>
      <c r="P707" s="45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</row>
    <row r="708" spans="1:43" ht="15" x14ac:dyDescent="0.25">
      <c r="A708" s="42"/>
      <c r="B708" s="42"/>
      <c r="C708" s="42"/>
      <c r="D708" s="42"/>
      <c r="E708" s="42"/>
      <c r="F708" s="42"/>
      <c r="G708" s="177"/>
      <c r="H708" s="43"/>
      <c r="I708" s="43"/>
      <c r="J708" s="44"/>
      <c r="K708" s="204"/>
      <c r="L708" s="159"/>
      <c r="M708" s="42"/>
      <c r="N708" s="42"/>
      <c r="O708" s="45"/>
      <c r="P708" s="45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</row>
    <row r="709" spans="1:43" ht="15" x14ac:dyDescent="0.25">
      <c r="A709" s="42"/>
      <c r="B709" s="42"/>
      <c r="C709" s="42"/>
      <c r="D709" s="42"/>
      <c r="E709" s="42"/>
      <c r="F709" s="42"/>
      <c r="G709" s="177"/>
      <c r="H709" s="43"/>
      <c r="I709" s="43"/>
      <c r="J709" s="44"/>
      <c r="K709" s="204"/>
      <c r="L709" s="159"/>
      <c r="M709" s="42"/>
      <c r="N709" s="42"/>
      <c r="O709" s="45"/>
      <c r="P709" s="45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</row>
    <row r="710" spans="1:43" ht="15" x14ac:dyDescent="0.25">
      <c r="A710" s="42"/>
      <c r="B710" s="42"/>
      <c r="C710" s="42"/>
      <c r="D710" s="42"/>
      <c r="E710" s="42"/>
      <c r="F710" s="42"/>
      <c r="G710" s="177"/>
      <c r="H710" s="43"/>
      <c r="I710" s="43"/>
      <c r="J710" s="44"/>
      <c r="K710" s="204"/>
      <c r="L710" s="159"/>
      <c r="M710" s="42"/>
      <c r="N710" s="42"/>
      <c r="O710" s="45"/>
      <c r="P710" s="45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</row>
    <row r="711" spans="1:43" ht="15" x14ac:dyDescent="0.25">
      <c r="A711" s="42"/>
      <c r="B711" s="42"/>
      <c r="C711" s="42"/>
      <c r="D711" s="42"/>
      <c r="E711" s="42"/>
      <c r="F711" s="42"/>
      <c r="G711" s="177"/>
      <c r="H711" s="43"/>
      <c r="I711" s="43"/>
      <c r="J711" s="44"/>
      <c r="K711" s="204"/>
      <c r="L711" s="159"/>
      <c r="M711" s="42"/>
      <c r="N711" s="42"/>
      <c r="O711" s="45"/>
      <c r="P711" s="45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</row>
    <row r="712" spans="1:43" ht="15" x14ac:dyDescent="0.25">
      <c r="A712" s="42"/>
      <c r="B712" s="42"/>
      <c r="C712" s="42"/>
      <c r="D712" s="42"/>
      <c r="E712" s="42"/>
      <c r="F712" s="42"/>
      <c r="G712" s="177"/>
      <c r="H712" s="43"/>
      <c r="I712" s="43"/>
      <c r="J712" s="44"/>
      <c r="K712" s="204"/>
      <c r="L712" s="159"/>
      <c r="M712" s="42"/>
      <c r="N712" s="42"/>
      <c r="O712" s="45"/>
      <c r="P712" s="45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</row>
    <row r="713" spans="1:43" ht="15" x14ac:dyDescent="0.25">
      <c r="A713" s="42"/>
      <c r="B713" s="42"/>
      <c r="C713" s="42"/>
      <c r="D713" s="42"/>
      <c r="E713" s="42"/>
      <c r="F713" s="42"/>
      <c r="G713" s="177"/>
      <c r="H713" s="43"/>
      <c r="I713" s="43"/>
      <c r="J713" s="44"/>
      <c r="K713" s="204"/>
      <c r="L713" s="159"/>
      <c r="M713" s="42"/>
      <c r="N713" s="42"/>
      <c r="O713" s="45"/>
      <c r="P713" s="45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</row>
    <row r="714" spans="1:43" ht="15" x14ac:dyDescent="0.25">
      <c r="A714" s="42"/>
      <c r="B714" s="42"/>
      <c r="C714" s="42"/>
      <c r="D714" s="42"/>
      <c r="E714" s="42"/>
      <c r="F714" s="42"/>
      <c r="G714" s="177"/>
      <c r="H714" s="43"/>
      <c r="I714" s="43"/>
      <c r="J714" s="44"/>
      <c r="K714" s="204"/>
      <c r="L714" s="159"/>
      <c r="M714" s="42"/>
      <c r="N714" s="42"/>
      <c r="O714" s="45"/>
      <c r="P714" s="45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</row>
    <row r="715" spans="1:43" ht="15" x14ac:dyDescent="0.25">
      <c r="A715" s="42"/>
      <c r="B715" s="42"/>
      <c r="C715" s="42"/>
      <c r="D715" s="42"/>
      <c r="E715" s="42"/>
      <c r="F715" s="42"/>
      <c r="G715" s="177"/>
      <c r="H715" s="43"/>
      <c r="I715" s="43"/>
      <c r="J715" s="44"/>
      <c r="K715" s="204"/>
      <c r="L715" s="159"/>
      <c r="M715" s="42"/>
      <c r="N715" s="42"/>
      <c r="O715" s="45"/>
      <c r="P715" s="45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</row>
    <row r="716" spans="1:43" ht="15" x14ac:dyDescent="0.25">
      <c r="A716" s="42"/>
      <c r="B716" s="42"/>
      <c r="C716" s="42"/>
      <c r="D716" s="42"/>
      <c r="E716" s="42"/>
      <c r="F716" s="42"/>
      <c r="G716" s="177"/>
      <c r="H716" s="43"/>
      <c r="I716" s="43"/>
      <c r="J716" s="44"/>
      <c r="K716" s="204"/>
      <c r="L716" s="159"/>
      <c r="M716" s="42"/>
      <c r="N716" s="42"/>
      <c r="O716" s="45"/>
      <c r="P716" s="45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</row>
    <row r="717" spans="1:43" ht="15" x14ac:dyDescent="0.25">
      <c r="A717" s="42"/>
      <c r="B717" s="42"/>
      <c r="C717" s="42"/>
      <c r="D717" s="42"/>
      <c r="E717" s="42"/>
      <c r="F717" s="42"/>
      <c r="G717" s="177"/>
      <c r="H717" s="43"/>
      <c r="I717" s="43"/>
      <c r="J717" s="44"/>
      <c r="K717" s="204"/>
      <c r="L717" s="159"/>
      <c r="M717" s="42"/>
      <c r="N717" s="42"/>
      <c r="O717" s="45"/>
      <c r="P717" s="45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</row>
    <row r="718" spans="1:43" ht="15" x14ac:dyDescent="0.25">
      <c r="A718" s="42"/>
      <c r="B718" s="42"/>
      <c r="C718" s="42"/>
      <c r="D718" s="42"/>
      <c r="E718" s="42"/>
      <c r="F718" s="42"/>
      <c r="G718" s="177"/>
      <c r="H718" s="43"/>
      <c r="I718" s="43"/>
      <c r="J718" s="44"/>
      <c r="K718" s="204"/>
      <c r="L718" s="159"/>
      <c r="M718" s="42"/>
      <c r="N718" s="42"/>
      <c r="O718" s="45"/>
      <c r="P718" s="45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</row>
    <row r="719" spans="1:43" ht="15" x14ac:dyDescent="0.25">
      <c r="A719" s="42"/>
      <c r="B719" s="42"/>
      <c r="C719" s="42"/>
      <c r="D719" s="42"/>
      <c r="E719" s="42"/>
      <c r="F719" s="42"/>
      <c r="G719" s="177"/>
      <c r="H719" s="43"/>
      <c r="I719" s="43"/>
      <c r="J719" s="44"/>
      <c r="K719" s="204"/>
      <c r="L719" s="159"/>
      <c r="M719" s="42"/>
      <c r="N719" s="42"/>
      <c r="O719" s="45"/>
      <c r="P719" s="45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</row>
    <row r="720" spans="1:43" ht="15" x14ac:dyDescent="0.25">
      <c r="A720" s="42"/>
      <c r="B720" s="42"/>
      <c r="C720" s="42"/>
      <c r="D720" s="42"/>
      <c r="E720" s="42"/>
      <c r="F720" s="42"/>
      <c r="G720" s="177"/>
      <c r="H720" s="43"/>
      <c r="I720" s="43"/>
      <c r="J720" s="44"/>
      <c r="K720" s="204"/>
      <c r="L720" s="159"/>
      <c r="M720" s="42"/>
      <c r="N720" s="42"/>
      <c r="O720" s="45"/>
      <c r="P720" s="45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</row>
    <row r="721" spans="1:43" ht="15" x14ac:dyDescent="0.25">
      <c r="A721" s="42"/>
      <c r="B721" s="42"/>
      <c r="C721" s="42"/>
      <c r="D721" s="42"/>
      <c r="E721" s="42"/>
      <c r="F721" s="42"/>
      <c r="G721" s="177"/>
      <c r="H721" s="43"/>
      <c r="I721" s="43"/>
      <c r="J721" s="44"/>
      <c r="K721" s="204"/>
      <c r="L721" s="159"/>
      <c r="M721" s="42"/>
      <c r="N721" s="42"/>
      <c r="O721" s="45"/>
      <c r="P721" s="45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</row>
    <row r="722" spans="1:43" ht="15" x14ac:dyDescent="0.25">
      <c r="A722" s="42"/>
      <c r="B722" s="42"/>
      <c r="C722" s="42"/>
      <c r="D722" s="42"/>
      <c r="E722" s="42"/>
      <c r="F722" s="42"/>
      <c r="G722" s="177"/>
      <c r="H722" s="43"/>
      <c r="I722" s="43"/>
      <c r="J722" s="44"/>
      <c r="K722" s="204"/>
      <c r="L722" s="159"/>
      <c r="M722" s="42"/>
      <c r="N722" s="42"/>
      <c r="O722" s="45"/>
      <c r="P722" s="45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</row>
    <row r="723" spans="1:43" ht="15" x14ac:dyDescent="0.25">
      <c r="A723" s="42"/>
      <c r="B723" s="42"/>
      <c r="C723" s="42"/>
      <c r="D723" s="42"/>
      <c r="E723" s="42"/>
      <c r="F723" s="42"/>
      <c r="G723" s="177"/>
      <c r="H723" s="43"/>
      <c r="I723" s="43"/>
      <c r="J723" s="44"/>
      <c r="K723" s="204"/>
      <c r="L723" s="159"/>
      <c r="M723" s="42"/>
      <c r="N723" s="42"/>
      <c r="O723" s="45"/>
      <c r="P723" s="45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</row>
    <row r="724" spans="1:43" ht="15" x14ac:dyDescent="0.25">
      <c r="A724" s="42"/>
      <c r="B724" s="42"/>
      <c r="C724" s="42"/>
      <c r="D724" s="42"/>
      <c r="E724" s="42"/>
      <c r="F724" s="42"/>
      <c r="G724" s="177"/>
      <c r="H724" s="43"/>
      <c r="I724" s="43"/>
      <c r="J724" s="44"/>
      <c r="K724" s="204"/>
      <c r="L724" s="159"/>
      <c r="M724" s="42"/>
      <c r="N724" s="42"/>
      <c r="O724" s="45"/>
      <c r="P724" s="45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</row>
    <row r="725" spans="1:43" ht="15" x14ac:dyDescent="0.25">
      <c r="A725" s="42"/>
      <c r="B725" s="42"/>
      <c r="C725" s="42"/>
      <c r="D725" s="42"/>
      <c r="E725" s="42"/>
      <c r="F725" s="42"/>
      <c r="G725" s="177"/>
      <c r="H725" s="43"/>
      <c r="I725" s="43"/>
      <c r="J725" s="44"/>
      <c r="K725" s="204"/>
      <c r="L725" s="159"/>
      <c r="M725" s="42"/>
      <c r="N725" s="42"/>
      <c r="O725" s="45"/>
      <c r="P725" s="45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</row>
    <row r="726" spans="1:43" ht="15" x14ac:dyDescent="0.25">
      <c r="A726" s="42"/>
      <c r="B726" s="42"/>
      <c r="C726" s="42"/>
      <c r="D726" s="42"/>
      <c r="E726" s="42"/>
      <c r="F726" s="42"/>
      <c r="G726" s="177"/>
      <c r="H726" s="43"/>
      <c r="I726" s="43"/>
      <c r="J726" s="44"/>
      <c r="K726" s="204"/>
      <c r="L726" s="159"/>
      <c r="M726" s="42"/>
      <c r="N726" s="42"/>
      <c r="O726" s="45"/>
      <c r="P726" s="45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</row>
    <row r="727" spans="1:43" ht="15" x14ac:dyDescent="0.25">
      <c r="A727" s="42"/>
      <c r="B727" s="42"/>
      <c r="C727" s="42"/>
      <c r="D727" s="42"/>
      <c r="E727" s="42"/>
      <c r="F727" s="42"/>
      <c r="G727" s="177"/>
      <c r="H727" s="43"/>
      <c r="I727" s="43"/>
      <c r="J727" s="44"/>
      <c r="K727" s="204"/>
      <c r="L727" s="159"/>
      <c r="M727" s="42"/>
      <c r="N727" s="42"/>
      <c r="O727" s="45"/>
      <c r="P727" s="45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</row>
    <row r="728" spans="1:43" ht="15" x14ac:dyDescent="0.25">
      <c r="A728" s="42"/>
      <c r="B728" s="42"/>
      <c r="C728" s="42"/>
      <c r="D728" s="42"/>
      <c r="E728" s="42"/>
      <c r="F728" s="42"/>
      <c r="G728" s="177"/>
      <c r="H728" s="43"/>
      <c r="I728" s="43"/>
      <c r="J728" s="44"/>
      <c r="K728" s="204"/>
      <c r="L728" s="159"/>
      <c r="M728" s="42"/>
      <c r="N728" s="42"/>
      <c r="O728" s="45"/>
      <c r="P728" s="45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</row>
    <row r="729" spans="1:43" ht="15" x14ac:dyDescent="0.25">
      <c r="A729" s="42"/>
      <c r="B729" s="42"/>
      <c r="C729" s="42"/>
      <c r="D729" s="42"/>
      <c r="E729" s="42"/>
      <c r="F729" s="42"/>
      <c r="G729" s="177"/>
      <c r="H729" s="43"/>
      <c r="I729" s="43"/>
      <c r="J729" s="44"/>
      <c r="K729" s="204"/>
      <c r="L729" s="159"/>
      <c r="M729" s="42"/>
      <c r="N729" s="42"/>
      <c r="O729" s="45"/>
      <c r="P729" s="45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</row>
    <row r="730" spans="1:43" ht="15" x14ac:dyDescent="0.25">
      <c r="A730" s="42"/>
      <c r="B730" s="42"/>
      <c r="C730" s="42"/>
      <c r="D730" s="42"/>
      <c r="E730" s="42"/>
      <c r="F730" s="42"/>
      <c r="G730" s="177"/>
      <c r="H730" s="43"/>
      <c r="I730" s="43"/>
      <c r="J730" s="44"/>
      <c r="K730" s="204"/>
      <c r="L730" s="159"/>
      <c r="M730" s="42"/>
      <c r="N730" s="42"/>
      <c r="O730" s="45"/>
      <c r="P730" s="45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</row>
    <row r="731" spans="1:43" ht="15" x14ac:dyDescent="0.25">
      <c r="A731" s="42"/>
      <c r="B731" s="42"/>
      <c r="C731" s="42"/>
      <c r="D731" s="42"/>
      <c r="E731" s="42"/>
      <c r="F731" s="42"/>
      <c r="G731" s="177"/>
      <c r="H731" s="43"/>
      <c r="I731" s="43"/>
      <c r="J731" s="44"/>
      <c r="K731" s="204"/>
      <c r="L731" s="159"/>
      <c r="M731" s="42"/>
      <c r="N731" s="42"/>
      <c r="O731" s="45"/>
      <c r="P731" s="45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</row>
    <row r="732" spans="1:43" ht="15" x14ac:dyDescent="0.25">
      <c r="A732" s="42"/>
      <c r="B732" s="42"/>
      <c r="C732" s="42"/>
      <c r="D732" s="42"/>
      <c r="E732" s="42"/>
      <c r="F732" s="42"/>
      <c r="G732" s="177"/>
      <c r="H732" s="43"/>
      <c r="I732" s="43"/>
      <c r="J732" s="44"/>
      <c r="K732" s="204"/>
      <c r="L732" s="159"/>
      <c r="M732" s="42"/>
      <c r="N732" s="42"/>
      <c r="O732" s="45"/>
      <c r="P732" s="45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</row>
    <row r="733" spans="1:43" ht="15" x14ac:dyDescent="0.25">
      <c r="A733" s="42"/>
      <c r="B733" s="42"/>
      <c r="C733" s="42"/>
      <c r="D733" s="42"/>
      <c r="E733" s="42"/>
      <c r="F733" s="42"/>
      <c r="G733" s="177"/>
      <c r="H733" s="43"/>
      <c r="I733" s="43"/>
      <c r="J733" s="44"/>
      <c r="K733" s="204"/>
      <c r="L733" s="159"/>
      <c r="M733" s="42"/>
      <c r="N733" s="42"/>
      <c r="O733" s="45"/>
      <c r="P733" s="45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</row>
    <row r="734" spans="1:43" ht="15" x14ac:dyDescent="0.25">
      <c r="A734" s="42"/>
      <c r="B734" s="42"/>
      <c r="C734" s="42"/>
      <c r="D734" s="42"/>
      <c r="E734" s="42"/>
      <c r="F734" s="42"/>
      <c r="G734" s="177"/>
      <c r="H734" s="43"/>
      <c r="I734" s="43"/>
      <c r="J734" s="44"/>
      <c r="K734" s="204"/>
      <c r="L734" s="159"/>
      <c r="M734" s="42"/>
      <c r="N734" s="42"/>
      <c r="O734" s="45"/>
      <c r="P734" s="45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</row>
    <row r="735" spans="1:43" ht="15" x14ac:dyDescent="0.25">
      <c r="A735" s="42"/>
      <c r="B735" s="42"/>
      <c r="C735" s="42"/>
      <c r="D735" s="42"/>
      <c r="E735" s="42"/>
      <c r="F735" s="42"/>
      <c r="G735" s="177"/>
      <c r="H735" s="43"/>
      <c r="I735" s="43"/>
      <c r="J735" s="44"/>
      <c r="K735" s="204"/>
      <c r="L735" s="159"/>
      <c r="M735" s="42"/>
      <c r="N735" s="42"/>
      <c r="O735" s="45"/>
      <c r="P735" s="45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</row>
    <row r="736" spans="1:43" ht="15" x14ac:dyDescent="0.25">
      <c r="A736" s="42"/>
      <c r="B736" s="42"/>
      <c r="C736" s="42"/>
      <c r="D736" s="42"/>
      <c r="E736" s="42"/>
      <c r="F736" s="42"/>
      <c r="G736" s="177"/>
      <c r="H736" s="43"/>
      <c r="I736" s="43"/>
      <c r="J736" s="44"/>
      <c r="K736" s="204"/>
      <c r="L736" s="159"/>
      <c r="M736" s="42"/>
      <c r="N736" s="42"/>
      <c r="O736" s="45"/>
      <c r="P736" s="45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</row>
    <row r="737" spans="1:43" ht="15" x14ac:dyDescent="0.25">
      <c r="A737" s="42"/>
      <c r="B737" s="42"/>
      <c r="C737" s="42"/>
      <c r="D737" s="42"/>
      <c r="E737" s="42"/>
      <c r="F737" s="42"/>
      <c r="G737" s="177"/>
      <c r="H737" s="43"/>
      <c r="I737" s="43"/>
      <c r="J737" s="44"/>
      <c r="K737" s="204"/>
      <c r="L737" s="159"/>
      <c r="M737" s="42"/>
      <c r="N737" s="42"/>
      <c r="O737" s="45"/>
      <c r="P737" s="45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</row>
    <row r="738" spans="1:43" ht="15" x14ac:dyDescent="0.25">
      <c r="A738" s="42"/>
      <c r="B738" s="42"/>
      <c r="C738" s="42"/>
      <c r="D738" s="42"/>
      <c r="E738" s="42"/>
      <c r="F738" s="42"/>
      <c r="G738" s="177"/>
      <c r="H738" s="43"/>
      <c r="I738" s="43"/>
      <c r="J738" s="44"/>
      <c r="K738" s="204"/>
      <c r="L738" s="159"/>
      <c r="M738" s="42"/>
      <c r="N738" s="42"/>
      <c r="O738" s="45"/>
      <c r="P738" s="45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</row>
    <row r="739" spans="1:43" ht="15" x14ac:dyDescent="0.25">
      <c r="A739" s="42"/>
      <c r="B739" s="42"/>
      <c r="C739" s="42"/>
      <c r="D739" s="42"/>
      <c r="E739" s="42"/>
      <c r="F739" s="42"/>
      <c r="G739" s="177"/>
      <c r="H739" s="43"/>
      <c r="I739" s="43"/>
      <c r="J739" s="44"/>
      <c r="K739" s="204"/>
      <c r="L739" s="159"/>
      <c r="M739" s="42"/>
      <c r="N739" s="42"/>
      <c r="O739" s="45"/>
      <c r="P739" s="45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</row>
    <row r="740" spans="1:43" ht="15" x14ac:dyDescent="0.25">
      <c r="A740" s="42"/>
      <c r="B740" s="42"/>
      <c r="C740" s="42"/>
      <c r="D740" s="42"/>
      <c r="E740" s="42"/>
      <c r="F740" s="42"/>
      <c r="G740" s="177"/>
      <c r="H740" s="43"/>
      <c r="I740" s="43"/>
      <c r="J740" s="44"/>
      <c r="K740" s="204"/>
      <c r="L740" s="159"/>
      <c r="M740" s="42"/>
      <c r="N740" s="42"/>
      <c r="O740" s="45"/>
      <c r="P740" s="45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</row>
    <row r="741" spans="1:43" ht="15" x14ac:dyDescent="0.25">
      <c r="A741" s="42"/>
      <c r="B741" s="42"/>
      <c r="C741" s="42"/>
      <c r="D741" s="42"/>
      <c r="E741" s="42"/>
      <c r="F741" s="42"/>
      <c r="G741" s="177"/>
      <c r="H741" s="43"/>
      <c r="I741" s="43"/>
      <c r="J741" s="44"/>
      <c r="K741" s="204"/>
      <c r="L741" s="159"/>
      <c r="M741" s="42"/>
      <c r="N741" s="42"/>
      <c r="O741" s="45"/>
      <c r="P741" s="45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</row>
    <row r="742" spans="1:43" ht="15" x14ac:dyDescent="0.25">
      <c r="A742" s="42"/>
      <c r="B742" s="42"/>
      <c r="C742" s="42"/>
      <c r="D742" s="42"/>
      <c r="E742" s="42"/>
      <c r="F742" s="42"/>
      <c r="G742" s="177"/>
      <c r="H742" s="43"/>
      <c r="I742" s="43"/>
      <c r="J742" s="44"/>
      <c r="K742" s="204"/>
      <c r="L742" s="159"/>
      <c r="M742" s="42"/>
      <c r="N742" s="42"/>
      <c r="O742" s="45"/>
      <c r="P742" s="45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</row>
    <row r="743" spans="1:43" ht="15" x14ac:dyDescent="0.25">
      <c r="A743" s="42"/>
      <c r="B743" s="42"/>
      <c r="C743" s="42"/>
      <c r="D743" s="42"/>
      <c r="E743" s="42"/>
      <c r="F743" s="42"/>
      <c r="G743" s="177"/>
      <c r="H743" s="43"/>
      <c r="I743" s="43"/>
      <c r="J743" s="44"/>
      <c r="K743" s="204"/>
      <c r="L743" s="159"/>
      <c r="M743" s="42"/>
      <c r="N743" s="42"/>
      <c r="O743" s="45"/>
      <c r="P743" s="45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</row>
    <row r="744" spans="1:43" ht="15" x14ac:dyDescent="0.25">
      <c r="A744" s="42"/>
      <c r="B744" s="42"/>
      <c r="C744" s="42"/>
      <c r="D744" s="42"/>
      <c r="E744" s="42"/>
      <c r="F744" s="42"/>
      <c r="G744" s="177"/>
      <c r="H744" s="43"/>
      <c r="I744" s="43"/>
      <c r="J744" s="44"/>
      <c r="K744" s="204"/>
      <c r="L744" s="159"/>
      <c r="M744" s="42"/>
      <c r="N744" s="42"/>
      <c r="O744" s="45"/>
      <c r="P744" s="45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</row>
    <row r="745" spans="1:43" ht="15" x14ac:dyDescent="0.25">
      <c r="A745" s="42"/>
      <c r="B745" s="42"/>
      <c r="C745" s="42"/>
      <c r="D745" s="42"/>
      <c r="E745" s="42"/>
      <c r="F745" s="42"/>
      <c r="G745" s="177"/>
      <c r="H745" s="43"/>
      <c r="I745" s="43"/>
      <c r="J745" s="44"/>
      <c r="K745" s="204"/>
      <c r="L745" s="159"/>
      <c r="M745" s="42"/>
      <c r="N745" s="42"/>
      <c r="O745" s="45"/>
      <c r="P745" s="45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</row>
    <row r="746" spans="1:43" ht="15" x14ac:dyDescent="0.25">
      <c r="A746" s="42"/>
      <c r="B746" s="42"/>
      <c r="C746" s="42"/>
      <c r="D746" s="42"/>
      <c r="E746" s="42"/>
      <c r="F746" s="42"/>
      <c r="G746" s="177"/>
      <c r="H746" s="43"/>
      <c r="I746" s="43"/>
      <c r="J746" s="44"/>
      <c r="K746" s="204"/>
      <c r="L746" s="159"/>
      <c r="M746" s="42"/>
      <c r="N746" s="42"/>
      <c r="O746" s="45"/>
      <c r="P746" s="45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</row>
    <row r="747" spans="1:43" ht="15" x14ac:dyDescent="0.25">
      <c r="A747" s="42"/>
      <c r="B747" s="42"/>
      <c r="C747" s="42"/>
      <c r="D747" s="42"/>
      <c r="E747" s="42"/>
      <c r="F747" s="42"/>
      <c r="G747" s="177"/>
      <c r="H747" s="43"/>
      <c r="I747" s="43"/>
      <c r="J747" s="44"/>
      <c r="K747" s="204"/>
      <c r="L747" s="159"/>
      <c r="M747" s="42"/>
      <c r="N747" s="42"/>
      <c r="O747" s="45"/>
      <c r="P747" s="45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</row>
    <row r="748" spans="1:43" ht="15" x14ac:dyDescent="0.25">
      <c r="A748" s="42"/>
      <c r="B748" s="42"/>
      <c r="C748" s="42"/>
      <c r="D748" s="42"/>
      <c r="E748" s="42"/>
      <c r="F748" s="42"/>
      <c r="G748" s="177"/>
      <c r="H748" s="43"/>
      <c r="I748" s="43"/>
      <c r="J748" s="44"/>
      <c r="K748" s="204"/>
      <c r="L748" s="159"/>
      <c r="M748" s="42"/>
      <c r="N748" s="42"/>
      <c r="O748" s="45"/>
      <c r="P748" s="45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</row>
    <row r="749" spans="1:43" ht="15" x14ac:dyDescent="0.25">
      <c r="A749" s="42"/>
      <c r="B749" s="42"/>
      <c r="C749" s="42"/>
      <c r="D749" s="42"/>
      <c r="E749" s="42"/>
      <c r="F749" s="42"/>
      <c r="G749" s="177"/>
      <c r="H749" s="43"/>
      <c r="I749" s="43"/>
      <c r="J749" s="44"/>
      <c r="K749" s="204"/>
      <c r="L749" s="159"/>
      <c r="M749" s="42"/>
      <c r="N749" s="42"/>
      <c r="O749" s="45"/>
      <c r="P749" s="45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</row>
    <row r="750" spans="1:43" ht="15" x14ac:dyDescent="0.25">
      <c r="A750" s="42"/>
      <c r="B750" s="42"/>
      <c r="C750" s="42"/>
      <c r="D750" s="42"/>
      <c r="E750" s="42"/>
      <c r="F750" s="42"/>
      <c r="G750" s="177"/>
      <c r="H750" s="43"/>
      <c r="I750" s="43"/>
      <c r="J750" s="44"/>
      <c r="K750" s="204"/>
      <c r="L750" s="159"/>
      <c r="M750" s="42"/>
      <c r="N750" s="42"/>
      <c r="O750" s="45"/>
      <c r="P750" s="45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</row>
    <row r="751" spans="1:43" ht="15" x14ac:dyDescent="0.25">
      <c r="A751" s="42"/>
      <c r="B751" s="42"/>
      <c r="C751" s="42"/>
      <c r="D751" s="42"/>
      <c r="E751" s="42"/>
      <c r="F751" s="42"/>
      <c r="G751" s="177"/>
      <c r="H751" s="43"/>
      <c r="I751" s="43"/>
      <c r="J751" s="44"/>
      <c r="K751" s="204"/>
      <c r="L751" s="159"/>
      <c r="M751" s="42"/>
      <c r="N751" s="42"/>
      <c r="O751" s="45"/>
      <c r="P751" s="45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</row>
    <row r="752" spans="1:43" ht="15" x14ac:dyDescent="0.25">
      <c r="A752" s="42"/>
      <c r="B752" s="42"/>
      <c r="C752" s="42"/>
      <c r="D752" s="42"/>
      <c r="E752" s="42"/>
      <c r="F752" s="42"/>
      <c r="G752" s="177"/>
      <c r="H752" s="43"/>
      <c r="I752" s="43"/>
      <c r="J752" s="44"/>
      <c r="K752" s="204"/>
      <c r="L752" s="159"/>
      <c r="M752" s="42"/>
      <c r="N752" s="42"/>
      <c r="O752" s="45"/>
      <c r="P752" s="45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</row>
    <row r="753" spans="1:43" ht="15" x14ac:dyDescent="0.25">
      <c r="A753" s="42"/>
      <c r="B753" s="42"/>
      <c r="C753" s="42"/>
      <c r="D753" s="42"/>
      <c r="E753" s="42"/>
      <c r="F753" s="42"/>
      <c r="G753" s="177"/>
      <c r="H753" s="43"/>
      <c r="I753" s="43"/>
      <c r="J753" s="44"/>
      <c r="K753" s="204"/>
      <c r="L753" s="159"/>
      <c r="M753" s="42"/>
      <c r="N753" s="42"/>
      <c r="O753" s="45"/>
      <c r="P753" s="45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</row>
    <row r="754" spans="1:43" ht="15" x14ac:dyDescent="0.25">
      <c r="A754" s="42"/>
      <c r="B754" s="42"/>
      <c r="C754" s="42"/>
      <c r="D754" s="42"/>
      <c r="E754" s="42"/>
      <c r="F754" s="42"/>
      <c r="G754" s="177"/>
      <c r="H754" s="43"/>
      <c r="I754" s="43"/>
      <c r="J754" s="44"/>
      <c r="K754" s="204"/>
      <c r="L754" s="159"/>
      <c r="M754" s="42"/>
      <c r="N754" s="42"/>
      <c r="O754" s="45"/>
      <c r="P754" s="45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</row>
    <row r="755" spans="1:43" ht="15" x14ac:dyDescent="0.25">
      <c r="A755" s="42"/>
      <c r="B755" s="42"/>
      <c r="C755" s="42"/>
      <c r="D755" s="42"/>
      <c r="E755" s="42"/>
      <c r="F755" s="42"/>
      <c r="G755" s="177"/>
      <c r="H755" s="43"/>
      <c r="I755" s="43"/>
      <c r="J755" s="44"/>
      <c r="K755" s="204"/>
      <c r="L755" s="159"/>
      <c r="M755" s="42"/>
      <c r="N755" s="42"/>
      <c r="O755" s="45"/>
      <c r="P755" s="45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</row>
    <row r="756" spans="1:43" ht="15" x14ac:dyDescent="0.25">
      <c r="A756" s="42"/>
      <c r="B756" s="42"/>
      <c r="C756" s="42"/>
      <c r="D756" s="42"/>
      <c r="E756" s="42"/>
      <c r="F756" s="42"/>
      <c r="G756" s="177"/>
      <c r="H756" s="43"/>
      <c r="I756" s="43"/>
      <c r="J756" s="44"/>
      <c r="K756" s="204"/>
      <c r="L756" s="159"/>
      <c r="M756" s="42"/>
      <c r="N756" s="42"/>
      <c r="O756" s="45"/>
      <c r="P756" s="45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</row>
    <row r="757" spans="1:43" ht="15" x14ac:dyDescent="0.25">
      <c r="A757" s="42"/>
      <c r="B757" s="42"/>
      <c r="C757" s="42"/>
      <c r="D757" s="42"/>
      <c r="E757" s="42"/>
      <c r="F757" s="42"/>
      <c r="G757" s="177"/>
      <c r="H757" s="43"/>
      <c r="I757" s="43"/>
      <c r="J757" s="44"/>
      <c r="K757" s="204"/>
      <c r="L757" s="159"/>
      <c r="M757" s="42"/>
      <c r="N757" s="42"/>
      <c r="O757" s="45"/>
      <c r="P757" s="45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</row>
    <row r="758" spans="1:43" ht="15" x14ac:dyDescent="0.25">
      <c r="A758" s="42"/>
      <c r="B758" s="42"/>
      <c r="C758" s="42"/>
      <c r="D758" s="42"/>
      <c r="E758" s="42"/>
      <c r="F758" s="42"/>
      <c r="G758" s="177"/>
      <c r="H758" s="43"/>
      <c r="I758" s="43"/>
      <c r="J758" s="44"/>
      <c r="K758" s="204"/>
      <c r="L758" s="159"/>
      <c r="M758" s="42"/>
      <c r="N758" s="42"/>
      <c r="O758" s="45"/>
      <c r="P758" s="45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</row>
    <row r="759" spans="1:43" ht="15" x14ac:dyDescent="0.25">
      <c r="A759" s="42"/>
      <c r="B759" s="42"/>
      <c r="C759" s="42"/>
      <c r="D759" s="42"/>
      <c r="E759" s="42"/>
      <c r="F759" s="42"/>
      <c r="G759" s="177"/>
      <c r="H759" s="43"/>
      <c r="I759" s="43"/>
      <c r="J759" s="44"/>
      <c r="K759" s="204"/>
      <c r="L759" s="159"/>
      <c r="M759" s="42"/>
      <c r="N759" s="42"/>
      <c r="O759" s="45"/>
      <c r="P759" s="45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</row>
    <row r="760" spans="1:43" ht="15" x14ac:dyDescent="0.25">
      <c r="A760" s="42"/>
      <c r="B760" s="42"/>
      <c r="C760" s="42"/>
      <c r="D760" s="42"/>
      <c r="E760" s="42"/>
      <c r="F760" s="42"/>
      <c r="G760" s="177"/>
      <c r="H760" s="43"/>
      <c r="I760" s="43"/>
      <c r="J760" s="44"/>
      <c r="K760" s="204"/>
      <c r="L760" s="159"/>
      <c r="M760" s="42"/>
      <c r="N760" s="42"/>
      <c r="O760" s="45"/>
      <c r="P760" s="45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</row>
    <row r="761" spans="1:43" ht="15" x14ac:dyDescent="0.25">
      <c r="A761" s="42"/>
      <c r="B761" s="42"/>
      <c r="C761" s="42"/>
      <c r="D761" s="42"/>
      <c r="E761" s="42"/>
      <c r="F761" s="42"/>
      <c r="G761" s="177"/>
      <c r="H761" s="43"/>
      <c r="I761" s="43"/>
      <c r="J761" s="44"/>
      <c r="K761" s="204"/>
      <c r="L761" s="159"/>
      <c r="M761" s="42"/>
      <c r="N761" s="42"/>
      <c r="O761" s="45"/>
      <c r="P761" s="45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</row>
    <row r="762" spans="1:43" ht="15" x14ac:dyDescent="0.25">
      <c r="A762" s="42"/>
      <c r="B762" s="42"/>
      <c r="C762" s="42"/>
      <c r="D762" s="42"/>
      <c r="E762" s="42"/>
      <c r="F762" s="42"/>
      <c r="G762" s="177"/>
      <c r="H762" s="43"/>
      <c r="I762" s="43"/>
      <c r="J762" s="44"/>
      <c r="K762" s="204"/>
      <c r="L762" s="159"/>
      <c r="M762" s="42"/>
      <c r="N762" s="42"/>
      <c r="O762" s="45"/>
      <c r="P762" s="45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</row>
    <row r="763" spans="1:43" ht="15" x14ac:dyDescent="0.25">
      <c r="A763" s="42"/>
      <c r="B763" s="42"/>
      <c r="C763" s="42"/>
      <c r="D763" s="42"/>
      <c r="E763" s="42"/>
      <c r="F763" s="42"/>
      <c r="G763" s="177"/>
      <c r="H763" s="43"/>
      <c r="I763" s="43"/>
      <c r="J763" s="44"/>
      <c r="K763" s="204"/>
      <c r="L763" s="159"/>
      <c r="M763" s="42"/>
      <c r="N763" s="42"/>
      <c r="O763" s="45"/>
      <c r="P763" s="45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</row>
    <row r="764" spans="1:43" ht="15" x14ac:dyDescent="0.25">
      <c r="A764" s="42"/>
      <c r="B764" s="42"/>
      <c r="C764" s="42"/>
      <c r="D764" s="42"/>
      <c r="E764" s="42"/>
      <c r="F764" s="42"/>
      <c r="G764" s="177"/>
      <c r="H764" s="43"/>
      <c r="I764" s="43"/>
      <c r="J764" s="44"/>
      <c r="K764" s="204"/>
      <c r="L764" s="159"/>
      <c r="M764" s="42"/>
      <c r="N764" s="42"/>
      <c r="O764" s="45"/>
      <c r="P764" s="45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</row>
    <row r="765" spans="1:43" ht="15" x14ac:dyDescent="0.25">
      <c r="A765" s="42"/>
      <c r="B765" s="42"/>
      <c r="C765" s="42"/>
      <c r="D765" s="42"/>
      <c r="E765" s="42"/>
      <c r="F765" s="42"/>
      <c r="G765" s="177"/>
      <c r="H765" s="43"/>
      <c r="I765" s="43"/>
      <c r="J765" s="44"/>
      <c r="K765" s="204"/>
      <c r="L765" s="159"/>
      <c r="M765" s="42"/>
      <c r="N765" s="42"/>
      <c r="O765" s="45"/>
      <c r="P765" s="45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</row>
    <row r="766" spans="1:43" ht="15" x14ac:dyDescent="0.25">
      <c r="A766" s="42"/>
      <c r="B766" s="42"/>
      <c r="C766" s="42"/>
      <c r="D766" s="42"/>
      <c r="E766" s="42"/>
      <c r="F766" s="42"/>
      <c r="G766" s="177"/>
      <c r="H766" s="43"/>
      <c r="I766" s="43"/>
      <c r="J766" s="44"/>
      <c r="K766" s="204"/>
      <c r="L766" s="159"/>
      <c r="M766" s="42"/>
      <c r="N766" s="42"/>
      <c r="O766" s="45"/>
      <c r="P766" s="45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</row>
    <row r="767" spans="1:43" ht="15" x14ac:dyDescent="0.25">
      <c r="A767" s="42"/>
      <c r="B767" s="42"/>
      <c r="C767" s="42"/>
      <c r="D767" s="42"/>
      <c r="E767" s="42"/>
      <c r="F767" s="42"/>
      <c r="G767" s="177"/>
      <c r="H767" s="43"/>
      <c r="I767" s="43"/>
      <c r="J767" s="44"/>
      <c r="K767" s="204"/>
      <c r="L767" s="159"/>
      <c r="M767" s="42"/>
      <c r="N767" s="42"/>
      <c r="O767" s="45"/>
      <c r="P767" s="45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</row>
    <row r="768" spans="1:43" ht="15" x14ac:dyDescent="0.25">
      <c r="A768" s="42"/>
      <c r="B768" s="42"/>
      <c r="C768" s="42"/>
      <c r="D768" s="42"/>
      <c r="E768" s="42"/>
      <c r="F768" s="42"/>
      <c r="G768" s="177"/>
      <c r="H768" s="43"/>
      <c r="I768" s="43"/>
      <c r="J768" s="44"/>
      <c r="K768" s="204"/>
      <c r="L768" s="159"/>
      <c r="M768" s="42"/>
      <c r="N768" s="42"/>
      <c r="O768" s="45"/>
      <c r="P768" s="45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</row>
    <row r="769" spans="1:43" ht="15" x14ac:dyDescent="0.25">
      <c r="A769" s="42"/>
      <c r="B769" s="42"/>
      <c r="C769" s="42"/>
      <c r="D769" s="42"/>
      <c r="E769" s="42"/>
      <c r="F769" s="42"/>
      <c r="G769" s="177"/>
      <c r="H769" s="43"/>
      <c r="I769" s="43"/>
      <c r="J769" s="44"/>
      <c r="K769" s="204"/>
      <c r="L769" s="159"/>
      <c r="M769" s="42"/>
      <c r="N769" s="42"/>
      <c r="O769" s="45"/>
      <c r="P769" s="45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</row>
    <row r="770" spans="1:43" ht="15" x14ac:dyDescent="0.25">
      <c r="A770" s="42"/>
      <c r="B770" s="42"/>
      <c r="C770" s="42"/>
      <c r="D770" s="42"/>
      <c r="E770" s="42"/>
      <c r="F770" s="42"/>
      <c r="G770" s="177"/>
      <c r="H770" s="43"/>
      <c r="I770" s="43"/>
      <c r="J770" s="44"/>
      <c r="K770" s="204"/>
      <c r="L770" s="159"/>
      <c r="M770" s="42"/>
      <c r="N770" s="42"/>
      <c r="O770" s="45"/>
      <c r="P770" s="45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</row>
    <row r="771" spans="1:43" ht="15" x14ac:dyDescent="0.25">
      <c r="A771" s="42"/>
      <c r="B771" s="42"/>
      <c r="C771" s="42"/>
      <c r="D771" s="42"/>
      <c r="E771" s="42"/>
      <c r="F771" s="42"/>
      <c r="G771" s="177"/>
      <c r="H771" s="43"/>
      <c r="I771" s="43"/>
      <c r="J771" s="44"/>
      <c r="K771" s="204"/>
      <c r="L771" s="159"/>
      <c r="M771" s="42"/>
      <c r="N771" s="42"/>
      <c r="O771" s="45"/>
      <c r="P771" s="45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</row>
    <row r="772" spans="1:43" ht="15" x14ac:dyDescent="0.25">
      <c r="A772" s="42"/>
      <c r="B772" s="42"/>
      <c r="C772" s="42"/>
      <c r="D772" s="42"/>
      <c r="E772" s="42"/>
      <c r="F772" s="42"/>
      <c r="G772" s="177"/>
      <c r="H772" s="43"/>
      <c r="I772" s="43"/>
      <c r="J772" s="44"/>
      <c r="K772" s="204"/>
      <c r="L772" s="159"/>
      <c r="M772" s="42"/>
      <c r="N772" s="42"/>
      <c r="O772" s="45"/>
      <c r="P772" s="45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</row>
    <row r="773" spans="1:43" ht="15" x14ac:dyDescent="0.25">
      <c r="A773" s="42"/>
      <c r="B773" s="42"/>
      <c r="C773" s="42"/>
      <c r="D773" s="42"/>
      <c r="E773" s="42"/>
      <c r="F773" s="42"/>
      <c r="G773" s="177"/>
      <c r="H773" s="43"/>
      <c r="I773" s="43"/>
      <c r="J773" s="44"/>
      <c r="K773" s="204"/>
      <c r="L773" s="159"/>
      <c r="M773" s="42"/>
      <c r="N773" s="42"/>
      <c r="O773" s="45"/>
      <c r="P773" s="45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</row>
    <row r="774" spans="1:43" ht="15" x14ac:dyDescent="0.25">
      <c r="A774" s="42"/>
      <c r="B774" s="42"/>
      <c r="C774" s="42"/>
      <c r="D774" s="42"/>
      <c r="E774" s="42"/>
      <c r="F774" s="42"/>
      <c r="G774" s="177"/>
      <c r="H774" s="43"/>
      <c r="I774" s="43"/>
      <c r="J774" s="44"/>
      <c r="K774" s="204"/>
      <c r="L774" s="159"/>
      <c r="M774" s="42"/>
      <c r="N774" s="42"/>
      <c r="O774" s="45"/>
      <c r="P774" s="45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</row>
    <row r="775" spans="1:43" ht="15" x14ac:dyDescent="0.25">
      <c r="A775" s="42"/>
      <c r="B775" s="42"/>
      <c r="C775" s="42"/>
      <c r="D775" s="42"/>
      <c r="E775" s="42"/>
      <c r="F775" s="42"/>
      <c r="G775" s="177"/>
      <c r="H775" s="43"/>
      <c r="I775" s="43"/>
      <c r="J775" s="44"/>
      <c r="K775" s="204"/>
      <c r="L775" s="159"/>
      <c r="M775" s="42"/>
      <c r="N775" s="42"/>
      <c r="O775" s="45"/>
      <c r="P775" s="45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</row>
    <row r="776" spans="1:43" ht="15" x14ac:dyDescent="0.25">
      <c r="A776" s="42"/>
      <c r="B776" s="42"/>
      <c r="C776" s="42"/>
      <c r="D776" s="42"/>
      <c r="E776" s="42"/>
      <c r="F776" s="42"/>
      <c r="G776" s="177"/>
      <c r="H776" s="43"/>
      <c r="I776" s="43"/>
      <c r="J776" s="44"/>
      <c r="K776" s="204"/>
      <c r="L776" s="159"/>
      <c r="M776" s="42"/>
      <c r="N776" s="42"/>
      <c r="O776" s="45"/>
      <c r="P776" s="45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</row>
    <row r="777" spans="1:43" ht="15" x14ac:dyDescent="0.25">
      <c r="A777" s="42"/>
      <c r="B777" s="42"/>
      <c r="C777" s="42"/>
      <c r="D777" s="42"/>
      <c r="E777" s="42"/>
      <c r="F777" s="42"/>
      <c r="G777" s="177"/>
      <c r="H777" s="43"/>
      <c r="I777" s="43"/>
      <c r="J777" s="44"/>
      <c r="K777" s="204"/>
      <c r="L777" s="159"/>
      <c r="M777" s="42"/>
      <c r="N777" s="42"/>
      <c r="O777" s="45"/>
      <c r="P777" s="45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</row>
    <row r="778" spans="1:43" ht="15" x14ac:dyDescent="0.25">
      <c r="A778" s="42"/>
      <c r="B778" s="42"/>
      <c r="C778" s="42"/>
      <c r="D778" s="42"/>
      <c r="E778" s="42"/>
      <c r="F778" s="42"/>
      <c r="G778" s="177"/>
      <c r="H778" s="43"/>
      <c r="I778" s="43"/>
      <c r="J778" s="44"/>
      <c r="K778" s="204"/>
      <c r="L778" s="159"/>
      <c r="M778" s="42"/>
      <c r="N778" s="42"/>
      <c r="O778" s="45"/>
      <c r="P778" s="45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</row>
    <row r="779" spans="1:43" ht="15" x14ac:dyDescent="0.25">
      <c r="A779" s="42"/>
      <c r="B779" s="42"/>
      <c r="C779" s="42"/>
      <c r="D779" s="42"/>
      <c r="E779" s="42"/>
      <c r="F779" s="42"/>
      <c r="G779" s="177"/>
      <c r="H779" s="43"/>
      <c r="I779" s="43"/>
      <c r="J779" s="44"/>
      <c r="K779" s="204"/>
      <c r="L779" s="159"/>
      <c r="M779" s="42"/>
      <c r="N779" s="42"/>
      <c r="O779" s="45"/>
      <c r="P779" s="45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</row>
    <row r="780" spans="1:43" ht="15" x14ac:dyDescent="0.25">
      <c r="A780" s="42"/>
      <c r="B780" s="42"/>
      <c r="C780" s="42"/>
      <c r="D780" s="42"/>
      <c r="E780" s="42"/>
      <c r="F780" s="42"/>
      <c r="G780" s="177"/>
      <c r="H780" s="43"/>
      <c r="I780" s="43"/>
      <c r="J780" s="44"/>
      <c r="K780" s="204"/>
      <c r="L780" s="159"/>
      <c r="M780" s="42"/>
      <c r="N780" s="42"/>
      <c r="O780" s="45"/>
      <c r="P780" s="45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</row>
    <row r="781" spans="1:43" ht="15" x14ac:dyDescent="0.25">
      <c r="A781" s="42"/>
      <c r="B781" s="42"/>
      <c r="C781" s="42"/>
      <c r="D781" s="42"/>
      <c r="E781" s="42"/>
      <c r="F781" s="42"/>
      <c r="G781" s="177"/>
      <c r="H781" s="43"/>
      <c r="I781" s="43"/>
      <c r="J781" s="44"/>
      <c r="K781" s="204"/>
      <c r="L781" s="159"/>
      <c r="M781" s="42"/>
      <c r="N781" s="42"/>
      <c r="O781" s="45"/>
      <c r="P781" s="45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</row>
    <row r="782" spans="1:43" ht="15" x14ac:dyDescent="0.25">
      <c r="A782" s="42"/>
      <c r="B782" s="42"/>
      <c r="C782" s="42"/>
      <c r="D782" s="42"/>
      <c r="E782" s="42"/>
      <c r="F782" s="42"/>
      <c r="G782" s="177"/>
      <c r="H782" s="43"/>
      <c r="I782" s="43"/>
      <c r="J782" s="44"/>
      <c r="K782" s="204"/>
      <c r="L782" s="159"/>
      <c r="M782" s="42"/>
      <c r="N782" s="42"/>
      <c r="O782" s="45"/>
      <c r="P782" s="45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</row>
    <row r="783" spans="1:43" ht="15" x14ac:dyDescent="0.25">
      <c r="A783" s="42"/>
      <c r="B783" s="42"/>
      <c r="C783" s="42"/>
      <c r="D783" s="42"/>
      <c r="E783" s="42"/>
      <c r="F783" s="42"/>
      <c r="G783" s="177"/>
      <c r="H783" s="43"/>
      <c r="I783" s="43"/>
      <c r="J783" s="44"/>
      <c r="K783" s="204"/>
      <c r="L783" s="159"/>
      <c r="M783" s="42"/>
      <c r="N783" s="42"/>
      <c r="O783" s="45"/>
      <c r="P783" s="45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</row>
    <row r="784" spans="1:43" ht="15" x14ac:dyDescent="0.25">
      <c r="A784" s="42"/>
      <c r="B784" s="42"/>
      <c r="C784" s="42"/>
      <c r="D784" s="42"/>
      <c r="E784" s="42"/>
      <c r="F784" s="42"/>
      <c r="G784" s="177"/>
      <c r="H784" s="43"/>
      <c r="I784" s="43"/>
      <c r="J784" s="44"/>
      <c r="K784" s="204"/>
      <c r="L784" s="159"/>
      <c r="M784" s="42"/>
      <c r="N784" s="42"/>
      <c r="O784" s="45"/>
      <c r="P784" s="45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</row>
    <row r="785" spans="1:43" ht="15" x14ac:dyDescent="0.25">
      <c r="A785" s="42"/>
      <c r="B785" s="42"/>
      <c r="C785" s="42"/>
      <c r="D785" s="42"/>
      <c r="E785" s="42"/>
      <c r="F785" s="42"/>
      <c r="G785" s="177"/>
      <c r="H785" s="43"/>
      <c r="I785" s="43"/>
      <c r="J785" s="44"/>
      <c r="K785" s="204"/>
      <c r="L785" s="159"/>
      <c r="M785" s="42"/>
      <c r="N785" s="42"/>
      <c r="O785" s="45"/>
      <c r="P785" s="45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</row>
    <row r="786" spans="1:43" ht="15" x14ac:dyDescent="0.25">
      <c r="A786" s="42"/>
      <c r="B786" s="42"/>
      <c r="C786" s="42"/>
      <c r="D786" s="42"/>
      <c r="E786" s="42"/>
      <c r="F786" s="42"/>
      <c r="G786" s="177"/>
      <c r="H786" s="43"/>
      <c r="I786" s="43"/>
      <c r="J786" s="44"/>
      <c r="K786" s="204"/>
      <c r="L786" s="159"/>
      <c r="M786" s="42"/>
      <c r="N786" s="42"/>
      <c r="O786" s="45"/>
      <c r="P786" s="45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</row>
    <row r="787" spans="1:43" ht="15" x14ac:dyDescent="0.25">
      <c r="A787" s="42"/>
      <c r="B787" s="42"/>
      <c r="C787" s="42"/>
      <c r="D787" s="42"/>
      <c r="E787" s="42"/>
      <c r="F787" s="42"/>
      <c r="G787" s="177"/>
      <c r="H787" s="43"/>
      <c r="I787" s="43"/>
      <c r="J787" s="44"/>
      <c r="K787" s="204"/>
      <c r="L787" s="159"/>
      <c r="M787" s="42"/>
      <c r="N787" s="42"/>
      <c r="O787" s="45"/>
      <c r="P787" s="45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</row>
    <row r="788" spans="1:43" ht="15" x14ac:dyDescent="0.25">
      <c r="A788" s="42"/>
      <c r="B788" s="42"/>
      <c r="C788" s="42"/>
      <c r="D788" s="42"/>
      <c r="E788" s="42"/>
      <c r="F788" s="42"/>
      <c r="G788" s="177"/>
      <c r="H788" s="43"/>
      <c r="I788" s="43"/>
      <c r="J788" s="44"/>
      <c r="K788" s="204"/>
      <c r="L788" s="159"/>
      <c r="M788" s="42"/>
      <c r="N788" s="42"/>
      <c r="O788" s="45"/>
      <c r="P788" s="45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</row>
    <row r="789" spans="1:43" ht="15" x14ac:dyDescent="0.25">
      <c r="A789" s="42"/>
      <c r="B789" s="42"/>
      <c r="C789" s="42"/>
      <c r="D789" s="42"/>
      <c r="E789" s="42"/>
      <c r="F789" s="42"/>
      <c r="G789" s="177"/>
      <c r="H789" s="43"/>
      <c r="I789" s="43"/>
      <c r="J789" s="44"/>
      <c r="K789" s="204"/>
      <c r="L789" s="159"/>
      <c r="M789" s="42"/>
      <c r="N789" s="42"/>
      <c r="O789" s="45"/>
      <c r="P789" s="45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</row>
    <row r="790" spans="1:43" ht="15" x14ac:dyDescent="0.25">
      <c r="A790" s="42"/>
      <c r="B790" s="42"/>
      <c r="C790" s="42"/>
      <c r="D790" s="42"/>
      <c r="E790" s="42"/>
      <c r="F790" s="42"/>
      <c r="G790" s="177"/>
      <c r="H790" s="43"/>
      <c r="I790" s="43"/>
      <c r="J790" s="44"/>
      <c r="K790" s="204"/>
      <c r="L790" s="159"/>
      <c r="M790" s="42"/>
      <c r="N790" s="42"/>
      <c r="O790" s="45"/>
      <c r="P790" s="45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</row>
    <row r="791" spans="1:43" ht="15" x14ac:dyDescent="0.25">
      <c r="A791" s="42"/>
      <c r="B791" s="42"/>
      <c r="C791" s="42"/>
      <c r="D791" s="42"/>
      <c r="E791" s="42"/>
      <c r="F791" s="42"/>
      <c r="G791" s="177"/>
      <c r="H791" s="43"/>
      <c r="I791" s="43"/>
      <c r="J791" s="44"/>
      <c r="K791" s="204"/>
      <c r="L791" s="159"/>
      <c r="M791" s="42"/>
      <c r="N791" s="42"/>
      <c r="O791" s="45"/>
      <c r="P791" s="45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</row>
    <row r="792" spans="1:43" ht="15" x14ac:dyDescent="0.25">
      <c r="A792" s="42"/>
      <c r="B792" s="42"/>
      <c r="C792" s="42"/>
      <c r="D792" s="42"/>
      <c r="E792" s="42"/>
      <c r="F792" s="42"/>
      <c r="G792" s="177"/>
      <c r="H792" s="43"/>
      <c r="I792" s="43"/>
      <c r="J792" s="44"/>
      <c r="K792" s="204"/>
      <c r="L792" s="159"/>
      <c r="M792" s="42"/>
      <c r="N792" s="42"/>
      <c r="O792" s="45"/>
      <c r="P792" s="45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</row>
    <row r="793" spans="1:43" ht="15" x14ac:dyDescent="0.25">
      <c r="A793" s="42"/>
      <c r="B793" s="42"/>
      <c r="C793" s="42"/>
      <c r="D793" s="42"/>
      <c r="E793" s="42"/>
      <c r="F793" s="42"/>
      <c r="G793" s="177"/>
      <c r="H793" s="43"/>
      <c r="I793" s="43"/>
      <c r="J793" s="44"/>
      <c r="K793" s="204"/>
      <c r="L793" s="159"/>
      <c r="M793" s="42"/>
      <c r="N793" s="42"/>
      <c r="O793" s="45"/>
      <c r="P793" s="45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</row>
    <row r="794" spans="1:43" ht="15" x14ac:dyDescent="0.25">
      <c r="A794" s="42"/>
      <c r="B794" s="42"/>
      <c r="C794" s="42"/>
      <c r="D794" s="42"/>
      <c r="E794" s="42"/>
      <c r="F794" s="42"/>
      <c r="G794" s="177"/>
      <c r="H794" s="43"/>
      <c r="I794" s="43"/>
      <c r="J794" s="44"/>
      <c r="K794" s="204"/>
      <c r="L794" s="159"/>
      <c r="M794" s="42"/>
      <c r="N794" s="42"/>
      <c r="O794" s="45"/>
      <c r="P794" s="45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</row>
    <row r="795" spans="1:43" ht="15" x14ac:dyDescent="0.25">
      <c r="A795" s="42"/>
      <c r="B795" s="42"/>
      <c r="C795" s="42"/>
      <c r="D795" s="42"/>
      <c r="E795" s="42"/>
      <c r="F795" s="42"/>
      <c r="G795" s="177"/>
      <c r="H795" s="43"/>
      <c r="I795" s="43"/>
      <c r="J795" s="44"/>
      <c r="K795" s="204"/>
      <c r="L795" s="159"/>
      <c r="M795" s="42"/>
      <c r="N795" s="42"/>
      <c r="O795" s="45"/>
      <c r="P795" s="45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</row>
    <row r="796" spans="1:43" ht="15" x14ac:dyDescent="0.25">
      <c r="A796" s="42"/>
      <c r="B796" s="42"/>
      <c r="C796" s="42"/>
      <c r="D796" s="42"/>
      <c r="E796" s="42"/>
      <c r="F796" s="42"/>
      <c r="G796" s="177"/>
      <c r="H796" s="43"/>
      <c r="I796" s="43"/>
      <c r="J796" s="44"/>
      <c r="K796" s="204"/>
      <c r="L796" s="159"/>
      <c r="M796" s="42"/>
      <c r="N796" s="42"/>
      <c r="O796" s="45"/>
      <c r="P796" s="45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</row>
    <row r="797" spans="1:43" ht="15" x14ac:dyDescent="0.25">
      <c r="A797" s="42"/>
      <c r="B797" s="42"/>
      <c r="C797" s="42"/>
      <c r="D797" s="42"/>
      <c r="E797" s="42"/>
      <c r="F797" s="42"/>
      <c r="G797" s="177"/>
      <c r="H797" s="43"/>
      <c r="I797" s="43"/>
      <c r="J797" s="44"/>
      <c r="K797" s="204"/>
      <c r="L797" s="159"/>
      <c r="M797" s="42"/>
      <c r="N797" s="42"/>
      <c r="O797" s="45"/>
      <c r="P797" s="45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</row>
    <row r="798" spans="1:43" ht="15" x14ac:dyDescent="0.25">
      <c r="A798" s="42"/>
      <c r="B798" s="42"/>
      <c r="C798" s="42"/>
      <c r="D798" s="42"/>
      <c r="E798" s="42"/>
      <c r="F798" s="42"/>
      <c r="G798" s="177"/>
      <c r="H798" s="42"/>
      <c r="I798" s="42"/>
      <c r="J798" s="177"/>
      <c r="K798" s="234"/>
      <c r="L798" s="159"/>
      <c r="M798" s="42"/>
      <c r="N798" s="42"/>
      <c r="O798" s="45"/>
      <c r="P798" s="45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</row>
    <row r="799" spans="1:43" ht="15" x14ac:dyDescent="0.25">
      <c r="A799" s="42"/>
      <c r="B799" s="42"/>
      <c r="C799" s="42"/>
      <c r="D799" s="42"/>
      <c r="E799" s="42"/>
      <c r="F799" s="42"/>
      <c r="G799" s="177"/>
      <c r="H799" s="42"/>
      <c r="I799" s="42"/>
      <c r="J799" s="177"/>
      <c r="K799" s="234"/>
      <c r="L799" s="159"/>
      <c r="M799" s="42"/>
      <c r="N799" s="42"/>
      <c r="O799" s="45"/>
      <c r="P799" s="45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</row>
    <row r="800" spans="1:43" ht="15" x14ac:dyDescent="0.25">
      <c r="A800" s="42"/>
      <c r="B800" s="42"/>
      <c r="C800" s="42"/>
      <c r="D800" s="42"/>
      <c r="E800" s="42"/>
      <c r="F800" s="42"/>
      <c r="G800" s="177"/>
      <c r="H800" s="42"/>
      <c r="I800" s="42"/>
      <c r="J800" s="177"/>
      <c r="K800" s="234"/>
      <c r="L800" s="159"/>
      <c r="M800" s="42"/>
      <c r="N800" s="42"/>
      <c r="O800" s="45"/>
      <c r="P800" s="45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</row>
    <row r="801" spans="1:43" ht="15" x14ac:dyDescent="0.25">
      <c r="A801" s="42"/>
      <c r="B801" s="42"/>
      <c r="C801" s="42"/>
      <c r="D801" s="42"/>
      <c r="E801" s="42"/>
      <c r="F801" s="42"/>
      <c r="G801" s="177"/>
      <c r="H801" s="42"/>
      <c r="I801" s="42"/>
      <c r="J801" s="177"/>
      <c r="K801" s="234"/>
      <c r="L801" s="159"/>
      <c r="M801" s="42"/>
      <c r="N801" s="42"/>
      <c r="O801" s="45"/>
      <c r="P801" s="45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</row>
    <row r="802" spans="1:43" ht="15" x14ac:dyDescent="0.25">
      <c r="A802" s="42"/>
      <c r="B802" s="42"/>
      <c r="C802" s="42"/>
      <c r="D802" s="42"/>
      <c r="E802" s="42"/>
      <c r="F802" s="42"/>
      <c r="G802" s="177"/>
      <c r="H802" s="42"/>
      <c r="I802" s="42"/>
      <c r="J802" s="177"/>
      <c r="K802" s="234"/>
      <c r="L802" s="159"/>
      <c r="M802" s="42"/>
      <c r="N802" s="42"/>
      <c r="O802" s="45"/>
      <c r="P802" s="45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</row>
    <row r="803" spans="1:43" ht="15" x14ac:dyDescent="0.25">
      <c r="A803" s="42"/>
      <c r="B803" s="42"/>
      <c r="C803" s="42"/>
      <c r="D803" s="42"/>
      <c r="E803" s="42"/>
      <c r="F803" s="42"/>
      <c r="G803" s="177"/>
      <c r="H803" s="42"/>
      <c r="I803" s="42"/>
      <c r="J803" s="177"/>
      <c r="K803" s="234"/>
      <c r="L803" s="159"/>
      <c r="M803" s="42"/>
      <c r="N803" s="42"/>
      <c r="O803" s="45"/>
      <c r="P803" s="45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</row>
    <row r="804" spans="1:43" ht="15" x14ac:dyDescent="0.25">
      <c r="A804" s="42"/>
      <c r="B804" s="42"/>
      <c r="C804" s="42"/>
      <c r="D804" s="42"/>
      <c r="E804" s="42"/>
      <c r="F804" s="42"/>
      <c r="G804" s="177"/>
      <c r="H804" s="42"/>
      <c r="I804" s="42"/>
      <c r="J804" s="177"/>
      <c r="K804" s="234"/>
      <c r="L804" s="159"/>
      <c r="M804" s="42"/>
      <c r="N804" s="42"/>
      <c r="O804" s="45"/>
      <c r="P804" s="45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</row>
    <row r="805" spans="1:43" ht="15" x14ac:dyDescent="0.25">
      <c r="A805" s="42"/>
      <c r="B805" s="42"/>
      <c r="C805" s="42"/>
      <c r="D805" s="42"/>
      <c r="E805" s="42"/>
      <c r="F805" s="42"/>
      <c r="G805" s="177"/>
      <c r="H805" s="42"/>
      <c r="I805" s="42"/>
      <c r="J805" s="177"/>
      <c r="K805" s="234"/>
      <c r="L805" s="159"/>
      <c r="M805" s="42"/>
      <c r="N805" s="42"/>
      <c r="O805" s="45"/>
      <c r="P805" s="45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</row>
    <row r="806" spans="1:43" ht="15" x14ac:dyDescent="0.25">
      <c r="A806" s="42"/>
      <c r="B806" s="42"/>
      <c r="C806" s="42"/>
      <c r="D806" s="42"/>
      <c r="E806" s="42"/>
      <c r="F806" s="42"/>
      <c r="G806" s="177"/>
      <c r="H806" s="42"/>
      <c r="I806" s="42"/>
      <c r="J806" s="177"/>
      <c r="K806" s="234"/>
      <c r="L806" s="159"/>
      <c r="M806" s="42"/>
      <c r="N806" s="42"/>
      <c r="O806" s="45"/>
      <c r="P806" s="45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</row>
    <row r="807" spans="1:43" ht="15" x14ac:dyDescent="0.25">
      <c r="A807" s="42"/>
      <c r="B807" s="42"/>
      <c r="C807" s="42"/>
      <c r="D807" s="42"/>
      <c r="E807" s="42"/>
      <c r="F807" s="42"/>
      <c r="G807" s="177"/>
      <c r="H807" s="42"/>
      <c r="I807" s="42"/>
      <c r="J807" s="177"/>
      <c r="K807" s="234"/>
      <c r="L807" s="159"/>
      <c r="M807" s="42"/>
      <c r="N807" s="42"/>
      <c r="O807" s="45"/>
      <c r="P807" s="45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</row>
    <row r="808" spans="1:43" ht="15" x14ac:dyDescent="0.25">
      <c r="A808" s="42"/>
      <c r="B808" s="42"/>
      <c r="C808" s="42"/>
      <c r="D808" s="42"/>
      <c r="E808" s="42"/>
      <c r="F808" s="42"/>
      <c r="G808" s="177"/>
      <c r="H808" s="42"/>
      <c r="I808" s="42"/>
      <c r="J808" s="177"/>
      <c r="K808" s="234"/>
      <c r="L808" s="159"/>
      <c r="M808" s="42"/>
      <c r="N808" s="42"/>
      <c r="O808" s="45"/>
      <c r="P808" s="45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</row>
    <row r="809" spans="1:43" ht="15" x14ac:dyDescent="0.25">
      <c r="A809" s="42"/>
      <c r="B809" s="42"/>
      <c r="C809" s="42"/>
      <c r="D809" s="42"/>
      <c r="E809" s="42"/>
      <c r="F809" s="42"/>
      <c r="G809" s="177"/>
      <c r="H809" s="42"/>
      <c r="I809" s="42"/>
      <c r="J809" s="177"/>
      <c r="K809" s="234"/>
      <c r="L809" s="159"/>
      <c r="M809" s="42"/>
      <c r="N809" s="42"/>
      <c r="O809" s="45"/>
      <c r="P809" s="45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</row>
    <row r="810" spans="1:43" ht="15" x14ac:dyDescent="0.25">
      <c r="A810" s="42"/>
      <c r="B810" s="42"/>
      <c r="C810" s="42"/>
      <c r="D810" s="42"/>
      <c r="E810" s="42"/>
      <c r="F810" s="42"/>
      <c r="G810" s="177"/>
      <c r="H810" s="42"/>
      <c r="I810" s="42"/>
      <c r="J810" s="177"/>
      <c r="K810" s="234"/>
      <c r="L810" s="159"/>
      <c r="M810" s="42"/>
      <c r="N810" s="42"/>
      <c r="O810" s="45"/>
      <c r="P810" s="45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</row>
    <row r="811" spans="1:43" ht="15" x14ac:dyDescent="0.25">
      <c r="A811" s="42"/>
      <c r="B811" s="42"/>
      <c r="C811" s="42"/>
      <c r="D811" s="42"/>
      <c r="E811" s="42"/>
      <c r="F811" s="42"/>
      <c r="G811" s="177"/>
      <c r="H811" s="42"/>
      <c r="I811" s="42"/>
      <c r="J811" s="177"/>
      <c r="K811" s="234"/>
      <c r="L811" s="159"/>
      <c r="M811" s="42"/>
      <c r="N811" s="42"/>
      <c r="O811" s="45"/>
      <c r="P811" s="45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</row>
    <row r="812" spans="1:43" ht="15" x14ac:dyDescent="0.25">
      <c r="A812" s="42"/>
      <c r="B812" s="42"/>
      <c r="C812" s="42"/>
      <c r="D812" s="42"/>
      <c r="E812" s="42"/>
      <c r="F812" s="42"/>
      <c r="G812" s="177"/>
      <c r="H812" s="42"/>
      <c r="I812" s="42"/>
      <c r="J812" s="177"/>
      <c r="K812" s="234"/>
      <c r="L812" s="159"/>
      <c r="M812" s="42"/>
      <c r="N812" s="42"/>
      <c r="O812" s="45"/>
      <c r="P812" s="45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</row>
    <row r="813" spans="1:43" ht="15" x14ac:dyDescent="0.25">
      <c r="A813" s="42"/>
      <c r="B813" s="42"/>
      <c r="C813" s="42"/>
      <c r="D813" s="42"/>
      <c r="E813" s="42"/>
      <c r="F813" s="42"/>
      <c r="G813" s="177"/>
      <c r="H813" s="42"/>
      <c r="I813" s="42"/>
      <c r="J813" s="177"/>
      <c r="K813" s="234"/>
      <c r="L813" s="159"/>
      <c r="M813" s="42"/>
      <c r="N813" s="42"/>
      <c r="O813" s="45"/>
      <c r="P813" s="45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</row>
    <row r="814" spans="1:43" ht="15" x14ac:dyDescent="0.25">
      <c r="A814" s="42"/>
      <c r="B814" s="42"/>
      <c r="C814" s="42"/>
      <c r="D814" s="42"/>
      <c r="E814" s="42"/>
      <c r="F814" s="42"/>
      <c r="G814" s="177"/>
      <c r="H814" s="42"/>
      <c r="I814" s="42"/>
      <c r="J814" s="177"/>
      <c r="K814" s="234"/>
      <c r="L814" s="159"/>
      <c r="M814" s="42"/>
      <c r="N814" s="42"/>
      <c r="O814" s="45"/>
      <c r="P814" s="45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</row>
    <row r="815" spans="1:43" ht="15" x14ac:dyDescent="0.25">
      <c r="A815" s="42"/>
      <c r="B815" s="42"/>
      <c r="C815" s="42"/>
      <c r="D815" s="42"/>
      <c r="E815" s="42"/>
      <c r="F815" s="42"/>
      <c r="G815" s="177"/>
      <c r="H815" s="42"/>
      <c r="I815" s="42"/>
      <c r="J815" s="177"/>
      <c r="K815" s="234"/>
      <c r="L815" s="159"/>
      <c r="M815" s="42"/>
      <c r="N815" s="42"/>
      <c r="O815" s="45"/>
      <c r="P815" s="45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</row>
    <row r="816" spans="1:43" ht="15" x14ac:dyDescent="0.25">
      <c r="A816" s="42"/>
      <c r="B816" s="42"/>
      <c r="C816" s="42"/>
      <c r="D816" s="42"/>
      <c r="E816" s="42"/>
      <c r="F816" s="42"/>
      <c r="G816" s="177"/>
      <c r="H816" s="42"/>
      <c r="I816" s="42"/>
      <c r="J816" s="177"/>
      <c r="K816" s="234"/>
      <c r="L816" s="159"/>
      <c r="M816" s="42"/>
      <c r="N816" s="42"/>
      <c r="O816" s="45"/>
      <c r="P816" s="45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</row>
    <row r="817" spans="1:43" ht="15" x14ac:dyDescent="0.25">
      <c r="A817" s="42"/>
      <c r="B817" s="42"/>
      <c r="C817" s="42"/>
      <c r="D817" s="42"/>
      <c r="E817" s="42"/>
      <c r="F817" s="42"/>
      <c r="G817" s="177"/>
      <c r="H817" s="42"/>
      <c r="I817" s="42"/>
      <c r="J817" s="177"/>
      <c r="K817" s="234"/>
      <c r="L817" s="159"/>
      <c r="M817" s="42"/>
      <c r="N817" s="42"/>
      <c r="O817" s="45"/>
      <c r="P817" s="45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</row>
    <row r="818" spans="1:43" ht="15" x14ac:dyDescent="0.25">
      <c r="A818" s="42"/>
      <c r="B818" s="42"/>
      <c r="C818" s="42"/>
      <c r="D818" s="42"/>
      <c r="E818" s="42"/>
      <c r="F818" s="42"/>
      <c r="G818" s="177"/>
      <c r="H818" s="42"/>
      <c r="I818" s="42"/>
      <c r="J818" s="177"/>
      <c r="K818" s="234"/>
      <c r="L818" s="159"/>
      <c r="M818" s="42"/>
      <c r="N818" s="42"/>
      <c r="O818" s="45"/>
      <c r="P818" s="45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</row>
    <row r="819" spans="1:43" ht="15" x14ac:dyDescent="0.25">
      <c r="A819" s="42"/>
      <c r="B819" s="42"/>
      <c r="C819" s="42"/>
      <c r="D819" s="42"/>
      <c r="E819" s="42"/>
      <c r="F819" s="42"/>
      <c r="G819" s="177"/>
      <c r="H819" s="42"/>
      <c r="I819" s="42"/>
      <c r="J819" s="177"/>
      <c r="K819" s="234"/>
      <c r="L819" s="159"/>
      <c r="M819" s="42"/>
      <c r="N819" s="42"/>
      <c r="O819" s="45"/>
      <c r="P819" s="45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</row>
    <row r="820" spans="1:43" ht="15" x14ac:dyDescent="0.25">
      <c r="A820" s="42"/>
      <c r="B820" s="42"/>
      <c r="C820" s="42"/>
      <c r="D820" s="42"/>
      <c r="E820" s="42"/>
      <c r="F820" s="42"/>
      <c r="G820" s="177"/>
      <c r="H820" s="42"/>
      <c r="I820" s="42"/>
      <c r="J820" s="177"/>
      <c r="K820" s="234"/>
      <c r="L820" s="159"/>
      <c r="M820" s="42"/>
      <c r="N820" s="42"/>
      <c r="O820" s="45"/>
      <c r="P820" s="45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</row>
    <row r="821" spans="1:43" ht="15" x14ac:dyDescent="0.25">
      <c r="A821" s="42"/>
      <c r="B821" s="42"/>
      <c r="C821" s="42"/>
      <c r="D821" s="42"/>
      <c r="E821" s="42"/>
      <c r="F821" s="42"/>
      <c r="G821" s="177"/>
      <c r="H821" s="42"/>
      <c r="I821" s="42"/>
      <c r="J821" s="177"/>
      <c r="K821" s="234"/>
      <c r="L821" s="159"/>
      <c r="M821" s="42"/>
      <c r="N821" s="42"/>
      <c r="O821" s="45"/>
      <c r="P821" s="45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</row>
    <row r="822" spans="1:43" ht="15" x14ac:dyDescent="0.25">
      <c r="A822" s="42"/>
      <c r="B822" s="42"/>
      <c r="C822" s="42"/>
      <c r="D822" s="42"/>
      <c r="E822" s="42"/>
      <c r="F822" s="42"/>
      <c r="G822" s="177"/>
      <c r="H822" s="42"/>
      <c r="I822" s="42"/>
      <c r="J822" s="177"/>
      <c r="K822" s="234"/>
      <c r="L822" s="159"/>
      <c r="M822" s="42"/>
      <c r="N822" s="42"/>
      <c r="O822" s="45"/>
      <c r="P822" s="45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</row>
    <row r="823" spans="1:43" ht="15" x14ac:dyDescent="0.25">
      <c r="A823" s="42"/>
      <c r="B823" s="42"/>
      <c r="C823" s="42"/>
      <c r="D823" s="42"/>
      <c r="E823" s="42"/>
      <c r="F823" s="42"/>
      <c r="G823" s="177"/>
      <c r="H823" s="42"/>
      <c r="I823" s="42"/>
      <c r="J823" s="177"/>
      <c r="K823" s="234"/>
      <c r="L823" s="159"/>
      <c r="M823" s="42"/>
      <c r="N823" s="42"/>
      <c r="O823" s="45"/>
      <c r="P823" s="45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</row>
    <row r="824" spans="1:43" ht="15" x14ac:dyDescent="0.25">
      <c r="A824" s="42"/>
      <c r="B824" s="42"/>
      <c r="C824" s="42"/>
      <c r="D824" s="42"/>
      <c r="E824" s="42"/>
      <c r="F824" s="42"/>
      <c r="G824" s="177"/>
      <c r="H824" s="42"/>
      <c r="I824" s="42"/>
      <c r="J824" s="177"/>
      <c r="K824" s="234"/>
      <c r="L824" s="159"/>
      <c r="M824" s="42"/>
      <c r="N824" s="42"/>
      <c r="O824" s="45"/>
      <c r="P824" s="45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</row>
    <row r="825" spans="1:43" ht="15" x14ac:dyDescent="0.25">
      <c r="A825" s="42"/>
      <c r="B825" s="42"/>
      <c r="C825" s="42"/>
      <c r="D825" s="42"/>
      <c r="E825" s="42"/>
      <c r="F825" s="42"/>
      <c r="G825" s="177"/>
      <c r="H825" s="42"/>
      <c r="I825" s="42"/>
      <c r="J825" s="177"/>
      <c r="K825" s="234"/>
      <c r="L825" s="159"/>
      <c r="M825" s="42"/>
      <c r="N825" s="42"/>
      <c r="O825" s="45"/>
      <c r="P825" s="45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</row>
    <row r="826" spans="1:43" ht="15" x14ac:dyDescent="0.25">
      <c r="A826" s="42"/>
      <c r="B826" s="42"/>
      <c r="C826" s="42"/>
      <c r="D826" s="42"/>
      <c r="E826" s="42"/>
      <c r="F826" s="42"/>
      <c r="G826" s="177"/>
      <c r="H826" s="42"/>
      <c r="I826" s="42"/>
      <c r="J826" s="177"/>
      <c r="K826" s="234"/>
      <c r="L826" s="159"/>
      <c r="M826" s="42"/>
      <c r="N826" s="42"/>
      <c r="O826" s="45"/>
      <c r="P826" s="45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</row>
    <row r="827" spans="1:43" ht="15" x14ac:dyDescent="0.25">
      <c r="A827" s="42"/>
      <c r="B827" s="42"/>
      <c r="C827" s="42"/>
      <c r="D827" s="42"/>
      <c r="E827" s="42"/>
      <c r="F827" s="42"/>
      <c r="G827" s="177"/>
      <c r="H827" s="42"/>
      <c r="I827" s="42"/>
      <c r="J827" s="177"/>
      <c r="K827" s="234"/>
      <c r="L827" s="159"/>
      <c r="M827" s="42"/>
      <c r="N827" s="42"/>
      <c r="O827" s="45"/>
      <c r="P827" s="45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</row>
    <row r="828" spans="1:43" ht="15" x14ac:dyDescent="0.25">
      <c r="A828" s="42"/>
      <c r="B828" s="42"/>
      <c r="C828" s="42"/>
      <c r="D828" s="42"/>
      <c r="E828" s="42"/>
      <c r="F828" s="42"/>
      <c r="G828" s="177"/>
      <c r="H828" s="42"/>
      <c r="I828" s="42"/>
      <c r="J828" s="177"/>
      <c r="K828" s="234"/>
      <c r="L828" s="159"/>
      <c r="M828" s="42"/>
      <c r="N828" s="42"/>
      <c r="O828" s="45"/>
      <c r="P828" s="45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</row>
    <row r="829" spans="1:43" ht="15" x14ac:dyDescent="0.25">
      <c r="A829" s="42"/>
      <c r="B829" s="42"/>
      <c r="C829" s="42"/>
      <c r="D829" s="42"/>
      <c r="E829" s="42"/>
      <c r="F829" s="42"/>
      <c r="G829" s="177"/>
      <c r="H829" s="42"/>
      <c r="I829" s="42"/>
      <c r="J829" s="177"/>
      <c r="K829" s="234"/>
      <c r="L829" s="159"/>
      <c r="M829" s="42"/>
      <c r="N829" s="42"/>
      <c r="O829" s="45"/>
      <c r="P829" s="45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</row>
    <row r="830" spans="1:43" ht="15" x14ac:dyDescent="0.25">
      <c r="A830" s="42"/>
      <c r="B830" s="42"/>
      <c r="C830" s="42"/>
      <c r="D830" s="42"/>
      <c r="E830" s="42"/>
      <c r="F830" s="42"/>
      <c r="G830" s="177"/>
      <c r="H830" s="42"/>
      <c r="I830" s="42"/>
      <c r="J830" s="177"/>
      <c r="K830" s="234"/>
      <c r="L830" s="159"/>
      <c r="M830" s="42"/>
      <c r="N830" s="42"/>
      <c r="O830" s="45"/>
      <c r="P830" s="45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</row>
    <row r="831" spans="1:43" ht="15" x14ac:dyDescent="0.25">
      <c r="A831" s="42"/>
      <c r="B831" s="42"/>
      <c r="C831" s="42"/>
      <c r="D831" s="42"/>
      <c r="E831" s="42"/>
      <c r="F831" s="42"/>
      <c r="G831" s="177"/>
      <c r="H831" s="42"/>
      <c r="I831" s="42"/>
      <c r="J831" s="177"/>
      <c r="K831" s="234"/>
      <c r="L831" s="159"/>
      <c r="M831" s="42"/>
      <c r="N831" s="42"/>
      <c r="O831" s="45"/>
      <c r="P831" s="45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</row>
    <row r="832" spans="1:43" ht="15" x14ac:dyDescent="0.25">
      <c r="A832" s="42"/>
      <c r="B832" s="42"/>
      <c r="C832" s="42"/>
      <c r="D832" s="42"/>
      <c r="E832" s="42"/>
      <c r="F832" s="42"/>
      <c r="G832" s="177"/>
      <c r="H832" s="42"/>
      <c r="I832" s="42"/>
      <c r="J832" s="177"/>
      <c r="K832" s="234"/>
      <c r="L832" s="159"/>
      <c r="M832" s="42"/>
      <c r="N832" s="42"/>
      <c r="O832" s="45"/>
      <c r="P832" s="45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</row>
    <row r="833" spans="1:43" ht="15" x14ac:dyDescent="0.25">
      <c r="A833" s="42"/>
      <c r="B833" s="42"/>
      <c r="C833" s="42"/>
      <c r="D833" s="42"/>
      <c r="E833" s="42"/>
      <c r="F833" s="42"/>
      <c r="G833" s="177"/>
      <c r="H833" s="42"/>
      <c r="I833" s="42"/>
      <c r="J833" s="177"/>
      <c r="K833" s="234"/>
      <c r="L833" s="159"/>
      <c r="M833" s="42"/>
      <c r="N833" s="42"/>
      <c r="O833" s="45"/>
      <c r="P833" s="45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</row>
    <row r="834" spans="1:43" ht="15" x14ac:dyDescent="0.25">
      <c r="A834" s="42"/>
      <c r="B834" s="42"/>
      <c r="C834" s="42"/>
      <c r="D834" s="42"/>
      <c r="E834" s="42"/>
      <c r="F834" s="42"/>
      <c r="G834" s="177"/>
      <c r="H834" s="42"/>
      <c r="I834" s="42"/>
      <c r="J834" s="177"/>
      <c r="K834" s="234"/>
      <c r="L834" s="159"/>
      <c r="M834" s="42"/>
      <c r="N834" s="42"/>
      <c r="O834" s="45"/>
      <c r="P834" s="45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</row>
    <row r="835" spans="1:43" ht="15" x14ac:dyDescent="0.25">
      <c r="A835" s="42"/>
      <c r="B835" s="42"/>
      <c r="C835" s="42"/>
      <c r="D835" s="42"/>
      <c r="E835" s="42"/>
      <c r="F835" s="42"/>
      <c r="G835" s="177"/>
      <c r="H835" s="42"/>
      <c r="I835" s="42"/>
      <c r="J835" s="177"/>
      <c r="K835" s="234"/>
      <c r="L835" s="159"/>
      <c r="M835" s="42"/>
      <c r="N835" s="42"/>
      <c r="O835" s="45"/>
      <c r="P835" s="45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</row>
    <row r="836" spans="1:43" ht="15" x14ac:dyDescent="0.25">
      <c r="A836" s="42"/>
      <c r="B836" s="42"/>
      <c r="C836" s="42"/>
      <c r="D836" s="42"/>
      <c r="E836" s="42"/>
      <c r="F836" s="42"/>
      <c r="G836" s="177"/>
      <c r="H836" s="42"/>
      <c r="I836" s="42"/>
      <c r="J836" s="177"/>
      <c r="K836" s="234"/>
      <c r="L836" s="159"/>
      <c r="M836" s="42"/>
      <c r="N836" s="42"/>
      <c r="O836" s="45"/>
      <c r="P836" s="45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</row>
    <row r="837" spans="1:43" ht="15" x14ac:dyDescent="0.25">
      <c r="A837" s="42"/>
      <c r="B837" s="42"/>
      <c r="C837" s="42"/>
      <c r="D837" s="42"/>
      <c r="E837" s="42"/>
      <c r="F837" s="42"/>
      <c r="G837" s="177"/>
      <c r="H837" s="42"/>
      <c r="I837" s="42"/>
      <c r="J837" s="177"/>
      <c r="K837" s="234"/>
      <c r="L837" s="159"/>
      <c r="M837" s="42"/>
      <c r="N837" s="42"/>
      <c r="O837" s="45"/>
      <c r="P837" s="45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</row>
    <row r="838" spans="1:43" ht="15" x14ac:dyDescent="0.25">
      <c r="A838" s="42"/>
      <c r="B838" s="42"/>
      <c r="C838" s="42"/>
      <c r="D838" s="42"/>
      <c r="E838" s="42"/>
      <c r="F838" s="42"/>
      <c r="G838" s="177"/>
      <c r="H838" s="42"/>
      <c r="I838" s="42"/>
      <c r="J838" s="177"/>
      <c r="K838" s="234"/>
      <c r="L838" s="159"/>
      <c r="M838" s="42"/>
      <c r="N838" s="42"/>
      <c r="O838" s="45"/>
      <c r="P838" s="45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</row>
    <row r="839" spans="1:43" ht="15" x14ac:dyDescent="0.25">
      <c r="A839" s="42"/>
      <c r="B839" s="42"/>
      <c r="C839" s="42"/>
      <c r="D839" s="42"/>
      <c r="E839" s="42"/>
      <c r="F839" s="42"/>
      <c r="G839" s="177"/>
      <c r="H839" s="42"/>
      <c r="I839" s="42"/>
      <c r="J839" s="177"/>
      <c r="K839" s="234"/>
      <c r="L839" s="159"/>
      <c r="M839" s="42"/>
      <c r="N839" s="42"/>
      <c r="O839" s="45"/>
      <c r="P839" s="45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</row>
    <row r="840" spans="1:43" ht="15" x14ac:dyDescent="0.25">
      <c r="A840" s="42"/>
      <c r="B840" s="42"/>
      <c r="C840" s="42"/>
      <c r="D840" s="42"/>
      <c r="E840" s="42"/>
      <c r="F840" s="42"/>
      <c r="G840" s="177"/>
      <c r="H840" s="42"/>
      <c r="I840" s="42"/>
      <c r="J840" s="177"/>
      <c r="K840" s="234"/>
      <c r="L840" s="159"/>
      <c r="M840" s="42"/>
      <c r="N840" s="42"/>
      <c r="O840" s="45"/>
      <c r="P840" s="45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</row>
    <row r="841" spans="1:43" ht="15" x14ac:dyDescent="0.25">
      <c r="A841" s="42"/>
      <c r="B841" s="42"/>
      <c r="C841" s="42"/>
      <c r="D841" s="42"/>
      <c r="E841" s="42"/>
      <c r="F841" s="42"/>
      <c r="G841" s="177"/>
      <c r="H841" s="42"/>
      <c r="I841" s="42"/>
      <c r="J841" s="177"/>
      <c r="K841" s="234"/>
      <c r="L841" s="159"/>
      <c r="M841" s="42"/>
      <c r="N841" s="42"/>
      <c r="O841" s="45"/>
      <c r="P841" s="45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</row>
    <row r="842" spans="1:43" ht="15" x14ac:dyDescent="0.25">
      <c r="A842" s="42"/>
      <c r="B842" s="42"/>
      <c r="C842" s="42"/>
      <c r="D842" s="42"/>
      <c r="E842" s="42"/>
      <c r="F842" s="42"/>
      <c r="G842" s="177"/>
      <c r="H842" s="42"/>
      <c r="I842" s="42"/>
      <c r="J842" s="177"/>
      <c r="K842" s="234"/>
      <c r="L842" s="159"/>
      <c r="M842" s="42"/>
      <c r="N842" s="42"/>
      <c r="O842" s="45"/>
      <c r="P842" s="45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</row>
    <row r="843" spans="1:43" ht="15" x14ac:dyDescent="0.25">
      <c r="A843" s="42"/>
      <c r="B843" s="42"/>
      <c r="C843" s="42"/>
      <c r="D843" s="42"/>
      <c r="E843" s="42"/>
      <c r="F843" s="42"/>
      <c r="G843" s="177"/>
      <c r="H843" s="42"/>
      <c r="I843" s="42"/>
      <c r="J843" s="177"/>
      <c r="K843" s="234"/>
      <c r="L843" s="159"/>
      <c r="M843" s="42"/>
      <c r="N843" s="42"/>
      <c r="O843" s="45"/>
      <c r="P843" s="45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</row>
    <row r="844" spans="1:43" ht="15" x14ac:dyDescent="0.25">
      <c r="A844" s="42"/>
      <c r="B844" s="42"/>
      <c r="C844" s="42"/>
      <c r="D844" s="42"/>
      <c r="E844" s="42"/>
      <c r="F844" s="42"/>
      <c r="G844" s="177"/>
      <c r="H844" s="42"/>
      <c r="I844" s="42"/>
      <c r="J844" s="177"/>
      <c r="K844" s="234"/>
      <c r="L844" s="159"/>
      <c r="M844" s="42"/>
      <c r="N844" s="42"/>
      <c r="O844" s="45"/>
      <c r="P844" s="45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</row>
    <row r="845" spans="1:43" ht="15" x14ac:dyDescent="0.25">
      <c r="A845" s="42"/>
      <c r="B845" s="42"/>
      <c r="C845" s="42"/>
      <c r="D845" s="42"/>
      <c r="E845" s="42"/>
      <c r="F845" s="42"/>
      <c r="G845" s="177"/>
      <c r="H845" s="42"/>
      <c r="I845" s="42"/>
      <c r="J845" s="177"/>
      <c r="K845" s="234"/>
      <c r="L845" s="159"/>
      <c r="M845" s="42"/>
      <c r="N845" s="42"/>
      <c r="O845" s="45"/>
      <c r="P845" s="45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</row>
    <row r="846" spans="1:43" ht="15" x14ac:dyDescent="0.25">
      <c r="A846" s="42"/>
      <c r="B846" s="42"/>
      <c r="C846" s="42"/>
      <c r="D846" s="42"/>
      <c r="E846" s="42"/>
      <c r="F846" s="42"/>
      <c r="G846" s="177"/>
      <c r="H846" s="42"/>
      <c r="I846" s="42"/>
      <c r="J846" s="177"/>
      <c r="K846" s="234"/>
      <c r="L846" s="159"/>
      <c r="M846" s="42"/>
      <c r="N846" s="42"/>
      <c r="O846" s="45"/>
      <c r="P846" s="45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</row>
    <row r="847" spans="1:43" ht="15" x14ac:dyDescent="0.25">
      <c r="A847" s="42"/>
      <c r="B847" s="42"/>
      <c r="C847" s="42"/>
      <c r="D847" s="42"/>
      <c r="E847" s="42"/>
      <c r="F847" s="42"/>
      <c r="G847" s="177"/>
      <c r="H847" s="42"/>
      <c r="I847" s="42"/>
      <c r="J847" s="177"/>
      <c r="K847" s="234"/>
      <c r="L847" s="159"/>
      <c r="M847" s="42"/>
      <c r="N847" s="42"/>
      <c r="O847" s="45"/>
      <c r="P847" s="45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</row>
    <row r="848" spans="1:43" ht="15" x14ac:dyDescent="0.25">
      <c r="A848" s="42"/>
      <c r="B848" s="42"/>
      <c r="C848" s="42"/>
      <c r="D848" s="42"/>
      <c r="E848" s="42"/>
      <c r="F848" s="42"/>
      <c r="G848" s="177"/>
      <c r="H848" s="42"/>
      <c r="I848" s="42"/>
      <c r="J848" s="177"/>
      <c r="K848" s="234"/>
      <c r="L848" s="159"/>
      <c r="M848" s="42"/>
      <c r="N848" s="42"/>
      <c r="O848" s="45"/>
      <c r="P848" s="45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</row>
    <row r="849" spans="1:43" ht="15" x14ac:dyDescent="0.25">
      <c r="A849" s="42"/>
      <c r="B849" s="42"/>
      <c r="C849" s="42"/>
      <c r="D849" s="42"/>
      <c r="E849" s="42"/>
      <c r="F849" s="42"/>
      <c r="G849" s="177"/>
      <c r="H849" s="42"/>
      <c r="I849" s="42"/>
      <c r="J849" s="177"/>
      <c r="K849" s="234"/>
      <c r="L849" s="159"/>
      <c r="M849" s="42"/>
      <c r="N849" s="42"/>
      <c r="O849" s="45"/>
      <c r="P849" s="45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</row>
    <row r="850" spans="1:43" ht="15" x14ac:dyDescent="0.25">
      <c r="A850" s="42"/>
      <c r="B850" s="42"/>
      <c r="C850" s="42"/>
      <c r="D850" s="42"/>
      <c r="E850" s="42"/>
      <c r="F850" s="42"/>
      <c r="G850" s="177"/>
      <c r="H850" s="42"/>
      <c r="I850" s="42"/>
      <c r="J850" s="177"/>
      <c r="K850" s="234"/>
      <c r="L850" s="159"/>
      <c r="M850" s="42"/>
      <c r="N850" s="42"/>
      <c r="O850" s="45"/>
      <c r="P850" s="45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</row>
    <row r="851" spans="1:43" ht="15" x14ac:dyDescent="0.25">
      <c r="A851" s="42"/>
      <c r="B851" s="42"/>
      <c r="C851" s="42"/>
      <c r="D851" s="42"/>
      <c r="E851" s="42"/>
      <c r="F851" s="42"/>
      <c r="G851" s="177"/>
      <c r="H851" s="42"/>
      <c r="I851" s="42"/>
      <c r="J851" s="177"/>
      <c r="K851" s="234"/>
      <c r="L851" s="159"/>
      <c r="M851" s="42"/>
      <c r="N851" s="42"/>
      <c r="O851" s="45"/>
      <c r="P851" s="45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</row>
    <row r="852" spans="1:43" ht="15" x14ac:dyDescent="0.25">
      <c r="A852" s="42"/>
      <c r="B852" s="42"/>
      <c r="C852" s="42"/>
      <c r="D852" s="42"/>
      <c r="E852" s="42"/>
      <c r="F852" s="42"/>
      <c r="G852" s="177"/>
      <c r="H852" s="42"/>
      <c r="I852" s="42"/>
      <c r="J852" s="177"/>
      <c r="K852" s="234"/>
      <c r="L852" s="159"/>
      <c r="M852" s="42"/>
      <c r="N852" s="42"/>
      <c r="O852" s="45"/>
      <c r="P852" s="45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</row>
    <row r="853" spans="1:43" ht="15" x14ac:dyDescent="0.25">
      <c r="A853" s="42"/>
      <c r="B853" s="42"/>
      <c r="C853" s="42"/>
      <c r="D853" s="42"/>
      <c r="E853" s="42"/>
      <c r="F853" s="42"/>
      <c r="G853" s="177"/>
      <c r="H853" s="42"/>
      <c r="I853" s="42"/>
      <c r="J853" s="177"/>
      <c r="K853" s="234"/>
      <c r="L853" s="159"/>
      <c r="M853" s="42"/>
      <c r="N853" s="42"/>
      <c r="O853" s="45"/>
      <c r="P853" s="45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</row>
    <row r="854" spans="1:43" ht="15" x14ac:dyDescent="0.25">
      <c r="A854" s="42"/>
      <c r="B854" s="42"/>
      <c r="C854" s="42"/>
      <c r="D854" s="42"/>
      <c r="E854" s="42"/>
      <c r="F854" s="42"/>
      <c r="G854" s="177"/>
      <c r="H854" s="42"/>
      <c r="I854" s="42"/>
      <c r="J854" s="177"/>
      <c r="K854" s="234"/>
      <c r="L854" s="159"/>
      <c r="M854" s="42"/>
      <c r="N854" s="42"/>
      <c r="O854" s="45"/>
      <c r="P854" s="45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</row>
    <row r="855" spans="1:43" ht="15" x14ac:dyDescent="0.25">
      <c r="A855" s="42"/>
      <c r="B855" s="42"/>
      <c r="C855" s="42"/>
      <c r="D855" s="42"/>
      <c r="E855" s="42"/>
      <c r="F855" s="42"/>
      <c r="G855" s="177"/>
      <c r="H855" s="42"/>
      <c r="I855" s="42"/>
      <c r="J855" s="177"/>
      <c r="K855" s="234"/>
      <c r="L855" s="159"/>
      <c r="M855" s="42"/>
      <c r="N855" s="42"/>
      <c r="O855" s="45"/>
      <c r="P855" s="45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</row>
    <row r="856" spans="1:43" ht="15" x14ac:dyDescent="0.25">
      <c r="A856" s="42"/>
      <c r="B856" s="42"/>
      <c r="C856" s="42"/>
      <c r="D856" s="42"/>
      <c r="E856" s="42"/>
      <c r="F856" s="42"/>
      <c r="G856" s="177"/>
      <c r="H856" s="42"/>
      <c r="I856" s="42"/>
      <c r="J856" s="177"/>
      <c r="K856" s="234"/>
      <c r="L856" s="159"/>
      <c r="M856" s="42"/>
      <c r="N856" s="42"/>
      <c r="O856" s="45"/>
      <c r="P856" s="45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</row>
    <row r="857" spans="1:43" ht="15" x14ac:dyDescent="0.25">
      <c r="A857" s="42"/>
      <c r="B857" s="42"/>
      <c r="C857" s="42"/>
      <c r="D857" s="42"/>
      <c r="E857" s="42"/>
      <c r="F857" s="42"/>
      <c r="G857" s="177"/>
      <c r="H857" s="42"/>
      <c r="I857" s="42"/>
      <c r="J857" s="177"/>
      <c r="K857" s="234"/>
      <c r="L857" s="159"/>
      <c r="M857" s="42"/>
      <c r="N857" s="42"/>
      <c r="O857" s="45"/>
      <c r="P857" s="45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</row>
    <row r="858" spans="1:43" ht="15" x14ac:dyDescent="0.25">
      <c r="A858" s="42"/>
      <c r="B858" s="42"/>
      <c r="C858" s="42"/>
      <c r="D858" s="42"/>
      <c r="E858" s="42"/>
      <c r="F858" s="42"/>
      <c r="G858" s="177"/>
      <c r="H858" s="42"/>
      <c r="I858" s="42"/>
      <c r="J858" s="177"/>
      <c r="K858" s="234"/>
      <c r="L858" s="159"/>
      <c r="M858" s="42"/>
      <c r="N858" s="42"/>
      <c r="O858" s="45"/>
      <c r="P858" s="45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</row>
    <row r="859" spans="1:43" ht="15" x14ac:dyDescent="0.25">
      <c r="A859" s="42"/>
      <c r="B859" s="42"/>
      <c r="C859" s="42"/>
      <c r="D859" s="42"/>
      <c r="E859" s="42"/>
      <c r="F859" s="42"/>
      <c r="G859" s="177"/>
      <c r="H859" s="42"/>
      <c r="I859" s="42"/>
      <c r="J859" s="177"/>
      <c r="K859" s="234"/>
      <c r="L859" s="159"/>
      <c r="M859" s="42"/>
      <c r="N859" s="42"/>
      <c r="O859" s="45"/>
      <c r="P859" s="45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</row>
    <row r="860" spans="1:43" ht="15" x14ac:dyDescent="0.25">
      <c r="A860" s="42"/>
      <c r="B860" s="42"/>
      <c r="C860" s="42"/>
      <c r="D860" s="42"/>
      <c r="E860" s="42"/>
      <c r="F860" s="42"/>
      <c r="G860" s="177"/>
      <c r="H860" s="42"/>
      <c r="I860" s="42"/>
      <c r="J860" s="177"/>
      <c r="K860" s="234"/>
      <c r="L860" s="159"/>
      <c r="M860" s="42"/>
      <c r="N860" s="42"/>
      <c r="O860" s="45"/>
      <c r="P860" s="45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</row>
    <row r="861" spans="1:43" ht="15" x14ac:dyDescent="0.25">
      <c r="A861" s="42"/>
      <c r="B861" s="42"/>
      <c r="C861" s="42"/>
      <c r="D861" s="42"/>
      <c r="E861" s="42"/>
      <c r="F861" s="42"/>
      <c r="G861" s="177"/>
      <c r="H861" s="42"/>
      <c r="I861" s="42"/>
      <c r="J861" s="177"/>
      <c r="K861" s="234"/>
      <c r="L861" s="159"/>
      <c r="M861" s="42"/>
      <c r="N861" s="42"/>
      <c r="O861" s="45"/>
      <c r="P861" s="45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</row>
    <row r="862" spans="1:43" ht="15" x14ac:dyDescent="0.25">
      <c r="A862" s="42"/>
      <c r="B862" s="42"/>
      <c r="C862" s="42"/>
      <c r="D862" s="42"/>
      <c r="E862" s="42"/>
      <c r="F862" s="42"/>
      <c r="G862" s="177"/>
      <c r="H862" s="42"/>
      <c r="I862" s="42"/>
      <c r="J862" s="177"/>
      <c r="K862" s="234"/>
      <c r="L862" s="159"/>
      <c r="M862" s="42"/>
      <c r="N862" s="42"/>
      <c r="O862" s="45"/>
      <c r="P862" s="45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</row>
    <row r="863" spans="1:43" ht="15" x14ac:dyDescent="0.25">
      <c r="A863" s="42"/>
      <c r="B863" s="42"/>
      <c r="C863" s="42"/>
      <c r="D863" s="42"/>
      <c r="E863" s="42"/>
      <c r="F863" s="42"/>
      <c r="G863" s="177"/>
      <c r="H863" s="42"/>
      <c r="I863" s="42"/>
      <c r="J863" s="177"/>
      <c r="K863" s="234"/>
      <c r="L863" s="159"/>
      <c r="M863" s="42"/>
      <c r="N863" s="42"/>
      <c r="O863" s="45"/>
      <c r="P863" s="45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</row>
    <row r="864" spans="1:43" ht="15" x14ac:dyDescent="0.25">
      <c r="A864" s="42"/>
      <c r="B864" s="42"/>
      <c r="C864" s="42"/>
      <c r="D864" s="42"/>
      <c r="E864" s="42"/>
      <c r="F864" s="42"/>
      <c r="G864" s="177"/>
      <c r="H864" s="42"/>
      <c r="I864" s="42"/>
      <c r="J864" s="177"/>
      <c r="K864" s="234"/>
      <c r="L864" s="159"/>
      <c r="M864" s="42"/>
      <c r="N864" s="42"/>
      <c r="O864" s="45"/>
      <c r="P864" s="45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</row>
    <row r="865" spans="1:43" ht="15" x14ac:dyDescent="0.25">
      <c r="A865" s="42"/>
      <c r="B865" s="42"/>
      <c r="C865" s="42"/>
      <c r="D865" s="42"/>
      <c r="E865" s="42"/>
      <c r="F865" s="42"/>
      <c r="G865" s="177"/>
      <c r="H865" s="42"/>
      <c r="I865" s="42"/>
      <c r="J865" s="177"/>
      <c r="K865" s="234"/>
      <c r="L865" s="159"/>
      <c r="M865" s="42"/>
      <c r="N865" s="42"/>
      <c r="O865" s="45"/>
      <c r="P865" s="45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</row>
    <row r="866" spans="1:43" ht="15" x14ac:dyDescent="0.25">
      <c r="A866" s="42"/>
      <c r="B866" s="42"/>
      <c r="C866" s="42"/>
      <c r="D866" s="42"/>
      <c r="E866" s="42"/>
      <c r="F866" s="42"/>
      <c r="G866" s="177"/>
      <c r="H866" s="42"/>
      <c r="I866" s="42"/>
      <c r="J866" s="177"/>
      <c r="K866" s="234"/>
      <c r="L866" s="159"/>
      <c r="M866" s="42"/>
      <c r="N866" s="42"/>
      <c r="O866" s="45"/>
      <c r="P866" s="45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</row>
    <row r="867" spans="1:43" ht="15" x14ac:dyDescent="0.25">
      <c r="A867" s="42"/>
      <c r="B867" s="42"/>
      <c r="C867" s="42"/>
      <c r="D867" s="42"/>
      <c r="E867" s="42"/>
      <c r="F867" s="42"/>
      <c r="G867" s="177"/>
      <c r="H867" s="42"/>
      <c r="I867" s="42"/>
      <c r="J867" s="177"/>
      <c r="K867" s="234"/>
      <c r="L867" s="159"/>
      <c r="M867" s="42"/>
      <c r="N867" s="42"/>
      <c r="O867" s="45"/>
      <c r="P867" s="45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</row>
    <row r="868" spans="1:43" ht="15" x14ac:dyDescent="0.25">
      <c r="A868" s="42"/>
      <c r="B868" s="42"/>
      <c r="C868" s="42"/>
      <c r="D868" s="42"/>
      <c r="E868" s="42"/>
      <c r="F868" s="42"/>
      <c r="G868" s="177"/>
      <c r="H868" s="42"/>
      <c r="I868" s="42"/>
      <c r="J868" s="177"/>
      <c r="K868" s="234"/>
      <c r="L868" s="159"/>
      <c r="M868" s="42"/>
      <c r="N868" s="42"/>
      <c r="O868" s="45"/>
      <c r="P868" s="45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</row>
    <row r="869" spans="1:43" ht="15" x14ac:dyDescent="0.25">
      <c r="A869" s="42"/>
      <c r="B869" s="42"/>
      <c r="C869" s="42"/>
      <c r="D869" s="42"/>
      <c r="E869" s="42"/>
      <c r="F869" s="42"/>
      <c r="G869" s="177"/>
      <c r="H869" s="42"/>
      <c r="I869" s="42"/>
      <c r="J869" s="177"/>
      <c r="K869" s="234"/>
      <c r="L869" s="159"/>
      <c r="M869" s="42"/>
      <c r="N869" s="42"/>
      <c r="O869" s="45"/>
      <c r="P869" s="45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</row>
    <row r="870" spans="1:43" ht="15" x14ac:dyDescent="0.25">
      <c r="A870" s="42"/>
      <c r="B870" s="42"/>
      <c r="C870" s="42"/>
      <c r="D870" s="42"/>
      <c r="E870" s="42"/>
      <c r="F870" s="42"/>
      <c r="G870" s="177"/>
      <c r="H870" s="42"/>
      <c r="I870" s="42"/>
      <c r="J870" s="177"/>
      <c r="K870" s="234"/>
      <c r="L870" s="159"/>
      <c r="M870" s="42"/>
      <c r="N870" s="42"/>
      <c r="O870" s="45"/>
      <c r="P870" s="45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</row>
    <row r="871" spans="1:43" ht="15" x14ac:dyDescent="0.25">
      <c r="A871" s="42"/>
      <c r="B871" s="42"/>
      <c r="C871" s="42"/>
      <c r="D871" s="42"/>
      <c r="E871" s="42"/>
      <c r="F871" s="42"/>
      <c r="G871" s="177"/>
      <c r="H871" s="42"/>
      <c r="I871" s="42"/>
      <c r="J871" s="177"/>
      <c r="K871" s="234"/>
      <c r="L871" s="159"/>
      <c r="M871" s="42"/>
      <c r="N871" s="42"/>
      <c r="O871" s="45"/>
      <c r="P871" s="45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</row>
    <row r="872" spans="1:43" ht="15" x14ac:dyDescent="0.25">
      <c r="A872" s="42"/>
      <c r="B872" s="42"/>
      <c r="C872" s="42"/>
      <c r="D872" s="42"/>
      <c r="E872" s="42"/>
      <c r="F872" s="42"/>
      <c r="G872" s="177"/>
      <c r="H872" s="42"/>
      <c r="I872" s="42"/>
      <c r="J872" s="177"/>
      <c r="K872" s="234"/>
      <c r="L872" s="159"/>
      <c r="M872" s="42"/>
      <c r="N872" s="42"/>
      <c r="O872" s="45"/>
      <c r="P872" s="45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</row>
    <row r="873" spans="1:43" ht="15" x14ac:dyDescent="0.25">
      <c r="A873" s="42"/>
      <c r="B873" s="42"/>
      <c r="C873" s="42"/>
      <c r="D873" s="42"/>
      <c r="E873" s="42"/>
      <c r="F873" s="42"/>
      <c r="G873" s="177"/>
      <c r="H873" s="42"/>
      <c r="I873" s="42"/>
      <c r="J873" s="177"/>
      <c r="K873" s="234"/>
      <c r="L873" s="159"/>
      <c r="M873" s="42"/>
      <c r="N873" s="42"/>
      <c r="O873" s="45"/>
      <c r="P873" s="45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</row>
    <row r="874" spans="1:43" ht="15" x14ac:dyDescent="0.25">
      <c r="A874" s="42"/>
      <c r="B874" s="42"/>
      <c r="C874" s="42"/>
      <c r="D874" s="42"/>
      <c r="E874" s="42"/>
      <c r="F874" s="42"/>
      <c r="G874" s="177"/>
      <c r="H874" s="42"/>
      <c r="I874" s="42"/>
      <c r="J874" s="177"/>
      <c r="K874" s="234"/>
      <c r="L874" s="159"/>
      <c r="M874" s="42"/>
      <c r="N874" s="42"/>
      <c r="O874" s="45"/>
      <c r="P874" s="45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</row>
    <row r="875" spans="1:43" ht="15" x14ac:dyDescent="0.25">
      <c r="A875" s="42"/>
      <c r="B875" s="42"/>
      <c r="C875" s="42"/>
      <c r="D875" s="42"/>
      <c r="E875" s="42"/>
      <c r="F875" s="42"/>
      <c r="G875" s="177"/>
      <c r="H875" s="42"/>
      <c r="I875" s="42"/>
      <c r="J875" s="177"/>
      <c r="K875" s="234"/>
      <c r="L875" s="159"/>
      <c r="M875" s="42"/>
      <c r="N875" s="42"/>
      <c r="O875" s="45"/>
      <c r="P875" s="45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</row>
    <row r="876" spans="1:43" ht="15" x14ac:dyDescent="0.25">
      <c r="A876" s="42"/>
      <c r="B876" s="42"/>
      <c r="C876" s="42"/>
      <c r="D876" s="42"/>
      <c r="E876" s="42"/>
      <c r="F876" s="42"/>
      <c r="G876" s="177"/>
      <c r="H876" s="42"/>
      <c r="I876" s="42"/>
      <c r="J876" s="177"/>
      <c r="K876" s="234"/>
      <c r="L876" s="159"/>
      <c r="M876" s="42"/>
      <c r="N876" s="42"/>
      <c r="O876" s="45"/>
      <c r="P876" s="45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</row>
    <row r="877" spans="1:43" ht="15" x14ac:dyDescent="0.25">
      <c r="A877" s="42"/>
      <c r="B877" s="42"/>
      <c r="C877" s="42"/>
      <c r="D877" s="42"/>
      <c r="E877" s="42"/>
      <c r="F877" s="42"/>
      <c r="G877" s="177"/>
      <c r="H877" s="42"/>
      <c r="I877" s="42"/>
      <c r="J877" s="177"/>
      <c r="K877" s="234"/>
      <c r="L877" s="159"/>
      <c r="M877" s="42"/>
      <c r="N877" s="42"/>
      <c r="O877" s="45"/>
      <c r="P877" s="45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</row>
    <row r="878" spans="1:43" ht="15" x14ac:dyDescent="0.25">
      <c r="A878" s="42"/>
      <c r="B878" s="42"/>
      <c r="C878" s="42"/>
      <c r="D878" s="42"/>
      <c r="E878" s="42"/>
      <c r="F878" s="42"/>
      <c r="G878" s="177"/>
      <c r="H878" s="42"/>
      <c r="I878" s="42"/>
      <c r="J878" s="177"/>
      <c r="K878" s="234"/>
      <c r="L878" s="159"/>
      <c r="M878" s="42"/>
      <c r="N878" s="42"/>
      <c r="O878" s="45"/>
      <c r="P878" s="45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</row>
    <row r="879" spans="1:43" ht="15" x14ac:dyDescent="0.25">
      <c r="A879" s="42"/>
      <c r="B879" s="42"/>
      <c r="C879" s="42"/>
      <c r="D879" s="42"/>
      <c r="E879" s="42"/>
      <c r="F879" s="42"/>
      <c r="G879" s="177"/>
      <c r="H879" s="42"/>
      <c r="I879" s="42"/>
      <c r="J879" s="177"/>
      <c r="K879" s="234"/>
      <c r="L879" s="159"/>
      <c r="M879" s="42"/>
      <c r="N879" s="42"/>
      <c r="O879" s="45"/>
      <c r="P879" s="45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</row>
    <row r="880" spans="1:43" ht="15" x14ac:dyDescent="0.25">
      <c r="A880" s="42"/>
      <c r="B880" s="42"/>
      <c r="C880" s="42"/>
      <c r="D880" s="42"/>
      <c r="E880" s="42"/>
      <c r="F880" s="42"/>
      <c r="G880" s="177"/>
      <c r="H880" s="42"/>
      <c r="I880" s="42"/>
      <c r="J880" s="177"/>
      <c r="K880" s="234"/>
      <c r="L880" s="159"/>
      <c r="M880" s="42"/>
      <c r="N880" s="42"/>
      <c r="O880" s="45"/>
      <c r="P880" s="45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</row>
    <row r="881" spans="1:43" ht="15" x14ac:dyDescent="0.25">
      <c r="A881" s="42"/>
      <c r="B881" s="42"/>
      <c r="C881" s="42"/>
      <c r="D881" s="42"/>
      <c r="E881" s="42"/>
      <c r="F881" s="42"/>
      <c r="G881" s="177"/>
      <c r="H881" s="42"/>
      <c r="I881" s="42"/>
      <c r="J881" s="177"/>
      <c r="K881" s="234"/>
      <c r="L881" s="159"/>
      <c r="M881" s="42"/>
      <c r="N881" s="42"/>
      <c r="O881" s="45"/>
      <c r="P881" s="45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</row>
    <row r="882" spans="1:43" ht="15" x14ac:dyDescent="0.25">
      <c r="A882" s="42"/>
      <c r="B882" s="42"/>
      <c r="C882" s="42"/>
      <c r="D882" s="42"/>
      <c r="E882" s="42"/>
      <c r="F882" s="42"/>
      <c r="G882" s="177"/>
      <c r="H882" s="42"/>
      <c r="I882" s="42"/>
      <c r="J882" s="177"/>
      <c r="K882" s="234"/>
      <c r="L882" s="159"/>
      <c r="M882" s="42"/>
      <c r="N882" s="42"/>
      <c r="O882" s="45"/>
      <c r="P882" s="45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</row>
    <row r="883" spans="1:43" ht="15" x14ac:dyDescent="0.25">
      <c r="A883" s="42"/>
      <c r="B883" s="42"/>
      <c r="C883" s="42"/>
      <c r="D883" s="42"/>
      <c r="E883" s="42"/>
      <c r="F883" s="42"/>
      <c r="G883" s="177"/>
      <c r="H883" s="42"/>
      <c r="I883" s="42"/>
      <c r="J883" s="177"/>
      <c r="K883" s="234"/>
      <c r="L883" s="159"/>
      <c r="M883" s="42"/>
      <c r="N883" s="42"/>
      <c r="O883" s="45"/>
      <c r="P883" s="45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</row>
    <row r="884" spans="1:43" ht="15" x14ac:dyDescent="0.25">
      <c r="A884" s="42"/>
      <c r="B884" s="42"/>
      <c r="C884" s="42"/>
      <c r="D884" s="42"/>
      <c r="E884" s="42"/>
      <c r="F884" s="42"/>
      <c r="G884" s="177"/>
      <c r="H884" s="42"/>
      <c r="I884" s="42"/>
      <c r="J884" s="177"/>
      <c r="K884" s="234"/>
      <c r="L884" s="159"/>
      <c r="M884" s="42"/>
      <c r="N884" s="42"/>
      <c r="O884" s="45"/>
      <c r="P884" s="45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</row>
    <row r="885" spans="1:43" ht="15" x14ac:dyDescent="0.25">
      <c r="A885" s="42"/>
      <c r="B885" s="42"/>
      <c r="C885" s="42"/>
      <c r="D885" s="42"/>
      <c r="E885" s="42"/>
      <c r="F885" s="42"/>
      <c r="G885" s="177"/>
      <c r="H885" s="42"/>
      <c r="I885" s="42"/>
      <c r="J885" s="177"/>
      <c r="K885" s="234"/>
      <c r="L885" s="159"/>
      <c r="M885" s="42"/>
      <c r="N885" s="42"/>
      <c r="O885" s="45"/>
      <c r="P885" s="45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</row>
    <row r="886" spans="1:43" ht="15" x14ac:dyDescent="0.25">
      <c r="A886" s="42"/>
      <c r="B886" s="42"/>
      <c r="C886" s="42"/>
      <c r="D886" s="42"/>
      <c r="E886" s="42"/>
      <c r="F886" s="42"/>
      <c r="G886" s="177"/>
      <c r="H886" s="42"/>
      <c r="I886" s="42"/>
      <c r="J886" s="177"/>
      <c r="K886" s="234"/>
      <c r="L886" s="159"/>
      <c r="M886" s="42"/>
      <c r="N886" s="42"/>
      <c r="O886" s="45"/>
      <c r="P886" s="45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</row>
    <row r="887" spans="1:43" ht="15" x14ac:dyDescent="0.25">
      <c r="A887" s="42"/>
      <c r="B887" s="42"/>
      <c r="C887" s="42"/>
      <c r="D887" s="42"/>
      <c r="E887" s="42"/>
      <c r="F887" s="42"/>
      <c r="G887" s="177"/>
      <c r="H887" s="42"/>
      <c r="I887" s="42"/>
      <c r="J887" s="177"/>
      <c r="K887" s="234"/>
      <c r="L887" s="159"/>
      <c r="M887" s="42"/>
      <c r="N887" s="42"/>
      <c r="O887" s="45"/>
      <c r="P887" s="45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</row>
    <row r="888" spans="1:43" ht="15" x14ac:dyDescent="0.25">
      <c r="A888" s="42"/>
      <c r="B888" s="42"/>
      <c r="C888" s="42"/>
      <c r="D888" s="42"/>
      <c r="E888" s="42"/>
      <c r="F888" s="42"/>
      <c r="G888" s="177"/>
      <c r="H888" s="42"/>
      <c r="I888" s="42"/>
      <c r="J888" s="177"/>
      <c r="K888" s="234"/>
      <c r="L888" s="159"/>
      <c r="M888" s="42"/>
      <c r="N888" s="42"/>
      <c r="O888" s="45"/>
      <c r="P888" s="45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</row>
    <row r="889" spans="1:43" ht="15" x14ac:dyDescent="0.25">
      <c r="A889" s="42"/>
      <c r="B889" s="42"/>
      <c r="C889" s="42"/>
      <c r="D889" s="42"/>
      <c r="E889" s="42"/>
      <c r="F889" s="42"/>
      <c r="G889" s="177"/>
      <c r="H889" s="42"/>
      <c r="I889" s="42"/>
      <c r="J889" s="177"/>
      <c r="K889" s="234"/>
      <c r="L889" s="159"/>
      <c r="M889" s="42"/>
      <c r="N889" s="42"/>
      <c r="O889" s="45"/>
      <c r="P889" s="45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</row>
    <row r="890" spans="1:43" ht="15" x14ac:dyDescent="0.25">
      <c r="A890" s="42"/>
      <c r="B890" s="42"/>
      <c r="C890" s="42"/>
      <c r="D890" s="42"/>
      <c r="E890" s="42"/>
      <c r="F890" s="42"/>
      <c r="G890" s="177"/>
      <c r="H890" s="42"/>
      <c r="I890" s="42"/>
      <c r="J890" s="177"/>
      <c r="K890" s="234"/>
      <c r="L890" s="159"/>
      <c r="M890" s="42"/>
      <c r="N890" s="42"/>
      <c r="O890" s="45"/>
      <c r="P890" s="45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</row>
    <row r="891" spans="1:43" ht="15" x14ac:dyDescent="0.25">
      <c r="A891" s="42"/>
      <c r="B891" s="42"/>
      <c r="C891" s="42"/>
      <c r="D891" s="42"/>
      <c r="E891" s="42"/>
      <c r="F891" s="42"/>
      <c r="G891" s="177"/>
      <c r="H891" s="42"/>
      <c r="I891" s="42"/>
      <c r="J891" s="177"/>
      <c r="K891" s="234"/>
      <c r="L891" s="159"/>
      <c r="M891" s="42"/>
      <c r="N891" s="42"/>
      <c r="O891" s="45"/>
      <c r="P891" s="45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</row>
    <row r="892" spans="1:43" ht="15" x14ac:dyDescent="0.25">
      <c r="A892" s="42"/>
      <c r="B892" s="42"/>
      <c r="C892" s="42"/>
      <c r="D892" s="42"/>
      <c r="E892" s="42"/>
      <c r="F892" s="42"/>
      <c r="G892" s="177"/>
      <c r="H892" s="42"/>
      <c r="I892" s="42"/>
      <c r="J892" s="177"/>
      <c r="K892" s="234"/>
      <c r="L892" s="159"/>
      <c r="M892" s="42"/>
      <c r="N892" s="42"/>
      <c r="O892" s="45"/>
      <c r="P892" s="45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</row>
    <row r="893" spans="1:43" ht="15" x14ac:dyDescent="0.25">
      <c r="A893" s="42"/>
      <c r="B893" s="42"/>
      <c r="C893" s="42"/>
      <c r="D893" s="42"/>
      <c r="E893" s="42"/>
      <c r="F893" s="42"/>
      <c r="G893" s="177"/>
      <c r="H893" s="42"/>
      <c r="I893" s="42"/>
      <c r="J893" s="177"/>
      <c r="K893" s="234"/>
      <c r="L893" s="159"/>
      <c r="M893" s="42"/>
      <c r="N893" s="42"/>
      <c r="O893" s="45"/>
      <c r="P893" s="45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</row>
    <row r="894" spans="1:43" ht="15" x14ac:dyDescent="0.25">
      <c r="A894" s="42"/>
      <c r="B894" s="42"/>
      <c r="C894" s="42"/>
      <c r="D894" s="42"/>
      <c r="E894" s="42"/>
      <c r="F894" s="42"/>
      <c r="G894" s="177"/>
      <c r="H894" s="42"/>
      <c r="I894" s="42"/>
      <c r="J894" s="177"/>
      <c r="K894" s="234"/>
      <c r="L894" s="159"/>
      <c r="M894" s="42"/>
      <c r="N894" s="42"/>
      <c r="O894" s="45"/>
      <c r="P894" s="45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</row>
    <row r="895" spans="1:43" ht="15" x14ac:dyDescent="0.25">
      <c r="A895" s="42"/>
      <c r="B895" s="42"/>
      <c r="C895" s="42"/>
      <c r="D895" s="42"/>
      <c r="E895" s="42"/>
      <c r="F895" s="42"/>
      <c r="G895" s="177"/>
      <c r="H895" s="42"/>
      <c r="I895" s="42"/>
      <c r="J895" s="177"/>
      <c r="K895" s="234"/>
      <c r="L895" s="159"/>
      <c r="M895" s="42"/>
      <c r="N895" s="42"/>
      <c r="O895" s="45"/>
      <c r="P895" s="45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</row>
    <row r="896" spans="1:43" ht="15" x14ac:dyDescent="0.25">
      <c r="A896" s="42"/>
      <c r="B896" s="42"/>
      <c r="C896" s="42"/>
      <c r="D896" s="42"/>
      <c r="E896" s="42"/>
      <c r="F896" s="42"/>
      <c r="G896" s="177"/>
      <c r="H896" s="42"/>
      <c r="I896" s="42"/>
      <c r="J896" s="177"/>
      <c r="K896" s="234"/>
      <c r="L896" s="159"/>
      <c r="M896" s="42"/>
      <c r="N896" s="42"/>
      <c r="O896" s="45"/>
      <c r="P896" s="45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</row>
    <row r="897" spans="1:43" ht="15" x14ac:dyDescent="0.25">
      <c r="A897" s="42"/>
      <c r="B897" s="42"/>
      <c r="C897" s="42"/>
      <c r="D897" s="42"/>
      <c r="E897" s="42"/>
      <c r="F897" s="42"/>
      <c r="G897" s="177"/>
      <c r="H897" s="42"/>
      <c r="I897" s="42"/>
      <c r="J897" s="177"/>
      <c r="K897" s="234"/>
      <c r="L897" s="159"/>
      <c r="M897" s="42"/>
      <c r="N897" s="42"/>
      <c r="O897" s="45"/>
      <c r="P897" s="45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</row>
    <row r="898" spans="1:43" ht="15" x14ac:dyDescent="0.25">
      <c r="A898" s="42"/>
      <c r="B898" s="42"/>
      <c r="C898" s="42"/>
      <c r="D898" s="42"/>
      <c r="E898" s="42"/>
      <c r="F898" s="42"/>
      <c r="G898" s="177"/>
      <c r="H898" s="42"/>
      <c r="I898" s="42"/>
      <c r="J898" s="177"/>
      <c r="K898" s="234"/>
      <c r="L898" s="159"/>
      <c r="M898" s="42"/>
      <c r="N898" s="42"/>
      <c r="O898" s="45"/>
      <c r="P898" s="45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</row>
    <row r="899" spans="1:43" ht="15" x14ac:dyDescent="0.25">
      <c r="A899" s="42"/>
      <c r="B899" s="42"/>
      <c r="C899" s="42"/>
      <c r="D899" s="42"/>
      <c r="E899" s="42"/>
      <c r="F899" s="42"/>
      <c r="G899" s="177"/>
      <c r="H899" s="42"/>
      <c r="I899" s="42"/>
      <c r="J899" s="177"/>
      <c r="K899" s="234"/>
      <c r="L899" s="159"/>
      <c r="M899" s="42"/>
      <c r="N899" s="42"/>
      <c r="O899" s="45"/>
      <c r="P899" s="45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</row>
    <row r="900" spans="1:43" ht="15" x14ac:dyDescent="0.25">
      <c r="A900" s="42"/>
      <c r="B900" s="42"/>
      <c r="C900" s="42"/>
      <c r="D900" s="42"/>
      <c r="E900" s="42"/>
      <c r="F900" s="42"/>
      <c r="G900" s="177"/>
      <c r="H900" s="42"/>
      <c r="I900" s="42"/>
      <c r="J900" s="177"/>
      <c r="K900" s="234"/>
      <c r="L900" s="159"/>
      <c r="M900" s="42"/>
      <c r="N900" s="42"/>
      <c r="O900" s="45"/>
      <c r="P900" s="45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</row>
    <row r="901" spans="1:43" ht="15" x14ac:dyDescent="0.25">
      <c r="A901" s="42"/>
      <c r="B901" s="42"/>
      <c r="C901" s="42"/>
      <c r="D901" s="42"/>
      <c r="E901" s="42"/>
      <c r="F901" s="42"/>
      <c r="G901" s="177"/>
      <c r="H901" s="42"/>
      <c r="I901" s="42"/>
      <c r="J901" s="177"/>
      <c r="K901" s="234"/>
      <c r="L901" s="159"/>
      <c r="M901" s="42"/>
      <c r="N901" s="42"/>
      <c r="O901" s="45"/>
      <c r="P901" s="45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</row>
    <row r="902" spans="1:43" ht="15" x14ac:dyDescent="0.25">
      <c r="A902" s="42"/>
      <c r="B902" s="42"/>
      <c r="C902" s="42"/>
      <c r="D902" s="42"/>
      <c r="E902" s="42"/>
      <c r="F902" s="42"/>
      <c r="G902" s="177"/>
      <c r="H902" s="42"/>
      <c r="I902" s="42"/>
      <c r="J902" s="177"/>
      <c r="K902" s="234"/>
      <c r="L902" s="159"/>
      <c r="M902" s="42"/>
      <c r="N902" s="42"/>
      <c r="O902" s="45"/>
      <c r="P902" s="45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</row>
    <row r="903" spans="1:43" ht="15" x14ac:dyDescent="0.25">
      <c r="A903" s="42"/>
      <c r="B903" s="42"/>
      <c r="C903" s="42"/>
      <c r="D903" s="42"/>
      <c r="E903" s="42"/>
      <c r="F903" s="42"/>
      <c r="G903" s="177"/>
      <c r="H903" s="42"/>
      <c r="I903" s="42"/>
      <c r="J903" s="177"/>
      <c r="K903" s="234"/>
      <c r="L903" s="159"/>
      <c r="M903" s="42"/>
      <c r="N903" s="42"/>
      <c r="O903" s="45"/>
      <c r="P903" s="45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</row>
    <row r="904" spans="1:43" ht="15" x14ac:dyDescent="0.25">
      <c r="A904" s="42"/>
      <c r="B904" s="42"/>
      <c r="C904" s="42"/>
      <c r="D904" s="42"/>
      <c r="E904" s="42"/>
      <c r="F904" s="42"/>
      <c r="G904" s="177"/>
      <c r="H904" s="42"/>
      <c r="I904" s="42"/>
      <c r="J904" s="177"/>
      <c r="K904" s="234"/>
      <c r="L904" s="159"/>
      <c r="M904" s="42"/>
      <c r="N904" s="42"/>
      <c r="O904" s="45"/>
      <c r="P904" s="45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</row>
    <row r="905" spans="1:43" ht="15" x14ac:dyDescent="0.25">
      <c r="A905" s="42"/>
      <c r="B905" s="42"/>
      <c r="C905" s="42"/>
      <c r="D905" s="42"/>
      <c r="E905" s="42"/>
      <c r="F905" s="42"/>
      <c r="G905" s="177"/>
      <c r="H905" s="42"/>
      <c r="I905" s="42"/>
      <c r="J905" s="177"/>
      <c r="K905" s="234"/>
      <c r="L905" s="159"/>
      <c r="M905" s="42"/>
      <c r="N905" s="42"/>
      <c r="O905" s="45"/>
      <c r="P905" s="45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</row>
    <row r="906" spans="1:43" ht="15" x14ac:dyDescent="0.25">
      <c r="A906" s="42"/>
      <c r="B906" s="42"/>
      <c r="C906" s="42"/>
      <c r="D906" s="42"/>
      <c r="E906" s="42"/>
      <c r="F906" s="42"/>
      <c r="G906" s="177"/>
      <c r="H906" s="42"/>
      <c r="I906" s="42"/>
      <c r="J906" s="177"/>
      <c r="K906" s="234"/>
      <c r="L906" s="159"/>
      <c r="M906" s="42"/>
      <c r="N906" s="42"/>
      <c r="O906" s="45"/>
      <c r="P906" s="45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</row>
    <row r="907" spans="1:43" ht="15" x14ac:dyDescent="0.25">
      <c r="A907" s="42"/>
      <c r="B907" s="42"/>
      <c r="C907" s="42"/>
      <c r="D907" s="42"/>
      <c r="E907" s="42"/>
      <c r="F907" s="42"/>
      <c r="G907" s="177"/>
      <c r="H907" s="42"/>
      <c r="I907" s="42"/>
      <c r="J907" s="177"/>
      <c r="K907" s="234"/>
      <c r="L907" s="159"/>
      <c r="M907" s="42"/>
      <c r="N907" s="42"/>
      <c r="O907" s="45"/>
      <c r="P907" s="45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</row>
    <row r="908" spans="1:43" ht="15" x14ac:dyDescent="0.25">
      <c r="A908" s="42"/>
      <c r="B908" s="42"/>
      <c r="C908" s="42"/>
      <c r="D908" s="42"/>
      <c r="E908" s="42"/>
      <c r="F908" s="42"/>
      <c r="G908" s="177"/>
      <c r="H908" s="42"/>
      <c r="I908" s="42"/>
      <c r="J908" s="177"/>
      <c r="K908" s="234"/>
      <c r="L908" s="159"/>
      <c r="M908" s="42"/>
      <c r="N908" s="42"/>
      <c r="O908" s="45"/>
      <c r="P908" s="45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</row>
    <row r="909" spans="1:43" ht="15" x14ac:dyDescent="0.25">
      <c r="A909" s="42"/>
      <c r="B909" s="42"/>
      <c r="C909" s="42"/>
      <c r="D909" s="42"/>
      <c r="E909" s="42"/>
      <c r="F909" s="42"/>
      <c r="G909" s="177"/>
      <c r="H909" s="42"/>
      <c r="I909" s="42"/>
      <c r="J909" s="177"/>
      <c r="K909" s="234"/>
      <c r="L909" s="159"/>
      <c r="M909" s="42"/>
      <c r="N909" s="42"/>
      <c r="O909" s="45"/>
      <c r="P909" s="45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</row>
    <row r="910" spans="1:43" ht="15" x14ac:dyDescent="0.25">
      <c r="A910" s="42"/>
      <c r="B910" s="42"/>
      <c r="C910" s="42"/>
      <c r="D910" s="42"/>
      <c r="E910" s="42"/>
      <c r="F910" s="42"/>
      <c r="G910" s="177"/>
      <c r="H910" s="42"/>
      <c r="I910" s="42"/>
      <c r="J910" s="177"/>
      <c r="K910" s="234"/>
      <c r="L910" s="159"/>
      <c r="M910" s="42"/>
      <c r="N910" s="42"/>
      <c r="O910" s="45"/>
      <c r="P910" s="45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</row>
    <row r="911" spans="1:43" ht="15" x14ac:dyDescent="0.25">
      <c r="A911" s="42"/>
      <c r="B911" s="42"/>
      <c r="C911" s="42"/>
      <c r="D911" s="42"/>
      <c r="E911" s="42"/>
      <c r="F911" s="42"/>
      <c r="G911" s="177"/>
      <c r="H911" s="42"/>
      <c r="I911" s="42"/>
      <c r="J911" s="177"/>
      <c r="K911" s="234"/>
      <c r="L911" s="159"/>
      <c r="M911" s="42"/>
      <c r="N911" s="42"/>
      <c r="O911" s="45"/>
      <c r="P911" s="45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</row>
    <row r="912" spans="1:43" ht="15" x14ac:dyDescent="0.25">
      <c r="A912" s="42"/>
      <c r="B912" s="42"/>
      <c r="C912" s="42"/>
      <c r="D912" s="42"/>
      <c r="E912" s="42"/>
      <c r="F912" s="42"/>
      <c r="G912" s="177"/>
      <c r="H912" s="42"/>
      <c r="I912" s="42"/>
      <c r="J912" s="177"/>
      <c r="K912" s="234"/>
      <c r="L912" s="159"/>
      <c r="M912" s="42"/>
      <c r="N912" s="42"/>
      <c r="O912" s="45"/>
      <c r="P912" s="45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</row>
    <row r="913" spans="1:43" ht="15" x14ac:dyDescent="0.25">
      <c r="A913" s="42"/>
      <c r="B913" s="42"/>
      <c r="C913" s="42"/>
      <c r="D913" s="42"/>
      <c r="E913" s="42"/>
      <c r="F913" s="42"/>
      <c r="G913" s="177"/>
      <c r="H913" s="42"/>
      <c r="I913" s="42"/>
      <c r="J913" s="177"/>
      <c r="K913" s="234"/>
      <c r="L913" s="159"/>
      <c r="M913" s="42"/>
      <c r="N913" s="42"/>
      <c r="O913" s="45"/>
      <c r="P913" s="45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</row>
    <row r="914" spans="1:43" ht="15" x14ac:dyDescent="0.25">
      <c r="A914" s="42"/>
      <c r="B914" s="42"/>
      <c r="C914" s="42"/>
      <c r="D914" s="42"/>
      <c r="E914" s="42"/>
      <c r="F914" s="42"/>
      <c r="G914" s="177"/>
      <c r="H914" s="42"/>
      <c r="I914" s="42"/>
      <c r="J914" s="177"/>
      <c r="K914" s="234"/>
      <c r="L914" s="159"/>
      <c r="M914" s="42"/>
      <c r="N914" s="42"/>
      <c r="O914" s="45"/>
      <c r="P914" s="45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</row>
    <row r="915" spans="1:43" ht="15" x14ac:dyDescent="0.25">
      <c r="A915" s="42"/>
      <c r="B915" s="42"/>
      <c r="C915" s="42"/>
      <c r="D915" s="42"/>
      <c r="E915" s="42"/>
      <c r="F915" s="42"/>
      <c r="G915" s="177"/>
      <c r="H915" s="42"/>
      <c r="I915" s="42"/>
      <c r="J915" s="177"/>
      <c r="K915" s="234"/>
      <c r="L915" s="159"/>
      <c r="M915" s="42"/>
      <c r="N915" s="42"/>
      <c r="O915" s="45"/>
      <c r="P915" s="45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</row>
    <row r="916" spans="1:43" ht="15" x14ac:dyDescent="0.25">
      <c r="A916" s="42"/>
      <c r="B916" s="42"/>
      <c r="C916" s="42"/>
      <c r="D916" s="42"/>
      <c r="E916" s="42"/>
      <c r="F916" s="42"/>
      <c r="G916" s="177"/>
      <c r="H916" s="42"/>
      <c r="I916" s="42"/>
      <c r="J916" s="177"/>
      <c r="K916" s="234"/>
      <c r="L916" s="159"/>
      <c r="M916" s="42"/>
      <c r="N916" s="42"/>
      <c r="O916" s="45"/>
      <c r="P916" s="45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</row>
    <row r="917" spans="1:43" ht="15" x14ac:dyDescent="0.25">
      <c r="A917" s="42"/>
      <c r="B917" s="42"/>
      <c r="C917" s="42"/>
      <c r="D917" s="42"/>
      <c r="E917" s="42"/>
      <c r="F917" s="42"/>
      <c r="G917" s="177"/>
      <c r="H917" s="42"/>
      <c r="I917" s="42"/>
      <c r="J917" s="177"/>
      <c r="K917" s="234"/>
      <c r="L917" s="159"/>
      <c r="M917" s="42"/>
      <c r="N917" s="42"/>
      <c r="O917" s="45"/>
      <c r="P917" s="45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</row>
    <row r="918" spans="1:43" ht="15" x14ac:dyDescent="0.25">
      <c r="A918" s="42"/>
      <c r="B918" s="42"/>
      <c r="C918" s="42"/>
      <c r="D918" s="42"/>
      <c r="E918" s="42"/>
      <c r="F918" s="42"/>
      <c r="G918" s="177"/>
      <c r="H918" s="42"/>
      <c r="I918" s="42"/>
      <c r="J918" s="177"/>
      <c r="K918" s="234"/>
      <c r="L918" s="159"/>
      <c r="M918" s="42"/>
      <c r="N918" s="42"/>
      <c r="O918" s="45"/>
      <c r="P918" s="45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</row>
    <row r="919" spans="1:43" ht="15" x14ac:dyDescent="0.25">
      <c r="A919" s="42"/>
      <c r="B919" s="42"/>
      <c r="C919" s="42"/>
      <c r="D919" s="42"/>
      <c r="E919" s="42"/>
      <c r="F919" s="42"/>
      <c r="G919" s="177"/>
      <c r="H919" s="42"/>
      <c r="I919" s="42"/>
      <c r="J919" s="177"/>
      <c r="K919" s="234"/>
      <c r="L919" s="159"/>
      <c r="M919" s="42"/>
      <c r="N919" s="42"/>
      <c r="O919" s="45"/>
      <c r="P919" s="45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</row>
    <row r="920" spans="1:43" ht="15" x14ac:dyDescent="0.25">
      <c r="A920" s="42"/>
      <c r="B920" s="42"/>
      <c r="C920" s="42"/>
      <c r="D920" s="42"/>
      <c r="E920" s="42"/>
      <c r="F920" s="42"/>
      <c r="G920" s="177"/>
      <c r="H920" s="42"/>
      <c r="I920" s="42"/>
      <c r="J920" s="177"/>
      <c r="K920" s="234"/>
      <c r="L920" s="159"/>
      <c r="M920" s="42"/>
      <c r="N920" s="42"/>
      <c r="O920" s="45"/>
      <c r="P920" s="45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</row>
    <row r="921" spans="1:43" ht="15" x14ac:dyDescent="0.25">
      <c r="A921" s="42"/>
      <c r="B921" s="42"/>
      <c r="C921" s="42"/>
      <c r="D921" s="42"/>
      <c r="E921" s="42"/>
      <c r="F921" s="42"/>
      <c r="G921" s="177"/>
      <c r="H921" s="42"/>
      <c r="I921" s="42"/>
      <c r="J921" s="177"/>
      <c r="K921" s="234"/>
      <c r="L921" s="159"/>
      <c r="M921" s="42"/>
      <c r="N921" s="42"/>
      <c r="O921" s="45"/>
      <c r="P921" s="45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</row>
    <row r="922" spans="1:43" ht="15" x14ac:dyDescent="0.25">
      <c r="A922" s="42"/>
      <c r="B922" s="42"/>
      <c r="C922" s="42"/>
      <c r="D922" s="42"/>
      <c r="E922" s="42"/>
      <c r="F922" s="42"/>
      <c r="G922" s="177"/>
      <c r="H922" s="42"/>
      <c r="I922" s="42"/>
      <c r="J922" s="177"/>
      <c r="K922" s="234"/>
      <c r="L922" s="159"/>
      <c r="M922" s="42"/>
      <c r="N922" s="42"/>
      <c r="O922" s="45"/>
      <c r="P922" s="45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</row>
    <row r="923" spans="1:43" ht="15" x14ac:dyDescent="0.25">
      <c r="A923" s="42"/>
      <c r="B923" s="42"/>
      <c r="C923" s="42"/>
      <c r="D923" s="42"/>
      <c r="E923" s="42"/>
      <c r="F923" s="42"/>
      <c r="G923" s="177"/>
      <c r="H923" s="42"/>
      <c r="I923" s="42"/>
      <c r="J923" s="177"/>
      <c r="K923" s="234"/>
      <c r="L923" s="159"/>
      <c r="M923" s="42"/>
      <c r="N923" s="42"/>
      <c r="O923" s="45"/>
      <c r="P923" s="45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</row>
    <row r="924" spans="1:43" ht="15" x14ac:dyDescent="0.25">
      <c r="A924" s="42"/>
      <c r="B924" s="42"/>
      <c r="C924" s="42"/>
      <c r="D924" s="42"/>
      <c r="E924" s="42"/>
      <c r="F924" s="42"/>
      <c r="G924" s="177"/>
      <c r="H924" s="42"/>
      <c r="I924" s="42"/>
      <c r="J924" s="177"/>
      <c r="K924" s="234"/>
      <c r="L924" s="159"/>
      <c r="M924" s="42"/>
      <c r="N924" s="42"/>
      <c r="O924" s="45"/>
      <c r="P924" s="45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</row>
    <row r="925" spans="1:43" ht="15" x14ac:dyDescent="0.25">
      <c r="A925" s="42"/>
      <c r="B925" s="42"/>
      <c r="C925" s="42"/>
      <c r="D925" s="42"/>
      <c r="E925" s="42"/>
      <c r="F925" s="42"/>
      <c r="G925" s="177"/>
      <c r="H925" s="42"/>
      <c r="I925" s="42"/>
      <c r="J925" s="177"/>
      <c r="K925" s="234"/>
      <c r="L925" s="159"/>
      <c r="M925" s="42"/>
      <c r="N925" s="42"/>
      <c r="O925" s="45"/>
      <c r="P925" s="45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</row>
    <row r="926" spans="1:43" ht="15" x14ac:dyDescent="0.25">
      <c r="A926" s="42"/>
      <c r="B926" s="42"/>
      <c r="C926" s="42"/>
      <c r="D926" s="42"/>
      <c r="E926" s="42"/>
      <c r="F926" s="42"/>
      <c r="G926" s="177"/>
      <c r="H926" s="42"/>
      <c r="I926" s="42"/>
      <c r="J926" s="177"/>
      <c r="K926" s="234"/>
      <c r="L926" s="159"/>
      <c r="M926" s="42"/>
      <c r="N926" s="42"/>
      <c r="O926" s="45"/>
      <c r="P926" s="45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</row>
    <row r="927" spans="1:43" ht="15" x14ac:dyDescent="0.25">
      <c r="A927" s="42"/>
      <c r="B927" s="42"/>
      <c r="C927" s="42"/>
      <c r="D927" s="42"/>
      <c r="E927" s="42"/>
      <c r="F927" s="42"/>
      <c r="G927" s="177"/>
      <c r="H927" s="42"/>
      <c r="I927" s="42"/>
      <c r="J927" s="177"/>
      <c r="K927" s="234"/>
      <c r="L927" s="159"/>
      <c r="M927" s="42"/>
      <c r="N927" s="42"/>
      <c r="O927" s="45"/>
      <c r="P927" s="45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</row>
    <row r="928" spans="1:43" ht="15" x14ac:dyDescent="0.25">
      <c r="A928" s="42"/>
      <c r="B928" s="42"/>
      <c r="C928" s="42"/>
      <c r="D928" s="42"/>
      <c r="E928" s="42"/>
      <c r="F928" s="42"/>
      <c r="G928" s="177"/>
      <c r="H928" s="42"/>
      <c r="I928" s="42"/>
      <c r="J928" s="177"/>
      <c r="K928" s="234"/>
      <c r="L928" s="159"/>
      <c r="M928" s="42"/>
      <c r="N928" s="42"/>
      <c r="O928" s="45"/>
      <c r="P928" s="45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</row>
    <row r="929" spans="1:43" ht="15" x14ac:dyDescent="0.25">
      <c r="A929" s="42"/>
      <c r="B929" s="42"/>
      <c r="C929" s="42"/>
      <c r="D929" s="42"/>
      <c r="E929" s="42"/>
      <c r="F929" s="42"/>
      <c r="G929" s="177"/>
      <c r="H929" s="42"/>
      <c r="I929" s="42"/>
      <c r="J929" s="177"/>
      <c r="K929" s="234"/>
      <c r="L929" s="159"/>
      <c r="M929" s="42"/>
      <c r="N929" s="42"/>
      <c r="O929" s="45"/>
      <c r="P929" s="45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</row>
    <row r="930" spans="1:43" ht="15" x14ac:dyDescent="0.25">
      <c r="A930" s="42"/>
      <c r="B930" s="42"/>
      <c r="C930" s="42"/>
      <c r="D930" s="42"/>
      <c r="E930" s="42"/>
      <c r="F930" s="42"/>
      <c r="G930" s="177"/>
      <c r="H930" s="42"/>
      <c r="I930" s="42"/>
      <c r="J930" s="177"/>
      <c r="K930" s="234"/>
      <c r="L930" s="159"/>
      <c r="M930" s="42"/>
      <c r="N930" s="42"/>
      <c r="O930" s="45"/>
      <c r="P930" s="45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</row>
    <row r="931" spans="1:43" ht="15" x14ac:dyDescent="0.25">
      <c r="A931" s="42"/>
      <c r="B931" s="42"/>
      <c r="C931" s="42"/>
      <c r="D931" s="42"/>
      <c r="E931" s="42"/>
      <c r="F931" s="42"/>
      <c r="G931" s="177"/>
      <c r="H931" s="42"/>
      <c r="I931" s="42"/>
      <c r="J931" s="177"/>
      <c r="K931" s="234"/>
      <c r="L931" s="159"/>
      <c r="M931" s="42"/>
      <c r="N931" s="42"/>
      <c r="O931" s="45"/>
      <c r="P931" s="45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</row>
    <row r="932" spans="1:43" ht="15" x14ac:dyDescent="0.25">
      <c r="A932" s="42"/>
      <c r="B932" s="42"/>
      <c r="C932" s="42"/>
      <c r="D932" s="42"/>
      <c r="E932" s="42"/>
      <c r="F932" s="42"/>
      <c r="G932" s="177"/>
      <c r="H932" s="42"/>
      <c r="I932" s="42"/>
      <c r="J932" s="177"/>
      <c r="K932" s="234"/>
      <c r="L932" s="159"/>
      <c r="M932" s="42"/>
      <c r="N932" s="42"/>
      <c r="O932" s="45"/>
      <c r="P932" s="45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</row>
    <row r="933" spans="1:43" ht="15" x14ac:dyDescent="0.25">
      <c r="A933" s="42"/>
      <c r="B933" s="42"/>
      <c r="C933" s="42"/>
      <c r="D933" s="42"/>
      <c r="E933" s="42"/>
      <c r="F933" s="42"/>
      <c r="G933" s="177"/>
      <c r="H933" s="42"/>
      <c r="I933" s="42"/>
      <c r="J933" s="177"/>
      <c r="K933" s="234"/>
      <c r="L933" s="159"/>
      <c r="M933" s="42"/>
      <c r="N933" s="42"/>
      <c r="O933" s="45"/>
      <c r="P933" s="45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</row>
    <row r="934" spans="1:43" ht="15" x14ac:dyDescent="0.25">
      <c r="A934" s="42"/>
      <c r="B934" s="42"/>
      <c r="C934" s="42"/>
      <c r="D934" s="42"/>
      <c r="E934" s="42"/>
      <c r="F934" s="42"/>
      <c r="G934" s="177"/>
      <c r="H934" s="42"/>
      <c r="I934" s="42"/>
      <c r="J934" s="177"/>
      <c r="K934" s="234"/>
      <c r="L934" s="159"/>
      <c r="M934" s="42"/>
      <c r="N934" s="42"/>
      <c r="O934" s="45"/>
      <c r="P934" s="45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</row>
    <row r="935" spans="1:43" ht="15" x14ac:dyDescent="0.25">
      <c r="A935" s="42"/>
      <c r="B935" s="42"/>
      <c r="C935" s="42"/>
      <c r="D935" s="42"/>
      <c r="E935" s="42"/>
      <c r="F935" s="42"/>
      <c r="G935" s="177"/>
      <c r="H935" s="42"/>
      <c r="I935" s="42"/>
      <c r="J935" s="177"/>
      <c r="K935" s="234"/>
      <c r="L935" s="159"/>
      <c r="M935" s="42"/>
      <c r="N935" s="42"/>
      <c r="O935" s="45"/>
      <c r="P935" s="45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</row>
    <row r="936" spans="1:43" ht="15" x14ac:dyDescent="0.25">
      <c r="A936" s="42"/>
      <c r="B936" s="42"/>
      <c r="C936" s="42"/>
      <c r="D936" s="42"/>
      <c r="E936" s="42"/>
      <c r="F936" s="42"/>
      <c r="G936" s="177"/>
      <c r="H936" s="42"/>
      <c r="I936" s="42"/>
      <c r="J936" s="177"/>
      <c r="K936" s="234"/>
      <c r="L936" s="159"/>
      <c r="M936" s="42"/>
      <c r="N936" s="42"/>
      <c r="O936" s="45"/>
      <c r="P936" s="45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</row>
    <row r="937" spans="1:43" ht="15" x14ac:dyDescent="0.25">
      <c r="A937" s="42"/>
      <c r="B937" s="42"/>
      <c r="C937" s="42"/>
      <c r="D937" s="42"/>
      <c r="E937" s="42"/>
      <c r="F937" s="42"/>
      <c r="G937" s="177"/>
      <c r="H937" s="42"/>
      <c r="I937" s="42"/>
      <c r="J937" s="177"/>
      <c r="K937" s="234"/>
      <c r="L937" s="159"/>
      <c r="M937" s="42"/>
      <c r="N937" s="42"/>
      <c r="O937" s="45"/>
      <c r="P937" s="45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</row>
    <row r="938" spans="1:43" ht="15" x14ac:dyDescent="0.25">
      <c r="A938" s="42"/>
      <c r="B938" s="42"/>
      <c r="C938" s="42"/>
      <c r="D938" s="42"/>
      <c r="E938" s="42"/>
      <c r="F938" s="42"/>
      <c r="G938" s="177"/>
      <c r="H938" s="42"/>
      <c r="I938" s="42"/>
      <c r="J938" s="177"/>
      <c r="K938" s="234"/>
      <c r="L938" s="159"/>
      <c r="M938" s="42"/>
      <c r="N938" s="42"/>
      <c r="O938" s="45"/>
      <c r="P938" s="45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</row>
    <row r="939" spans="1:43" ht="15" x14ac:dyDescent="0.25">
      <c r="A939" s="42"/>
      <c r="B939" s="42"/>
      <c r="C939" s="42"/>
      <c r="D939" s="42"/>
      <c r="E939" s="42"/>
      <c r="F939" s="42"/>
      <c r="G939" s="177"/>
      <c r="H939" s="42"/>
      <c r="I939" s="42"/>
      <c r="J939" s="177"/>
      <c r="K939" s="234"/>
      <c r="L939" s="159"/>
      <c r="M939" s="42"/>
      <c r="N939" s="42"/>
      <c r="O939" s="45"/>
      <c r="P939" s="45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</row>
    <row r="940" spans="1:43" ht="15" x14ac:dyDescent="0.25">
      <c r="A940" s="42"/>
      <c r="B940" s="42"/>
      <c r="C940" s="42"/>
      <c r="D940" s="42"/>
      <c r="E940" s="42"/>
      <c r="F940" s="42"/>
      <c r="G940" s="177"/>
      <c r="H940" s="42"/>
      <c r="I940" s="42"/>
      <c r="J940" s="177"/>
      <c r="K940" s="234"/>
      <c r="L940" s="159"/>
      <c r="M940" s="42"/>
      <c r="N940" s="42"/>
      <c r="O940" s="45"/>
      <c r="P940" s="45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</row>
    <row r="941" spans="1:43" ht="15" x14ac:dyDescent="0.25">
      <c r="A941" s="42"/>
      <c r="B941" s="42"/>
      <c r="C941" s="42"/>
      <c r="D941" s="42"/>
      <c r="E941" s="42"/>
      <c r="F941" s="42"/>
      <c r="G941" s="177"/>
      <c r="H941" s="42"/>
      <c r="I941" s="42"/>
      <c r="J941" s="177"/>
      <c r="K941" s="234"/>
      <c r="L941" s="159"/>
      <c r="M941" s="42"/>
      <c r="N941" s="42"/>
      <c r="O941" s="45"/>
      <c r="P941" s="45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</row>
    <row r="942" spans="1:43" ht="15" x14ac:dyDescent="0.25">
      <c r="A942" s="42"/>
      <c r="B942" s="42"/>
      <c r="C942" s="42"/>
      <c r="D942" s="42"/>
      <c r="E942" s="42"/>
      <c r="F942" s="42"/>
      <c r="G942" s="177"/>
      <c r="H942" s="42"/>
      <c r="I942" s="42"/>
      <c r="J942" s="177"/>
      <c r="K942" s="234"/>
      <c r="L942" s="159"/>
      <c r="M942" s="42"/>
      <c r="N942" s="42"/>
      <c r="O942" s="45"/>
      <c r="P942" s="45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</row>
    <row r="943" spans="1:43" ht="15" x14ac:dyDescent="0.25">
      <c r="A943" s="42"/>
      <c r="B943" s="42"/>
      <c r="C943" s="42"/>
      <c r="D943" s="42"/>
      <c r="E943" s="42"/>
      <c r="F943" s="42"/>
      <c r="G943" s="177"/>
      <c r="H943" s="42"/>
      <c r="I943" s="42"/>
      <c r="J943" s="177"/>
      <c r="K943" s="234"/>
      <c r="L943" s="159"/>
      <c r="M943" s="42"/>
      <c r="N943" s="42"/>
      <c r="O943" s="45"/>
      <c r="P943" s="45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</row>
    <row r="944" spans="1:43" ht="15" x14ac:dyDescent="0.25">
      <c r="A944" s="42"/>
      <c r="B944" s="42"/>
      <c r="C944" s="42"/>
      <c r="D944" s="42"/>
      <c r="E944" s="42"/>
      <c r="F944" s="42"/>
      <c r="G944" s="177"/>
      <c r="H944" s="42"/>
      <c r="I944" s="42"/>
      <c r="J944" s="177"/>
      <c r="K944" s="234"/>
      <c r="L944" s="159"/>
      <c r="M944" s="42"/>
      <c r="N944" s="42"/>
      <c r="O944" s="45"/>
      <c r="P944" s="45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</row>
    <row r="945" spans="1:43" ht="15" x14ac:dyDescent="0.25">
      <c r="A945" s="42"/>
      <c r="B945" s="42"/>
      <c r="C945" s="42"/>
      <c r="D945" s="42"/>
      <c r="E945" s="42"/>
      <c r="F945" s="42"/>
      <c r="G945" s="177"/>
      <c r="H945" s="42"/>
      <c r="I945" s="42"/>
      <c r="J945" s="177"/>
      <c r="K945" s="234"/>
      <c r="L945" s="159"/>
      <c r="M945" s="42"/>
      <c r="N945" s="42"/>
      <c r="O945" s="45"/>
      <c r="P945" s="45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</row>
    <row r="946" spans="1:43" ht="15" x14ac:dyDescent="0.25">
      <c r="A946" s="42"/>
      <c r="B946" s="42"/>
      <c r="C946" s="42"/>
      <c r="D946" s="42"/>
      <c r="E946" s="42"/>
      <c r="F946" s="42"/>
      <c r="G946" s="177"/>
      <c r="H946" s="42"/>
      <c r="I946" s="42"/>
      <c r="J946" s="177"/>
      <c r="K946" s="234"/>
      <c r="L946" s="159"/>
      <c r="M946" s="42"/>
      <c r="N946" s="42"/>
      <c r="O946" s="45"/>
      <c r="P946" s="45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</row>
    <row r="947" spans="1:43" ht="15" x14ac:dyDescent="0.25">
      <c r="A947" s="42"/>
      <c r="B947" s="42"/>
      <c r="C947" s="42"/>
      <c r="D947" s="42"/>
      <c r="E947" s="42"/>
      <c r="F947" s="42"/>
      <c r="G947" s="177"/>
      <c r="H947" s="42"/>
      <c r="I947" s="42"/>
      <c r="J947" s="177"/>
      <c r="K947" s="234"/>
      <c r="L947" s="159"/>
      <c r="M947" s="42"/>
      <c r="N947" s="42"/>
      <c r="O947" s="45"/>
      <c r="P947" s="45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</row>
    <row r="948" spans="1:43" ht="15" x14ac:dyDescent="0.25">
      <c r="A948" s="42"/>
      <c r="B948" s="42"/>
      <c r="C948" s="42"/>
      <c r="D948" s="42"/>
      <c r="E948" s="42"/>
      <c r="F948" s="42"/>
      <c r="G948" s="177"/>
      <c r="H948" s="42"/>
      <c r="I948" s="42"/>
      <c r="J948" s="177"/>
      <c r="K948" s="234"/>
      <c r="L948" s="159"/>
      <c r="M948" s="42"/>
      <c r="N948" s="42"/>
      <c r="O948" s="45"/>
      <c r="P948" s="45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</row>
    <row r="949" spans="1:43" ht="15" x14ac:dyDescent="0.25">
      <c r="A949" s="42"/>
      <c r="B949" s="42"/>
      <c r="C949" s="42"/>
      <c r="D949" s="42"/>
      <c r="E949" s="42"/>
      <c r="F949" s="42"/>
      <c r="G949" s="177"/>
      <c r="H949" s="42"/>
      <c r="I949" s="42"/>
      <c r="J949" s="177"/>
      <c r="K949" s="234"/>
      <c r="L949" s="159"/>
      <c r="M949" s="42"/>
      <c r="N949" s="42"/>
      <c r="O949" s="45"/>
      <c r="P949" s="45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</row>
    <row r="950" spans="1:43" ht="15" x14ac:dyDescent="0.25">
      <c r="A950" s="42"/>
      <c r="B950" s="42"/>
      <c r="C950" s="42"/>
      <c r="D950" s="42"/>
      <c r="E950" s="42"/>
      <c r="F950" s="42"/>
      <c r="G950" s="177"/>
      <c r="H950" s="42"/>
      <c r="I950" s="42"/>
      <c r="J950" s="177"/>
      <c r="K950" s="234"/>
      <c r="L950" s="159"/>
      <c r="M950" s="42"/>
      <c r="N950" s="42"/>
      <c r="O950" s="45"/>
      <c r="P950" s="45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</row>
    <row r="951" spans="1:43" ht="15" x14ac:dyDescent="0.25">
      <c r="A951" s="42"/>
      <c r="B951" s="42"/>
      <c r="C951" s="42"/>
      <c r="D951" s="42"/>
      <c r="E951" s="42"/>
      <c r="F951" s="42"/>
      <c r="G951" s="177"/>
      <c r="H951" s="42"/>
      <c r="I951" s="42"/>
      <c r="J951" s="177"/>
      <c r="K951" s="234"/>
      <c r="L951" s="159"/>
      <c r="M951" s="42"/>
      <c r="N951" s="42"/>
      <c r="O951" s="45"/>
      <c r="P951" s="45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</row>
    <row r="952" spans="1:43" ht="15" x14ac:dyDescent="0.25">
      <c r="A952" s="42"/>
      <c r="B952" s="42"/>
      <c r="C952" s="42"/>
      <c r="D952" s="42"/>
      <c r="E952" s="42"/>
      <c r="F952" s="42"/>
      <c r="G952" s="177"/>
      <c r="H952" s="42"/>
      <c r="I952" s="42"/>
      <c r="J952" s="177"/>
      <c r="K952" s="234"/>
      <c r="L952" s="159"/>
      <c r="M952" s="42"/>
      <c r="N952" s="42"/>
      <c r="O952" s="45"/>
      <c r="P952" s="45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</row>
    <row r="953" spans="1:43" ht="15" x14ac:dyDescent="0.25">
      <c r="A953" s="42"/>
      <c r="B953" s="42"/>
      <c r="C953" s="42"/>
      <c r="D953" s="42"/>
      <c r="E953" s="42"/>
      <c r="F953" s="42"/>
      <c r="G953" s="177"/>
      <c r="H953" s="42"/>
      <c r="I953" s="42"/>
      <c r="J953" s="177"/>
      <c r="K953" s="234"/>
      <c r="L953" s="159"/>
      <c r="M953" s="42"/>
      <c r="N953" s="42"/>
      <c r="O953" s="45"/>
      <c r="P953" s="45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</row>
    <row r="954" spans="1:43" ht="15" x14ac:dyDescent="0.25">
      <c r="A954" s="42"/>
      <c r="B954" s="42"/>
      <c r="C954" s="42"/>
      <c r="D954" s="42"/>
      <c r="E954" s="42"/>
      <c r="F954" s="42"/>
      <c r="G954" s="177"/>
      <c r="H954" s="42"/>
      <c r="I954" s="42"/>
      <c r="J954" s="177"/>
      <c r="K954" s="234"/>
      <c r="L954" s="159"/>
      <c r="M954" s="42"/>
      <c r="N954" s="42"/>
      <c r="O954" s="45"/>
      <c r="P954" s="45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</row>
    <row r="955" spans="1:43" ht="15" x14ac:dyDescent="0.25">
      <c r="A955" s="42"/>
      <c r="B955" s="42"/>
      <c r="C955" s="42"/>
      <c r="D955" s="42"/>
      <c r="E955" s="42"/>
      <c r="F955" s="42"/>
      <c r="G955" s="177"/>
      <c r="H955" s="42"/>
      <c r="I955" s="42"/>
      <c r="J955" s="177"/>
      <c r="K955" s="234"/>
      <c r="L955" s="159"/>
      <c r="M955" s="42"/>
      <c r="N955" s="42"/>
      <c r="O955" s="45"/>
      <c r="P955" s="45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</row>
    <row r="956" spans="1:43" ht="15" x14ac:dyDescent="0.25">
      <c r="A956" s="42"/>
      <c r="B956" s="42"/>
      <c r="C956" s="42"/>
      <c r="D956" s="42"/>
      <c r="E956" s="42"/>
      <c r="F956" s="42"/>
      <c r="G956" s="177"/>
      <c r="H956" s="42"/>
      <c r="I956" s="42"/>
      <c r="J956" s="177"/>
      <c r="K956" s="234"/>
      <c r="L956" s="159"/>
      <c r="M956" s="42"/>
      <c r="N956" s="42"/>
      <c r="O956" s="45"/>
      <c r="P956" s="45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</row>
    <row r="957" spans="1:43" ht="15" x14ac:dyDescent="0.25">
      <c r="A957" s="42"/>
      <c r="B957" s="42"/>
      <c r="C957" s="42"/>
      <c r="D957" s="42"/>
      <c r="E957" s="42"/>
      <c r="F957" s="42"/>
      <c r="G957" s="177"/>
      <c r="H957" s="42"/>
      <c r="I957" s="42"/>
      <c r="J957" s="177"/>
      <c r="K957" s="234"/>
      <c r="L957" s="159"/>
      <c r="M957" s="42"/>
      <c r="N957" s="42"/>
      <c r="O957" s="45"/>
      <c r="P957" s="45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</row>
    <row r="958" spans="1:43" ht="15" x14ac:dyDescent="0.25">
      <c r="A958" s="42"/>
      <c r="B958" s="42"/>
      <c r="C958" s="42"/>
      <c r="D958" s="42"/>
      <c r="E958" s="42"/>
      <c r="F958" s="42"/>
      <c r="G958" s="177"/>
      <c r="H958" s="42"/>
      <c r="I958" s="42"/>
      <c r="J958" s="177"/>
      <c r="K958" s="234"/>
      <c r="L958" s="159"/>
      <c r="M958" s="42"/>
      <c r="N958" s="42"/>
      <c r="O958" s="45"/>
      <c r="P958" s="45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</row>
    <row r="959" spans="1:43" ht="15" x14ac:dyDescent="0.25">
      <c r="A959" s="42"/>
      <c r="B959" s="42"/>
      <c r="C959" s="42"/>
      <c r="D959" s="42"/>
      <c r="E959" s="42"/>
      <c r="F959" s="42"/>
      <c r="G959" s="177"/>
      <c r="H959" s="42"/>
      <c r="I959" s="42"/>
      <c r="J959" s="177"/>
      <c r="K959" s="234"/>
      <c r="L959" s="159"/>
      <c r="M959" s="42"/>
      <c r="N959" s="42"/>
      <c r="O959" s="45"/>
      <c r="P959" s="45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</row>
    <row r="960" spans="1:43" ht="15" x14ac:dyDescent="0.25">
      <c r="A960" s="42"/>
      <c r="B960" s="42"/>
      <c r="C960" s="42"/>
      <c r="D960" s="42"/>
      <c r="E960" s="42"/>
      <c r="F960" s="42"/>
      <c r="G960" s="177"/>
      <c r="H960" s="42"/>
      <c r="I960" s="42"/>
      <c r="J960" s="177"/>
      <c r="K960" s="234"/>
      <c r="L960" s="159"/>
      <c r="M960" s="42"/>
      <c r="N960" s="42"/>
      <c r="O960" s="45"/>
      <c r="P960" s="45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</row>
    <row r="961" spans="1:43" ht="15" x14ac:dyDescent="0.25">
      <c r="A961" s="42"/>
      <c r="B961" s="42"/>
      <c r="C961" s="42"/>
      <c r="D961" s="42"/>
      <c r="E961" s="42"/>
      <c r="F961" s="42"/>
      <c r="G961" s="177"/>
      <c r="H961" s="42"/>
      <c r="I961" s="42"/>
      <c r="J961" s="177"/>
      <c r="K961" s="234"/>
      <c r="L961" s="159"/>
      <c r="M961" s="42"/>
      <c r="N961" s="42"/>
      <c r="O961" s="45"/>
      <c r="P961" s="45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</row>
    <row r="962" spans="1:43" ht="15" x14ac:dyDescent="0.25">
      <c r="A962" s="42"/>
      <c r="B962" s="42"/>
      <c r="C962" s="42"/>
      <c r="D962" s="42"/>
      <c r="E962" s="42"/>
      <c r="F962" s="42"/>
      <c r="G962" s="177"/>
      <c r="H962" s="42"/>
      <c r="I962" s="42"/>
      <c r="J962" s="177"/>
      <c r="K962" s="234"/>
      <c r="L962" s="159"/>
      <c r="M962" s="42"/>
      <c r="N962" s="42"/>
      <c r="O962" s="45"/>
      <c r="P962" s="45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</row>
    <row r="963" spans="1:43" ht="15" x14ac:dyDescent="0.25">
      <c r="A963" s="42"/>
      <c r="B963" s="42"/>
      <c r="C963" s="42"/>
      <c r="D963" s="42"/>
      <c r="E963" s="42"/>
      <c r="F963" s="42"/>
      <c r="G963" s="177"/>
      <c r="H963" s="42"/>
      <c r="I963" s="42"/>
      <c r="J963" s="177"/>
      <c r="K963" s="234"/>
      <c r="L963" s="159"/>
      <c r="M963" s="42"/>
      <c r="N963" s="42"/>
      <c r="O963" s="45"/>
      <c r="P963" s="45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</row>
    <row r="964" spans="1:43" ht="15" x14ac:dyDescent="0.25">
      <c r="A964" s="42"/>
      <c r="B964" s="42"/>
      <c r="C964" s="42"/>
      <c r="D964" s="42"/>
      <c r="E964" s="42"/>
      <c r="F964" s="42"/>
      <c r="G964" s="177"/>
      <c r="H964" s="42"/>
      <c r="I964" s="42"/>
      <c r="J964" s="177"/>
      <c r="K964" s="234"/>
      <c r="L964" s="159"/>
      <c r="M964" s="42"/>
      <c r="N964" s="42"/>
      <c r="O964" s="45"/>
      <c r="P964" s="45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</row>
    <row r="965" spans="1:43" ht="15" x14ac:dyDescent="0.25">
      <c r="A965" s="42"/>
      <c r="B965" s="42"/>
      <c r="C965" s="42"/>
      <c r="D965" s="42"/>
      <c r="E965" s="42"/>
      <c r="F965" s="42"/>
      <c r="G965" s="177"/>
      <c r="H965" s="42"/>
      <c r="I965" s="42"/>
      <c r="J965" s="177"/>
      <c r="K965" s="234"/>
      <c r="L965" s="159"/>
      <c r="M965" s="42"/>
      <c r="N965" s="42"/>
      <c r="O965" s="45"/>
      <c r="P965" s="45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</row>
    <row r="966" spans="1:43" ht="15" x14ac:dyDescent="0.25">
      <c r="A966" s="42"/>
      <c r="B966" s="42"/>
      <c r="C966" s="42"/>
      <c r="D966" s="42"/>
      <c r="E966" s="42"/>
      <c r="F966" s="42"/>
      <c r="G966" s="177"/>
      <c r="H966" s="42"/>
      <c r="I966" s="42"/>
      <c r="J966" s="177"/>
      <c r="K966" s="234"/>
      <c r="L966" s="159"/>
      <c r="M966" s="42"/>
      <c r="N966" s="42"/>
      <c r="O966" s="45"/>
      <c r="P966" s="45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</row>
    <row r="967" spans="1:43" ht="15" x14ac:dyDescent="0.25">
      <c r="A967" s="42"/>
      <c r="B967" s="42"/>
      <c r="C967" s="42"/>
      <c r="D967" s="42"/>
      <c r="E967" s="42"/>
      <c r="F967" s="42"/>
      <c r="G967" s="177"/>
      <c r="H967" s="42"/>
      <c r="I967" s="42"/>
      <c r="J967" s="177"/>
      <c r="K967" s="234"/>
      <c r="L967" s="159"/>
      <c r="M967" s="42"/>
      <c r="N967" s="42"/>
      <c r="O967" s="45"/>
      <c r="P967" s="45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</row>
    <row r="968" spans="1:43" ht="15" x14ac:dyDescent="0.25">
      <c r="A968" s="42"/>
      <c r="B968" s="42"/>
      <c r="C968" s="42"/>
      <c r="D968" s="42"/>
      <c r="E968" s="42"/>
      <c r="F968" s="42"/>
      <c r="G968" s="177"/>
      <c r="H968" s="42"/>
      <c r="I968" s="42"/>
      <c r="J968" s="177"/>
      <c r="K968" s="234"/>
      <c r="L968" s="159"/>
      <c r="M968" s="42"/>
      <c r="N968" s="42"/>
      <c r="O968" s="45"/>
      <c r="P968" s="45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</row>
    <row r="969" spans="1:43" ht="15" x14ac:dyDescent="0.25">
      <c r="A969" s="42"/>
      <c r="B969" s="42"/>
      <c r="C969" s="42"/>
      <c r="D969" s="42"/>
      <c r="E969" s="42"/>
      <c r="F969" s="42"/>
      <c r="G969" s="177"/>
      <c r="H969" s="42"/>
      <c r="I969" s="42"/>
      <c r="J969" s="177"/>
      <c r="K969" s="234"/>
      <c r="L969" s="159"/>
      <c r="M969" s="42"/>
      <c r="N969" s="42"/>
      <c r="O969" s="45"/>
      <c r="P969" s="45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</row>
    <row r="970" spans="1:43" ht="15" x14ac:dyDescent="0.25">
      <c r="A970" s="42"/>
      <c r="B970" s="42"/>
      <c r="C970" s="42"/>
      <c r="D970" s="42"/>
      <c r="E970" s="42"/>
      <c r="F970" s="42"/>
      <c r="G970" s="177"/>
      <c r="H970" s="42"/>
      <c r="I970" s="42"/>
      <c r="J970" s="177"/>
      <c r="K970" s="234"/>
      <c r="L970" s="159"/>
      <c r="M970" s="42"/>
      <c r="N970" s="42"/>
      <c r="O970" s="45"/>
      <c r="P970" s="45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</row>
    <row r="971" spans="1:43" ht="15" x14ac:dyDescent="0.25">
      <c r="A971" s="42"/>
      <c r="B971" s="42"/>
      <c r="C971" s="42"/>
      <c r="D971" s="42"/>
      <c r="E971" s="42"/>
      <c r="F971" s="42"/>
      <c r="G971" s="177"/>
      <c r="H971" s="42"/>
      <c r="I971" s="42"/>
      <c r="J971" s="177"/>
      <c r="K971" s="234"/>
      <c r="L971" s="159"/>
      <c r="M971" s="42"/>
      <c r="N971" s="42"/>
      <c r="O971" s="45"/>
      <c r="P971" s="45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</row>
    <row r="972" spans="1:43" ht="15" x14ac:dyDescent="0.25">
      <c r="A972" s="42"/>
      <c r="B972" s="42"/>
      <c r="C972" s="42"/>
      <c r="D972" s="42"/>
      <c r="E972" s="42"/>
      <c r="F972" s="42"/>
      <c r="G972" s="177"/>
      <c r="H972" s="42"/>
      <c r="I972" s="42"/>
      <c r="J972" s="177"/>
      <c r="K972" s="234"/>
      <c r="L972" s="159"/>
      <c r="M972" s="42"/>
      <c r="N972" s="42"/>
      <c r="O972" s="45"/>
      <c r="P972" s="45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</row>
    <row r="973" spans="1:43" ht="15" x14ac:dyDescent="0.25">
      <c r="A973" s="42"/>
      <c r="B973" s="42"/>
      <c r="C973" s="42"/>
      <c r="D973" s="42"/>
      <c r="E973" s="42"/>
      <c r="F973" s="42"/>
      <c r="G973" s="177"/>
      <c r="H973" s="42"/>
      <c r="I973" s="42"/>
      <c r="J973" s="177"/>
      <c r="K973" s="234"/>
      <c r="L973" s="159"/>
      <c r="M973" s="42"/>
      <c r="N973" s="42"/>
      <c r="O973" s="45"/>
      <c r="P973" s="45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</row>
    <row r="974" spans="1:43" ht="15" x14ac:dyDescent="0.25">
      <c r="A974" s="42"/>
      <c r="B974" s="42"/>
      <c r="C974" s="42"/>
      <c r="D974" s="42"/>
      <c r="E974" s="42"/>
      <c r="F974" s="42"/>
      <c r="G974" s="177"/>
      <c r="H974" s="42"/>
      <c r="I974" s="42"/>
      <c r="J974" s="177"/>
      <c r="K974" s="234"/>
      <c r="L974" s="159"/>
      <c r="M974" s="42"/>
      <c r="N974" s="42"/>
      <c r="O974" s="45"/>
      <c r="P974" s="45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</row>
    <row r="975" spans="1:43" ht="15" x14ac:dyDescent="0.25">
      <c r="A975" s="42"/>
      <c r="B975" s="42"/>
      <c r="C975" s="42"/>
      <c r="D975" s="42"/>
      <c r="E975" s="42"/>
      <c r="F975" s="42"/>
      <c r="G975" s="177"/>
      <c r="H975" s="42"/>
      <c r="I975" s="42"/>
      <c r="J975" s="177"/>
      <c r="K975" s="234"/>
      <c r="L975" s="159"/>
      <c r="M975" s="42"/>
      <c r="N975" s="42"/>
      <c r="O975" s="45"/>
      <c r="P975" s="45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</row>
    <row r="976" spans="1:43" ht="15" x14ac:dyDescent="0.25">
      <c r="A976" s="42"/>
      <c r="B976" s="42"/>
      <c r="C976" s="42"/>
      <c r="D976" s="42"/>
      <c r="E976" s="42"/>
      <c r="F976" s="42"/>
      <c r="G976" s="177"/>
      <c r="H976" s="42"/>
      <c r="I976" s="42"/>
      <c r="J976" s="177"/>
      <c r="K976" s="234"/>
      <c r="L976" s="159"/>
      <c r="M976" s="42"/>
      <c r="N976" s="42"/>
      <c r="O976" s="45"/>
      <c r="P976" s="45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</row>
    <row r="977" spans="1:43" ht="15" x14ac:dyDescent="0.25">
      <c r="A977" s="42"/>
      <c r="B977" s="42"/>
      <c r="C977" s="42"/>
      <c r="D977" s="42"/>
      <c r="E977" s="42"/>
      <c r="F977" s="42"/>
      <c r="G977" s="177"/>
      <c r="H977" s="42"/>
      <c r="I977" s="42"/>
      <c r="J977" s="177"/>
      <c r="K977" s="234"/>
      <c r="L977" s="159"/>
      <c r="M977" s="42"/>
      <c r="N977" s="42"/>
      <c r="O977" s="45"/>
      <c r="P977" s="45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</row>
    <row r="978" spans="1:43" ht="15" x14ac:dyDescent="0.25">
      <c r="A978" s="42"/>
      <c r="B978" s="42"/>
      <c r="C978" s="42"/>
      <c r="D978" s="42"/>
      <c r="E978" s="42"/>
      <c r="F978" s="42"/>
      <c r="G978" s="177"/>
      <c r="H978" s="42"/>
      <c r="I978" s="42"/>
      <c r="J978" s="177"/>
      <c r="K978" s="234"/>
      <c r="L978" s="159"/>
      <c r="M978" s="42"/>
      <c r="N978" s="42"/>
      <c r="O978" s="45"/>
      <c r="P978" s="45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</row>
    <row r="979" spans="1:43" ht="15" x14ac:dyDescent="0.25">
      <c r="A979" s="42"/>
      <c r="B979" s="42"/>
      <c r="C979" s="42"/>
      <c r="D979" s="42"/>
      <c r="E979" s="42"/>
      <c r="F979" s="42"/>
      <c r="G979" s="177"/>
      <c r="H979" s="42"/>
      <c r="I979" s="42"/>
      <c r="J979" s="177"/>
      <c r="K979" s="234"/>
      <c r="L979" s="159"/>
      <c r="M979" s="42"/>
      <c r="N979" s="42"/>
      <c r="O979" s="45"/>
      <c r="P979" s="45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</row>
    <row r="980" spans="1:43" ht="15" x14ac:dyDescent="0.25">
      <c r="A980" s="42"/>
      <c r="B980" s="42"/>
      <c r="C980" s="42"/>
      <c r="D980" s="42"/>
      <c r="E980" s="42"/>
      <c r="F980" s="42"/>
      <c r="G980" s="177"/>
      <c r="H980" s="42"/>
      <c r="I980" s="42"/>
      <c r="J980" s="177"/>
      <c r="K980" s="234"/>
      <c r="L980" s="159"/>
      <c r="M980" s="42"/>
      <c r="N980" s="42"/>
      <c r="O980" s="45"/>
      <c r="P980" s="45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</row>
    <row r="981" spans="1:43" ht="15" x14ac:dyDescent="0.25">
      <c r="A981" s="42"/>
      <c r="B981" s="42"/>
      <c r="C981" s="42"/>
      <c r="D981" s="42"/>
      <c r="E981" s="42"/>
      <c r="F981" s="42"/>
      <c r="G981" s="177"/>
      <c r="H981" s="42"/>
      <c r="I981" s="42"/>
      <c r="J981" s="177"/>
      <c r="K981" s="234"/>
      <c r="L981" s="159"/>
      <c r="M981" s="42"/>
      <c r="N981" s="42"/>
      <c r="O981" s="45"/>
      <c r="P981" s="45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</row>
    <row r="982" spans="1:43" ht="15" x14ac:dyDescent="0.25">
      <c r="A982" s="42"/>
      <c r="B982" s="42"/>
      <c r="C982" s="42"/>
      <c r="D982" s="42"/>
      <c r="E982" s="42"/>
      <c r="F982" s="42"/>
      <c r="G982" s="177"/>
      <c r="H982" s="42"/>
      <c r="I982" s="42"/>
      <c r="J982" s="177"/>
      <c r="K982" s="234"/>
      <c r="L982" s="159"/>
      <c r="M982" s="42"/>
      <c r="N982" s="42"/>
      <c r="O982" s="45"/>
      <c r="P982" s="45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</row>
    <row r="983" spans="1:43" ht="15" x14ac:dyDescent="0.25">
      <c r="A983" s="42"/>
      <c r="B983" s="42"/>
      <c r="C983" s="42"/>
      <c r="D983" s="42"/>
      <c r="E983" s="42"/>
      <c r="F983" s="42"/>
      <c r="G983" s="177"/>
      <c r="H983" s="42"/>
      <c r="I983" s="42"/>
      <c r="J983" s="177"/>
      <c r="K983" s="234"/>
      <c r="L983" s="159"/>
      <c r="M983" s="42"/>
      <c r="N983" s="42"/>
      <c r="O983" s="45"/>
      <c r="P983" s="45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</row>
    <row r="984" spans="1:43" ht="15" x14ac:dyDescent="0.25">
      <c r="A984" s="42"/>
      <c r="B984" s="42"/>
      <c r="C984" s="42"/>
      <c r="D984" s="42"/>
      <c r="E984" s="42"/>
      <c r="F984" s="42"/>
      <c r="G984" s="177"/>
      <c r="H984" s="42"/>
      <c r="I984" s="42"/>
      <c r="J984" s="177"/>
      <c r="K984" s="234"/>
      <c r="L984" s="159"/>
      <c r="M984" s="42"/>
      <c r="N984" s="42"/>
      <c r="O984" s="45"/>
      <c r="P984" s="45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</row>
    <row r="985" spans="1:43" ht="15" x14ac:dyDescent="0.25">
      <c r="A985" s="42"/>
      <c r="B985" s="42"/>
      <c r="C985" s="42"/>
      <c r="D985" s="42"/>
      <c r="E985" s="42"/>
      <c r="F985" s="42"/>
      <c r="G985" s="177"/>
      <c r="H985" s="42"/>
      <c r="I985" s="42"/>
      <c r="J985" s="177"/>
      <c r="K985" s="234"/>
      <c r="L985" s="159"/>
      <c r="M985" s="42"/>
      <c r="N985" s="42"/>
      <c r="O985" s="45"/>
      <c r="P985" s="45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</row>
    <row r="986" spans="1:43" ht="15" x14ac:dyDescent="0.25">
      <c r="A986" s="42"/>
      <c r="B986" s="42"/>
      <c r="C986" s="42"/>
      <c r="D986" s="42"/>
      <c r="E986" s="42"/>
      <c r="F986" s="42"/>
      <c r="G986" s="177"/>
      <c r="H986" s="42"/>
      <c r="I986" s="42"/>
      <c r="J986" s="177"/>
      <c r="K986" s="234"/>
      <c r="L986" s="159"/>
      <c r="M986" s="42"/>
      <c r="N986" s="42"/>
      <c r="O986" s="45"/>
      <c r="P986" s="45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</row>
    <row r="987" spans="1:43" ht="15" x14ac:dyDescent="0.25">
      <c r="A987" s="42"/>
      <c r="B987" s="42"/>
      <c r="C987" s="42"/>
      <c r="D987" s="42"/>
      <c r="E987" s="42"/>
      <c r="F987" s="42"/>
      <c r="G987" s="177"/>
      <c r="H987" s="42"/>
      <c r="I987" s="42"/>
      <c r="J987" s="177"/>
      <c r="K987" s="234"/>
      <c r="L987" s="159"/>
      <c r="M987" s="42"/>
      <c r="N987" s="42"/>
      <c r="O987" s="45"/>
      <c r="P987" s="45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</row>
    <row r="988" spans="1:43" ht="15" x14ac:dyDescent="0.25">
      <c r="A988" s="42"/>
      <c r="B988" s="42"/>
      <c r="C988" s="42"/>
      <c r="D988" s="42"/>
      <c r="E988" s="42"/>
      <c r="F988" s="42"/>
      <c r="G988" s="177"/>
      <c r="H988" s="42"/>
      <c r="I988" s="42"/>
      <c r="J988" s="177"/>
      <c r="K988" s="234"/>
      <c r="L988" s="159"/>
      <c r="M988" s="42"/>
      <c r="N988" s="42"/>
      <c r="O988" s="45"/>
      <c r="P988" s="45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</row>
    <row r="989" spans="1:43" ht="15" x14ac:dyDescent="0.25">
      <c r="A989" s="42"/>
      <c r="B989" s="42"/>
      <c r="C989" s="42"/>
      <c r="D989" s="42"/>
      <c r="E989" s="42"/>
      <c r="F989" s="42"/>
      <c r="G989" s="177"/>
      <c r="H989" s="42"/>
      <c r="I989" s="42"/>
      <c r="J989" s="177"/>
      <c r="K989" s="234"/>
      <c r="L989" s="159"/>
      <c r="M989" s="42"/>
      <c r="N989" s="42"/>
      <c r="O989" s="45"/>
      <c r="P989" s="45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</row>
    <row r="990" spans="1:43" ht="15" x14ac:dyDescent="0.25">
      <c r="A990" s="42"/>
      <c r="B990" s="42"/>
      <c r="C990" s="42"/>
      <c r="D990" s="42"/>
      <c r="E990" s="42"/>
      <c r="F990" s="42"/>
      <c r="G990" s="177"/>
      <c r="H990" s="42"/>
      <c r="I990" s="42"/>
      <c r="J990" s="177"/>
      <c r="K990" s="234"/>
      <c r="L990" s="159"/>
      <c r="M990" s="42"/>
      <c r="N990" s="42"/>
      <c r="O990" s="45"/>
      <c r="P990" s="45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</row>
    <row r="991" spans="1:43" ht="15" x14ac:dyDescent="0.25">
      <c r="A991" s="42"/>
      <c r="B991" s="42"/>
      <c r="C991" s="42"/>
      <c r="D991" s="42"/>
      <c r="E991" s="42"/>
      <c r="F991" s="42"/>
      <c r="G991" s="177"/>
      <c r="H991" s="42"/>
      <c r="I991" s="42"/>
      <c r="J991" s="177"/>
      <c r="K991" s="234"/>
      <c r="L991" s="159"/>
      <c r="M991" s="42"/>
      <c r="N991" s="42"/>
      <c r="O991" s="45"/>
      <c r="P991" s="45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</row>
    <row r="992" spans="1:43" ht="15" x14ac:dyDescent="0.25">
      <c r="A992" s="42"/>
      <c r="B992" s="42"/>
      <c r="C992" s="42"/>
      <c r="D992" s="42"/>
      <c r="E992" s="42"/>
      <c r="F992" s="42"/>
      <c r="G992" s="177"/>
      <c r="H992" s="42"/>
      <c r="I992" s="42"/>
      <c r="J992" s="177"/>
      <c r="K992" s="234"/>
      <c r="L992" s="159"/>
      <c r="M992" s="42"/>
      <c r="N992" s="42"/>
      <c r="O992" s="45"/>
      <c r="P992" s="45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</row>
    <row r="993" spans="1:43" ht="15" x14ac:dyDescent="0.25">
      <c r="A993" s="42"/>
      <c r="B993" s="42"/>
      <c r="C993" s="42"/>
      <c r="D993" s="42"/>
      <c r="E993" s="42"/>
      <c r="F993" s="42"/>
      <c r="G993" s="177"/>
      <c r="H993" s="42"/>
      <c r="I993" s="42"/>
      <c r="J993" s="177"/>
      <c r="K993" s="234"/>
      <c r="L993" s="159"/>
      <c r="M993" s="42"/>
      <c r="N993" s="42"/>
      <c r="O993" s="45"/>
      <c r="P993" s="45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</row>
    <row r="994" spans="1:43" ht="15" x14ac:dyDescent="0.25">
      <c r="A994" s="42"/>
      <c r="B994" s="42"/>
      <c r="C994" s="42"/>
      <c r="D994" s="42"/>
      <c r="E994" s="42"/>
      <c r="F994" s="42"/>
      <c r="G994" s="177"/>
      <c r="H994" s="42"/>
      <c r="I994" s="42"/>
      <c r="J994" s="177"/>
      <c r="K994" s="234"/>
      <c r="L994" s="159"/>
      <c r="M994" s="42"/>
      <c r="N994" s="42"/>
      <c r="O994" s="45"/>
      <c r="P994" s="45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</row>
    <row r="995" spans="1:43" ht="15" x14ac:dyDescent="0.25">
      <c r="A995" s="42"/>
      <c r="B995" s="42"/>
      <c r="C995" s="42"/>
      <c r="D995" s="42"/>
      <c r="E995" s="42"/>
      <c r="F995" s="42"/>
      <c r="G995" s="177"/>
      <c r="H995" s="42"/>
      <c r="I995" s="42"/>
      <c r="J995" s="177"/>
      <c r="K995" s="234"/>
      <c r="L995" s="159"/>
      <c r="M995" s="42"/>
      <c r="N995" s="42"/>
      <c r="O995" s="45"/>
      <c r="P995" s="45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</row>
    <row r="996" spans="1:43" ht="15" x14ac:dyDescent="0.25">
      <c r="A996" s="42"/>
      <c r="B996" s="42"/>
      <c r="C996" s="42"/>
      <c r="D996" s="42"/>
      <c r="E996" s="42"/>
      <c r="F996" s="42"/>
      <c r="G996" s="177"/>
      <c r="H996" s="42"/>
      <c r="I996" s="42"/>
      <c r="J996" s="177"/>
      <c r="K996" s="234"/>
      <c r="L996" s="159"/>
      <c r="M996" s="42"/>
      <c r="N996" s="42"/>
      <c r="O996" s="45"/>
      <c r="P996" s="45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</row>
    <row r="997" spans="1:43" ht="15" x14ac:dyDescent="0.25">
      <c r="A997" s="42"/>
      <c r="B997" s="42"/>
      <c r="C997" s="42"/>
      <c r="D997" s="42"/>
      <c r="E997" s="42"/>
      <c r="F997" s="42"/>
      <c r="G997" s="177"/>
      <c r="H997" s="42"/>
      <c r="I997" s="42"/>
      <c r="J997" s="177"/>
      <c r="K997" s="234"/>
      <c r="L997" s="159"/>
      <c r="M997" s="42"/>
      <c r="N997" s="42"/>
      <c r="O997" s="45"/>
      <c r="P997" s="45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</row>
    <row r="998" spans="1:43" ht="15" x14ac:dyDescent="0.25">
      <c r="A998" s="42"/>
      <c r="B998" s="42"/>
      <c r="C998" s="42"/>
      <c r="D998" s="42"/>
      <c r="E998" s="42"/>
      <c r="F998" s="42"/>
      <c r="G998" s="177"/>
      <c r="H998" s="42"/>
      <c r="I998" s="42"/>
      <c r="J998" s="177"/>
      <c r="K998" s="234"/>
      <c r="L998" s="159"/>
      <c r="M998" s="42"/>
      <c r="N998" s="42"/>
      <c r="O998" s="45"/>
      <c r="P998" s="45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</row>
    <row r="999" spans="1:43" ht="15" x14ac:dyDescent="0.25">
      <c r="A999" s="42"/>
      <c r="B999" s="42"/>
      <c r="C999" s="42"/>
      <c r="D999" s="42"/>
      <c r="E999" s="42"/>
      <c r="F999" s="42"/>
      <c r="G999" s="177"/>
      <c r="H999" s="42"/>
      <c r="I999" s="42"/>
      <c r="J999" s="177"/>
      <c r="K999" s="234"/>
      <c r="L999" s="159"/>
      <c r="M999" s="42"/>
      <c r="N999" s="42"/>
      <c r="O999" s="45"/>
      <c r="P999" s="45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</row>
    <row r="1000" spans="1:43" ht="15" x14ac:dyDescent="0.25">
      <c r="A1000" s="42"/>
      <c r="B1000" s="42"/>
      <c r="C1000" s="42"/>
      <c r="D1000" s="42"/>
      <c r="E1000" s="42"/>
      <c r="F1000" s="42"/>
      <c r="G1000" s="177"/>
      <c r="H1000" s="42"/>
      <c r="I1000" s="42"/>
      <c r="J1000" s="177"/>
      <c r="K1000" s="234"/>
      <c r="L1000" s="159"/>
      <c r="M1000" s="42"/>
      <c r="N1000" s="42"/>
      <c r="O1000" s="45"/>
      <c r="P1000" s="45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</row>
    <row r="1001" spans="1:43" ht="15" x14ac:dyDescent="0.25">
      <c r="A1001" s="42"/>
      <c r="B1001" s="42"/>
      <c r="C1001" s="42"/>
      <c r="D1001" s="42"/>
      <c r="E1001" s="42"/>
      <c r="F1001" s="42"/>
      <c r="G1001" s="177"/>
      <c r="H1001" s="42"/>
      <c r="I1001" s="42"/>
      <c r="J1001" s="177"/>
      <c r="K1001" s="234"/>
      <c r="L1001" s="159"/>
      <c r="M1001" s="42"/>
      <c r="N1001" s="42"/>
      <c r="O1001" s="45"/>
      <c r="P1001" s="45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</row>
    <row r="1002" spans="1:43" ht="15" x14ac:dyDescent="0.25">
      <c r="A1002" s="42"/>
      <c r="B1002" s="42"/>
      <c r="C1002" s="42"/>
      <c r="D1002" s="42"/>
      <c r="E1002" s="42"/>
      <c r="F1002" s="42"/>
      <c r="G1002" s="177"/>
      <c r="H1002" s="42"/>
      <c r="I1002" s="42"/>
      <c r="J1002" s="177"/>
      <c r="K1002" s="234"/>
      <c r="L1002" s="159"/>
      <c r="M1002" s="42"/>
      <c r="N1002" s="42"/>
      <c r="O1002" s="45"/>
      <c r="P1002" s="45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</row>
    <row r="1003" spans="1:43" ht="15" x14ac:dyDescent="0.25">
      <c r="A1003" s="42"/>
      <c r="B1003" s="42"/>
      <c r="C1003" s="42"/>
      <c r="D1003" s="42"/>
      <c r="E1003" s="42"/>
      <c r="F1003" s="42"/>
      <c r="G1003" s="177"/>
      <c r="H1003" s="42"/>
      <c r="I1003" s="42"/>
      <c r="J1003" s="177"/>
      <c r="K1003" s="234"/>
      <c r="L1003" s="159"/>
      <c r="M1003" s="42"/>
      <c r="N1003" s="42"/>
      <c r="O1003" s="45"/>
      <c r="P1003" s="45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</row>
    <row r="1004" spans="1:43" ht="15" x14ac:dyDescent="0.25">
      <c r="A1004" s="42"/>
      <c r="B1004" s="42"/>
      <c r="C1004" s="42"/>
      <c r="D1004" s="42"/>
      <c r="E1004" s="42"/>
      <c r="F1004" s="42"/>
      <c r="G1004" s="177"/>
      <c r="H1004" s="42"/>
      <c r="I1004" s="42"/>
      <c r="J1004" s="177"/>
      <c r="K1004" s="234"/>
      <c r="L1004" s="159"/>
      <c r="M1004" s="42"/>
      <c r="N1004" s="42"/>
      <c r="O1004" s="45"/>
      <c r="P1004" s="45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</row>
    <row r="1005" spans="1:43" ht="15" x14ac:dyDescent="0.25">
      <c r="A1005" s="42"/>
      <c r="B1005" s="42"/>
      <c r="C1005" s="42"/>
      <c r="D1005" s="42"/>
      <c r="E1005" s="42"/>
      <c r="F1005" s="42"/>
      <c r="G1005" s="177"/>
      <c r="H1005" s="42"/>
      <c r="I1005" s="42"/>
      <c r="J1005" s="177"/>
      <c r="K1005" s="234"/>
      <c r="L1005" s="159"/>
      <c r="M1005" s="42"/>
      <c r="N1005" s="42"/>
      <c r="O1005" s="45"/>
      <c r="P1005" s="45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</row>
    <row r="1006" spans="1:43" ht="15" x14ac:dyDescent="0.25">
      <c r="A1006" s="42"/>
      <c r="B1006" s="42"/>
      <c r="C1006" s="42"/>
      <c r="D1006" s="42"/>
      <c r="E1006" s="42"/>
      <c r="F1006" s="42"/>
      <c r="G1006" s="177"/>
      <c r="H1006" s="42"/>
      <c r="I1006" s="42"/>
      <c r="J1006" s="177"/>
      <c r="K1006" s="234"/>
      <c r="L1006" s="159"/>
      <c r="M1006" s="42"/>
      <c r="N1006" s="42"/>
      <c r="O1006" s="45"/>
      <c r="P1006" s="45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</row>
    <row r="1007" spans="1:43" ht="15" x14ac:dyDescent="0.25">
      <c r="A1007" s="42"/>
      <c r="B1007" s="42"/>
      <c r="C1007" s="42"/>
      <c r="D1007" s="42"/>
      <c r="E1007" s="42"/>
      <c r="F1007" s="42"/>
      <c r="G1007" s="177"/>
      <c r="H1007" s="42"/>
      <c r="I1007" s="42"/>
      <c r="J1007" s="177"/>
      <c r="K1007" s="234"/>
      <c r="L1007" s="159"/>
      <c r="M1007" s="42"/>
      <c r="N1007" s="42"/>
      <c r="O1007" s="45"/>
      <c r="P1007" s="45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</row>
    <row r="1008" spans="1:43" ht="15" x14ac:dyDescent="0.25">
      <c r="A1008" s="42"/>
      <c r="B1008" s="42"/>
      <c r="C1008" s="42"/>
      <c r="D1008" s="42"/>
      <c r="E1008" s="42"/>
      <c r="F1008" s="42"/>
      <c r="G1008" s="177"/>
      <c r="H1008" s="42"/>
      <c r="I1008" s="42"/>
      <c r="J1008" s="177"/>
      <c r="K1008" s="234"/>
      <c r="L1008" s="159"/>
      <c r="M1008" s="42"/>
      <c r="N1008" s="42"/>
      <c r="O1008" s="45"/>
      <c r="P1008" s="45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</row>
    <row r="1009" spans="1:43" ht="15" x14ac:dyDescent="0.25">
      <c r="A1009" s="42"/>
      <c r="B1009" s="42"/>
      <c r="C1009" s="42"/>
      <c r="D1009" s="42"/>
      <c r="E1009" s="42"/>
      <c r="F1009" s="42"/>
      <c r="G1009" s="177"/>
      <c r="H1009" s="42"/>
      <c r="I1009" s="42"/>
      <c r="J1009" s="177"/>
      <c r="K1009" s="234"/>
      <c r="L1009" s="159"/>
      <c r="M1009" s="42"/>
      <c r="N1009" s="42"/>
      <c r="O1009" s="45"/>
      <c r="P1009" s="45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</row>
    <row r="1010" spans="1:43" ht="15" x14ac:dyDescent="0.25">
      <c r="A1010" s="42"/>
      <c r="B1010" s="42"/>
      <c r="C1010" s="42"/>
      <c r="D1010" s="42"/>
      <c r="E1010" s="42"/>
      <c r="F1010" s="42"/>
      <c r="G1010" s="177"/>
      <c r="H1010" s="42"/>
      <c r="I1010" s="42"/>
      <c r="J1010" s="177"/>
      <c r="K1010" s="234"/>
      <c r="L1010" s="159"/>
      <c r="M1010" s="42"/>
      <c r="N1010" s="42"/>
      <c r="O1010" s="45"/>
      <c r="P1010" s="45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</row>
    <row r="1011" spans="1:43" ht="15" x14ac:dyDescent="0.25">
      <c r="A1011" s="42"/>
      <c r="B1011" s="42"/>
      <c r="C1011" s="42"/>
      <c r="D1011" s="42"/>
      <c r="E1011" s="42"/>
      <c r="F1011" s="42"/>
      <c r="G1011" s="177"/>
      <c r="H1011" s="42"/>
      <c r="I1011" s="42"/>
      <c r="J1011" s="177"/>
      <c r="K1011" s="234"/>
      <c r="L1011" s="159"/>
      <c r="M1011" s="42"/>
      <c r="N1011" s="42"/>
      <c r="O1011" s="45"/>
      <c r="P1011" s="45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</row>
    <row r="1012" spans="1:43" ht="15" x14ac:dyDescent="0.25">
      <c r="A1012" s="42"/>
      <c r="B1012" s="42"/>
      <c r="C1012" s="42"/>
      <c r="D1012" s="42"/>
      <c r="E1012" s="42"/>
      <c r="F1012" s="42"/>
      <c r="G1012" s="177"/>
      <c r="H1012" s="42"/>
      <c r="I1012" s="42"/>
      <c r="J1012" s="177"/>
      <c r="K1012" s="234"/>
      <c r="L1012" s="159"/>
      <c r="M1012" s="42"/>
      <c r="N1012" s="42"/>
      <c r="O1012" s="45"/>
      <c r="P1012" s="45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</row>
    <row r="1013" spans="1:43" ht="15" x14ac:dyDescent="0.25">
      <c r="A1013" s="42"/>
      <c r="B1013" s="42"/>
      <c r="C1013" s="42"/>
      <c r="D1013" s="42"/>
      <c r="E1013" s="42"/>
      <c r="F1013" s="42"/>
      <c r="G1013" s="177"/>
      <c r="H1013" s="42"/>
      <c r="I1013" s="42"/>
      <c r="J1013" s="177"/>
      <c r="K1013" s="234"/>
      <c r="L1013" s="159"/>
      <c r="M1013" s="42"/>
      <c r="N1013" s="42"/>
      <c r="O1013" s="45"/>
      <c r="P1013" s="45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</row>
    <row r="1014" spans="1:43" ht="15" x14ac:dyDescent="0.25">
      <c r="A1014" s="42"/>
      <c r="B1014" s="42"/>
      <c r="C1014" s="42"/>
      <c r="D1014" s="42"/>
      <c r="E1014" s="42"/>
      <c r="F1014" s="42"/>
      <c r="G1014" s="177"/>
      <c r="H1014" s="42"/>
      <c r="I1014" s="42"/>
      <c r="J1014" s="177"/>
      <c r="K1014" s="234"/>
      <c r="L1014" s="159"/>
      <c r="M1014" s="42"/>
      <c r="N1014" s="42"/>
      <c r="O1014" s="45"/>
      <c r="P1014" s="45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</row>
    <row r="1015" spans="1:43" ht="15" x14ac:dyDescent="0.25">
      <c r="A1015" s="42"/>
      <c r="B1015" s="42"/>
      <c r="C1015" s="42"/>
      <c r="D1015" s="42"/>
      <c r="E1015" s="42"/>
      <c r="F1015" s="42"/>
      <c r="G1015" s="177"/>
      <c r="H1015" s="42"/>
      <c r="I1015" s="42"/>
      <c r="J1015" s="177"/>
      <c r="K1015" s="234"/>
      <c r="L1015" s="159"/>
      <c r="M1015" s="42"/>
      <c r="N1015" s="42"/>
      <c r="O1015" s="45"/>
      <c r="P1015" s="45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</row>
    <row r="1016" spans="1:43" ht="15" x14ac:dyDescent="0.25">
      <c r="A1016" s="42"/>
      <c r="B1016" s="42"/>
      <c r="C1016" s="42"/>
      <c r="D1016" s="42"/>
      <c r="E1016" s="42"/>
      <c r="F1016" s="42"/>
      <c r="G1016" s="177"/>
      <c r="H1016" s="42"/>
      <c r="I1016" s="42"/>
      <c r="J1016" s="177"/>
      <c r="K1016" s="234"/>
      <c r="L1016" s="159"/>
      <c r="M1016" s="42"/>
      <c r="N1016" s="42"/>
      <c r="O1016" s="45"/>
      <c r="P1016" s="45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</row>
    <row r="1017" spans="1:43" ht="15" x14ac:dyDescent="0.25">
      <c r="A1017" s="42"/>
      <c r="B1017" s="42"/>
      <c r="C1017" s="42"/>
      <c r="D1017" s="42"/>
      <c r="E1017" s="42"/>
      <c r="F1017" s="42"/>
      <c r="G1017" s="177"/>
      <c r="H1017" s="42"/>
      <c r="I1017" s="42"/>
      <c r="J1017" s="177"/>
      <c r="K1017" s="234"/>
      <c r="L1017" s="159"/>
      <c r="M1017" s="42"/>
      <c r="N1017" s="42"/>
      <c r="O1017" s="45"/>
      <c r="P1017" s="45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</row>
    <row r="1018" spans="1:43" ht="15" x14ac:dyDescent="0.25">
      <c r="A1018" s="42"/>
      <c r="B1018" s="42"/>
      <c r="C1018" s="42"/>
      <c r="D1018" s="42"/>
      <c r="E1018" s="42"/>
      <c r="F1018" s="42"/>
      <c r="G1018" s="177"/>
      <c r="H1018" s="42"/>
      <c r="I1018" s="42"/>
      <c r="J1018" s="177"/>
      <c r="K1018" s="234"/>
      <c r="L1018" s="159"/>
      <c r="M1018" s="42"/>
      <c r="N1018" s="42"/>
      <c r="O1018" s="45"/>
      <c r="P1018" s="45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</row>
    <row r="1019" spans="1:43" ht="15" x14ac:dyDescent="0.25">
      <c r="A1019" s="42"/>
      <c r="B1019" s="42"/>
      <c r="C1019" s="42"/>
      <c r="D1019" s="42"/>
      <c r="E1019" s="42"/>
      <c r="F1019" s="42"/>
      <c r="G1019" s="177"/>
      <c r="H1019" s="42"/>
      <c r="I1019" s="42"/>
      <c r="J1019" s="177"/>
      <c r="K1019" s="234"/>
      <c r="L1019" s="159"/>
      <c r="M1019" s="42"/>
      <c r="N1019" s="42"/>
      <c r="O1019" s="45"/>
      <c r="P1019" s="45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</row>
    <row r="1020" spans="1:43" ht="15" x14ac:dyDescent="0.25">
      <c r="A1020" s="42"/>
      <c r="B1020" s="42"/>
      <c r="C1020" s="42"/>
      <c r="D1020" s="42"/>
      <c r="E1020" s="42"/>
      <c r="F1020" s="42"/>
      <c r="G1020" s="177"/>
      <c r="H1020" s="42"/>
      <c r="I1020" s="42"/>
      <c r="J1020" s="177"/>
      <c r="K1020" s="234"/>
      <c r="L1020" s="159"/>
      <c r="M1020" s="42"/>
      <c r="N1020" s="42"/>
      <c r="O1020" s="45"/>
      <c r="P1020" s="45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</row>
    <row r="1021" spans="1:43" ht="15" x14ac:dyDescent="0.25">
      <c r="A1021" s="42"/>
      <c r="B1021" s="42"/>
      <c r="C1021" s="42"/>
      <c r="D1021" s="42"/>
      <c r="E1021" s="42"/>
      <c r="F1021" s="42"/>
      <c r="G1021" s="177"/>
      <c r="H1021" s="42"/>
      <c r="I1021" s="42"/>
      <c r="J1021" s="177"/>
      <c r="K1021" s="234"/>
      <c r="L1021" s="159"/>
      <c r="M1021" s="42"/>
      <c r="N1021" s="42"/>
      <c r="O1021" s="45"/>
      <c r="P1021" s="45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</row>
    <row r="1022" spans="1:43" ht="15" x14ac:dyDescent="0.25">
      <c r="A1022" s="42"/>
      <c r="B1022" s="42"/>
      <c r="C1022" s="42"/>
      <c r="D1022" s="42"/>
      <c r="E1022" s="42"/>
      <c r="F1022" s="42"/>
      <c r="G1022" s="177"/>
      <c r="H1022" s="42"/>
      <c r="I1022" s="42"/>
      <c r="J1022" s="177"/>
      <c r="K1022" s="234"/>
      <c r="L1022" s="159"/>
      <c r="M1022" s="42"/>
      <c r="N1022" s="42"/>
      <c r="O1022" s="45"/>
      <c r="P1022" s="45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</row>
    <row r="1023" spans="1:43" ht="15" x14ac:dyDescent="0.25">
      <c r="A1023" s="42"/>
      <c r="B1023" s="42"/>
      <c r="C1023" s="42"/>
      <c r="D1023" s="42"/>
      <c r="E1023" s="42"/>
      <c r="F1023" s="42"/>
      <c r="G1023" s="177"/>
      <c r="H1023" s="42"/>
      <c r="I1023" s="42"/>
      <c r="J1023" s="177"/>
      <c r="K1023" s="234"/>
      <c r="L1023" s="159"/>
      <c r="M1023" s="42"/>
      <c r="N1023" s="42"/>
      <c r="O1023" s="45"/>
      <c r="P1023" s="45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</row>
    <row r="1024" spans="1:43" ht="15" x14ac:dyDescent="0.25">
      <c r="A1024" s="42"/>
      <c r="B1024" s="42"/>
      <c r="C1024" s="42"/>
      <c r="D1024" s="42"/>
      <c r="E1024" s="42"/>
      <c r="F1024" s="42"/>
      <c r="G1024" s="177"/>
      <c r="H1024" s="42"/>
      <c r="I1024" s="42"/>
      <c r="J1024" s="177"/>
      <c r="K1024" s="234"/>
      <c r="L1024" s="159"/>
      <c r="M1024" s="42"/>
      <c r="N1024" s="42"/>
      <c r="O1024" s="45"/>
      <c r="P1024" s="45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</row>
    <row r="1025" spans="1:43" ht="15" x14ac:dyDescent="0.25">
      <c r="A1025" s="42"/>
      <c r="B1025" s="42"/>
      <c r="C1025" s="42"/>
      <c r="D1025" s="42"/>
      <c r="E1025" s="42"/>
      <c r="F1025" s="42"/>
      <c r="G1025" s="177"/>
      <c r="H1025" s="42"/>
      <c r="I1025" s="42"/>
      <c r="J1025" s="177"/>
      <c r="K1025" s="234"/>
      <c r="L1025" s="159"/>
      <c r="M1025" s="42"/>
      <c r="N1025" s="42"/>
      <c r="O1025" s="45"/>
      <c r="P1025" s="45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</row>
    <row r="1026" spans="1:43" ht="15" x14ac:dyDescent="0.25">
      <c r="A1026" s="42"/>
      <c r="B1026" s="42"/>
      <c r="C1026" s="42"/>
      <c r="D1026" s="42"/>
      <c r="E1026" s="42"/>
      <c r="F1026" s="42"/>
      <c r="G1026" s="177"/>
      <c r="H1026" s="42"/>
      <c r="I1026" s="42"/>
      <c r="J1026" s="177"/>
      <c r="K1026" s="234"/>
      <c r="L1026" s="159"/>
      <c r="M1026" s="42"/>
      <c r="N1026" s="42"/>
      <c r="O1026" s="45"/>
      <c r="P1026" s="45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</row>
    <row r="1027" spans="1:43" ht="15" x14ac:dyDescent="0.25">
      <c r="A1027" s="42"/>
      <c r="B1027" s="42"/>
      <c r="C1027" s="42"/>
      <c r="D1027" s="42"/>
      <c r="E1027" s="42"/>
      <c r="F1027" s="42"/>
      <c r="G1027" s="177"/>
      <c r="H1027" s="42"/>
      <c r="I1027" s="42"/>
      <c r="J1027" s="177"/>
      <c r="K1027" s="234"/>
      <c r="L1027" s="159"/>
      <c r="M1027" s="42"/>
      <c r="N1027" s="42"/>
      <c r="O1027" s="45"/>
      <c r="P1027" s="45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</row>
    <row r="1028" spans="1:43" ht="15" x14ac:dyDescent="0.25">
      <c r="A1028" s="42"/>
      <c r="B1028" s="42"/>
      <c r="C1028" s="42"/>
      <c r="D1028" s="42"/>
      <c r="E1028" s="42"/>
      <c r="F1028" s="42"/>
      <c r="G1028" s="177"/>
      <c r="H1028" s="42"/>
      <c r="I1028" s="42"/>
      <c r="J1028" s="177"/>
      <c r="K1028" s="234"/>
      <c r="L1028" s="159"/>
      <c r="M1028" s="42"/>
      <c r="N1028" s="42"/>
      <c r="O1028" s="45"/>
      <c r="P1028" s="45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</row>
    <row r="1029" spans="1:43" ht="15" x14ac:dyDescent="0.25">
      <c r="A1029" s="42"/>
      <c r="B1029" s="42"/>
      <c r="C1029" s="42"/>
      <c r="D1029" s="42"/>
      <c r="E1029" s="42"/>
      <c r="F1029" s="42"/>
      <c r="G1029" s="177"/>
      <c r="H1029" s="42"/>
      <c r="I1029" s="42"/>
      <c r="J1029" s="177"/>
      <c r="K1029" s="234"/>
      <c r="L1029" s="159"/>
      <c r="M1029" s="42"/>
      <c r="N1029" s="42"/>
      <c r="O1029" s="45"/>
      <c r="P1029" s="45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</row>
    <row r="1030" spans="1:43" ht="15" x14ac:dyDescent="0.25">
      <c r="A1030" s="42"/>
      <c r="B1030" s="42"/>
      <c r="C1030" s="42"/>
      <c r="D1030" s="42"/>
      <c r="E1030" s="42"/>
      <c r="F1030" s="42"/>
      <c r="G1030" s="177"/>
      <c r="H1030" s="42"/>
      <c r="I1030" s="42"/>
      <c r="J1030" s="177"/>
      <c r="K1030" s="234"/>
      <c r="L1030" s="159"/>
      <c r="M1030" s="42"/>
      <c r="N1030" s="42"/>
      <c r="O1030" s="45"/>
      <c r="P1030" s="45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</row>
    <row r="1031" spans="1:43" ht="15" x14ac:dyDescent="0.25">
      <c r="A1031" s="42"/>
      <c r="B1031" s="42"/>
      <c r="C1031" s="42"/>
      <c r="D1031" s="42"/>
      <c r="E1031" s="42"/>
      <c r="F1031" s="42"/>
      <c r="G1031" s="177"/>
      <c r="H1031" s="42"/>
      <c r="I1031" s="42"/>
      <c r="J1031" s="177"/>
      <c r="K1031" s="234"/>
      <c r="L1031" s="159"/>
      <c r="M1031" s="42"/>
      <c r="N1031" s="42"/>
      <c r="O1031" s="45"/>
      <c r="P1031" s="45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</row>
    <row r="1032" spans="1:43" ht="15" x14ac:dyDescent="0.25">
      <c r="A1032" s="42"/>
      <c r="B1032" s="42"/>
      <c r="C1032" s="42"/>
      <c r="D1032" s="42"/>
      <c r="E1032" s="42"/>
      <c r="F1032" s="42"/>
      <c r="G1032" s="177"/>
      <c r="H1032" s="42"/>
      <c r="I1032" s="42"/>
      <c r="J1032" s="177"/>
      <c r="K1032" s="234"/>
      <c r="L1032" s="159"/>
      <c r="M1032" s="42"/>
      <c r="N1032" s="42"/>
      <c r="O1032" s="45"/>
      <c r="P1032" s="45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</row>
    <row r="1033" spans="1:43" ht="15" x14ac:dyDescent="0.25">
      <c r="A1033" s="42"/>
      <c r="B1033" s="42"/>
      <c r="C1033" s="42"/>
      <c r="D1033" s="42"/>
      <c r="E1033" s="42"/>
      <c r="F1033" s="42"/>
      <c r="G1033" s="177"/>
      <c r="H1033" s="42"/>
      <c r="I1033" s="42"/>
      <c r="J1033" s="177"/>
      <c r="K1033" s="234"/>
      <c r="L1033" s="159"/>
      <c r="M1033" s="42"/>
      <c r="N1033" s="42"/>
      <c r="O1033" s="45"/>
      <c r="P1033" s="45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</row>
    <row r="1034" spans="1:43" ht="15" x14ac:dyDescent="0.25">
      <c r="A1034" s="42"/>
      <c r="B1034" s="42"/>
      <c r="C1034" s="42"/>
      <c r="D1034" s="42"/>
      <c r="E1034" s="42"/>
      <c r="F1034" s="42"/>
      <c r="G1034" s="177"/>
      <c r="H1034" s="42"/>
      <c r="I1034" s="42"/>
      <c r="J1034" s="177"/>
      <c r="K1034" s="234"/>
      <c r="L1034" s="159"/>
      <c r="M1034" s="42"/>
      <c r="N1034" s="42"/>
      <c r="O1034" s="45"/>
      <c r="P1034" s="45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</row>
    <row r="1035" spans="1:43" ht="15" x14ac:dyDescent="0.25">
      <c r="A1035" s="42"/>
      <c r="B1035" s="42"/>
      <c r="C1035" s="42"/>
      <c r="D1035" s="42"/>
      <c r="E1035" s="42"/>
      <c r="F1035" s="42"/>
      <c r="G1035" s="177"/>
      <c r="H1035" s="42"/>
      <c r="I1035" s="42"/>
      <c r="J1035" s="177"/>
      <c r="K1035" s="234"/>
      <c r="L1035" s="159"/>
      <c r="M1035" s="42"/>
      <c r="N1035" s="42"/>
      <c r="O1035" s="45"/>
      <c r="P1035" s="45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</row>
    <row r="1036" spans="1:43" ht="15" x14ac:dyDescent="0.25">
      <c r="A1036" s="42"/>
      <c r="B1036" s="42"/>
      <c r="C1036" s="42"/>
      <c r="D1036" s="42"/>
      <c r="E1036" s="42"/>
      <c r="F1036" s="42"/>
      <c r="G1036" s="177"/>
      <c r="H1036" s="42"/>
      <c r="I1036" s="42"/>
      <c r="J1036" s="177"/>
      <c r="K1036" s="234"/>
      <c r="L1036" s="159"/>
      <c r="M1036" s="42"/>
      <c r="N1036" s="42"/>
      <c r="O1036" s="45"/>
      <c r="P1036" s="45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</row>
    <row r="1037" spans="1:43" ht="15" x14ac:dyDescent="0.25">
      <c r="A1037" s="42"/>
      <c r="B1037" s="42"/>
      <c r="C1037" s="42"/>
      <c r="D1037" s="42"/>
      <c r="E1037" s="42"/>
      <c r="F1037" s="42"/>
      <c r="G1037" s="177"/>
      <c r="H1037" s="42"/>
      <c r="I1037" s="42"/>
      <c r="J1037" s="177"/>
      <c r="K1037" s="234"/>
      <c r="L1037" s="159"/>
      <c r="M1037" s="42"/>
      <c r="N1037" s="42"/>
      <c r="O1037" s="45"/>
      <c r="P1037" s="45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</row>
    <row r="1038" spans="1:43" ht="15" x14ac:dyDescent="0.25">
      <c r="A1038" s="42"/>
      <c r="B1038" s="42"/>
      <c r="C1038" s="42"/>
      <c r="D1038" s="42"/>
      <c r="E1038" s="42"/>
      <c r="F1038" s="42"/>
      <c r="G1038" s="177"/>
      <c r="H1038" s="42"/>
      <c r="I1038" s="42"/>
      <c r="J1038" s="177"/>
      <c r="K1038" s="234"/>
      <c r="L1038" s="159"/>
      <c r="M1038" s="42"/>
      <c r="N1038" s="42"/>
      <c r="O1038" s="45"/>
      <c r="P1038" s="45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</row>
    <row r="1039" spans="1:43" ht="15" x14ac:dyDescent="0.25">
      <c r="A1039" s="42"/>
      <c r="B1039" s="42"/>
      <c r="C1039" s="42"/>
      <c r="D1039" s="42"/>
      <c r="E1039" s="42"/>
      <c r="F1039" s="42"/>
      <c r="G1039" s="177"/>
      <c r="H1039" s="42"/>
      <c r="I1039" s="42"/>
      <c r="J1039" s="177"/>
      <c r="K1039" s="234"/>
      <c r="L1039" s="159"/>
      <c r="M1039" s="42"/>
      <c r="N1039" s="42"/>
      <c r="O1039" s="45"/>
      <c r="P1039" s="45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</row>
    <row r="1040" spans="1:43" ht="15" x14ac:dyDescent="0.25">
      <c r="A1040" s="42"/>
      <c r="B1040" s="42"/>
      <c r="C1040" s="42"/>
      <c r="D1040" s="42"/>
      <c r="E1040" s="42"/>
      <c r="F1040" s="42"/>
      <c r="G1040" s="177"/>
      <c r="H1040" s="42"/>
      <c r="I1040" s="42"/>
      <c r="J1040" s="177"/>
      <c r="K1040" s="234"/>
      <c r="L1040" s="159"/>
      <c r="M1040" s="42"/>
      <c r="N1040" s="42"/>
      <c r="O1040" s="45"/>
      <c r="P1040" s="45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</row>
    <row r="1041" spans="1:43" ht="15" x14ac:dyDescent="0.25">
      <c r="A1041" s="42"/>
      <c r="B1041" s="42"/>
      <c r="C1041" s="42"/>
      <c r="D1041" s="42"/>
      <c r="E1041" s="42"/>
      <c r="F1041" s="42"/>
      <c r="G1041" s="177"/>
      <c r="H1041" s="42"/>
      <c r="I1041" s="42"/>
      <c r="J1041" s="177"/>
      <c r="K1041" s="234"/>
      <c r="L1041" s="159"/>
      <c r="M1041" s="42"/>
      <c r="N1041" s="42"/>
      <c r="O1041" s="45"/>
      <c r="P1041" s="45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</row>
    <row r="1042" spans="1:43" ht="15" x14ac:dyDescent="0.25">
      <c r="A1042" s="42"/>
      <c r="B1042" s="42"/>
      <c r="C1042" s="42"/>
      <c r="D1042" s="42"/>
      <c r="E1042" s="42"/>
      <c r="F1042" s="42"/>
      <c r="G1042" s="177"/>
      <c r="H1042" s="42"/>
      <c r="I1042" s="42"/>
      <c r="J1042" s="177"/>
      <c r="K1042" s="234"/>
      <c r="L1042" s="159"/>
      <c r="M1042" s="42"/>
      <c r="N1042" s="42"/>
      <c r="O1042" s="45"/>
      <c r="P1042" s="45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</row>
    <row r="1043" spans="1:43" ht="15" x14ac:dyDescent="0.25">
      <c r="A1043" s="42"/>
      <c r="B1043" s="42"/>
      <c r="C1043" s="42"/>
      <c r="D1043" s="42"/>
      <c r="E1043" s="42"/>
      <c r="F1043" s="42"/>
      <c r="G1043" s="177"/>
      <c r="H1043" s="42"/>
      <c r="I1043" s="42"/>
      <c r="J1043" s="177"/>
      <c r="K1043" s="234"/>
      <c r="L1043" s="159"/>
      <c r="M1043" s="42"/>
      <c r="N1043" s="42"/>
      <c r="O1043" s="45"/>
      <c r="P1043" s="45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</row>
    <row r="1044" spans="1:43" ht="15" x14ac:dyDescent="0.25">
      <c r="A1044" s="42"/>
      <c r="B1044" s="42"/>
      <c r="C1044" s="42"/>
      <c r="D1044" s="42"/>
      <c r="E1044" s="42"/>
      <c r="F1044" s="42"/>
      <c r="G1044" s="177"/>
      <c r="H1044" s="42"/>
      <c r="I1044" s="42"/>
      <c r="J1044" s="177"/>
      <c r="K1044" s="234"/>
      <c r="L1044" s="159"/>
      <c r="M1044" s="42"/>
      <c r="N1044" s="42"/>
      <c r="O1044" s="45"/>
      <c r="P1044" s="45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</row>
    <row r="1045" spans="1:43" ht="15" x14ac:dyDescent="0.25">
      <c r="A1045" s="42"/>
      <c r="B1045" s="42"/>
      <c r="C1045" s="42"/>
      <c r="D1045" s="42"/>
      <c r="E1045" s="42"/>
      <c r="F1045" s="42"/>
      <c r="G1045" s="177"/>
      <c r="H1045" s="42"/>
      <c r="I1045" s="42"/>
      <c r="J1045" s="177"/>
      <c r="K1045" s="234"/>
      <c r="L1045" s="159"/>
      <c r="M1045" s="42"/>
      <c r="N1045" s="42"/>
      <c r="O1045" s="45"/>
      <c r="P1045" s="45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</row>
    <row r="1046" spans="1:43" ht="15" x14ac:dyDescent="0.25">
      <c r="A1046" s="42"/>
      <c r="B1046" s="42"/>
      <c r="C1046" s="42"/>
      <c r="D1046" s="42"/>
      <c r="E1046" s="42"/>
      <c r="F1046" s="42"/>
      <c r="G1046" s="177"/>
      <c r="H1046" s="42"/>
      <c r="I1046" s="42"/>
      <c r="J1046" s="177"/>
      <c r="K1046" s="234"/>
      <c r="L1046" s="159"/>
      <c r="M1046" s="42"/>
      <c r="N1046" s="42"/>
      <c r="O1046" s="45"/>
      <c r="P1046" s="45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</row>
    <row r="1047" spans="1:43" ht="15" x14ac:dyDescent="0.25">
      <c r="A1047" s="42"/>
      <c r="B1047" s="42"/>
      <c r="C1047" s="42"/>
      <c r="D1047" s="42"/>
      <c r="E1047" s="42"/>
      <c r="F1047" s="42"/>
      <c r="G1047" s="177"/>
      <c r="H1047" s="42"/>
      <c r="I1047" s="42"/>
      <c r="J1047" s="177"/>
      <c r="K1047" s="234"/>
      <c r="L1047" s="159"/>
      <c r="M1047" s="42"/>
      <c r="N1047" s="42"/>
      <c r="O1047" s="45"/>
      <c r="P1047" s="45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</row>
    <row r="1048" spans="1:43" ht="15" x14ac:dyDescent="0.25">
      <c r="A1048" s="42"/>
      <c r="B1048" s="42"/>
      <c r="C1048" s="42"/>
      <c r="D1048" s="42"/>
      <c r="E1048" s="42"/>
      <c r="F1048" s="42"/>
      <c r="G1048" s="177"/>
      <c r="H1048" s="42"/>
      <c r="I1048" s="42"/>
      <c r="J1048" s="177"/>
      <c r="K1048" s="234"/>
      <c r="L1048" s="159"/>
      <c r="M1048" s="42"/>
      <c r="N1048" s="42"/>
      <c r="O1048" s="45"/>
      <c r="P1048" s="45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</row>
    <row r="1049" spans="1:43" ht="15" x14ac:dyDescent="0.25">
      <c r="A1049" s="42"/>
      <c r="B1049" s="42"/>
      <c r="C1049" s="42"/>
      <c r="D1049" s="42"/>
      <c r="E1049" s="42"/>
      <c r="F1049" s="42"/>
      <c r="G1049" s="177"/>
      <c r="H1049" s="42"/>
      <c r="I1049" s="42"/>
      <c r="J1049" s="177"/>
      <c r="K1049" s="234"/>
      <c r="L1049" s="159"/>
      <c r="M1049" s="42"/>
      <c r="N1049" s="42"/>
      <c r="O1049" s="45"/>
      <c r="P1049" s="45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</row>
    <row r="1050" spans="1:43" ht="15" x14ac:dyDescent="0.25">
      <c r="A1050" s="42"/>
      <c r="B1050" s="42"/>
      <c r="C1050" s="42"/>
      <c r="D1050" s="42"/>
      <c r="E1050" s="42"/>
      <c r="F1050" s="42"/>
      <c r="G1050" s="177"/>
      <c r="H1050" s="42"/>
      <c r="I1050" s="42"/>
      <c r="J1050" s="177"/>
      <c r="K1050" s="234"/>
      <c r="L1050" s="159"/>
      <c r="M1050" s="42"/>
      <c r="N1050" s="42"/>
      <c r="O1050" s="45"/>
      <c r="P1050" s="45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</row>
    <row r="1051" spans="1:43" ht="15" x14ac:dyDescent="0.25">
      <c r="A1051" s="42"/>
      <c r="B1051" s="42"/>
      <c r="C1051" s="42"/>
      <c r="D1051" s="42"/>
      <c r="E1051" s="42"/>
      <c r="F1051" s="42"/>
      <c r="G1051" s="177"/>
      <c r="H1051" s="42"/>
      <c r="I1051" s="42"/>
      <c r="J1051" s="177"/>
      <c r="K1051" s="234"/>
      <c r="L1051" s="159"/>
      <c r="M1051" s="42"/>
      <c r="N1051" s="42"/>
      <c r="O1051" s="45"/>
      <c r="P1051" s="45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</row>
    <row r="1052" spans="1:43" ht="15" x14ac:dyDescent="0.25">
      <c r="A1052" s="42"/>
      <c r="B1052" s="42"/>
      <c r="C1052" s="42"/>
      <c r="D1052" s="42"/>
      <c r="E1052" s="42"/>
      <c r="F1052" s="42"/>
      <c r="G1052" s="177"/>
      <c r="H1052" s="42"/>
      <c r="I1052" s="42"/>
      <c r="J1052" s="177"/>
      <c r="K1052" s="234"/>
      <c r="L1052" s="159"/>
      <c r="M1052" s="42"/>
      <c r="N1052" s="42"/>
      <c r="O1052" s="45"/>
      <c r="P1052" s="45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</row>
    <row r="1053" spans="1:43" ht="15" x14ac:dyDescent="0.25">
      <c r="A1053" s="42"/>
      <c r="B1053" s="42"/>
      <c r="C1053" s="42"/>
      <c r="D1053" s="42"/>
      <c r="E1053" s="42"/>
      <c r="F1053" s="42"/>
      <c r="G1053" s="177"/>
      <c r="H1053" s="42"/>
      <c r="I1053" s="42"/>
      <c r="J1053" s="177"/>
      <c r="K1053" s="234"/>
      <c r="L1053" s="159"/>
      <c r="M1053" s="42"/>
      <c r="N1053" s="42"/>
      <c r="O1053" s="45"/>
      <c r="P1053" s="45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</row>
    <row r="1054" spans="1:43" ht="15" x14ac:dyDescent="0.25">
      <c r="A1054" s="42"/>
      <c r="B1054" s="42"/>
      <c r="C1054" s="42"/>
      <c r="D1054" s="42"/>
      <c r="E1054" s="42"/>
      <c r="F1054" s="42"/>
      <c r="G1054" s="177"/>
      <c r="H1054" s="42"/>
      <c r="I1054" s="42"/>
      <c r="J1054" s="177"/>
      <c r="K1054" s="234"/>
      <c r="L1054" s="159"/>
      <c r="M1054" s="42"/>
      <c r="N1054" s="42"/>
      <c r="O1054" s="45"/>
      <c r="P1054" s="45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</row>
    <row r="1055" spans="1:43" ht="15" x14ac:dyDescent="0.25">
      <c r="A1055" s="42"/>
      <c r="B1055" s="42"/>
      <c r="C1055" s="42"/>
      <c r="D1055" s="42"/>
      <c r="E1055" s="42"/>
      <c r="F1055" s="42"/>
      <c r="G1055" s="177"/>
      <c r="H1055" s="42"/>
      <c r="I1055" s="42"/>
      <c r="J1055" s="177"/>
      <c r="K1055" s="234"/>
      <c r="L1055" s="159"/>
      <c r="M1055" s="42"/>
      <c r="N1055" s="42"/>
      <c r="O1055" s="45"/>
      <c r="P1055" s="45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</row>
    <row r="1056" spans="1:43" ht="15" x14ac:dyDescent="0.25">
      <c r="A1056" s="42"/>
      <c r="B1056" s="42"/>
      <c r="C1056" s="42"/>
      <c r="D1056" s="42"/>
      <c r="E1056" s="42"/>
      <c r="F1056" s="42"/>
      <c r="G1056" s="177"/>
      <c r="H1056" s="42"/>
      <c r="I1056" s="42"/>
      <c r="J1056" s="177"/>
      <c r="K1056" s="234"/>
      <c r="L1056" s="159"/>
      <c r="M1056" s="42"/>
      <c r="N1056" s="42"/>
      <c r="O1056" s="45"/>
      <c r="P1056" s="45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</row>
    <row r="1057" spans="1:43" ht="15" x14ac:dyDescent="0.25">
      <c r="A1057" s="42"/>
      <c r="B1057" s="42"/>
      <c r="C1057" s="42"/>
      <c r="D1057" s="42"/>
      <c r="E1057" s="42"/>
      <c r="F1057" s="42"/>
      <c r="G1057" s="177"/>
      <c r="H1057" s="42"/>
      <c r="I1057" s="42"/>
      <c r="J1057" s="177"/>
      <c r="K1057" s="234"/>
      <c r="L1057" s="159"/>
      <c r="M1057" s="42"/>
      <c r="N1057" s="42"/>
      <c r="O1057" s="45"/>
      <c r="P1057" s="45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</row>
    <row r="1058" spans="1:43" ht="15" x14ac:dyDescent="0.25">
      <c r="A1058" s="42"/>
      <c r="B1058" s="42"/>
      <c r="C1058" s="42"/>
      <c r="D1058" s="42"/>
      <c r="E1058" s="42"/>
      <c r="F1058" s="42"/>
      <c r="G1058" s="177"/>
      <c r="H1058" s="42"/>
      <c r="I1058" s="42"/>
      <c r="J1058" s="177"/>
      <c r="K1058" s="234"/>
      <c r="L1058" s="159"/>
      <c r="M1058" s="42"/>
      <c r="N1058" s="42"/>
      <c r="O1058" s="45"/>
      <c r="P1058" s="45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</row>
    <row r="1059" spans="1:43" ht="15" x14ac:dyDescent="0.25">
      <c r="A1059" s="42"/>
      <c r="B1059" s="42"/>
      <c r="C1059" s="42"/>
      <c r="D1059" s="42"/>
      <c r="E1059" s="42"/>
      <c r="F1059" s="42"/>
      <c r="G1059" s="177"/>
      <c r="H1059" s="42"/>
      <c r="I1059" s="42"/>
      <c r="J1059" s="177"/>
      <c r="K1059" s="234"/>
      <c r="L1059" s="159"/>
      <c r="M1059" s="42"/>
      <c r="N1059" s="42"/>
      <c r="O1059" s="45"/>
      <c r="P1059" s="45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</row>
    <row r="1060" spans="1:43" ht="15" x14ac:dyDescent="0.25">
      <c r="A1060" s="42"/>
      <c r="B1060" s="42"/>
      <c r="C1060" s="42"/>
      <c r="D1060" s="42"/>
      <c r="E1060" s="42"/>
      <c r="F1060" s="42"/>
      <c r="G1060" s="177"/>
      <c r="H1060" s="42"/>
      <c r="I1060" s="42"/>
      <c r="J1060" s="177"/>
      <c r="K1060" s="234"/>
      <c r="L1060" s="159"/>
      <c r="M1060" s="42"/>
      <c r="N1060" s="42"/>
      <c r="O1060" s="45"/>
      <c r="P1060" s="45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</row>
    <row r="1061" spans="1:43" ht="15" x14ac:dyDescent="0.25">
      <c r="A1061" s="42"/>
      <c r="B1061" s="42"/>
      <c r="C1061" s="42"/>
      <c r="D1061" s="42"/>
      <c r="E1061" s="42"/>
      <c r="F1061" s="42"/>
      <c r="G1061" s="177"/>
      <c r="H1061" s="42"/>
      <c r="I1061" s="42"/>
      <c r="J1061" s="177"/>
      <c r="K1061" s="234"/>
      <c r="L1061" s="159"/>
      <c r="M1061" s="42"/>
      <c r="N1061" s="42"/>
      <c r="O1061" s="45"/>
      <c r="P1061" s="45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</row>
    <row r="1062" spans="1:43" ht="15" x14ac:dyDescent="0.25">
      <c r="A1062" s="42"/>
      <c r="B1062" s="42"/>
      <c r="C1062" s="42"/>
      <c r="D1062" s="42"/>
      <c r="E1062" s="42"/>
      <c r="F1062" s="42"/>
      <c r="G1062" s="177"/>
      <c r="H1062" s="42"/>
      <c r="I1062" s="42"/>
      <c r="J1062" s="177"/>
      <c r="K1062" s="234"/>
      <c r="L1062" s="159"/>
      <c r="M1062" s="42"/>
      <c r="N1062" s="42"/>
      <c r="O1062" s="45"/>
      <c r="P1062" s="45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</row>
    <row r="1063" spans="1:43" ht="15" x14ac:dyDescent="0.25">
      <c r="A1063" s="42"/>
      <c r="B1063" s="42"/>
      <c r="C1063" s="42"/>
      <c r="D1063" s="42"/>
      <c r="E1063" s="42"/>
      <c r="F1063" s="42"/>
      <c r="G1063" s="177"/>
      <c r="H1063" s="42"/>
      <c r="I1063" s="42"/>
      <c r="J1063" s="177"/>
      <c r="K1063" s="234"/>
      <c r="L1063" s="159"/>
      <c r="M1063" s="42"/>
      <c r="N1063" s="42"/>
      <c r="O1063" s="45"/>
      <c r="P1063" s="45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</row>
    <row r="1064" spans="1:43" ht="15" x14ac:dyDescent="0.25">
      <c r="A1064" s="42"/>
      <c r="B1064" s="42"/>
      <c r="C1064" s="42"/>
      <c r="D1064" s="42"/>
      <c r="E1064" s="42"/>
      <c r="F1064" s="42"/>
      <c r="G1064" s="177"/>
      <c r="H1064" s="42"/>
      <c r="I1064" s="42"/>
      <c r="J1064" s="177"/>
      <c r="K1064" s="234"/>
      <c r="L1064" s="159"/>
      <c r="M1064" s="42"/>
      <c r="N1064" s="42"/>
      <c r="O1064" s="45"/>
      <c r="P1064" s="45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</row>
    <row r="1065" spans="1:43" ht="15" x14ac:dyDescent="0.25">
      <c r="A1065" s="42"/>
      <c r="B1065" s="42"/>
      <c r="C1065" s="42"/>
      <c r="D1065" s="42"/>
      <c r="E1065" s="42"/>
      <c r="F1065" s="42"/>
      <c r="G1065" s="177"/>
      <c r="H1065" s="42"/>
      <c r="I1065" s="42"/>
      <c r="J1065" s="177"/>
      <c r="K1065" s="234"/>
      <c r="L1065" s="159"/>
      <c r="M1065" s="42"/>
      <c r="N1065" s="42"/>
      <c r="O1065" s="45"/>
      <c r="P1065" s="45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</row>
    <row r="1066" spans="1:43" ht="15" x14ac:dyDescent="0.25">
      <c r="A1066" s="42"/>
      <c r="B1066" s="42"/>
      <c r="C1066" s="42"/>
      <c r="D1066" s="42"/>
      <c r="E1066" s="42"/>
      <c r="F1066" s="42"/>
      <c r="G1066" s="177"/>
      <c r="H1066" s="42"/>
      <c r="I1066" s="42"/>
      <c r="J1066" s="177"/>
      <c r="K1066" s="234"/>
      <c r="L1066" s="159"/>
      <c r="M1066" s="42"/>
      <c r="N1066" s="42"/>
      <c r="O1066" s="45"/>
      <c r="P1066" s="45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</row>
    <row r="1067" spans="1:43" ht="15" x14ac:dyDescent="0.25">
      <c r="A1067" s="42"/>
      <c r="B1067" s="42"/>
      <c r="C1067" s="42"/>
      <c r="D1067" s="42"/>
      <c r="E1067" s="42"/>
      <c r="F1067" s="42"/>
      <c r="G1067" s="177"/>
      <c r="H1067" s="42"/>
      <c r="I1067" s="42"/>
      <c r="J1067" s="177"/>
      <c r="K1067" s="234"/>
      <c r="L1067" s="159"/>
      <c r="M1067" s="42"/>
      <c r="N1067" s="42"/>
      <c r="O1067" s="45"/>
      <c r="P1067" s="45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</row>
    <row r="1068" spans="1:43" ht="15" x14ac:dyDescent="0.25">
      <c r="A1068" s="42"/>
      <c r="B1068" s="42"/>
      <c r="C1068" s="42"/>
      <c r="D1068" s="42"/>
      <c r="E1068" s="42"/>
      <c r="F1068" s="42"/>
      <c r="G1068" s="177"/>
      <c r="H1068" s="42"/>
      <c r="I1068" s="42"/>
      <c r="J1068" s="177"/>
      <c r="K1068" s="234"/>
      <c r="L1068" s="159"/>
      <c r="M1068" s="42"/>
      <c r="N1068" s="42"/>
      <c r="O1068" s="45"/>
      <c r="P1068" s="45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</row>
    <row r="1069" spans="1:43" ht="15" x14ac:dyDescent="0.25">
      <c r="A1069" s="42"/>
      <c r="B1069" s="42"/>
      <c r="C1069" s="42"/>
      <c r="D1069" s="42"/>
      <c r="E1069" s="42"/>
      <c r="F1069" s="42"/>
      <c r="G1069" s="177"/>
      <c r="H1069" s="42"/>
      <c r="I1069" s="42"/>
      <c r="J1069" s="177"/>
      <c r="K1069" s="234"/>
      <c r="L1069" s="159"/>
      <c r="M1069" s="42"/>
      <c r="N1069" s="42"/>
      <c r="O1069" s="45"/>
      <c r="P1069" s="45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</row>
    <row r="1070" spans="1:43" ht="15" x14ac:dyDescent="0.25">
      <c r="A1070" s="42"/>
      <c r="B1070" s="42"/>
      <c r="C1070" s="42"/>
      <c r="D1070" s="42"/>
      <c r="E1070" s="42"/>
      <c r="F1070" s="42"/>
      <c r="G1070" s="177"/>
      <c r="H1070" s="42"/>
      <c r="I1070" s="42"/>
      <c r="J1070" s="177"/>
      <c r="K1070" s="234"/>
      <c r="L1070" s="159"/>
      <c r="M1070" s="42"/>
      <c r="N1070" s="42"/>
      <c r="O1070" s="45"/>
      <c r="P1070" s="45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</row>
    <row r="1071" spans="1:43" ht="15" x14ac:dyDescent="0.25">
      <c r="A1071" s="42"/>
      <c r="B1071" s="42"/>
      <c r="C1071" s="42"/>
      <c r="D1071" s="42"/>
      <c r="E1071" s="42"/>
      <c r="F1071" s="42"/>
      <c r="G1071" s="177"/>
      <c r="H1071" s="42"/>
      <c r="I1071" s="42"/>
      <c r="J1071" s="177"/>
      <c r="K1071" s="234"/>
      <c r="L1071" s="159"/>
      <c r="M1071" s="42"/>
      <c r="N1071" s="42"/>
      <c r="O1071" s="45"/>
      <c r="P1071" s="45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</row>
    <row r="1072" spans="1:43" ht="15" x14ac:dyDescent="0.25">
      <c r="A1072" s="42"/>
      <c r="B1072" s="42"/>
      <c r="C1072" s="42"/>
      <c r="D1072" s="42"/>
      <c r="E1072" s="42"/>
      <c r="F1072" s="42"/>
      <c r="G1072" s="177"/>
      <c r="H1072" s="42"/>
      <c r="I1072" s="42"/>
      <c r="J1072" s="177"/>
      <c r="K1072" s="234"/>
      <c r="L1072" s="159"/>
      <c r="M1072" s="42"/>
      <c r="N1072" s="42"/>
      <c r="O1072" s="45"/>
      <c r="P1072" s="45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</row>
    <row r="1073" spans="1:43" ht="15" x14ac:dyDescent="0.25">
      <c r="A1073" s="42"/>
      <c r="B1073" s="42"/>
      <c r="C1073" s="42"/>
      <c r="D1073" s="42"/>
      <c r="E1073" s="42"/>
      <c r="F1073" s="42"/>
      <c r="G1073" s="177"/>
      <c r="H1073" s="42"/>
      <c r="I1073" s="42"/>
      <c r="J1073" s="177"/>
      <c r="K1073" s="234"/>
      <c r="L1073" s="159"/>
      <c r="M1073" s="42"/>
      <c r="N1073" s="42"/>
      <c r="O1073" s="45"/>
      <c r="P1073" s="45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</row>
    <row r="1074" spans="1:43" ht="15" x14ac:dyDescent="0.25">
      <c r="A1074" s="42"/>
      <c r="B1074" s="42"/>
      <c r="C1074" s="42"/>
      <c r="D1074" s="42"/>
      <c r="E1074" s="42"/>
      <c r="F1074" s="42"/>
      <c r="G1074" s="177"/>
      <c r="H1074" s="42"/>
      <c r="I1074" s="42"/>
      <c r="J1074" s="177"/>
      <c r="K1074" s="234"/>
      <c r="L1074" s="159"/>
      <c r="M1074" s="42"/>
      <c r="N1074" s="42"/>
      <c r="O1074" s="45"/>
      <c r="P1074" s="45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</row>
    <row r="1075" spans="1:43" ht="15" x14ac:dyDescent="0.25">
      <c r="A1075" s="42"/>
      <c r="B1075" s="42"/>
      <c r="C1075" s="42"/>
      <c r="D1075" s="42"/>
      <c r="E1075" s="42"/>
      <c r="F1075" s="42"/>
      <c r="G1075" s="177"/>
      <c r="H1075" s="42"/>
      <c r="I1075" s="42"/>
      <c r="J1075" s="177"/>
      <c r="K1075" s="234"/>
      <c r="L1075" s="159"/>
      <c r="M1075" s="42"/>
      <c r="N1075" s="42"/>
      <c r="O1075" s="45"/>
      <c r="P1075" s="45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</row>
    <row r="1076" spans="1:43" ht="15" x14ac:dyDescent="0.25">
      <c r="A1076" s="42"/>
      <c r="B1076" s="42"/>
      <c r="C1076" s="42"/>
      <c r="D1076" s="42"/>
      <c r="E1076" s="42"/>
      <c r="F1076" s="42"/>
      <c r="G1076" s="177"/>
      <c r="H1076" s="42"/>
      <c r="I1076" s="42"/>
      <c r="J1076" s="177"/>
      <c r="K1076" s="234"/>
      <c r="L1076" s="159"/>
      <c r="M1076" s="42"/>
      <c r="N1076" s="42"/>
      <c r="O1076" s="45"/>
      <c r="P1076" s="45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</row>
    <row r="1077" spans="1:43" ht="15" x14ac:dyDescent="0.25">
      <c r="A1077" s="42"/>
      <c r="B1077" s="42"/>
      <c r="C1077" s="42"/>
      <c r="D1077" s="42"/>
      <c r="E1077" s="42"/>
      <c r="F1077" s="42"/>
      <c r="G1077" s="177"/>
      <c r="H1077" s="42"/>
      <c r="I1077" s="42"/>
      <c r="J1077" s="177"/>
      <c r="K1077" s="234"/>
      <c r="L1077" s="159"/>
      <c r="M1077" s="42"/>
      <c r="N1077" s="42"/>
      <c r="O1077" s="45"/>
      <c r="P1077" s="45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</row>
    <row r="1078" spans="1:43" ht="15" x14ac:dyDescent="0.25">
      <c r="A1078" s="42"/>
      <c r="B1078" s="42"/>
      <c r="C1078" s="42"/>
      <c r="D1078" s="42"/>
      <c r="E1078" s="42"/>
      <c r="F1078" s="42"/>
      <c r="G1078" s="177"/>
      <c r="H1078" s="42"/>
      <c r="I1078" s="42"/>
      <c r="J1078" s="177"/>
      <c r="K1078" s="234"/>
      <c r="L1078" s="159"/>
      <c r="M1078" s="42"/>
      <c r="N1078" s="42"/>
      <c r="O1078" s="45"/>
      <c r="P1078" s="45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</row>
    <row r="1079" spans="1:43" ht="15" x14ac:dyDescent="0.25">
      <c r="A1079" s="42"/>
      <c r="B1079" s="42"/>
      <c r="C1079" s="42"/>
      <c r="D1079" s="42"/>
      <c r="E1079" s="42"/>
      <c r="F1079" s="42"/>
      <c r="G1079" s="177"/>
      <c r="H1079" s="42"/>
      <c r="I1079" s="42"/>
      <c r="J1079" s="177"/>
      <c r="K1079" s="234"/>
      <c r="L1079" s="159"/>
      <c r="M1079" s="42"/>
      <c r="N1079" s="42"/>
      <c r="O1079" s="45"/>
      <c r="P1079" s="45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</row>
    <row r="1080" spans="1:43" ht="15" x14ac:dyDescent="0.25">
      <c r="A1080" s="42"/>
      <c r="B1080" s="42"/>
      <c r="C1080" s="42"/>
      <c r="D1080" s="42"/>
      <c r="E1080" s="42"/>
      <c r="F1080" s="42"/>
      <c r="G1080" s="177"/>
      <c r="H1080" s="42"/>
      <c r="I1080" s="42"/>
      <c r="J1080" s="177"/>
      <c r="K1080" s="234"/>
      <c r="L1080" s="159"/>
      <c r="M1080" s="42"/>
      <c r="N1080" s="42"/>
      <c r="O1080" s="45"/>
      <c r="P1080" s="45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</row>
    <row r="1081" spans="1:43" ht="15" x14ac:dyDescent="0.25">
      <c r="A1081" s="42"/>
      <c r="B1081" s="42"/>
      <c r="C1081" s="42"/>
      <c r="D1081" s="42"/>
      <c r="E1081" s="42"/>
      <c r="F1081" s="42"/>
      <c r="G1081" s="177"/>
      <c r="H1081" s="42"/>
      <c r="I1081" s="42"/>
      <c r="J1081" s="177"/>
      <c r="K1081" s="234"/>
      <c r="L1081" s="159"/>
      <c r="M1081" s="42"/>
      <c r="N1081" s="42"/>
      <c r="O1081" s="45"/>
      <c r="P1081" s="45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</row>
    <row r="1082" spans="1:43" ht="15" x14ac:dyDescent="0.25">
      <c r="A1082" s="42"/>
      <c r="B1082" s="42"/>
      <c r="C1082" s="42"/>
      <c r="D1082" s="42"/>
      <c r="E1082" s="42"/>
      <c r="F1082" s="42"/>
      <c r="G1082" s="177"/>
      <c r="H1082" s="42"/>
      <c r="I1082" s="42"/>
      <c r="J1082" s="177"/>
      <c r="K1082" s="234"/>
      <c r="L1082" s="159"/>
      <c r="M1082" s="42"/>
      <c r="N1082" s="42"/>
      <c r="O1082" s="45"/>
      <c r="P1082" s="45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</row>
    <row r="1083" spans="1:43" ht="15" x14ac:dyDescent="0.25">
      <c r="A1083" s="42"/>
      <c r="B1083" s="42"/>
      <c r="C1083" s="42"/>
      <c r="D1083" s="42"/>
      <c r="E1083" s="42"/>
      <c r="F1083" s="42"/>
      <c r="G1083" s="177"/>
      <c r="H1083" s="42"/>
      <c r="I1083" s="42"/>
      <c r="J1083" s="177"/>
      <c r="K1083" s="234"/>
      <c r="L1083" s="159"/>
      <c r="M1083" s="42"/>
      <c r="N1083" s="42"/>
      <c r="O1083" s="45"/>
      <c r="P1083" s="45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</row>
    <row r="1084" spans="1:43" ht="15" x14ac:dyDescent="0.25">
      <c r="A1084" s="42"/>
      <c r="B1084" s="42"/>
      <c r="C1084" s="42"/>
      <c r="D1084" s="42"/>
      <c r="E1084" s="42"/>
      <c r="F1084" s="42"/>
      <c r="G1084" s="177"/>
      <c r="H1084" s="42"/>
      <c r="I1084" s="42"/>
      <c r="J1084" s="177"/>
      <c r="K1084" s="234"/>
      <c r="L1084" s="159"/>
      <c r="M1084" s="42"/>
      <c r="N1084" s="42"/>
      <c r="O1084" s="45"/>
      <c r="P1084" s="45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</row>
    <row r="1085" spans="1:43" ht="15" x14ac:dyDescent="0.25">
      <c r="A1085" s="42"/>
      <c r="B1085" s="42"/>
      <c r="C1085" s="42"/>
      <c r="D1085" s="42"/>
      <c r="E1085" s="42"/>
      <c r="F1085" s="42"/>
      <c r="G1085" s="177"/>
      <c r="H1085" s="42"/>
      <c r="I1085" s="42"/>
      <c r="J1085" s="177"/>
      <c r="K1085" s="234"/>
      <c r="L1085" s="159"/>
      <c r="M1085" s="42"/>
      <c r="N1085" s="42"/>
      <c r="O1085" s="45"/>
      <c r="P1085" s="45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</row>
    <row r="1086" spans="1:43" ht="15" x14ac:dyDescent="0.25">
      <c r="A1086" s="42"/>
      <c r="B1086" s="42"/>
      <c r="C1086" s="42"/>
      <c r="D1086" s="42"/>
      <c r="E1086" s="42"/>
      <c r="F1086" s="42"/>
      <c r="G1086" s="177"/>
      <c r="H1086" s="42"/>
      <c r="I1086" s="42"/>
      <c r="J1086" s="177"/>
      <c r="K1086" s="234"/>
      <c r="L1086" s="159"/>
      <c r="M1086" s="42"/>
      <c r="N1086" s="42"/>
      <c r="O1086" s="45"/>
      <c r="P1086" s="45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</row>
    <row r="1087" spans="1:43" ht="15" x14ac:dyDescent="0.25">
      <c r="A1087" s="42"/>
      <c r="B1087" s="42"/>
      <c r="C1087" s="42"/>
      <c r="D1087" s="42"/>
      <c r="E1087" s="42"/>
      <c r="F1087" s="42"/>
      <c r="G1087" s="177"/>
      <c r="H1087" s="42"/>
      <c r="I1087" s="42"/>
      <c r="J1087" s="177"/>
      <c r="K1087" s="234"/>
      <c r="L1087" s="159"/>
      <c r="M1087" s="42"/>
      <c r="N1087" s="42"/>
      <c r="O1087" s="45"/>
      <c r="P1087" s="45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</row>
    <row r="1088" spans="1:43" ht="15" x14ac:dyDescent="0.25">
      <c r="A1088" s="42"/>
      <c r="B1088" s="42"/>
      <c r="C1088" s="42"/>
      <c r="D1088" s="42"/>
      <c r="E1088" s="42"/>
      <c r="F1088" s="42"/>
      <c r="G1088" s="177"/>
      <c r="H1088" s="42"/>
      <c r="I1088" s="42"/>
      <c r="J1088" s="177"/>
      <c r="K1088" s="234"/>
      <c r="L1088" s="159"/>
      <c r="M1088" s="42"/>
      <c r="N1088" s="42"/>
      <c r="O1088" s="45"/>
      <c r="P1088" s="45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</row>
    <row r="1089" spans="1:43" ht="15" x14ac:dyDescent="0.25">
      <c r="A1089" s="42"/>
      <c r="B1089" s="42"/>
      <c r="C1089" s="42"/>
      <c r="D1089" s="42"/>
      <c r="E1089" s="42"/>
      <c r="F1089" s="42"/>
      <c r="G1089" s="177"/>
      <c r="H1089" s="42"/>
      <c r="I1089" s="42"/>
      <c r="J1089" s="177"/>
      <c r="K1089" s="234"/>
      <c r="L1089" s="159"/>
      <c r="M1089" s="42"/>
      <c r="N1089" s="42"/>
      <c r="O1089" s="45"/>
      <c r="P1089" s="45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</row>
    <row r="1090" spans="1:43" ht="15" x14ac:dyDescent="0.25">
      <c r="A1090" s="42"/>
      <c r="B1090" s="42"/>
      <c r="C1090" s="42"/>
      <c r="D1090" s="42"/>
      <c r="E1090" s="42"/>
      <c r="F1090" s="42"/>
      <c r="G1090" s="177"/>
      <c r="H1090" s="42"/>
      <c r="I1090" s="42"/>
      <c r="J1090" s="177"/>
      <c r="K1090" s="234"/>
      <c r="L1090" s="159"/>
      <c r="M1090" s="42"/>
      <c r="N1090" s="42"/>
      <c r="O1090" s="45"/>
      <c r="P1090" s="45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</row>
    <row r="1091" spans="1:43" ht="15" x14ac:dyDescent="0.25">
      <c r="A1091" s="42"/>
      <c r="B1091" s="42"/>
      <c r="C1091" s="42"/>
      <c r="D1091" s="42"/>
      <c r="E1091" s="42"/>
      <c r="F1091" s="42"/>
      <c r="G1091" s="177"/>
      <c r="H1091" s="42"/>
      <c r="I1091" s="42"/>
      <c r="J1091" s="177"/>
      <c r="K1091" s="234"/>
      <c r="L1091" s="159"/>
      <c r="M1091" s="42"/>
      <c r="N1091" s="42"/>
      <c r="O1091" s="45"/>
      <c r="P1091" s="45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</row>
    <row r="1092" spans="1:43" ht="15" x14ac:dyDescent="0.25">
      <c r="A1092" s="42"/>
      <c r="B1092" s="42"/>
      <c r="C1092" s="42"/>
      <c r="D1092" s="42"/>
      <c r="E1092" s="42"/>
      <c r="F1092" s="42"/>
      <c r="G1092" s="177"/>
      <c r="H1092" s="42"/>
      <c r="I1092" s="42"/>
      <c r="J1092" s="177"/>
      <c r="K1092" s="234"/>
      <c r="L1092" s="159"/>
      <c r="M1092" s="42"/>
      <c r="N1092" s="42"/>
      <c r="O1092" s="45"/>
      <c r="P1092" s="45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</row>
    <row r="1093" spans="1:43" ht="15" x14ac:dyDescent="0.25">
      <c r="A1093" s="42"/>
      <c r="B1093" s="42"/>
      <c r="C1093" s="42"/>
      <c r="D1093" s="42"/>
      <c r="E1093" s="42"/>
      <c r="F1093" s="42"/>
      <c r="G1093" s="177"/>
      <c r="H1093" s="42"/>
      <c r="I1093" s="42"/>
      <c r="J1093" s="177"/>
      <c r="K1093" s="234"/>
      <c r="L1093" s="159"/>
      <c r="M1093" s="42"/>
      <c r="N1093" s="42"/>
      <c r="O1093" s="45"/>
      <c r="P1093" s="45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</row>
    <row r="1094" spans="1:43" ht="15" x14ac:dyDescent="0.25">
      <c r="A1094" s="42"/>
      <c r="B1094" s="42"/>
      <c r="C1094" s="42"/>
      <c r="D1094" s="42"/>
      <c r="E1094" s="42"/>
      <c r="F1094" s="42"/>
      <c r="G1094" s="177"/>
      <c r="H1094" s="42"/>
      <c r="I1094" s="42"/>
      <c r="J1094" s="177"/>
      <c r="K1094" s="234"/>
      <c r="L1094" s="159"/>
      <c r="M1094" s="42"/>
      <c r="N1094" s="42"/>
      <c r="O1094" s="45"/>
      <c r="P1094" s="45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</row>
    <row r="1095" spans="1:43" ht="15" x14ac:dyDescent="0.25">
      <c r="A1095" s="42"/>
      <c r="B1095" s="42"/>
      <c r="C1095" s="42"/>
      <c r="D1095" s="42"/>
      <c r="E1095" s="42"/>
      <c r="F1095" s="42"/>
      <c r="G1095" s="177"/>
      <c r="H1095" s="42"/>
      <c r="I1095" s="42"/>
      <c r="J1095" s="177"/>
      <c r="K1095" s="234"/>
      <c r="L1095" s="159"/>
      <c r="M1095" s="42"/>
      <c r="N1095" s="42"/>
      <c r="O1095" s="45"/>
      <c r="P1095" s="45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</row>
    <row r="1096" spans="1:43" ht="15" x14ac:dyDescent="0.25">
      <c r="A1096" s="42"/>
      <c r="B1096" s="42"/>
      <c r="C1096" s="42"/>
      <c r="D1096" s="42"/>
      <c r="E1096" s="42"/>
      <c r="F1096" s="42"/>
      <c r="G1096" s="177"/>
      <c r="H1096" s="42"/>
      <c r="I1096" s="42"/>
      <c r="J1096" s="177"/>
      <c r="K1096" s="234"/>
      <c r="L1096" s="159"/>
      <c r="M1096" s="42"/>
      <c r="N1096" s="42"/>
      <c r="O1096" s="45"/>
      <c r="P1096" s="45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</row>
    <row r="1097" spans="1:43" ht="15" x14ac:dyDescent="0.25">
      <c r="A1097" s="42"/>
      <c r="B1097" s="42"/>
      <c r="C1097" s="42"/>
      <c r="D1097" s="42"/>
      <c r="E1097" s="42"/>
      <c r="F1097" s="42"/>
      <c r="G1097" s="177"/>
      <c r="H1097" s="42"/>
      <c r="I1097" s="42"/>
      <c r="J1097" s="177"/>
      <c r="K1097" s="234"/>
      <c r="L1097" s="159"/>
      <c r="M1097" s="42"/>
      <c r="N1097" s="42"/>
      <c r="O1097" s="45"/>
      <c r="P1097" s="45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</row>
    <row r="1098" spans="1:43" ht="15" x14ac:dyDescent="0.25">
      <c r="A1098" s="42"/>
      <c r="B1098" s="42"/>
      <c r="C1098" s="42"/>
      <c r="D1098" s="42"/>
      <c r="E1098" s="42"/>
      <c r="F1098" s="42"/>
      <c r="G1098" s="177"/>
      <c r="H1098" s="42"/>
      <c r="I1098" s="42"/>
      <c r="J1098" s="177"/>
      <c r="K1098" s="234"/>
      <c r="L1098" s="159"/>
      <c r="M1098" s="42"/>
      <c r="N1098" s="42"/>
      <c r="O1098" s="45"/>
      <c r="P1098" s="45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</row>
    <row r="1099" spans="1:43" ht="15" x14ac:dyDescent="0.25">
      <c r="A1099" s="42"/>
      <c r="B1099" s="42"/>
      <c r="C1099" s="42"/>
      <c r="D1099" s="42"/>
      <c r="E1099" s="42"/>
      <c r="F1099" s="42"/>
      <c r="G1099" s="177"/>
      <c r="H1099" s="42"/>
      <c r="I1099" s="42"/>
      <c r="J1099" s="177"/>
      <c r="K1099" s="234"/>
      <c r="L1099" s="159"/>
      <c r="M1099" s="42"/>
      <c r="N1099" s="42"/>
      <c r="O1099" s="45"/>
      <c r="P1099" s="45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</row>
    <row r="1100" spans="1:43" ht="15" x14ac:dyDescent="0.25">
      <c r="A1100" s="42"/>
      <c r="B1100" s="42"/>
      <c r="C1100" s="42"/>
      <c r="D1100" s="42"/>
      <c r="E1100" s="42"/>
      <c r="F1100" s="42"/>
      <c r="G1100" s="177"/>
      <c r="H1100" s="42"/>
      <c r="I1100" s="42"/>
      <c r="J1100" s="177"/>
      <c r="K1100" s="234"/>
      <c r="L1100" s="159"/>
      <c r="M1100" s="42"/>
      <c r="N1100" s="42"/>
      <c r="O1100" s="45"/>
      <c r="P1100" s="45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</row>
    <row r="1101" spans="1:43" ht="15" x14ac:dyDescent="0.25">
      <c r="A1101" s="42"/>
      <c r="B1101" s="42"/>
      <c r="C1101" s="42"/>
      <c r="D1101" s="42"/>
      <c r="E1101" s="42"/>
      <c r="F1101" s="42"/>
      <c r="G1101" s="177"/>
      <c r="H1101" s="42"/>
      <c r="I1101" s="42"/>
      <c r="J1101" s="177"/>
      <c r="K1101" s="234"/>
      <c r="L1101" s="159"/>
      <c r="M1101" s="42"/>
      <c r="N1101" s="42"/>
      <c r="O1101" s="45"/>
      <c r="P1101" s="45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</row>
    <row r="1102" spans="1:43" ht="15" x14ac:dyDescent="0.25">
      <c r="A1102" s="42"/>
      <c r="B1102" s="42"/>
      <c r="C1102" s="42"/>
      <c r="D1102" s="42"/>
      <c r="E1102" s="42"/>
      <c r="F1102" s="42"/>
      <c r="G1102" s="177"/>
      <c r="H1102" s="42"/>
      <c r="I1102" s="42"/>
      <c r="J1102" s="177"/>
      <c r="K1102" s="234"/>
      <c r="L1102" s="159"/>
      <c r="M1102" s="42"/>
      <c r="N1102" s="42"/>
      <c r="O1102" s="45"/>
      <c r="P1102" s="45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</row>
    <row r="1103" spans="1:43" ht="15" x14ac:dyDescent="0.25">
      <c r="A1103" s="42"/>
      <c r="B1103" s="42"/>
      <c r="C1103" s="42"/>
      <c r="D1103" s="42"/>
      <c r="E1103" s="42"/>
      <c r="F1103" s="42"/>
      <c r="G1103" s="177"/>
      <c r="H1103" s="42"/>
      <c r="I1103" s="42"/>
      <c r="J1103" s="177"/>
      <c r="K1103" s="234"/>
      <c r="L1103" s="159"/>
      <c r="M1103" s="42"/>
      <c r="N1103" s="42"/>
      <c r="O1103" s="45"/>
      <c r="P1103" s="45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</row>
    <row r="1104" spans="1:43" ht="15" x14ac:dyDescent="0.25">
      <c r="A1104" s="42"/>
      <c r="B1104" s="42"/>
      <c r="C1104" s="42"/>
      <c r="D1104" s="42"/>
      <c r="E1104" s="42"/>
      <c r="F1104" s="42"/>
      <c r="G1104" s="177"/>
      <c r="H1104" s="42"/>
      <c r="I1104" s="42"/>
      <c r="J1104" s="177"/>
      <c r="K1104" s="234"/>
      <c r="L1104" s="159"/>
      <c r="M1104" s="42"/>
      <c r="N1104" s="42"/>
      <c r="O1104" s="45"/>
      <c r="P1104" s="45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</row>
    <row r="1105" spans="1:43" ht="15" x14ac:dyDescent="0.25">
      <c r="A1105" s="42"/>
      <c r="B1105" s="42"/>
      <c r="C1105" s="42"/>
      <c r="D1105" s="42"/>
      <c r="E1105" s="42"/>
      <c r="F1105" s="42"/>
      <c r="G1105" s="177"/>
      <c r="H1105" s="42"/>
      <c r="I1105" s="42"/>
      <c r="J1105" s="177"/>
      <c r="K1105" s="234"/>
      <c r="L1105" s="159"/>
      <c r="M1105" s="42"/>
      <c r="N1105" s="42"/>
      <c r="O1105" s="45"/>
      <c r="P1105" s="45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</row>
    <row r="1106" spans="1:43" ht="15" x14ac:dyDescent="0.25">
      <c r="A1106" s="42"/>
      <c r="B1106" s="42"/>
      <c r="C1106" s="42"/>
      <c r="D1106" s="42"/>
      <c r="E1106" s="42"/>
      <c r="F1106" s="42"/>
      <c r="G1106" s="177"/>
      <c r="H1106" s="42"/>
      <c r="I1106" s="42"/>
      <c r="J1106" s="177"/>
      <c r="K1106" s="234"/>
      <c r="L1106" s="159"/>
      <c r="M1106" s="42"/>
      <c r="N1106" s="42"/>
      <c r="O1106" s="45"/>
      <c r="P1106" s="45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</row>
    <row r="1107" spans="1:43" ht="15" x14ac:dyDescent="0.25">
      <c r="A1107" s="42"/>
      <c r="B1107" s="42"/>
      <c r="C1107" s="42"/>
      <c r="D1107" s="42"/>
      <c r="E1107" s="42"/>
      <c r="F1107" s="42"/>
      <c r="G1107" s="177"/>
      <c r="H1107" s="42"/>
      <c r="I1107" s="42"/>
      <c r="J1107" s="177"/>
      <c r="K1107" s="234"/>
      <c r="L1107" s="159"/>
      <c r="M1107" s="42"/>
      <c r="N1107" s="42"/>
      <c r="O1107" s="45"/>
      <c r="P1107" s="45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</row>
    <row r="1108" spans="1:43" ht="15" x14ac:dyDescent="0.25">
      <c r="A1108" s="42"/>
      <c r="B1108" s="42"/>
      <c r="C1108" s="42"/>
      <c r="D1108" s="42"/>
      <c r="E1108" s="42"/>
      <c r="F1108" s="42"/>
      <c r="G1108" s="177"/>
      <c r="H1108" s="42"/>
      <c r="I1108" s="42"/>
      <c r="J1108" s="177"/>
      <c r="K1108" s="234"/>
      <c r="L1108" s="159"/>
      <c r="M1108" s="42"/>
      <c r="N1108" s="42"/>
      <c r="O1108" s="45"/>
      <c r="P1108" s="45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</row>
    <row r="1109" spans="1:43" ht="15" x14ac:dyDescent="0.25">
      <c r="A1109" s="42"/>
      <c r="B1109" s="42"/>
      <c r="C1109" s="42"/>
      <c r="D1109" s="42"/>
      <c r="E1109" s="42"/>
      <c r="F1109" s="42"/>
      <c r="G1109" s="177"/>
      <c r="H1109" s="42"/>
      <c r="I1109" s="42"/>
      <c r="J1109" s="177"/>
      <c r="K1109" s="234"/>
      <c r="L1109" s="159"/>
      <c r="M1109" s="42"/>
      <c r="N1109" s="42"/>
      <c r="O1109" s="45"/>
      <c r="P1109" s="45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</row>
    <row r="1110" spans="1:43" ht="15" x14ac:dyDescent="0.25">
      <c r="A1110" s="42"/>
      <c r="B1110" s="42"/>
      <c r="C1110" s="42"/>
      <c r="D1110" s="42"/>
      <c r="E1110" s="42"/>
      <c r="F1110" s="42"/>
      <c r="G1110" s="177"/>
      <c r="H1110" s="42"/>
      <c r="I1110" s="42"/>
      <c r="J1110" s="177"/>
      <c r="K1110" s="234"/>
      <c r="L1110" s="159"/>
      <c r="M1110" s="42"/>
      <c r="N1110" s="42"/>
      <c r="O1110" s="45"/>
      <c r="P1110" s="45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</row>
    <row r="1111" spans="1:43" ht="15" x14ac:dyDescent="0.25">
      <c r="A1111" s="42"/>
      <c r="B1111" s="42"/>
      <c r="C1111" s="42"/>
      <c r="D1111" s="42"/>
      <c r="E1111" s="42"/>
      <c r="F1111" s="42"/>
      <c r="G1111" s="177"/>
      <c r="H1111" s="42"/>
      <c r="I1111" s="42"/>
      <c r="J1111" s="177"/>
      <c r="K1111" s="234"/>
      <c r="L1111" s="159"/>
      <c r="M1111" s="42"/>
      <c r="N1111" s="42"/>
      <c r="O1111" s="45"/>
      <c r="P1111" s="45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</row>
    <row r="1112" spans="1:43" ht="15" x14ac:dyDescent="0.25">
      <c r="A1112" s="42"/>
      <c r="B1112" s="42"/>
      <c r="C1112" s="42"/>
      <c r="D1112" s="42"/>
      <c r="E1112" s="42"/>
      <c r="F1112" s="42"/>
      <c r="G1112" s="177"/>
      <c r="H1112" s="42"/>
      <c r="I1112" s="42"/>
      <c r="J1112" s="177"/>
      <c r="K1112" s="234"/>
      <c r="L1112" s="159"/>
      <c r="M1112" s="42"/>
      <c r="N1112" s="42"/>
      <c r="O1112" s="45"/>
      <c r="P1112" s="45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</row>
    <row r="1113" spans="1:43" ht="15" x14ac:dyDescent="0.25">
      <c r="A1113" s="42"/>
      <c r="B1113" s="42"/>
      <c r="C1113" s="42"/>
      <c r="D1113" s="42"/>
      <c r="E1113" s="42"/>
      <c r="F1113" s="42"/>
      <c r="G1113" s="177"/>
      <c r="H1113" s="42"/>
      <c r="I1113" s="42"/>
      <c r="J1113" s="177"/>
      <c r="K1113" s="234"/>
      <c r="L1113" s="159"/>
      <c r="M1113" s="42"/>
      <c r="N1113" s="42"/>
      <c r="O1113" s="45"/>
      <c r="P1113" s="45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</row>
    <row r="1114" spans="1:43" ht="15" x14ac:dyDescent="0.25">
      <c r="A1114" s="42"/>
      <c r="B1114" s="42"/>
      <c r="C1114" s="42"/>
      <c r="D1114" s="42"/>
      <c r="E1114" s="42"/>
      <c r="F1114" s="42"/>
      <c r="G1114" s="177"/>
      <c r="H1114" s="42"/>
      <c r="I1114" s="42"/>
      <c r="J1114" s="177"/>
      <c r="K1114" s="234"/>
      <c r="L1114" s="159"/>
      <c r="M1114" s="42"/>
      <c r="N1114" s="42"/>
      <c r="O1114" s="45"/>
      <c r="P1114" s="45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</row>
    <row r="1115" spans="1:43" ht="15" x14ac:dyDescent="0.25">
      <c r="A1115" s="42"/>
      <c r="B1115" s="42"/>
      <c r="C1115" s="42"/>
      <c r="D1115" s="42"/>
      <c r="E1115" s="42"/>
      <c r="F1115" s="42"/>
      <c r="G1115" s="177"/>
      <c r="H1115" s="42"/>
      <c r="I1115" s="42"/>
      <c r="J1115" s="177"/>
      <c r="K1115" s="234"/>
      <c r="L1115" s="159"/>
      <c r="M1115" s="42"/>
      <c r="N1115" s="42"/>
      <c r="O1115" s="45"/>
      <c r="P1115" s="45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</row>
    <row r="1116" spans="1:43" ht="15" x14ac:dyDescent="0.25">
      <c r="A1116" s="42"/>
      <c r="B1116" s="42"/>
      <c r="C1116" s="42"/>
      <c r="D1116" s="42"/>
      <c r="E1116" s="42"/>
      <c r="F1116" s="42"/>
      <c r="G1116" s="177"/>
      <c r="H1116" s="42"/>
      <c r="I1116" s="42"/>
      <c r="J1116" s="177"/>
      <c r="K1116" s="234"/>
      <c r="L1116" s="159"/>
      <c r="M1116" s="42"/>
      <c r="N1116" s="42"/>
      <c r="O1116" s="45"/>
      <c r="P1116" s="45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</row>
    <row r="1117" spans="1:43" ht="15" x14ac:dyDescent="0.25">
      <c r="A1117" s="42"/>
      <c r="B1117" s="42"/>
      <c r="C1117" s="42"/>
      <c r="D1117" s="42"/>
      <c r="E1117" s="42"/>
      <c r="F1117" s="42"/>
      <c r="G1117" s="177"/>
      <c r="H1117" s="42"/>
      <c r="I1117" s="42"/>
      <c r="J1117" s="177"/>
      <c r="K1117" s="234"/>
      <c r="L1117" s="159"/>
      <c r="M1117" s="42"/>
      <c r="N1117" s="42"/>
      <c r="O1117" s="45"/>
      <c r="P1117" s="45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</row>
    <row r="1118" spans="1:43" ht="15" x14ac:dyDescent="0.25">
      <c r="A1118" s="42"/>
      <c r="B1118" s="42"/>
      <c r="C1118" s="42"/>
      <c r="D1118" s="42"/>
      <c r="E1118" s="42"/>
      <c r="F1118" s="42"/>
      <c r="G1118" s="177"/>
      <c r="H1118" s="42"/>
      <c r="I1118" s="42"/>
      <c r="J1118" s="177"/>
      <c r="K1118" s="234"/>
      <c r="L1118" s="159"/>
      <c r="M1118" s="42"/>
      <c r="N1118" s="42"/>
      <c r="O1118" s="45"/>
      <c r="P1118" s="45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</row>
    <row r="1119" spans="1:43" ht="15" x14ac:dyDescent="0.25">
      <c r="A1119" s="42"/>
      <c r="B1119" s="42"/>
      <c r="C1119" s="42"/>
      <c r="D1119" s="42"/>
      <c r="E1119" s="42"/>
      <c r="F1119" s="42"/>
      <c r="G1119" s="177"/>
      <c r="H1119" s="42"/>
      <c r="I1119" s="42"/>
      <c r="J1119" s="177"/>
      <c r="K1119" s="234"/>
      <c r="L1119" s="159"/>
      <c r="M1119" s="42"/>
      <c r="N1119" s="42"/>
      <c r="O1119" s="45"/>
      <c r="P1119" s="45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</row>
    <row r="1120" spans="1:43" ht="15" x14ac:dyDescent="0.25">
      <c r="A1120" s="42"/>
      <c r="B1120" s="42"/>
      <c r="C1120" s="42"/>
      <c r="D1120" s="42"/>
      <c r="E1120" s="42"/>
      <c r="F1120" s="42"/>
      <c r="G1120" s="177"/>
      <c r="H1120" s="42"/>
      <c r="I1120" s="42"/>
      <c r="J1120" s="177"/>
      <c r="K1120" s="234"/>
      <c r="L1120" s="159"/>
      <c r="M1120" s="42"/>
      <c r="N1120" s="42"/>
      <c r="O1120" s="45"/>
      <c r="P1120" s="45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</row>
    <row r="1121" spans="1:43" ht="15" x14ac:dyDescent="0.25">
      <c r="A1121" s="42"/>
      <c r="B1121" s="42"/>
      <c r="C1121" s="42"/>
      <c r="D1121" s="42"/>
      <c r="E1121" s="42"/>
      <c r="F1121" s="42"/>
      <c r="G1121" s="177"/>
      <c r="H1121" s="42"/>
      <c r="I1121" s="42"/>
      <c r="J1121" s="177"/>
      <c r="K1121" s="234"/>
      <c r="L1121" s="159"/>
      <c r="M1121" s="42"/>
      <c r="N1121" s="42"/>
      <c r="O1121" s="45"/>
      <c r="P1121" s="45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</row>
    <row r="1122" spans="1:43" ht="15" x14ac:dyDescent="0.25">
      <c r="A1122" s="42"/>
      <c r="B1122" s="42"/>
      <c r="C1122" s="42"/>
      <c r="D1122" s="42"/>
      <c r="E1122" s="42"/>
      <c r="F1122" s="42"/>
      <c r="G1122" s="177"/>
      <c r="H1122" s="42"/>
      <c r="I1122" s="42"/>
      <c r="J1122" s="177"/>
      <c r="K1122" s="234"/>
      <c r="L1122" s="159"/>
      <c r="M1122" s="42"/>
      <c r="N1122" s="42"/>
      <c r="O1122" s="45"/>
      <c r="P1122" s="45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</row>
    <row r="1123" spans="1:43" ht="15" x14ac:dyDescent="0.25">
      <c r="A1123" s="42"/>
      <c r="B1123" s="42"/>
      <c r="C1123" s="42"/>
      <c r="D1123" s="42"/>
      <c r="E1123" s="42"/>
      <c r="F1123" s="42"/>
      <c r="G1123" s="177"/>
      <c r="H1123" s="42"/>
      <c r="I1123" s="42"/>
      <c r="J1123" s="177"/>
      <c r="K1123" s="234"/>
      <c r="L1123" s="159"/>
      <c r="M1123" s="42"/>
      <c r="N1123" s="42"/>
      <c r="O1123" s="45"/>
      <c r="P1123" s="45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</row>
    <row r="1124" spans="1:43" ht="15" x14ac:dyDescent="0.25">
      <c r="A1124" s="42"/>
      <c r="B1124" s="42"/>
      <c r="C1124" s="42"/>
      <c r="D1124" s="42"/>
      <c r="E1124" s="42"/>
      <c r="F1124" s="42"/>
      <c r="G1124" s="177"/>
      <c r="H1124" s="42"/>
      <c r="I1124" s="42"/>
      <c r="J1124" s="177"/>
      <c r="K1124" s="234"/>
      <c r="L1124" s="159"/>
      <c r="M1124" s="42"/>
      <c r="N1124" s="42"/>
      <c r="O1124" s="45"/>
      <c r="P1124" s="45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</row>
    <row r="1125" spans="1:43" ht="15" x14ac:dyDescent="0.25">
      <c r="A1125" s="42"/>
      <c r="B1125" s="42"/>
      <c r="C1125" s="42"/>
      <c r="D1125" s="42"/>
      <c r="E1125" s="42"/>
      <c r="F1125" s="42"/>
      <c r="G1125" s="177"/>
      <c r="H1125" s="42"/>
      <c r="I1125" s="42"/>
      <c r="J1125" s="177"/>
      <c r="K1125" s="234"/>
      <c r="L1125" s="159"/>
      <c r="M1125" s="42"/>
      <c r="N1125" s="42"/>
      <c r="O1125" s="45"/>
      <c r="P1125" s="45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</row>
    <row r="1126" spans="1:43" ht="15" x14ac:dyDescent="0.25">
      <c r="A1126" s="42"/>
      <c r="B1126" s="42"/>
      <c r="C1126" s="42"/>
      <c r="D1126" s="42"/>
      <c r="E1126" s="42"/>
      <c r="F1126" s="42"/>
      <c r="G1126" s="177"/>
      <c r="H1126" s="42"/>
      <c r="I1126" s="42"/>
      <c r="J1126" s="177"/>
      <c r="K1126" s="234"/>
      <c r="L1126" s="159"/>
      <c r="M1126" s="42"/>
      <c r="N1126" s="42"/>
      <c r="O1126" s="45"/>
      <c r="P1126" s="45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</row>
    <row r="1127" spans="1:43" ht="15" x14ac:dyDescent="0.25">
      <c r="A1127" s="42"/>
      <c r="B1127" s="42"/>
      <c r="C1127" s="42"/>
      <c r="D1127" s="42"/>
      <c r="E1127" s="42"/>
      <c r="F1127" s="42"/>
      <c r="G1127" s="177"/>
      <c r="H1127" s="42"/>
      <c r="I1127" s="42"/>
      <c r="J1127" s="177"/>
      <c r="K1127" s="234"/>
      <c r="L1127" s="159"/>
      <c r="M1127" s="42"/>
      <c r="N1127" s="42"/>
      <c r="O1127" s="45"/>
      <c r="P1127" s="45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</row>
    <row r="1128" spans="1:43" ht="15" x14ac:dyDescent="0.25">
      <c r="A1128" s="42"/>
      <c r="B1128" s="42"/>
      <c r="C1128" s="42"/>
      <c r="D1128" s="42"/>
      <c r="E1128" s="42"/>
      <c r="F1128" s="42"/>
      <c r="G1128" s="177"/>
      <c r="H1128" s="42"/>
      <c r="I1128" s="42"/>
      <c r="J1128" s="177"/>
      <c r="K1128" s="234"/>
      <c r="L1128" s="159"/>
      <c r="M1128" s="42"/>
      <c r="N1128" s="42"/>
      <c r="O1128" s="45"/>
      <c r="P1128" s="45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</row>
    <row r="1129" spans="1:43" ht="15" x14ac:dyDescent="0.25">
      <c r="A1129" s="42"/>
      <c r="B1129" s="42"/>
      <c r="C1129" s="42"/>
      <c r="D1129" s="42"/>
      <c r="E1129" s="42"/>
      <c r="F1129" s="42"/>
      <c r="G1129" s="177"/>
      <c r="H1129" s="42"/>
      <c r="I1129" s="42"/>
      <c r="J1129" s="177"/>
      <c r="K1129" s="234"/>
      <c r="L1129" s="159"/>
      <c r="M1129" s="42"/>
      <c r="N1129" s="42"/>
      <c r="O1129" s="45"/>
      <c r="P1129" s="45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</row>
    <row r="1130" spans="1:43" ht="15" x14ac:dyDescent="0.25">
      <c r="A1130" s="42"/>
      <c r="B1130" s="42"/>
      <c r="C1130" s="42"/>
      <c r="D1130" s="42"/>
      <c r="E1130" s="42"/>
      <c r="F1130" s="42"/>
      <c r="G1130" s="177"/>
      <c r="H1130" s="42"/>
      <c r="I1130" s="42"/>
      <c r="J1130" s="177"/>
      <c r="K1130" s="234"/>
      <c r="L1130" s="159"/>
      <c r="M1130" s="42"/>
      <c r="N1130" s="42"/>
      <c r="O1130" s="45"/>
      <c r="P1130" s="45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</row>
    <row r="1131" spans="1:43" ht="15" x14ac:dyDescent="0.25">
      <c r="A1131" s="42"/>
      <c r="B1131" s="42"/>
      <c r="C1131" s="42"/>
      <c r="D1131" s="42"/>
      <c r="E1131" s="42"/>
      <c r="F1131" s="42"/>
      <c r="G1131" s="177"/>
      <c r="H1131" s="42"/>
      <c r="I1131" s="42"/>
      <c r="J1131" s="177"/>
      <c r="K1131" s="234"/>
      <c r="L1131" s="159"/>
      <c r="M1131" s="42"/>
      <c r="N1131" s="42"/>
      <c r="O1131" s="45"/>
      <c r="P1131" s="45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</row>
    <row r="1132" spans="1:43" ht="15" x14ac:dyDescent="0.25">
      <c r="A1132" s="42"/>
      <c r="B1132" s="42"/>
      <c r="C1132" s="42"/>
      <c r="D1132" s="42"/>
      <c r="E1132" s="42"/>
      <c r="F1132" s="42"/>
      <c r="G1132" s="177"/>
      <c r="H1132" s="42"/>
      <c r="I1132" s="42"/>
      <c r="J1132" s="177"/>
      <c r="K1132" s="234"/>
      <c r="L1132" s="159"/>
      <c r="M1132" s="42"/>
      <c r="N1132" s="42"/>
      <c r="O1132" s="45"/>
      <c r="P1132" s="45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</row>
    <row r="1133" spans="1:43" ht="15" x14ac:dyDescent="0.25">
      <c r="A1133" s="42"/>
      <c r="B1133" s="42"/>
      <c r="C1133" s="42"/>
      <c r="D1133" s="42"/>
      <c r="E1133" s="42"/>
      <c r="F1133" s="42"/>
      <c r="G1133" s="177"/>
      <c r="H1133" s="42"/>
      <c r="I1133" s="42"/>
      <c r="J1133" s="177"/>
      <c r="K1133" s="234"/>
      <c r="L1133" s="159"/>
      <c r="M1133" s="42"/>
      <c r="N1133" s="42"/>
      <c r="O1133" s="45"/>
      <c r="P1133" s="45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</row>
    <row r="1134" spans="1:43" ht="15" x14ac:dyDescent="0.25">
      <c r="A1134" s="42"/>
      <c r="B1134" s="42"/>
      <c r="C1134" s="42"/>
      <c r="D1134" s="42"/>
      <c r="E1134" s="42"/>
      <c r="F1134" s="42"/>
      <c r="G1134" s="177"/>
      <c r="H1134" s="42"/>
      <c r="I1134" s="42"/>
      <c r="J1134" s="177"/>
      <c r="K1134" s="234"/>
      <c r="L1134" s="159"/>
      <c r="M1134" s="42"/>
      <c r="N1134" s="42"/>
      <c r="O1134" s="45"/>
      <c r="P1134" s="45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</row>
    <row r="1135" spans="1:43" ht="15" x14ac:dyDescent="0.25">
      <c r="A1135" s="42"/>
      <c r="B1135" s="42"/>
      <c r="C1135" s="42"/>
      <c r="D1135" s="42"/>
      <c r="E1135" s="42"/>
      <c r="F1135" s="42"/>
      <c r="G1135" s="177"/>
      <c r="H1135" s="42"/>
      <c r="I1135" s="42"/>
      <c r="J1135" s="177"/>
      <c r="K1135" s="234"/>
      <c r="L1135" s="159"/>
      <c r="M1135" s="42"/>
      <c r="N1135" s="42"/>
      <c r="O1135" s="45"/>
      <c r="P1135" s="45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</row>
    <row r="1136" spans="1:43" ht="15" x14ac:dyDescent="0.25">
      <c r="A1136" s="42"/>
      <c r="B1136" s="42"/>
      <c r="C1136" s="42"/>
      <c r="D1136" s="42"/>
      <c r="E1136" s="42"/>
      <c r="F1136" s="42"/>
      <c r="G1136" s="177"/>
      <c r="H1136" s="42"/>
      <c r="I1136" s="42"/>
      <c r="J1136" s="177"/>
      <c r="K1136" s="234"/>
      <c r="L1136" s="159"/>
      <c r="M1136" s="42"/>
      <c r="N1136" s="42"/>
      <c r="O1136" s="45"/>
      <c r="P1136" s="45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</row>
    <row r="1137" spans="1:43" ht="15" x14ac:dyDescent="0.25">
      <c r="A1137" s="42"/>
      <c r="B1137" s="42"/>
      <c r="C1137" s="42"/>
      <c r="D1137" s="42"/>
      <c r="E1137" s="42"/>
      <c r="F1137" s="42"/>
      <c r="G1137" s="177"/>
      <c r="H1137" s="42"/>
      <c r="I1137" s="42"/>
      <c r="J1137" s="177"/>
      <c r="K1137" s="234"/>
      <c r="L1137" s="159"/>
      <c r="M1137" s="42"/>
      <c r="N1137" s="42"/>
      <c r="O1137" s="45"/>
      <c r="P1137" s="45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</row>
    <row r="1138" spans="1:43" ht="15" x14ac:dyDescent="0.25">
      <c r="A1138" s="42"/>
      <c r="B1138" s="42"/>
      <c r="C1138" s="42"/>
      <c r="D1138" s="42"/>
      <c r="E1138" s="42"/>
      <c r="F1138" s="42"/>
      <c r="G1138" s="177"/>
      <c r="H1138" s="42"/>
      <c r="I1138" s="42"/>
      <c r="J1138" s="177"/>
      <c r="K1138" s="234"/>
      <c r="L1138" s="159"/>
      <c r="M1138" s="42"/>
      <c r="N1138" s="42"/>
      <c r="O1138" s="45"/>
      <c r="P1138" s="45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</row>
    <row r="1139" spans="1:43" ht="15" x14ac:dyDescent="0.25">
      <c r="A1139" s="42"/>
      <c r="B1139" s="42"/>
      <c r="C1139" s="42"/>
      <c r="D1139" s="42"/>
      <c r="E1139" s="42"/>
      <c r="F1139" s="42"/>
      <c r="G1139" s="177"/>
      <c r="H1139" s="42"/>
      <c r="I1139" s="42"/>
      <c r="J1139" s="177"/>
      <c r="K1139" s="234"/>
      <c r="L1139" s="159"/>
      <c r="M1139" s="42"/>
      <c r="N1139" s="42"/>
      <c r="O1139" s="45"/>
      <c r="P1139" s="45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</row>
    <row r="1140" spans="1:43" ht="15" x14ac:dyDescent="0.25">
      <c r="A1140" s="42"/>
      <c r="B1140" s="42"/>
      <c r="C1140" s="42"/>
      <c r="D1140" s="42"/>
      <c r="E1140" s="42"/>
      <c r="F1140" s="42"/>
      <c r="G1140" s="177"/>
      <c r="H1140" s="42"/>
      <c r="I1140" s="42"/>
      <c r="J1140" s="177"/>
      <c r="K1140" s="234"/>
      <c r="L1140" s="159"/>
      <c r="M1140" s="42"/>
      <c r="N1140" s="42"/>
      <c r="O1140" s="45"/>
      <c r="P1140" s="45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</row>
    <row r="1141" spans="1:43" ht="15" x14ac:dyDescent="0.25">
      <c r="A1141" s="42"/>
      <c r="B1141" s="42"/>
      <c r="C1141" s="42"/>
      <c r="D1141" s="42"/>
      <c r="E1141" s="42"/>
      <c r="F1141" s="42"/>
      <c r="G1141" s="177"/>
      <c r="H1141" s="42"/>
      <c r="I1141" s="42"/>
      <c r="J1141" s="177"/>
      <c r="K1141" s="234"/>
      <c r="L1141" s="159"/>
      <c r="M1141" s="42"/>
      <c r="N1141" s="42"/>
      <c r="O1141" s="45"/>
      <c r="P1141" s="45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</row>
    <row r="1142" spans="1:43" ht="15" x14ac:dyDescent="0.25">
      <c r="A1142" s="42"/>
      <c r="B1142" s="42"/>
      <c r="C1142" s="42"/>
      <c r="D1142" s="42"/>
      <c r="E1142" s="42"/>
      <c r="F1142" s="42"/>
      <c r="G1142" s="177"/>
      <c r="H1142" s="42"/>
      <c r="I1142" s="42"/>
      <c r="J1142" s="177"/>
      <c r="K1142" s="234"/>
      <c r="L1142" s="159"/>
      <c r="M1142" s="42"/>
      <c r="N1142" s="42"/>
      <c r="O1142" s="45"/>
      <c r="P1142" s="45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</row>
    <row r="1143" spans="1:43" ht="15" x14ac:dyDescent="0.25">
      <c r="A1143" s="42"/>
      <c r="B1143" s="42"/>
      <c r="C1143" s="42"/>
      <c r="D1143" s="42"/>
      <c r="E1143" s="42"/>
      <c r="F1143" s="42"/>
      <c r="G1143" s="177"/>
      <c r="H1143" s="42"/>
      <c r="I1143" s="42"/>
      <c r="J1143" s="177"/>
      <c r="K1143" s="234"/>
      <c r="L1143" s="159"/>
      <c r="M1143" s="42"/>
      <c r="N1143" s="42"/>
      <c r="O1143" s="45"/>
      <c r="P1143" s="45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</row>
    <row r="1144" spans="1:43" ht="15" x14ac:dyDescent="0.25">
      <c r="A1144" s="42"/>
      <c r="B1144" s="42"/>
      <c r="C1144" s="42"/>
      <c r="D1144" s="42"/>
      <c r="E1144" s="42"/>
      <c r="F1144" s="42"/>
      <c r="G1144" s="177"/>
      <c r="H1144" s="42"/>
      <c r="I1144" s="42"/>
      <c r="J1144" s="177"/>
      <c r="K1144" s="234"/>
      <c r="L1144" s="159"/>
      <c r="M1144" s="42"/>
      <c r="N1144" s="42"/>
      <c r="O1144" s="45"/>
      <c r="P1144" s="45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</row>
    <row r="1145" spans="1:43" ht="15" x14ac:dyDescent="0.25">
      <c r="A1145" s="42"/>
      <c r="B1145" s="42"/>
      <c r="C1145" s="42"/>
      <c r="D1145" s="42"/>
      <c r="E1145" s="42"/>
      <c r="F1145" s="42"/>
      <c r="G1145" s="177"/>
      <c r="H1145" s="42"/>
      <c r="I1145" s="42"/>
      <c r="J1145" s="177"/>
      <c r="K1145" s="234"/>
      <c r="L1145" s="159"/>
      <c r="M1145" s="42"/>
      <c r="N1145" s="42"/>
      <c r="O1145" s="45"/>
      <c r="P1145" s="45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</row>
    <row r="1146" spans="1:43" ht="15" x14ac:dyDescent="0.25">
      <c r="A1146" s="42"/>
      <c r="B1146" s="42"/>
      <c r="C1146" s="42"/>
      <c r="D1146" s="42"/>
      <c r="E1146" s="42"/>
      <c r="F1146" s="42"/>
      <c r="G1146" s="177"/>
      <c r="H1146" s="42"/>
      <c r="I1146" s="42"/>
      <c r="J1146" s="177"/>
      <c r="K1146" s="234"/>
      <c r="L1146" s="159"/>
      <c r="M1146" s="42"/>
      <c r="N1146" s="42"/>
      <c r="O1146" s="45"/>
      <c r="P1146" s="45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</row>
    <row r="1147" spans="1:43" ht="15" x14ac:dyDescent="0.25">
      <c r="A1147" s="42"/>
      <c r="B1147" s="42"/>
      <c r="C1147" s="42"/>
      <c r="D1147" s="42"/>
      <c r="E1147" s="42"/>
      <c r="F1147" s="42"/>
      <c r="G1147" s="177"/>
      <c r="H1147" s="42"/>
      <c r="I1147" s="42"/>
      <c r="J1147" s="177"/>
      <c r="K1147" s="234"/>
      <c r="L1147" s="159"/>
      <c r="M1147" s="42"/>
      <c r="N1147" s="42"/>
      <c r="O1147" s="45"/>
      <c r="P1147" s="45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</row>
    <row r="1148" spans="1:43" ht="15" x14ac:dyDescent="0.25">
      <c r="A1148" s="42"/>
      <c r="B1148" s="42"/>
      <c r="C1148" s="42"/>
      <c r="D1148" s="42"/>
      <c r="E1148" s="42"/>
      <c r="F1148" s="42"/>
      <c r="G1148" s="177"/>
      <c r="H1148" s="42"/>
      <c r="I1148" s="42"/>
      <c r="J1148" s="177"/>
      <c r="K1148" s="234"/>
      <c r="L1148" s="159"/>
      <c r="M1148" s="42"/>
      <c r="N1148" s="42"/>
      <c r="O1148" s="45"/>
      <c r="P1148" s="45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</row>
    <row r="1149" spans="1:43" ht="15" x14ac:dyDescent="0.25">
      <c r="A1149" s="42"/>
      <c r="B1149" s="42"/>
      <c r="C1149" s="42"/>
      <c r="D1149" s="42"/>
      <c r="E1149" s="42"/>
      <c r="F1149" s="42"/>
      <c r="G1149" s="177"/>
      <c r="H1149" s="42"/>
      <c r="I1149" s="42"/>
      <c r="J1149" s="177"/>
      <c r="K1149" s="234"/>
      <c r="L1149" s="159"/>
      <c r="M1149" s="42"/>
      <c r="N1149" s="42"/>
      <c r="O1149" s="45"/>
      <c r="P1149" s="45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</row>
    <row r="1150" spans="1:43" ht="15" x14ac:dyDescent="0.25">
      <c r="A1150" s="42"/>
      <c r="B1150" s="42"/>
      <c r="C1150" s="42"/>
      <c r="D1150" s="42"/>
      <c r="E1150" s="42"/>
      <c r="F1150" s="42"/>
      <c r="G1150" s="177"/>
      <c r="H1150" s="42"/>
      <c r="I1150" s="42"/>
      <c r="J1150" s="177"/>
      <c r="K1150" s="234"/>
      <c r="L1150" s="159"/>
      <c r="M1150" s="42"/>
      <c r="N1150" s="42"/>
      <c r="O1150" s="45"/>
      <c r="P1150" s="45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</row>
    <row r="1151" spans="1:43" ht="15" x14ac:dyDescent="0.25">
      <c r="A1151" s="42"/>
      <c r="B1151" s="42"/>
      <c r="C1151" s="42"/>
      <c r="D1151" s="42"/>
      <c r="E1151" s="42"/>
      <c r="F1151" s="42"/>
      <c r="G1151" s="177"/>
      <c r="H1151" s="42"/>
      <c r="I1151" s="42"/>
      <c r="J1151" s="177"/>
      <c r="K1151" s="234"/>
      <c r="L1151" s="159"/>
      <c r="M1151" s="42"/>
      <c r="N1151" s="42"/>
      <c r="O1151" s="45"/>
      <c r="P1151" s="45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</row>
    <row r="1152" spans="1:43" ht="15" x14ac:dyDescent="0.25">
      <c r="A1152" s="42"/>
      <c r="B1152" s="42"/>
      <c r="C1152" s="42"/>
      <c r="D1152" s="42"/>
      <c r="E1152" s="42"/>
      <c r="F1152" s="42"/>
      <c r="G1152" s="177"/>
      <c r="H1152" s="42"/>
      <c r="I1152" s="42"/>
      <c r="J1152" s="177"/>
      <c r="K1152" s="234"/>
      <c r="L1152" s="159"/>
      <c r="M1152" s="42"/>
      <c r="N1152" s="42"/>
      <c r="O1152" s="45"/>
      <c r="P1152" s="45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</row>
    <row r="1153" spans="1:43" ht="15" x14ac:dyDescent="0.25">
      <c r="A1153" s="42"/>
      <c r="B1153" s="42"/>
      <c r="C1153" s="42"/>
      <c r="D1153" s="42"/>
      <c r="E1153" s="42"/>
      <c r="F1153" s="42"/>
      <c r="G1153" s="177"/>
      <c r="H1153" s="42"/>
      <c r="I1153" s="42"/>
      <c r="J1153" s="177"/>
      <c r="K1153" s="234"/>
      <c r="L1153" s="159"/>
      <c r="M1153" s="42"/>
      <c r="N1153" s="42"/>
      <c r="O1153" s="45"/>
      <c r="P1153" s="45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</row>
    <row r="1154" spans="1:43" ht="15" x14ac:dyDescent="0.25">
      <c r="A1154" s="42"/>
      <c r="B1154" s="42"/>
      <c r="C1154" s="42"/>
      <c r="D1154" s="42"/>
      <c r="E1154" s="42"/>
      <c r="F1154" s="42"/>
      <c r="G1154" s="177"/>
      <c r="H1154" s="42"/>
      <c r="I1154" s="42"/>
      <c r="J1154" s="177"/>
      <c r="K1154" s="234"/>
      <c r="L1154" s="159"/>
      <c r="M1154" s="42"/>
      <c r="N1154" s="42"/>
      <c r="O1154" s="45"/>
      <c r="P1154" s="45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</row>
    <row r="1155" spans="1:43" ht="15" x14ac:dyDescent="0.25">
      <c r="A1155" s="42"/>
      <c r="B1155" s="42"/>
      <c r="C1155" s="42"/>
      <c r="D1155" s="42"/>
      <c r="E1155" s="42"/>
      <c r="F1155" s="42"/>
      <c r="G1155" s="177"/>
      <c r="H1155" s="42"/>
      <c r="I1155" s="42"/>
      <c r="J1155" s="177"/>
      <c r="K1155" s="234"/>
      <c r="L1155" s="159"/>
      <c r="M1155" s="42"/>
      <c r="N1155" s="42"/>
      <c r="O1155" s="45"/>
      <c r="P1155" s="45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</row>
    <row r="1156" spans="1:43" ht="15" x14ac:dyDescent="0.25">
      <c r="A1156" s="42"/>
      <c r="B1156" s="42"/>
      <c r="C1156" s="42"/>
      <c r="D1156" s="42"/>
      <c r="E1156" s="42"/>
      <c r="F1156" s="42"/>
      <c r="G1156" s="177"/>
      <c r="H1156" s="42"/>
      <c r="I1156" s="42"/>
      <c r="J1156" s="177"/>
      <c r="K1156" s="234"/>
      <c r="L1156" s="159"/>
      <c r="M1156" s="42"/>
      <c r="N1156" s="42"/>
      <c r="O1156" s="45"/>
      <c r="P1156" s="45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</row>
    <row r="1157" spans="1:43" ht="15" x14ac:dyDescent="0.25">
      <c r="A1157" s="42"/>
      <c r="B1157" s="42"/>
      <c r="C1157" s="42"/>
      <c r="D1157" s="42"/>
      <c r="E1157" s="42"/>
      <c r="F1157" s="42"/>
      <c r="G1157" s="177"/>
      <c r="H1157" s="42"/>
      <c r="I1157" s="42"/>
      <c r="J1157" s="177"/>
      <c r="K1157" s="234"/>
      <c r="L1157" s="159"/>
      <c r="M1157" s="42"/>
      <c r="N1157" s="42"/>
      <c r="O1157" s="45"/>
      <c r="P1157" s="45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</row>
    <row r="1158" spans="1:43" ht="15" x14ac:dyDescent="0.25">
      <c r="A1158" s="42"/>
      <c r="B1158" s="42"/>
      <c r="C1158" s="42"/>
      <c r="D1158" s="42"/>
      <c r="E1158" s="42"/>
      <c r="F1158" s="42"/>
      <c r="G1158" s="177"/>
      <c r="H1158" s="42"/>
      <c r="I1158" s="42"/>
      <c r="J1158" s="177"/>
      <c r="K1158" s="234"/>
      <c r="L1158" s="159"/>
      <c r="M1158" s="42"/>
      <c r="N1158" s="42"/>
      <c r="O1158" s="45"/>
      <c r="P1158" s="45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</row>
    <row r="1159" spans="1:43" ht="15" x14ac:dyDescent="0.25">
      <c r="A1159" s="42"/>
      <c r="B1159" s="42"/>
      <c r="C1159" s="42"/>
      <c r="D1159" s="42"/>
      <c r="E1159" s="42"/>
      <c r="F1159" s="42"/>
      <c r="G1159" s="177"/>
      <c r="H1159" s="42"/>
      <c r="I1159" s="42"/>
      <c r="J1159" s="177"/>
      <c r="K1159" s="234"/>
      <c r="L1159" s="159"/>
      <c r="M1159" s="42"/>
      <c r="N1159" s="42"/>
      <c r="O1159" s="45"/>
      <c r="P1159" s="45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</row>
    <row r="1160" spans="1:43" ht="15" x14ac:dyDescent="0.25">
      <c r="A1160" s="42"/>
      <c r="B1160" s="42"/>
      <c r="C1160" s="42"/>
      <c r="D1160" s="42"/>
      <c r="E1160" s="42"/>
      <c r="F1160" s="42"/>
      <c r="G1160" s="177"/>
      <c r="H1160" s="42"/>
      <c r="I1160" s="42"/>
      <c r="J1160" s="177"/>
      <c r="K1160" s="234"/>
      <c r="L1160" s="159"/>
      <c r="M1160" s="42"/>
      <c r="N1160" s="42"/>
      <c r="O1160" s="45"/>
      <c r="P1160" s="45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</row>
    <row r="1161" spans="1:43" ht="15" x14ac:dyDescent="0.25">
      <c r="A1161" s="42"/>
      <c r="B1161" s="42"/>
      <c r="C1161" s="42"/>
      <c r="D1161" s="42"/>
      <c r="E1161" s="42"/>
      <c r="F1161" s="42"/>
      <c r="G1161" s="177"/>
      <c r="H1161" s="42"/>
      <c r="I1161" s="42"/>
      <c r="J1161" s="177"/>
      <c r="K1161" s="234"/>
      <c r="L1161" s="159"/>
      <c r="M1161" s="42"/>
      <c r="N1161" s="42"/>
      <c r="O1161" s="45"/>
      <c r="P1161" s="45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</row>
    <row r="1162" spans="1:43" ht="15" x14ac:dyDescent="0.25">
      <c r="A1162" s="42"/>
      <c r="B1162" s="42"/>
      <c r="C1162" s="42"/>
      <c r="D1162" s="42"/>
      <c r="E1162" s="42"/>
      <c r="F1162" s="42"/>
      <c r="G1162" s="177"/>
      <c r="H1162" s="42"/>
      <c r="I1162" s="42"/>
      <c r="J1162" s="177"/>
      <c r="K1162" s="234"/>
      <c r="L1162" s="159"/>
      <c r="M1162" s="42"/>
      <c r="N1162" s="42"/>
      <c r="O1162" s="45"/>
      <c r="P1162" s="45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</row>
    <row r="1163" spans="1:43" ht="15" x14ac:dyDescent="0.25">
      <c r="A1163" s="42"/>
      <c r="B1163" s="42"/>
      <c r="C1163" s="42"/>
      <c r="D1163" s="42"/>
      <c r="E1163" s="42"/>
      <c r="F1163" s="42"/>
      <c r="G1163" s="177"/>
      <c r="H1163" s="42"/>
      <c r="I1163" s="42"/>
      <c r="J1163" s="177"/>
      <c r="K1163" s="234"/>
      <c r="L1163" s="159"/>
      <c r="M1163" s="42"/>
      <c r="N1163" s="42"/>
      <c r="O1163" s="45"/>
      <c r="P1163" s="45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</row>
    <row r="1164" spans="1:43" ht="15" x14ac:dyDescent="0.25">
      <c r="A1164" s="42"/>
      <c r="B1164" s="42"/>
      <c r="C1164" s="42"/>
      <c r="D1164" s="42"/>
      <c r="E1164" s="42"/>
      <c r="F1164" s="42"/>
      <c r="G1164" s="177"/>
      <c r="H1164" s="42"/>
      <c r="I1164" s="42"/>
      <c r="J1164" s="177"/>
      <c r="K1164" s="234"/>
      <c r="L1164" s="159"/>
      <c r="M1164" s="42"/>
      <c r="N1164" s="42"/>
      <c r="O1164" s="45"/>
      <c r="P1164" s="45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</row>
    <row r="1165" spans="1:43" ht="15" x14ac:dyDescent="0.25">
      <c r="A1165" s="42"/>
      <c r="B1165" s="42"/>
      <c r="C1165" s="42"/>
      <c r="D1165" s="42"/>
      <c r="E1165" s="42"/>
      <c r="F1165" s="42"/>
      <c r="G1165" s="177"/>
      <c r="H1165" s="42"/>
      <c r="I1165" s="42"/>
      <c r="J1165" s="177"/>
      <c r="K1165" s="234"/>
      <c r="L1165" s="159"/>
      <c r="M1165" s="42"/>
      <c r="N1165" s="42"/>
      <c r="O1165" s="45"/>
      <c r="P1165" s="45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</row>
    <row r="1166" spans="1:43" ht="15" x14ac:dyDescent="0.25">
      <c r="A1166" s="42"/>
      <c r="B1166" s="42"/>
      <c r="C1166" s="42"/>
      <c r="D1166" s="42"/>
      <c r="E1166" s="42"/>
      <c r="F1166" s="42"/>
      <c r="G1166" s="177"/>
      <c r="H1166" s="42"/>
      <c r="I1166" s="42"/>
      <c r="J1166" s="177"/>
      <c r="K1166" s="234"/>
      <c r="L1166" s="159"/>
      <c r="M1166" s="42"/>
      <c r="N1166" s="42"/>
      <c r="O1166" s="45"/>
      <c r="P1166" s="45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</row>
    <row r="1167" spans="1:43" ht="15" x14ac:dyDescent="0.25">
      <c r="A1167" s="42"/>
      <c r="B1167" s="42"/>
      <c r="C1167" s="42"/>
      <c r="D1167" s="42"/>
      <c r="E1167" s="42"/>
      <c r="F1167" s="42"/>
      <c r="G1167" s="177"/>
      <c r="H1167" s="42"/>
      <c r="I1167" s="42"/>
      <c r="J1167" s="177"/>
      <c r="K1167" s="234"/>
      <c r="L1167" s="159"/>
      <c r="M1167" s="42"/>
      <c r="N1167" s="42"/>
      <c r="O1167" s="45"/>
      <c r="P1167" s="45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</row>
    <row r="1168" spans="1:43" ht="15" x14ac:dyDescent="0.25">
      <c r="A1168" s="42"/>
      <c r="B1168" s="42"/>
      <c r="C1168" s="42"/>
      <c r="D1168" s="42"/>
      <c r="E1168" s="42"/>
      <c r="F1168" s="42"/>
      <c r="G1168" s="177"/>
      <c r="H1168" s="42"/>
      <c r="I1168" s="42"/>
      <c r="J1168" s="177"/>
      <c r="K1168" s="234"/>
      <c r="L1168" s="159"/>
      <c r="M1168" s="42"/>
      <c r="N1168" s="42"/>
      <c r="O1168" s="45"/>
      <c r="P1168" s="45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</row>
    <row r="1169" spans="1:43" ht="15" x14ac:dyDescent="0.25">
      <c r="A1169" s="42"/>
      <c r="B1169" s="42"/>
      <c r="C1169" s="42"/>
      <c r="D1169" s="42"/>
      <c r="E1169" s="42"/>
      <c r="F1169" s="42"/>
      <c r="G1169" s="177"/>
      <c r="H1169" s="42"/>
      <c r="I1169" s="42"/>
      <c r="J1169" s="177"/>
      <c r="K1169" s="234"/>
      <c r="L1169" s="159"/>
      <c r="M1169" s="42"/>
      <c r="N1169" s="42"/>
      <c r="O1169" s="45"/>
      <c r="P1169" s="45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</row>
    <row r="1170" spans="1:43" ht="15" x14ac:dyDescent="0.25">
      <c r="A1170" s="42"/>
      <c r="B1170" s="42"/>
      <c r="C1170" s="42"/>
      <c r="D1170" s="42"/>
      <c r="E1170" s="42"/>
      <c r="F1170" s="42"/>
      <c r="G1170" s="177"/>
      <c r="H1170" s="42"/>
      <c r="I1170" s="42"/>
      <c r="J1170" s="177"/>
      <c r="K1170" s="234"/>
      <c r="L1170" s="159"/>
      <c r="M1170" s="42"/>
      <c r="N1170" s="42"/>
      <c r="O1170" s="45"/>
      <c r="P1170" s="45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</row>
    <row r="1171" spans="1:43" ht="15" x14ac:dyDescent="0.25">
      <c r="A1171" s="42"/>
      <c r="B1171" s="42"/>
      <c r="C1171" s="42"/>
      <c r="D1171" s="42"/>
      <c r="E1171" s="42"/>
      <c r="F1171" s="42"/>
      <c r="G1171" s="177"/>
      <c r="H1171" s="42"/>
      <c r="I1171" s="42"/>
      <c r="J1171" s="177"/>
      <c r="K1171" s="234"/>
      <c r="L1171" s="159"/>
      <c r="M1171" s="42"/>
      <c r="N1171" s="42"/>
      <c r="O1171" s="45"/>
      <c r="P1171" s="45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</row>
    <row r="1172" spans="1:43" ht="15" x14ac:dyDescent="0.25">
      <c r="A1172" s="42"/>
      <c r="B1172" s="42"/>
      <c r="C1172" s="42"/>
      <c r="D1172" s="42"/>
      <c r="E1172" s="42"/>
      <c r="F1172" s="42"/>
      <c r="G1172" s="177"/>
      <c r="H1172" s="42"/>
      <c r="I1172" s="42"/>
      <c r="J1172" s="177"/>
      <c r="K1172" s="234"/>
      <c r="L1172" s="159"/>
      <c r="M1172" s="42"/>
      <c r="N1172" s="42"/>
      <c r="O1172" s="45"/>
      <c r="P1172" s="45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</row>
    <row r="1173" spans="1:43" ht="15" x14ac:dyDescent="0.25">
      <c r="A1173" s="42"/>
      <c r="B1173" s="42"/>
      <c r="C1173" s="42"/>
      <c r="D1173" s="42"/>
      <c r="E1173" s="42"/>
      <c r="F1173" s="42"/>
      <c r="G1173" s="177"/>
      <c r="H1173" s="42"/>
      <c r="I1173" s="42"/>
      <c r="J1173" s="177"/>
      <c r="K1173" s="234"/>
      <c r="L1173" s="159"/>
      <c r="M1173" s="42"/>
      <c r="N1173" s="42"/>
      <c r="O1173" s="45"/>
      <c r="P1173" s="45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</row>
    <row r="1174" spans="1:43" ht="15" x14ac:dyDescent="0.25">
      <c r="A1174" s="42"/>
      <c r="B1174" s="42"/>
      <c r="C1174" s="42"/>
      <c r="D1174" s="42"/>
      <c r="E1174" s="42"/>
      <c r="F1174" s="42"/>
      <c r="G1174" s="177"/>
      <c r="H1174" s="42"/>
      <c r="I1174" s="42"/>
      <c r="J1174" s="177"/>
      <c r="K1174" s="234"/>
      <c r="L1174" s="159"/>
      <c r="M1174" s="42"/>
      <c r="N1174" s="42"/>
      <c r="O1174" s="45"/>
      <c r="P1174" s="45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</row>
    <row r="1175" spans="1:43" ht="15" x14ac:dyDescent="0.25">
      <c r="A1175" s="42"/>
      <c r="B1175" s="42"/>
      <c r="C1175" s="42"/>
      <c r="D1175" s="42"/>
      <c r="E1175" s="42"/>
      <c r="F1175" s="42"/>
      <c r="G1175" s="177"/>
      <c r="H1175" s="42"/>
      <c r="I1175" s="42"/>
      <c r="J1175" s="177"/>
      <c r="K1175" s="234"/>
      <c r="L1175" s="159"/>
      <c r="M1175" s="42"/>
      <c r="N1175" s="42"/>
      <c r="O1175" s="45"/>
      <c r="P1175" s="45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</row>
    <row r="1176" spans="1:43" ht="15" x14ac:dyDescent="0.25">
      <c r="A1176" s="42"/>
      <c r="B1176" s="42"/>
      <c r="C1176" s="42"/>
      <c r="D1176" s="42"/>
      <c r="E1176" s="42"/>
      <c r="F1176" s="42"/>
      <c r="G1176" s="177"/>
      <c r="H1176" s="42"/>
      <c r="I1176" s="42"/>
      <c r="J1176" s="177"/>
      <c r="K1176" s="234"/>
      <c r="L1176" s="159"/>
      <c r="M1176" s="42"/>
      <c r="N1176" s="42"/>
      <c r="O1176" s="45"/>
      <c r="P1176" s="45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</row>
    <row r="1177" spans="1:43" ht="15" x14ac:dyDescent="0.25">
      <c r="A1177" s="42"/>
      <c r="B1177" s="42"/>
      <c r="C1177" s="42"/>
      <c r="D1177" s="42"/>
      <c r="E1177" s="42"/>
      <c r="F1177" s="42"/>
      <c r="G1177" s="177"/>
      <c r="H1177" s="42"/>
      <c r="I1177" s="42"/>
      <c r="J1177" s="177"/>
      <c r="K1177" s="234"/>
      <c r="L1177" s="159"/>
      <c r="M1177" s="42"/>
      <c r="N1177" s="42"/>
      <c r="O1177" s="45"/>
      <c r="P1177" s="45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</row>
    <row r="1178" spans="1:43" ht="15" x14ac:dyDescent="0.25">
      <c r="A1178" s="42"/>
      <c r="B1178" s="42"/>
      <c r="C1178" s="42"/>
      <c r="D1178" s="42"/>
      <c r="E1178" s="42"/>
      <c r="F1178" s="42"/>
      <c r="G1178" s="177"/>
      <c r="H1178" s="42"/>
      <c r="I1178" s="42"/>
      <c r="J1178" s="177"/>
      <c r="K1178" s="234"/>
      <c r="L1178" s="159"/>
      <c r="M1178" s="42"/>
      <c r="N1178" s="42"/>
      <c r="O1178" s="45"/>
      <c r="P1178" s="45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</row>
    <row r="1179" spans="1:43" ht="15" x14ac:dyDescent="0.25">
      <c r="A1179" s="42"/>
      <c r="B1179" s="42"/>
      <c r="C1179" s="42"/>
      <c r="D1179" s="42"/>
      <c r="E1179" s="42"/>
      <c r="F1179" s="42"/>
      <c r="G1179" s="177"/>
      <c r="H1179" s="42"/>
      <c r="I1179" s="42"/>
      <c r="J1179" s="177"/>
      <c r="K1179" s="234"/>
      <c r="L1179" s="159"/>
      <c r="M1179" s="42"/>
      <c r="N1179" s="42"/>
      <c r="O1179" s="45"/>
      <c r="P1179" s="45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</row>
    <row r="1180" spans="1:43" ht="15" x14ac:dyDescent="0.25">
      <c r="A1180" s="42"/>
      <c r="B1180" s="42"/>
      <c r="C1180" s="42"/>
      <c r="D1180" s="42"/>
      <c r="E1180" s="42"/>
      <c r="F1180" s="42"/>
      <c r="G1180" s="177"/>
      <c r="H1180" s="42"/>
      <c r="I1180" s="42"/>
      <c r="J1180" s="177"/>
      <c r="K1180" s="234"/>
      <c r="L1180" s="159"/>
      <c r="M1180" s="42"/>
      <c r="N1180" s="42"/>
      <c r="O1180" s="45"/>
      <c r="P1180" s="45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</row>
    <row r="1181" spans="1:43" ht="15" x14ac:dyDescent="0.25">
      <c r="A1181" s="42"/>
      <c r="B1181" s="42"/>
      <c r="C1181" s="42"/>
      <c r="D1181" s="42"/>
      <c r="E1181" s="42"/>
      <c r="F1181" s="42"/>
      <c r="G1181" s="177"/>
      <c r="H1181" s="42"/>
      <c r="I1181" s="42"/>
      <c r="J1181" s="177"/>
      <c r="K1181" s="234"/>
      <c r="L1181" s="159"/>
      <c r="M1181" s="42"/>
      <c r="N1181" s="42"/>
      <c r="O1181" s="45"/>
      <c r="P1181" s="45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</row>
    <row r="1182" spans="1:43" ht="15" x14ac:dyDescent="0.25">
      <c r="A1182" s="42"/>
      <c r="B1182" s="42"/>
      <c r="C1182" s="42"/>
      <c r="D1182" s="42"/>
      <c r="E1182" s="42"/>
      <c r="F1182" s="42"/>
      <c r="G1182" s="177"/>
      <c r="H1182" s="42"/>
      <c r="I1182" s="42"/>
      <c r="J1182" s="177"/>
      <c r="K1182" s="234"/>
      <c r="L1182" s="159"/>
      <c r="M1182" s="42"/>
      <c r="N1182" s="42"/>
      <c r="O1182" s="45"/>
      <c r="P1182" s="45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</row>
    <row r="1183" spans="1:43" ht="15" x14ac:dyDescent="0.25">
      <c r="A1183" s="42"/>
      <c r="B1183" s="42"/>
      <c r="C1183" s="42"/>
      <c r="D1183" s="42"/>
      <c r="E1183" s="42"/>
      <c r="F1183" s="42"/>
      <c r="G1183" s="177"/>
      <c r="H1183" s="42"/>
      <c r="I1183" s="42"/>
      <c r="J1183" s="177"/>
      <c r="K1183" s="234"/>
      <c r="L1183" s="159"/>
      <c r="M1183" s="42"/>
      <c r="N1183" s="42"/>
      <c r="O1183" s="45"/>
      <c r="P1183" s="45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</row>
    <row r="1184" spans="1:43" ht="15" x14ac:dyDescent="0.25">
      <c r="A1184" s="42"/>
      <c r="B1184" s="42"/>
      <c r="C1184" s="42"/>
      <c r="D1184" s="42"/>
      <c r="E1184" s="42"/>
      <c r="F1184" s="42"/>
      <c r="G1184" s="177"/>
      <c r="H1184" s="42"/>
      <c r="I1184" s="42"/>
      <c r="J1184" s="177"/>
      <c r="K1184" s="234"/>
      <c r="L1184" s="159"/>
      <c r="M1184" s="42"/>
      <c r="N1184" s="42"/>
      <c r="O1184" s="45"/>
      <c r="P1184" s="45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</row>
    <row r="1185" spans="1:43" ht="15" x14ac:dyDescent="0.25">
      <c r="A1185" s="42"/>
      <c r="B1185" s="42"/>
      <c r="C1185" s="42"/>
      <c r="D1185" s="42"/>
      <c r="E1185" s="42"/>
      <c r="F1185" s="42"/>
      <c r="G1185" s="177"/>
      <c r="H1185" s="42"/>
      <c r="I1185" s="42"/>
      <c r="J1185" s="177"/>
      <c r="K1185" s="234"/>
      <c r="L1185" s="159"/>
      <c r="M1185" s="42"/>
      <c r="N1185" s="42"/>
      <c r="O1185" s="45"/>
      <c r="P1185" s="45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</row>
    <row r="1186" spans="1:43" ht="15" x14ac:dyDescent="0.25">
      <c r="A1186" s="42"/>
      <c r="B1186" s="42"/>
      <c r="C1186" s="42"/>
      <c r="D1186" s="42"/>
      <c r="E1186" s="42"/>
      <c r="F1186" s="42"/>
      <c r="G1186" s="177"/>
      <c r="H1186" s="42"/>
      <c r="I1186" s="42"/>
      <c r="J1186" s="177"/>
      <c r="K1186" s="234"/>
      <c r="L1186" s="159"/>
      <c r="M1186" s="42"/>
      <c r="N1186" s="42"/>
      <c r="O1186" s="45"/>
      <c r="P1186" s="45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</row>
    <row r="1187" spans="1:43" ht="15" x14ac:dyDescent="0.25">
      <c r="A1187" s="42"/>
      <c r="B1187" s="42"/>
      <c r="C1187" s="42"/>
      <c r="D1187" s="42"/>
      <c r="E1187" s="42"/>
      <c r="F1187" s="42"/>
      <c r="G1187" s="177"/>
      <c r="H1187" s="42"/>
      <c r="I1187" s="42"/>
      <c r="J1187" s="177"/>
      <c r="K1187" s="234"/>
      <c r="L1187" s="159"/>
      <c r="M1187" s="42"/>
      <c r="N1187" s="42"/>
      <c r="O1187" s="45"/>
      <c r="P1187" s="45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</row>
    <row r="1188" spans="1:43" ht="15" x14ac:dyDescent="0.25">
      <c r="A1188" s="42"/>
      <c r="B1188" s="42"/>
      <c r="C1188" s="42"/>
      <c r="D1188" s="42"/>
      <c r="E1188" s="42"/>
      <c r="F1188" s="42"/>
      <c r="G1188" s="177"/>
      <c r="H1188" s="42"/>
      <c r="I1188" s="42"/>
      <c r="J1188" s="177"/>
      <c r="K1188" s="234"/>
      <c r="L1188" s="159"/>
      <c r="M1188" s="42"/>
      <c r="N1188" s="42"/>
      <c r="O1188" s="45"/>
      <c r="P1188" s="45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</row>
    <row r="1189" spans="1:43" ht="15" x14ac:dyDescent="0.25">
      <c r="A1189" s="42"/>
      <c r="B1189" s="42"/>
      <c r="C1189" s="42"/>
      <c r="D1189" s="42"/>
      <c r="E1189" s="42"/>
      <c r="F1189" s="42"/>
      <c r="G1189" s="177"/>
      <c r="H1189" s="42"/>
      <c r="I1189" s="42"/>
      <c r="J1189" s="177"/>
      <c r="K1189" s="234"/>
      <c r="L1189" s="159"/>
      <c r="M1189" s="42"/>
      <c r="N1189" s="42"/>
      <c r="O1189" s="45"/>
      <c r="P1189" s="45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</row>
    <row r="1190" spans="1:43" ht="15" x14ac:dyDescent="0.25">
      <c r="A1190" s="42"/>
      <c r="B1190" s="42"/>
      <c r="C1190" s="42"/>
      <c r="D1190" s="42"/>
      <c r="E1190" s="42"/>
      <c r="F1190" s="42"/>
      <c r="G1190" s="177"/>
      <c r="H1190" s="42"/>
      <c r="I1190" s="42"/>
      <c r="J1190" s="177"/>
      <c r="K1190" s="234"/>
      <c r="L1190" s="159"/>
      <c r="M1190" s="42"/>
      <c r="N1190" s="42"/>
      <c r="O1190" s="45"/>
      <c r="P1190" s="45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</row>
    <row r="1191" spans="1:43" ht="15" x14ac:dyDescent="0.25">
      <c r="A1191" s="42"/>
      <c r="B1191" s="42"/>
      <c r="C1191" s="42"/>
      <c r="D1191" s="42"/>
      <c r="E1191" s="42"/>
      <c r="F1191" s="42"/>
      <c r="G1191" s="177"/>
      <c r="H1191" s="42"/>
      <c r="I1191" s="42"/>
      <c r="J1191" s="177"/>
      <c r="K1191" s="234"/>
      <c r="L1191" s="159"/>
      <c r="M1191" s="42"/>
      <c r="N1191" s="42"/>
      <c r="O1191" s="45"/>
      <c r="P1191" s="45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</row>
    <row r="1192" spans="1:43" ht="15" x14ac:dyDescent="0.25">
      <c r="A1192" s="42"/>
      <c r="B1192" s="42"/>
      <c r="C1192" s="42"/>
      <c r="D1192" s="42"/>
      <c r="E1192" s="42"/>
      <c r="F1192" s="42"/>
      <c r="G1192" s="177"/>
      <c r="H1192" s="42"/>
      <c r="I1192" s="42"/>
      <c r="J1192" s="177"/>
      <c r="K1192" s="234"/>
      <c r="L1192" s="159"/>
      <c r="M1192" s="42"/>
      <c r="N1192" s="42"/>
      <c r="O1192" s="45"/>
      <c r="P1192" s="45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</row>
    <row r="1193" spans="1:43" ht="15" x14ac:dyDescent="0.25">
      <c r="A1193" s="42"/>
      <c r="B1193" s="42"/>
      <c r="C1193" s="42"/>
      <c r="D1193" s="42"/>
      <c r="E1193" s="42"/>
      <c r="F1193" s="42"/>
      <c r="G1193" s="177"/>
      <c r="H1193" s="42"/>
      <c r="I1193" s="42"/>
      <c r="J1193" s="177"/>
      <c r="K1193" s="234"/>
      <c r="L1193" s="159"/>
      <c r="M1193" s="42"/>
      <c r="N1193" s="42"/>
      <c r="O1193" s="45"/>
      <c r="P1193" s="45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</row>
    <row r="1194" spans="1:43" ht="15" x14ac:dyDescent="0.25">
      <c r="A1194" s="42"/>
      <c r="B1194" s="42"/>
      <c r="C1194" s="42"/>
      <c r="D1194" s="42"/>
      <c r="E1194" s="42"/>
      <c r="F1194" s="42"/>
      <c r="G1194" s="177"/>
      <c r="H1194" s="42"/>
      <c r="I1194" s="42"/>
      <c r="J1194" s="177"/>
      <c r="K1194" s="234"/>
      <c r="L1194" s="159"/>
      <c r="M1194" s="42"/>
      <c r="N1194" s="42"/>
      <c r="O1194" s="45"/>
      <c r="P1194" s="45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</row>
    <row r="1195" spans="1:43" ht="15" x14ac:dyDescent="0.25">
      <c r="A1195" s="42"/>
      <c r="B1195" s="42"/>
      <c r="C1195" s="42"/>
      <c r="D1195" s="42"/>
      <c r="E1195" s="42"/>
      <c r="F1195" s="42"/>
      <c r="G1195" s="177"/>
      <c r="H1195" s="42"/>
      <c r="I1195" s="42"/>
      <c r="J1195" s="177"/>
      <c r="K1195" s="234"/>
      <c r="L1195" s="159"/>
      <c r="M1195" s="42"/>
      <c r="N1195" s="42"/>
      <c r="O1195" s="45"/>
      <c r="P1195" s="45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</row>
    <row r="1196" spans="1:43" ht="15" x14ac:dyDescent="0.25">
      <c r="A1196" s="42"/>
      <c r="B1196" s="42"/>
      <c r="C1196" s="42"/>
      <c r="D1196" s="42"/>
      <c r="E1196" s="42"/>
      <c r="F1196" s="42"/>
      <c r="G1196" s="177"/>
      <c r="H1196" s="42"/>
      <c r="I1196" s="42"/>
      <c r="J1196" s="177"/>
      <c r="K1196" s="234"/>
      <c r="L1196" s="159"/>
      <c r="M1196" s="42"/>
      <c r="N1196" s="42"/>
      <c r="O1196" s="45"/>
      <c r="P1196" s="45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</row>
    <row r="1197" spans="1:43" ht="15" x14ac:dyDescent="0.25">
      <c r="A1197" s="42"/>
      <c r="B1197" s="42"/>
      <c r="C1197" s="42"/>
      <c r="D1197" s="42"/>
      <c r="E1197" s="42"/>
      <c r="F1197" s="42"/>
      <c r="G1197" s="177"/>
      <c r="H1197" s="42"/>
      <c r="I1197" s="42"/>
      <c r="J1197" s="177"/>
      <c r="K1197" s="234"/>
      <c r="L1197" s="159"/>
      <c r="M1197" s="42"/>
      <c r="N1197" s="42"/>
      <c r="O1197" s="45"/>
      <c r="P1197" s="45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</row>
    <row r="1198" spans="1:43" ht="15" x14ac:dyDescent="0.25">
      <c r="A1198" s="42"/>
      <c r="B1198" s="42"/>
      <c r="C1198" s="42"/>
      <c r="D1198" s="42"/>
      <c r="E1198" s="42"/>
      <c r="F1198" s="42"/>
      <c r="G1198" s="177"/>
      <c r="H1198" s="42"/>
      <c r="I1198" s="42"/>
      <c r="J1198" s="177"/>
      <c r="K1198" s="234"/>
      <c r="L1198" s="159"/>
      <c r="M1198" s="42"/>
      <c r="N1198" s="42"/>
      <c r="O1198" s="45"/>
      <c r="P1198" s="45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</row>
    <row r="1199" spans="1:43" ht="15" x14ac:dyDescent="0.25">
      <c r="A1199" s="42"/>
      <c r="B1199" s="42"/>
      <c r="C1199" s="42"/>
      <c r="D1199" s="42"/>
      <c r="E1199" s="42"/>
      <c r="F1199" s="42"/>
      <c r="G1199" s="177"/>
      <c r="H1199" s="42"/>
      <c r="I1199" s="42"/>
      <c r="J1199" s="177"/>
      <c r="K1199" s="234"/>
      <c r="L1199" s="159"/>
      <c r="M1199" s="42"/>
      <c r="N1199" s="42"/>
      <c r="O1199" s="45"/>
      <c r="P1199" s="45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</row>
    <row r="1200" spans="1:43" ht="15" x14ac:dyDescent="0.25">
      <c r="A1200" s="42"/>
      <c r="B1200" s="42"/>
      <c r="C1200" s="42"/>
      <c r="D1200" s="42"/>
      <c r="E1200" s="42"/>
      <c r="F1200" s="42"/>
      <c r="G1200" s="177"/>
      <c r="H1200" s="42"/>
      <c r="I1200" s="42"/>
      <c r="J1200" s="177"/>
      <c r="K1200" s="234"/>
      <c r="L1200" s="159"/>
      <c r="M1200" s="42"/>
      <c r="N1200" s="42"/>
      <c r="O1200" s="45"/>
      <c r="P1200" s="45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</row>
    <row r="1201" spans="1:43" ht="15" x14ac:dyDescent="0.25">
      <c r="A1201" s="42"/>
      <c r="B1201" s="42"/>
      <c r="C1201" s="42"/>
      <c r="D1201" s="42"/>
      <c r="E1201" s="42"/>
      <c r="F1201" s="42"/>
      <c r="G1201" s="177"/>
      <c r="H1201" s="42"/>
      <c r="I1201" s="42"/>
      <c r="J1201" s="177"/>
      <c r="K1201" s="234"/>
      <c r="L1201" s="159"/>
      <c r="M1201" s="42"/>
      <c r="N1201" s="42"/>
      <c r="O1201" s="45"/>
      <c r="P1201" s="45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</row>
    <row r="1202" spans="1:43" ht="15" x14ac:dyDescent="0.25">
      <c r="A1202" s="42"/>
      <c r="B1202" s="42"/>
      <c r="C1202" s="42"/>
      <c r="D1202" s="42"/>
      <c r="E1202" s="42"/>
      <c r="F1202" s="42"/>
      <c r="G1202" s="177"/>
      <c r="H1202" s="42"/>
      <c r="I1202" s="42"/>
      <c r="J1202" s="177"/>
      <c r="K1202" s="234"/>
      <c r="L1202" s="159"/>
      <c r="M1202" s="42"/>
      <c r="N1202" s="42"/>
      <c r="O1202" s="45"/>
      <c r="P1202" s="45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</row>
    <row r="1203" spans="1:43" ht="15" x14ac:dyDescent="0.25">
      <c r="A1203" s="42"/>
      <c r="B1203" s="42"/>
      <c r="C1203" s="42"/>
      <c r="D1203" s="42"/>
      <c r="E1203" s="42"/>
      <c r="F1203" s="42"/>
      <c r="G1203" s="177"/>
      <c r="H1203" s="42"/>
      <c r="I1203" s="42"/>
      <c r="J1203" s="177"/>
      <c r="K1203" s="234"/>
      <c r="L1203" s="159"/>
      <c r="M1203" s="42"/>
      <c r="N1203" s="42"/>
      <c r="O1203" s="45"/>
      <c r="P1203" s="45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</row>
    <row r="1204" spans="1:43" ht="15" x14ac:dyDescent="0.25">
      <c r="A1204" s="42"/>
      <c r="B1204" s="42"/>
      <c r="C1204" s="42"/>
      <c r="D1204" s="42"/>
      <c r="E1204" s="42"/>
      <c r="F1204" s="42"/>
      <c r="G1204" s="177"/>
      <c r="H1204" s="42"/>
      <c r="I1204" s="42"/>
      <c r="J1204" s="177"/>
      <c r="K1204" s="234"/>
      <c r="L1204" s="159"/>
      <c r="M1204" s="42"/>
      <c r="N1204" s="42"/>
      <c r="O1204" s="45"/>
      <c r="P1204" s="45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</row>
    <row r="1205" spans="1:43" ht="15" x14ac:dyDescent="0.25">
      <c r="A1205" s="42"/>
      <c r="B1205" s="42"/>
      <c r="C1205" s="42"/>
      <c r="D1205" s="42"/>
      <c r="E1205" s="42"/>
      <c r="F1205" s="42"/>
      <c r="G1205" s="177"/>
      <c r="H1205" s="42"/>
      <c r="I1205" s="42"/>
      <c r="J1205" s="177"/>
      <c r="K1205" s="234"/>
      <c r="L1205" s="159"/>
      <c r="M1205" s="42"/>
      <c r="N1205" s="42"/>
      <c r="O1205" s="45"/>
      <c r="P1205" s="45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</row>
    <row r="1206" spans="1:43" ht="15" x14ac:dyDescent="0.25">
      <c r="A1206" s="42"/>
      <c r="B1206" s="42"/>
      <c r="C1206" s="42"/>
      <c r="D1206" s="42"/>
      <c r="E1206" s="42"/>
      <c r="F1206" s="42"/>
      <c r="G1206" s="177"/>
      <c r="H1206" s="42"/>
      <c r="I1206" s="42"/>
      <c r="J1206" s="177"/>
      <c r="K1206" s="234"/>
      <c r="L1206" s="159"/>
      <c r="M1206" s="42"/>
      <c r="N1206" s="42"/>
      <c r="O1206" s="45"/>
      <c r="P1206" s="45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</row>
    <row r="1207" spans="1:43" ht="15" x14ac:dyDescent="0.25">
      <c r="A1207" s="42"/>
      <c r="B1207" s="42"/>
      <c r="C1207" s="42"/>
      <c r="D1207" s="42"/>
      <c r="E1207" s="42"/>
      <c r="F1207" s="42"/>
      <c r="G1207" s="177"/>
      <c r="H1207" s="42"/>
      <c r="I1207" s="42"/>
      <c r="J1207" s="177"/>
      <c r="K1207" s="234"/>
      <c r="L1207" s="159"/>
      <c r="M1207" s="42"/>
      <c r="N1207" s="42"/>
      <c r="O1207" s="45"/>
      <c r="P1207" s="45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</row>
    <row r="1208" spans="1:43" ht="15" x14ac:dyDescent="0.25">
      <c r="A1208" s="42"/>
      <c r="B1208" s="42"/>
      <c r="C1208" s="42"/>
      <c r="D1208" s="42"/>
      <c r="E1208" s="42"/>
      <c r="F1208" s="42"/>
      <c r="G1208" s="177"/>
      <c r="H1208" s="42"/>
      <c r="I1208" s="42"/>
      <c r="J1208" s="177"/>
      <c r="K1208" s="234"/>
      <c r="L1208" s="159"/>
      <c r="M1208" s="42"/>
      <c r="N1208" s="42"/>
      <c r="O1208" s="45"/>
      <c r="P1208" s="45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</row>
    <row r="1209" spans="1:43" ht="15" x14ac:dyDescent="0.25">
      <c r="A1209" s="42"/>
      <c r="B1209" s="42"/>
      <c r="C1209" s="42"/>
      <c r="D1209" s="42"/>
      <c r="E1209" s="42"/>
      <c r="F1209" s="42"/>
      <c r="G1209" s="177"/>
      <c r="H1209" s="42"/>
      <c r="I1209" s="42"/>
      <c r="J1209" s="177"/>
      <c r="K1209" s="234"/>
      <c r="L1209" s="159"/>
      <c r="M1209" s="42"/>
      <c r="N1209" s="42"/>
      <c r="O1209" s="45"/>
      <c r="P1209" s="45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</row>
    <row r="1210" spans="1:43" ht="15" x14ac:dyDescent="0.25">
      <c r="A1210" s="42"/>
      <c r="B1210" s="42"/>
      <c r="C1210" s="42"/>
      <c r="D1210" s="42"/>
      <c r="E1210" s="42"/>
      <c r="F1210" s="42"/>
      <c r="G1210" s="177"/>
      <c r="H1210" s="42"/>
      <c r="I1210" s="42"/>
      <c r="J1210" s="177"/>
      <c r="K1210" s="234"/>
      <c r="L1210" s="159"/>
      <c r="M1210" s="42"/>
      <c r="N1210" s="42"/>
      <c r="O1210" s="45"/>
      <c r="P1210" s="45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</row>
    <row r="1211" spans="1:43" ht="15" x14ac:dyDescent="0.25">
      <c r="A1211" s="42"/>
      <c r="B1211" s="42"/>
      <c r="C1211" s="42"/>
      <c r="D1211" s="42"/>
      <c r="E1211" s="42"/>
      <c r="F1211" s="42"/>
      <c r="G1211" s="177"/>
      <c r="H1211" s="42"/>
      <c r="I1211" s="42"/>
      <c r="J1211" s="177"/>
      <c r="K1211" s="234"/>
      <c r="L1211" s="159"/>
      <c r="M1211" s="42"/>
      <c r="N1211" s="42"/>
      <c r="O1211" s="45"/>
      <c r="P1211" s="45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</row>
    <row r="1212" spans="1:43" ht="15" x14ac:dyDescent="0.25">
      <c r="A1212" s="42"/>
      <c r="B1212" s="42"/>
      <c r="C1212" s="42"/>
      <c r="D1212" s="42"/>
      <c r="E1212" s="42"/>
      <c r="F1212" s="42"/>
      <c r="G1212" s="177"/>
      <c r="H1212" s="42"/>
      <c r="I1212" s="42"/>
      <c r="J1212" s="177"/>
      <c r="K1212" s="234"/>
      <c r="L1212" s="159"/>
      <c r="M1212" s="42"/>
      <c r="N1212" s="42"/>
      <c r="O1212" s="45"/>
      <c r="P1212" s="45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</row>
    <row r="1213" spans="1:43" ht="15" x14ac:dyDescent="0.25">
      <c r="A1213" s="42"/>
      <c r="B1213" s="42"/>
      <c r="C1213" s="42"/>
      <c r="D1213" s="42"/>
      <c r="E1213" s="42"/>
      <c r="F1213" s="42"/>
      <c r="G1213" s="177"/>
      <c r="H1213" s="42"/>
      <c r="I1213" s="42"/>
      <c r="J1213" s="177"/>
      <c r="K1213" s="234"/>
      <c r="L1213" s="159"/>
      <c r="M1213" s="42"/>
      <c r="N1213" s="42"/>
      <c r="O1213" s="45"/>
      <c r="P1213" s="45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</row>
    <row r="1214" spans="1:43" ht="15" x14ac:dyDescent="0.25">
      <c r="A1214" s="42"/>
      <c r="B1214" s="42"/>
      <c r="C1214" s="42"/>
      <c r="D1214" s="42"/>
      <c r="E1214" s="42"/>
      <c r="F1214" s="42"/>
      <c r="G1214" s="177"/>
      <c r="H1214" s="42"/>
      <c r="I1214" s="42"/>
      <c r="J1214" s="177"/>
      <c r="K1214" s="234"/>
      <c r="L1214" s="159"/>
      <c r="M1214" s="42"/>
      <c r="N1214" s="42"/>
      <c r="O1214" s="45"/>
      <c r="P1214" s="45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</row>
    <row r="1215" spans="1:43" ht="15" x14ac:dyDescent="0.25">
      <c r="A1215" s="42"/>
      <c r="B1215" s="42"/>
      <c r="C1215" s="42"/>
      <c r="D1215" s="42"/>
      <c r="E1215" s="42"/>
      <c r="F1215" s="42"/>
      <c r="G1215" s="177"/>
      <c r="H1215" s="42"/>
      <c r="I1215" s="42"/>
      <c r="J1215" s="177"/>
      <c r="K1215" s="234"/>
      <c r="L1215" s="159"/>
      <c r="M1215" s="42"/>
      <c r="N1215" s="42"/>
      <c r="O1215" s="45"/>
      <c r="P1215" s="45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</row>
    <row r="1216" spans="1:43" ht="15" x14ac:dyDescent="0.25">
      <c r="A1216" s="42"/>
      <c r="B1216" s="42"/>
      <c r="C1216" s="42"/>
      <c r="D1216" s="42"/>
      <c r="E1216" s="42"/>
      <c r="F1216" s="42"/>
      <c r="G1216" s="177"/>
      <c r="H1216" s="42"/>
      <c r="I1216" s="42"/>
      <c r="J1216" s="177"/>
      <c r="K1216" s="234"/>
      <c r="L1216" s="159"/>
      <c r="M1216" s="42"/>
      <c r="N1216" s="42"/>
      <c r="O1216" s="45"/>
      <c r="P1216" s="45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</row>
    <row r="1217" spans="1:43" ht="15" x14ac:dyDescent="0.25">
      <c r="A1217" s="42"/>
      <c r="B1217" s="42"/>
      <c r="C1217" s="42"/>
      <c r="D1217" s="42"/>
      <c r="E1217" s="42"/>
      <c r="F1217" s="42"/>
      <c r="G1217" s="177"/>
      <c r="H1217" s="42"/>
      <c r="I1217" s="42"/>
      <c r="J1217" s="177"/>
      <c r="K1217" s="234"/>
      <c r="L1217" s="159"/>
      <c r="M1217" s="42"/>
      <c r="N1217" s="42"/>
      <c r="O1217" s="45"/>
      <c r="P1217" s="45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</row>
    <row r="1218" spans="1:43" ht="15" x14ac:dyDescent="0.25">
      <c r="A1218" s="42"/>
      <c r="B1218" s="42"/>
      <c r="C1218" s="42"/>
      <c r="D1218" s="42"/>
      <c r="E1218" s="42"/>
      <c r="F1218" s="42"/>
      <c r="G1218" s="177"/>
      <c r="H1218" s="42"/>
      <c r="I1218" s="42"/>
      <c r="J1218" s="177"/>
      <c r="K1218" s="234"/>
      <c r="L1218" s="159"/>
      <c r="M1218" s="42"/>
      <c r="N1218" s="42"/>
      <c r="O1218" s="45"/>
      <c r="P1218" s="45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</row>
    <row r="1219" spans="1:43" ht="15" x14ac:dyDescent="0.25">
      <c r="A1219" s="42"/>
      <c r="B1219" s="42"/>
      <c r="C1219" s="42"/>
      <c r="D1219" s="42"/>
      <c r="E1219" s="42"/>
      <c r="F1219" s="42"/>
      <c r="G1219" s="177"/>
      <c r="H1219" s="42"/>
      <c r="I1219" s="42"/>
      <c r="J1219" s="177"/>
      <c r="K1219" s="234"/>
      <c r="L1219" s="159"/>
      <c r="M1219" s="42"/>
      <c r="N1219" s="42"/>
      <c r="O1219" s="45"/>
      <c r="P1219" s="45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</row>
    <row r="1220" spans="1:43" ht="15" x14ac:dyDescent="0.25">
      <c r="A1220" s="42"/>
      <c r="B1220" s="42"/>
      <c r="C1220" s="42"/>
      <c r="D1220" s="42"/>
      <c r="E1220" s="42"/>
      <c r="F1220" s="42"/>
      <c r="G1220" s="177"/>
      <c r="H1220" s="42"/>
      <c r="I1220" s="42"/>
      <c r="J1220" s="177"/>
      <c r="K1220" s="234"/>
      <c r="L1220" s="159"/>
      <c r="M1220" s="42"/>
      <c r="N1220" s="42"/>
      <c r="O1220" s="45"/>
      <c r="P1220" s="45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</row>
    <row r="1221" spans="1:43" ht="15" x14ac:dyDescent="0.25">
      <c r="A1221" s="42"/>
      <c r="B1221" s="42"/>
      <c r="C1221" s="42"/>
      <c r="D1221" s="42"/>
      <c r="E1221" s="42"/>
      <c r="F1221" s="42"/>
      <c r="G1221" s="177"/>
      <c r="H1221" s="42"/>
      <c r="I1221" s="42"/>
      <c r="J1221" s="177"/>
      <c r="K1221" s="234"/>
      <c r="L1221" s="159"/>
      <c r="M1221" s="42"/>
      <c r="N1221" s="42"/>
      <c r="O1221" s="45"/>
      <c r="P1221" s="45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</row>
    <row r="1222" spans="1:43" ht="15" x14ac:dyDescent="0.25">
      <c r="A1222" s="42"/>
      <c r="B1222" s="42"/>
      <c r="C1222" s="42"/>
      <c r="D1222" s="42"/>
      <c r="E1222" s="42"/>
      <c r="F1222" s="42"/>
      <c r="G1222" s="177"/>
      <c r="H1222" s="42"/>
      <c r="I1222" s="42"/>
      <c r="J1222" s="177"/>
      <c r="K1222" s="234"/>
      <c r="L1222" s="159"/>
      <c r="M1222" s="42"/>
      <c r="N1222" s="42"/>
      <c r="O1222" s="45"/>
      <c r="P1222" s="45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</row>
    <row r="1223" spans="1:43" ht="15" x14ac:dyDescent="0.25">
      <c r="A1223" s="42"/>
      <c r="B1223" s="42"/>
      <c r="C1223" s="42"/>
      <c r="D1223" s="42"/>
      <c r="E1223" s="42"/>
      <c r="F1223" s="42"/>
      <c r="G1223" s="177"/>
      <c r="H1223" s="42"/>
      <c r="I1223" s="42"/>
      <c r="J1223" s="177"/>
      <c r="K1223" s="234"/>
      <c r="L1223" s="159"/>
      <c r="M1223" s="42"/>
      <c r="N1223" s="42"/>
      <c r="O1223" s="45"/>
      <c r="P1223" s="45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</row>
    <row r="1224" spans="1:43" ht="15" x14ac:dyDescent="0.25">
      <c r="A1224" s="42"/>
      <c r="B1224" s="42"/>
      <c r="C1224" s="42"/>
      <c r="D1224" s="42"/>
      <c r="E1224" s="42"/>
      <c r="F1224" s="42"/>
      <c r="G1224" s="177"/>
      <c r="H1224" s="42"/>
      <c r="I1224" s="42"/>
      <c r="J1224" s="177"/>
      <c r="K1224" s="234"/>
      <c r="L1224" s="159"/>
      <c r="M1224" s="42"/>
      <c r="N1224" s="42"/>
      <c r="O1224" s="45"/>
      <c r="P1224" s="45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</row>
    <row r="1225" spans="1:43" ht="15" x14ac:dyDescent="0.25">
      <c r="A1225" s="42"/>
      <c r="B1225" s="42"/>
      <c r="C1225" s="42"/>
      <c r="D1225" s="42"/>
      <c r="E1225" s="42"/>
      <c r="F1225" s="42"/>
      <c r="G1225" s="177"/>
      <c r="H1225" s="42"/>
      <c r="I1225" s="42"/>
      <c r="J1225" s="177"/>
      <c r="K1225" s="234"/>
      <c r="L1225" s="159"/>
      <c r="M1225" s="42"/>
      <c r="N1225" s="42"/>
      <c r="O1225" s="45"/>
      <c r="P1225" s="45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</row>
    <row r="1226" spans="1:43" ht="15" x14ac:dyDescent="0.25">
      <c r="A1226" s="42"/>
      <c r="B1226" s="42"/>
      <c r="C1226" s="42"/>
      <c r="D1226" s="42"/>
      <c r="E1226" s="42"/>
      <c r="F1226" s="42"/>
      <c r="G1226" s="177"/>
      <c r="H1226" s="42"/>
      <c r="I1226" s="42"/>
      <c r="J1226" s="177"/>
      <c r="K1226" s="234"/>
      <c r="L1226" s="159"/>
      <c r="M1226" s="42"/>
      <c r="N1226" s="42"/>
      <c r="O1226" s="45"/>
      <c r="P1226" s="45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</row>
    <row r="1227" spans="1:43" ht="15" x14ac:dyDescent="0.25">
      <c r="A1227" s="42"/>
      <c r="B1227" s="42"/>
      <c r="C1227" s="42"/>
      <c r="D1227" s="42"/>
      <c r="E1227" s="42"/>
      <c r="F1227" s="42"/>
      <c r="G1227" s="177"/>
      <c r="H1227" s="42"/>
      <c r="I1227" s="42"/>
      <c r="J1227" s="177"/>
      <c r="K1227" s="234"/>
      <c r="L1227" s="159"/>
      <c r="M1227" s="42"/>
      <c r="N1227" s="42"/>
      <c r="O1227" s="45"/>
      <c r="P1227" s="45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</row>
    <row r="1228" spans="1:43" ht="15" x14ac:dyDescent="0.25">
      <c r="A1228" s="42"/>
      <c r="B1228" s="42"/>
      <c r="C1228" s="42"/>
      <c r="D1228" s="42"/>
      <c r="E1228" s="42"/>
      <c r="F1228" s="42"/>
      <c r="G1228" s="177"/>
      <c r="H1228" s="42"/>
      <c r="I1228" s="42"/>
      <c r="J1228" s="177"/>
      <c r="K1228" s="234"/>
      <c r="L1228" s="159"/>
      <c r="M1228" s="42"/>
      <c r="N1228" s="42"/>
      <c r="O1228" s="45"/>
      <c r="P1228" s="45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</row>
    <row r="1229" spans="1:43" ht="15" x14ac:dyDescent="0.25">
      <c r="A1229" s="42"/>
      <c r="B1229" s="42"/>
      <c r="C1229" s="42"/>
      <c r="D1229" s="42"/>
      <c r="E1229" s="42"/>
      <c r="F1229" s="42"/>
      <c r="G1229" s="177"/>
      <c r="H1229" s="42"/>
      <c r="I1229" s="42"/>
      <c r="J1229" s="177"/>
      <c r="K1229" s="234"/>
      <c r="L1229" s="159"/>
      <c r="M1229" s="42"/>
      <c r="N1229" s="42"/>
      <c r="O1229" s="45"/>
      <c r="P1229" s="45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</row>
    <row r="1230" spans="1:43" ht="15" x14ac:dyDescent="0.25">
      <c r="A1230" s="42"/>
      <c r="B1230" s="42"/>
      <c r="C1230" s="42"/>
      <c r="D1230" s="42"/>
      <c r="E1230" s="42"/>
      <c r="F1230" s="42"/>
      <c r="G1230" s="177"/>
      <c r="H1230" s="42"/>
      <c r="I1230" s="42"/>
      <c r="J1230" s="177"/>
      <c r="K1230" s="234"/>
      <c r="L1230" s="159"/>
      <c r="M1230" s="42"/>
      <c r="N1230" s="42"/>
      <c r="O1230" s="45"/>
      <c r="P1230" s="45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</row>
    <row r="1231" spans="1:43" ht="15" x14ac:dyDescent="0.25">
      <c r="A1231" s="42"/>
      <c r="B1231" s="42"/>
      <c r="C1231" s="42"/>
      <c r="D1231" s="42"/>
      <c r="E1231" s="42"/>
      <c r="F1231" s="42"/>
      <c r="G1231" s="177"/>
      <c r="H1231" s="42"/>
      <c r="I1231" s="42"/>
      <c r="J1231" s="177"/>
      <c r="K1231" s="234"/>
      <c r="L1231" s="159"/>
      <c r="M1231" s="42"/>
      <c r="N1231" s="42"/>
      <c r="O1231" s="45"/>
      <c r="P1231" s="45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</row>
    <row r="1232" spans="1:43" ht="15" x14ac:dyDescent="0.25">
      <c r="A1232" s="42"/>
      <c r="B1232" s="42"/>
      <c r="C1232" s="42"/>
      <c r="D1232" s="42"/>
      <c r="E1232" s="42"/>
      <c r="F1232" s="42"/>
      <c r="G1232" s="177"/>
      <c r="H1232" s="42"/>
      <c r="I1232" s="42"/>
      <c r="J1232" s="177"/>
      <c r="K1232" s="234"/>
      <c r="L1232" s="159"/>
      <c r="M1232" s="42"/>
      <c r="N1232" s="42"/>
      <c r="O1232" s="45"/>
      <c r="P1232" s="45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</row>
    <row r="1233" spans="1:43" ht="15" x14ac:dyDescent="0.25">
      <c r="A1233" s="42"/>
      <c r="B1233" s="42"/>
      <c r="C1233" s="42"/>
      <c r="D1233" s="42"/>
      <c r="E1233" s="42"/>
      <c r="F1233" s="42"/>
      <c r="G1233" s="177"/>
      <c r="H1233" s="42"/>
      <c r="I1233" s="42"/>
      <c r="J1233" s="177"/>
      <c r="K1233" s="234"/>
      <c r="L1233" s="159"/>
      <c r="M1233" s="42"/>
      <c r="N1233" s="42"/>
      <c r="O1233" s="45"/>
      <c r="P1233" s="45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</row>
    <row r="1234" spans="1:43" ht="15" x14ac:dyDescent="0.25">
      <c r="A1234" s="42"/>
      <c r="B1234" s="42"/>
      <c r="C1234" s="42"/>
      <c r="D1234" s="42"/>
      <c r="E1234" s="42"/>
      <c r="F1234" s="42"/>
      <c r="G1234" s="177"/>
      <c r="H1234" s="42"/>
      <c r="I1234" s="42"/>
      <c r="J1234" s="177"/>
      <c r="K1234" s="234"/>
      <c r="L1234" s="159"/>
      <c r="M1234" s="42"/>
      <c r="N1234" s="42"/>
      <c r="O1234" s="45"/>
      <c r="P1234" s="45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</row>
    <row r="1235" spans="1:43" ht="15" x14ac:dyDescent="0.25">
      <c r="A1235" s="42"/>
      <c r="B1235" s="42"/>
      <c r="C1235" s="42"/>
      <c r="D1235" s="42"/>
      <c r="E1235" s="42"/>
      <c r="F1235" s="42"/>
      <c r="G1235" s="177"/>
      <c r="H1235" s="42"/>
      <c r="I1235" s="42"/>
      <c r="J1235" s="177"/>
      <c r="K1235" s="234"/>
      <c r="L1235" s="159"/>
      <c r="M1235" s="42"/>
      <c r="N1235" s="42"/>
      <c r="O1235" s="45"/>
      <c r="P1235" s="45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</row>
    <row r="1236" spans="1:43" ht="15" x14ac:dyDescent="0.25">
      <c r="A1236" s="42"/>
      <c r="B1236" s="42"/>
      <c r="C1236" s="42"/>
      <c r="D1236" s="42"/>
      <c r="E1236" s="42"/>
      <c r="F1236" s="42"/>
      <c r="G1236" s="177"/>
      <c r="H1236" s="42"/>
      <c r="I1236" s="42"/>
      <c r="J1236" s="177"/>
      <c r="K1236" s="234"/>
      <c r="L1236" s="159"/>
      <c r="M1236" s="42"/>
      <c r="N1236" s="42"/>
      <c r="O1236" s="45"/>
      <c r="P1236" s="45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</row>
    <row r="1237" spans="1:43" ht="15" x14ac:dyDescent="0.25">
      <c r="A1237" s="42"/>
      <c r="B1237" s="42"/>
      <c r="C1237" s="42"/>
      <c r="D1237" s="42"/>
      <c r="E1237" s="42"/>
      <c r="F1237" s="42"/>
      <c r="G1237" s="177"/>
      <c r="H1237" s="42"/>
      <c r="I1237" s="42"/>
      <c r="J1237" s="177"/>
      <c r="K1237" s="234"/>
      <c r="L1237" s="159"/>
      <c r="M1237" s="42"/>
      <c r="N1237" s="42"/>
      <c r="O1237" s="45"/>
      <c r="P1237" s="45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</row>
    <row r="1238" spans="1:43" ht="15" x14ac:dyDescent="0.25">
      <c r="A1238" s="42"/>
      <c r="B1238" s="42"/>
      <c r="C1238" s="42"/>
      <c r="D1238" s="42"/>
      <c r="E1238" s="42"/>
      <c r="F1238" s="42"/>
      <c r="G1238" s="177"/>
      <c r="H1238" s="42"/>
      <c r="I1238" s="42"/>
      <c r="J1238" s="177"/>
      <c r="K1238" s="234"/>
      <c r="L1238" s="159"/>
      <c r="M1238" s="42"/>
      <c r="N1238" s="42"/>
      <c r="O1238" s="45"/>
      <c r="P1238" s="45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</row>
    <row r="1239" spans="1:43" ht="15" x14ac:dyDescent="0.25">
      <c r="A1239" s="42"/>
      <c r="B1239" s="42"/>
      <c r="C1239" s="42"/>
      <c r="D1239" s="42"/>
      <c r="E1239" s="42"/>
      <c r="F1239" s="42"/>
      <c r="G1239" s="177"/>
      <c r="H1239" s="42"/>
      <c r="I1239" s="42"/>
      <c r="J1239" s="177"/>
      <c r="K1239" s="234"/>
      <c r="L1239" s="159"/>
      <c r="M1239" s="42"/>
      <c r="N1239" s="42"/>
      <c r="O1239" s="45"/>
      <c r="P1239" s="45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</row>
    <row r="1240" spans="1:43" ht="15" x14ac:dyDescent="0.25">
      <c r="A1240" s="42"/>
      <c r="B1240" s="42"/>
      <c r="C1240" s="42"/>
      <c r="D1240" s="42"/>
      <c r="E1240" s="42"/>
      <c r="F1240" s="42"/>
      <c r="G1240" s="177"/>
      <c r="H1240" s="42"/>
      <c r="I1240" s="42"/>
      <c r="J1240" s="177"/>
      <c r="K1240" s="234"/>
      <c r="L1240" s="159"/>
      <c r="M1240" s="42"/>
      <c r="N1240" s="42"/>
      <c r="O1240" s="45"/>
      <c r="P1240" s="45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</row>
    <row r="1241" spans="1:43" ht="15" x14ac:dyDescent="0.25">
      <c r="A1241" s="42"/>
      <c r="B1241" s="42"/>
      <c r="C1241" s="42"/>
      <c r="D1241" s="42"/>
      <c r="E1241" s="42"/>
      <c r="F1241" s="42"/>
      <c r="G1241" s="177"/>
      <c r="H1241" s="42"/>
      <c r="I1241" s="42"/>
      <c r="J1241" s="177"/>
      <c r="K1241" s="234"/>
      <c r="L1241" s="159"/>
      <c r="M1241" s="42"/>
      <c r="N1241" s="42"/>
      <c r="O1241" s="45"/>
      <c r="P1241" s="45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</row>
    <row r="1242" spans="1:43" ht="15" x14ac:dyDescent="0.25">
      <c r="A1242" s="42"/>
      <c r="B1242" s="42"/>
      <c r="C1242" s="42"/>
      <c r="D1242" s="42"/>
      <c r="E1242" s="42"/>
      <c r="F1242" s="42"/>
      <c r="G1242" s="177"/>
      <c r="H1242" s="42"/>
      <c r="I1242" s="42"/>
      <c r="J1242" s="177"/>
      <c r="K1242" s="234"/>
      <c r="L1242" s="159"/>
      <c r="M1242" s="42"/>
      <c r="N1242" s="42"/>
      <c r="O1242" s="45"/>
      <c r="P1242" s="45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</row>
    <row r="1243" spans="1:43" ht="15" x14ac:dyDescent="0.25">
      <c r="A1243" s="42"/>
      <c r="B1243" s="42"/>
      <c r="C1243" s="42"/>
      <c r="D1243" s="42"/>
      <c r="E1243" s="42"/>
      <c r="F1243" s="42"/>
      <c r="G1243" s="177"/>
      <c r="H1243" s="42"/>
      <c r="I1243" s="42"/>
      <c r="J1243" s="177"/>
      <c r="K1243" s="234"/>
      <c r="L1243" s="159"/>
      <c r="M1243" s="42"/>
      <c r="N1243" s="42"/>
      <c r="O1243" s="45"/>
      <c r="P1243" s="45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</row>
    <row r="1244" spans="1:43" ht="15" x14ac:dyDescent="0.25">
      <c r="A1244" s="42"/>
      <c r="B1244" s="42"/>
      <c r="C1244" s="42"/>
      <c r="D1244" s="42"/>
      <c r="E1244" s="42"/>
      <c r="F1244" s="42"/>
      <c r="G1244" s="177"/>
      <c r="H1244" s="42"/>
      <c r="I1244" s="42"/>
      <c r="J1244" s="177"/>
      <c r="K1244" s="234"/>
      <c r="L1244" s="159"/>
      <c r="M1244" s="42"/>
      <c r="N1244" s="42"/>
      <c r="O1244" s="45"/>
      <c r="P1244" s="45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</row>
    <row r="1245" spans="1:43" ht="15" x14ac:dyDescent="0.25">
      <c r="A1245" s="42"/>
      <c r="B1245" s="42"/>
      <c r="C1245" s="42"/>
      <c r="D1245" s="42"/>
      <c r="E1245" s="42"/>
      <c r="F1245" s="42"/>
      <c r="G1245" s="177"/>
      <c r="H1245" s="42"/>
      <c r="I1245" s="42"/>
      <c r="J1245" s="177"/>
      <c r="K1245" s="234"/>
      <c r="L1245" s="159"/>
      <c r="M1245" s="42"/>
      <c r="N1245" s="42"/>
      <c r="O1245" s="45"/>
      <c r="P1245" s="45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</row>
    <row r="1246" spans="1:43" ht="15" x14ac:dyDescent="0.25">
      <c r="A1246" s="42"/>
      <c r="B1246" s="42"/>
      <c r="C1246" s="42"/>
      <c r="D1246" s="42"/>
      <c r="E1246" s="42"/>
      <c r="F1246" s="42"/>
      <c r="G1246" s="177"/>
      <c r="H1246" s="42"/>
      <c r="I1246" s="42"/>
      <c r="J1246" s="177"/>
      <c r="K1246" s="234"/>
      <c r="L1246" s="159"/>
      <c r="M1246" s="42"/>
      <c r="N1246" s="42"/>
      <c r="O1246" s="45"/>
      <c r="P1246" s="45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</row>
    <row r="1247" spans="1:43" ht="15" x14ac:dyDescent="0.25">
      <c r="A1247" s="42"/>
      <c r="B1247" s="42"/>
      <c r="C1247" s="42"/>
      <c r="D1247" s="42"/>
      <c r="E1247" s="42"/>
      <c r="F1247" s="42"/>
      <c r="G1247" s="177"/>
      <c r="H1247" s="42"/>
      <c r="I1247" s="42"/>
      <c r="J1247" s="177"/>
      <c r="K1247" s="234"/>
      <c r="L1247" s="159"/>
      <c r="M1247" s="42"/>
      <c r="N1247" s="42"/>
      <c r="O1247" s="45"/>
      <c r="P1247" s="45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</row>
    <row r="1248" spans="1:43" ht="15" x14ac:dyDescent="0.25">
      <c r="A1248" s="42"/>
      <c r="B1248" s="42"/>
      <c r="C1248" s="42"/>
      <c r="D1248" s="42"/>
      <c r="E1248" s="42"/>
      <c r="F1248" s="42"/>
      <c r="G1248" s="177"/>
      <c r="H1248" s="42"/>
      <c r="I1248" s="42"/>
      <c r="J1248" s="177"/>
      <c r="K1248" s="234"/>
      <c r="L1248" s="159"/>
      <c r="M1248" s="42"/>
      <c r="N1248" s="42"/>
      <c r="O1248" s="45"/>
      <c r="P1248" s="45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</row>
    <row r="1249" spans="1:43" ht="15" x14ac:dyDescent="0.25">
      <c r="A1249" s="42"/>
      <c r="B1249" s="42"/>
      <c r="C1249" s="42"/>
      <c r="D1249" s="42"/>
      <c r="E1249" s="42"/>
      <c r="F1249" s="42"/>
      <c r="G1249" s="177"/>
      <c r="H1249" s="42"/>
      <c r="I1249" s="42"/>
      <c r="J1249" s="177"/>
      <c r="K1249" s="234"/>
      <c r="L1249" s="159"/>
      <c r="M1249" s="42"/>
      <c r="N1249" s="42"/>
      <c r="O1249" s="45"/>
      <c r="P1249" s="45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</row>
    <row r="1250" spans="1:43" ht="15" x14ac:dyDescent="0.25">
      <c r="A1250" s="42"/>
      <c r="B1250" s="42"/>
      <c r="C1250" s="42"/>
      <c r="D1250" s="42"/>
      <c r="E1250" s="42"/>
      <c r="F1250" s="42"/>
      <c r="G1250" s="177"/>
      <c r="H1250" s="42"/>
      <c r="I1250" s="42"/>
      <c r="J1250" s="177"/>
      <c r="K1250" s="234"/>
      <c r="L1250" s="159"/>
      <c r="M1250" s="42"/>
      <c r="N1250" s="42"/>
      <c r="O1250" s="45"/>
      <c r="P1250" s="45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</row>
    <row r="1251" spans="1:43" ht="15" x14ac:dyDescent="0.25">
      <c r="A1251" s="42"/>
      <c r="B1251" s="42"/>
      <c r="C1251" s="42"/>
      <c r="D1251" s="42"/>
      <c r="E1251" s="42"/>
      <c r="F1251" s="42"/>
      <c r="G1251" s="177"/>
      <c r="H1251" s="42"/>
      <c r="I1251" s="42"/>
      <c r="J1251" s="177"/>
      <c r="K1251" s="234"/>
      <c r="L1251" s="159"/>
      <c r="M1251" s="42"/>
      <c r="N1251" s="42"/>
      <c r="O1251" s="45"/>
      <c r="P1251" s="45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</row>
    <row r="1252" spans="1:43" ht="15" x14ac:dyDescent="0.25">
      <c r="A1252" s="42"/>
      <c r="B1252" s="42"/>
      <c r="C1252" s="42"/>
      <c r="D1252" s="42"/>
      <c r="E1252" s="42"/>
      <c r="F1252" s="42"/>
      <c r="G1252" s="177"/>
      <c r="H1252" s="42"/>
      <c r="I1252" s="42"/>
      <c r="J1252" s="177"/>
      <c r="K1252" s="234"/>
      <c r="L1252" s="159"/>
      <c r="M1252" s="42"/>
      <c r="N1252" s="42"/>
      <c r="O1252" s="45"/>
      <c r="P1252" s="45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</row>
    <row r="1253" spans="1:43" ht="15" x14ac:dyDescent="0.25">
      <c r="A1253" s="42"/>
      <c r="B1253" s="42"/>
      <c r="C1253" s="42"/>
      <c r="D1253" s="42"/>
      <c r="E1253" s="42"/>
      <c r="F1253" s="42"/>
      <c r="G1253" s="177"/>
      <c r="H1253" s="42"/>
      <c r="I1253" s="42"/>
      <c r="J1253" s="177"/>
      <c r="K1253" s="234"/>
      <c r="L1253" s="159"/>
      <c r="M1253" s="42"/>
      <c r="N1253" s="42"/>
      <c r="O1253" s="45"/>
      <c r="P1253" s="45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</row>
    <row r="1254" spans="1:43" ht="15" x14ac:dyDescent="0.25">
      <c r="A1254" s="42"/>
      <c r="B1254" s="42"/>
      <c r="C1254" s="42"/>
      <c r="D1254" s="42"/>
      <c r="E1254" s="42"/>
      <c r="F1254" s="42"/>
      <c r="G1254" s="177"/>
      <c r="H1254" s="42"/>
      <c r="I1254" s="42"/>
      <c r="J1254" s="177"/>
      <c r="K1254" s="234"/>
      <c r="L1254" s="159"/>
      <c r="M1254" s="42"/>
      <c r="N1254" s="42"/>
      <c r="O1254" s="45"/>
      <c r="P1254" s="45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</row>
    <row r="1255" spans="1:43" ht="15" x14ac:dyDescent="0.25">
      <c r="A1255" s="42"/>
      <c r="B1255" s="42"/>
      <c r="C1255" s="42"/>
      <c r="D1255" s="42"/>
      <c r="E1255" s="42"/>
      <c r="F1255" s="42"/>
      <c r="G1255" s="177"/>
      <c r="H1255" s="42"/>
      <c r="I1255" s="42"/>
      <c r="J1255" s="177"/>
      <c r="K1255" s="234"/>
      <c r="L1255" s="159"/>
      <c r="M1255" s="42"/>
      <c r="N1255" s="42"/>
      <c r="O1255" s="45"/>
      <c r="P1255" s="45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</row>
    <row r="1256" spans="1:43" ht="15" x14ac:dyDescent="0.25">
      <c r="A1256" s="42"/>
      <c r="B1256" s="42"/>
      <c r="C1256" s="42"/>
      <c r="D1256" s="42"/>
      <c r="E1256" s="42"/>
      <c r="F1256" s="42"/>
      <c r="G1256" s="177"/>
      <c r="H1256" s="42"/>
      <c r="I1256" s="42"/>
      <c r="J1256" s="177"/>
      <c r="K1256" s="234"/>
      <c r="L1256" s="159"/>
      <c r="M1256" s="42"/>
      <c r="N1256" s="42"/>
      <c r="O1256" s="45"/>
      <c r="P1256" s="45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</row>
    <row r="1257" spans="1:43" ht="15" x14ac:dyDescent="0.25">
      <c r="A1257" s="42"/>
      <c r="B1257" s="42"/>
      <c r="C1257" s="42"/>
      <c r="D1257" s="42"/>
      <c r="E1257" s="42"/>
      <c r="F1257" s="42"/>
      <c r="G1257" s="177"/>
      <c r="H1257" s="42"/>
      <c r="I1257" s="42"/>
      <c r="J1257" s="177"/>
      <c r="K1257" s="234"/>
      <c r="L1257" s="159"/>
      <c r="M1257" s="42"/>
      <c r="N1257" s="42"/>
      <c r="O1257" s="45"/>
      <c r="P1257" s="45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</row>
    <row r="1258" spans="1:43" ht="15" x14ac:dyDescent="0.25">
      <c r="A1258" s="42"/>
      <c r="B1258" s="42"/>
      <c r="C1258" s="42"/>
      <c r="D1258" s="42"/>
      <c r="E1258" s="42"/>
      <c r="F1258" s="42"/>
      <c r="G1258" s="177"/>
      <c r="H1258" s="42"/>
      <c r="I1258" s="42"/>
      <c r="J1258" s="177"/>
      <c r="K1258" s="234"/>
      <c r="L1258" s="159"/>
      <c r="M1258" s="42"/>
      <c r="N1258" s="42"/>
      <c r="O1258" s="45"/>
      <c r="P1258" s="45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</row>
    <row r="1259" spans="1:43" ht="15" x14ac:dyDescent="0.25">
      <c r="A1259" s="42"/>
      <c r="B1259" s="42"/>
      <c r="C1259" s="42"/>
      <c r="D1259" s="42"/>
      <c r="E1259" s="42"/>
      <c r="F1259" s="42"/>
      <c r="G1259" s="177"/>
      <c r="H1259" s="42"/>
      <c r="I1259" s="42"/>
      <c r="J1259" s="177"/>
      <c r="K1259" s="234"/>
      <c r="L1259" s="159"/>
      <c r="M1259" s="42"/>
      <c r="N1259" s="42"/>
      <c r="O1259" s="45"/>
      <c r="P1259" s="45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</row>
    <row r="1260" spans="1:43" ht="15" x14ac:dyDescent="0.25">
      <c r="A1260" s="42"/>
      <c r="B1260" s="42"/>
      <c r="C1260" s="42"/>
      <c r="D1260" s="42"/>
      <c r="E1260" s="42"/>
      <c r="F1260" s="42"/>
      <c r="G1260" s="177"/>
      <c r="H1260" s="42"/>
      <c r="I1260" s="42"/>
      <c r="J1260" s="177"/>
      <c r="K1260" s="234"/>
      <c r="L1260" s="159"/>
      <c r="M1260" s="42"/>
      <c r="N1260" s="42"/>
      <c r="O1260" s="45"/>
      <c r="P1260" s="45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</row>
    <row r="1261" spans="1:43" ht="15" x14ac:dyDescent="0.25">
      <c r="A1261" s="42"/>
      <c r="B1261" s="42"/>
      <c r="C1261" s="42"/>
      <c r="D1261" s="42"/>
      <c r="E1261" s="42"/>
      <c r="F1261" s="42"/>
      <c r="G1261" s="177"/>
      <c r="H1261" s="42"/>
      <c r="I1261" s="42"/>
      <c r="J1261" s="177"/>
      <c r="K1261" s="234"/>
      <c r="L1261" s="159"/>
      <c r="M1261" s="42"/>
      <c r="N1261" s="42"/>
      <c r="O1261" s="45"/>
      <c r="P1261" s="45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</row>
    <row r="1262" spans="1:43" ht="15" x14ac:dyDescent="0.25">
      <c r="A1262" s="42"/>
      <c r="B1262" s="42"/>
      <c r="C1262" s="42"/>
      <c r="D1262" s="42"/>
      <c r="E1262" s="42"/>
      <c r="F1262" s="42"/>
      <c r="G1262" s="177"/>
      <c r="H1262" s="42"/>
      <c r="I1262" s="42"/>
      <c r="J1262" s="177"/>
      <c r="K1262" s="234"/>
      <c r="L1262" s="159"/>
      <c r="M1262" s="42"/>
      <c r="N1262" s="42"/>
      <c r="O1262" s="45"/>
      <c r="P1262" s="45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</row>
    <row r="1263" spans="1:43" ht="15" x14ac:dyDescent="0.25">
      <c r="A1263" s="42"/>
      <c r="B1263" s="42"/>
      <c r="C1263" s="42"/>
      <c r="D1263" s="42"/>
      <c r="E1263" s="42"/>
      <c r="F1263" s="42"/>
      <c r="G1263" s="177"/>
      <c r="H1263" s="42"/>
      <c r="I1263" s="42"/>
      <c r="J1263" s="177"/>
      <c r="K1263" s="234"/>
      <c r="L1263" s="159"/>
      <c r="M1263" s="42"/>
      <c r="N1263" s="42"/>
      <c r="O1263" s="45"/>
      <c r="P1263" s="45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</row>
    <row r="1264" spans="1:43" ht="15" x14ac:dyDescent="0.25">
      <c r="A1264" s="42"/>
      <c r="B1264" s="42"/>
      <c r="C1264" s="42"/>
      <c r="D1264" s="42"/>
      <c r="E1264" s="42"/>
      <c r="F1264" s="42"/>
      <c r="G1264" s="177"/>
      <c r="H1264" s="42"/>
      <c r="I1264" s="42"/>
      <c r="J1264" s="177"/>
      <c r="K1264" s="234"/>
      <c r="L1264" s="159"/>
      <c r="M1264" s="42"/>
      <c r="N1264" s="42"/>
      <c r="O1264" s="45"/>
      <c r="P1264" s="45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</row>
    <row r="1265" spans="1:43" ht="15" x14ac:dyDescent="0.25">
      <c r="A1265" s="42"/>
      <c r="B1265" s="42"/>
      <c r="C1265" s="42"/>
      <c r="D1265" s="42"/>
      <c r="E1265" s="42"/>
      <c r="F1265" s="42"/>
      <c r="G1265" s="177"/>
      <c r="H1265" s="42"/>
      <c r="I1265" s="42"/>
      <c r="J1265" s="177"/>
      <c r="K1265" s="234"/>
      <c r="L1265" s="159"/>
      <c r="M1265" s="42"/>
      <c r="N1265" s="42"/>
      <c r="O1265" s="45"/>
      <c r="P1265" s="45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</row>
    <row r="1266" spans="1:43" ht="15" x14ac:dyDescent="0.25">
      <c r="A1266" s="42"/>
      <c r="B1266" s="42"/>
      <c r="C1266" s="42"/>
      <c r="D1266" s="42"/>
      <c r="E1266" s="42"/>
      <c r="F1266" s="42"/>
      <c r="G1266" s="177"/>
      <c r="H1266" s="42"/>
      <c r="I1266" s="42"/>
      <c r="J1266" s="177"/>
      <c r="K1266" s="234"/>
      <c r="L1266" s="159"/>
      <c r="M1266" s="42"/>
      <c r="N1266" s="42"/>
      <c r="O1266" s="45"/>
      <c r="P1266" s="45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</row>
    <row r="1267" spans="1:43" ht="15" x14ac:dyDescent="0.25">
      <c r="A1267" s="42"/>
      <c r="B1267" s="42"/>
      <c r="C1267" s="42"/>
      <c r="D1267" s="42"/>
      <c r="E1267" s="42"/>
      <c r="F1267" s="42"/>
      <c r="G1267" s="177"/>
      <c r="H1267" s="42"/>
      <c r="I1267" s="42"/>
      <c r="J1267" s="177"/>
      <c r="K1267" s="234"/>
      <c r="L1267" s="159"/>
      <c r="M1267" s="42"/>
      <c r="N1267" s="42"/>
      <c r="O1267" s="45"/>
      <c r="P1267" s="45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</row>
    <row r="1268" spans="1:43" ht="15" x14ac:dyDescent="0.25">
      <c r="A1268" s="42"/>
      <c r="B1268" s="42"/>
      <c r="C1268" s="42"/>
      <c r="D1268" s="42"/>
      <c r="E1268" s="42"/>
      <c r="F1268" s="42"/>
      <c r="G1268" s="177"/>
      <c r="H1268" s="42"/>
      <c r="I1268" s="42"/>
      <c r="J1268" s="177"/>
      <c r="K1268" s="234"/>
      <c r="L1268" s="159"/>
      <c r="M1268" s="42"/>
      <c r="N1268" s="42"/>
      <c r="O1268" s="45"/>
      <c r="P1268" s="45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</row>
    <row r="1269" spans="1:43" ht="15" x14ac:dyDescent="0.25">
      <c r="A1269" s="42"/>
      <c r="B1269" s="42"/>
      <c r="C1269" s="42"/>
      <c r="D1269" s="42"/>
      <c r="E1269" s="42"/>
      <c r="F1269" s="42"/>
      <c r="G1269" s="177"/>
      <c r="H1269" s="42"/>
      <c r="I1269" s="42"/>
      <c r="J1269" s="177"/>
      <c r="K1269" s="234"/>
      <c r="L1269" s="159"/>
      <c r="M1269" s="42"/>
      <c r="N1269" s="42"/>
      <c r="O1269" s="45"/>
      <c r="P1269" s="45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</row>
    <row r="1270" spans="1:43" ht="15" x14ac:dyDescent="0.25">
      <c r="A1270" s="42"/>
      <c r="B1270" s="42"/>
      <c r="C1270" s="42"/>
      <c r="D1270" s="42"/>
      <c r="E1270" s="42"/>
      <c r="F1270" s="42"/>
      <c r="G1270" s="177"/>
      <c r="H1270" s="42"/>
      <c r="I1270" s="42"/>
      <c r="J1270" s="177"/>
      <c r="K1270" s="234"/>
      <c r="L1270" s="159"/>
      <c r="M1270" s="42"/>
      <c r="N1270" s="42"/>
      <c r="O1270" s="45"/>
      <c r="P1270" s="45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</row>
    <row r="1271" spans="1:43" ht="15" x14ac:dyDescent="0.25">
      <c r="A1271" s="42"/>
      <c r="B1271" s="42"/>
      <c r="C1271" s="42"/>
      <c r="D1271" s="42"/>
      <c r="E1271" s="42"/>
      <c r="F1271" s="42"/>
      <c r="G1271" s="177"/>
      <c r="H1271" s="42"/>
      <c r="I1271" s="42"/>
      <c r="J1271" s="177"/>
      <c r="K1271" s="234"/>
      <c r="L1271" s="159"/>
      <c r="M1271" s="42"/>
      <c r="N1271" s="42"/>
      <c r="O1271" s="45"/>
      <c r="P1271" s="45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</row>
    <row r="1272" spans="1:43" ht="15" x14ac:dyDescent="0.25">
      <c r="A1272" s="42"/>
      <c r="B1272" s="42"/>
      <c r="C1272" s="42"/>
      <c r="D1272" s="42"/>
      <c r="E1272" s="42"/>
      <c r="F1272" s="42"/>
      <c r="G1272" s="177"/>
      <c r="H1272" s="42"/>
      <c r="I1272" s="42"/>
      <c r="J1272" s="177"/>
      <c r="K1272" s="234"/>
      <c r="L1272" s="159"/>
      <c r="M1272" s="42"/>
      <c r="N1272" s="42"/>
      <c r="O1272" s="45"/>
      <c r="P1272" s="45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</row>
    <row r="1273" spans="1:43" ht="15" x14ac:dyDescent="0.25">
      <c r="A1273" s="42"/>
      <c r="B1273" s="42"/>
      <c r="C1273" s="42"/>
      <c r="D1273" s="42"/>
      <c r="E1273" s="42"/>
      <c r="F1273" s="42"/>
      <c r="G1273" s="177"/>
      <c r="H1273" s="42"/>
      <c r="I1273" s="42"/>
      <c r="J1273" s="177"/>
      <c r="K1273" s="234"/>
      <c r="L1273" s="159"/>
      <c r="M1273" s="42"/>
      <c r="N1273" s="42"/>
      <c r="O1273" s="45"/>
      <c r="P1273" s="45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</row>
    <row r="1274" spans="1:43" ht="15" x14ac:dyDescent="0.25">
      <c r="A1274" s="42"/>
      <c r="B1274" s="42"/>
      <c r="C1274" s="42"/>
      <c r="D1274" s="42"/>
      <c r="E1274" s="42"/>
      <c r="F1274" s="42"/>
      <c r="G1274" s="177"/>
      <c r="H1274" s="42"/>
      <c r="I1274" s="42"/>
      <c r="J1274" s="177"/>
      <c r="K1274" s="234"/>
      <c r="L1274" s="159"/>
      <c r="M1274" s="42"/>
      <c r="N1274" s="42"/>
      <c r="O1274" s="45"/>
      <c r="P1274" s="45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</row>
    <row r="1275" spans="1:43" ht="15" x14ac:dyDescent="0.25">
      <c r="A1275" s="42"/>
      <c r="B1275" s="42"/>
      <c r="C1275" s="42"/>
      <c r="D1275" s="42"/>
      <c r="E1275" s="42"/>
      <c r="F1275" s="42"/>
      <c r="G1275" s="177"/>
      <c r="H1275" s="42"/>
      <c r="I1275" s="42"/>
      <c r="J1275" s="177"/>
      <c r="K1275" s="234"/>
      <c r="L1275" s="159"/>
      <c r="M1275" s="42"/>
      <c r="N1275" s="42"/>
      <c r="O1275" s="45"/>
      <c r="P1275" s="45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</row>
    <row r="1276" spans="1:43" ht="15" x14ac:dyDescent="0.25">
      <c r="A1276" s="42"/>
      <c r="B1276" s="42"/>
      <c r="C1276" s="42"/>
      <c r="D1276" s="42"/>
      <c r="E1276" s="42"/>
      <c r="F1276" s="42"/>
      <c r="G1276" s="177"/>
      <c r="H1276" s="42"/>
      <c r="I1276" s="42"/>
      <c r="J1276" s="177"/>
      <c r="K1276" s="234"/>
      <c r="L1276" s="159"/>
      <c r="M1276" s="42"/>
      <c r="N1276" s="42"/>
      <c r="O1276" s="45"/>
      <c r="P1276" s="45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</row>
    <row r="1277" spans="1:43" ht="15" x14ac:dyDescent="0.25">
      <c r="A1277" s="42"/>
      <c r="B1277" s="42"/>
      <c r="C1277" s="42"/>
      <c r="D1277" s="42"/>
      <c r="E1277" s="42"/>
      <c r="F1277" s="42"/>
      <c r="G1277" s="177"/>
      <c r="H1277" s="42"/>
      <c r="I1277" s="42"/>
      <c r="J1277" s="177"/>
      <c r="K1277" s="234"/>
      <c r="L1277" s="159"/>
      <c r="M1277" s="42"/>
      <c r="N1277" s="42"/>
      <c r="O1277" s="45"/>
      <c r="P1277" s="45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</row>
    <row r="1278" spans="1:43" ht="15" x14ac:dyDescent="0.25">
      <c r="A1278" s="42"/>
      <c r="B1278" s="42"/>
      <c r="C1278" s="42"/>
      <c r="D1278" s="42"/>
      <c r="E1278" s="42"/>
      <c r="F1278" s="42"/>
      <c r="G1278" s="177"/>
      <c r="H1278" s="42"/>
      <c r="I1278" s="42"/>
      <c r="J1278" s="177"/>
      <c r="K1278" s="234"/>
      <c r="L1278" s="159"/>
      <c r="M1278" s="42"/>
      <c r="N1278" s="42"/>
      <c r="O1278" s="45"/>
      <c r="P1278" s="45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</row>
    <row r="1279" spans="1:43" ht="15" x14ac:dyDescent="0.25">
      <c r="A1279" s="42"/>
      <c r="B1279" s="42"/>
      <c r="C1279" s="42"/>
      <c r="D1279" s="42"/>
      <c r="E1279" s="42"/>
      <c r="F1279" s="42"/>
      <c r="G1279" s="177"/>
      <c r="H1279" s="42"/>
      <c r="I1279" s="42"/>
      <c r="J1279" s="177"/>
      <c r="K1279" s="234"/>
      <c r="L1279" s="159"/>
      <c r="M1279" s="42"/>
      <c r="N1279" s="42"/>
      <c r="O1279" s="45"/>
      <c r="P1279" s="45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</row>
    <row r="1280" spans="1:43" ht="15" x14ac:dyDescent="0.25">
      <c r="A1280" s="42"/>
      <c r="B1280" s="42"/>
      <c r="C1280" s="42"/>
      <c r="D1280" s="42"/>
      <c r="E1280" s="42"/>
      <c r="F1280" s="42"/>
      <c r="G1280" s="177"/>
      <c r="H1280" s="42"/>
      <c r="I1280" s="42"/>
      <c r="J1280" s="177"/>
      <c r="K1280" s="234"/>
      <c r="L1280" s="159"/>
      <c r="M1280" s="42"/>
      <c r="N1280" s="42"/>
      <c r="O1280" s="45"/>
      <c r="P1280" s="45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</row>
    <row r="1281" spans="1:43" ht="15" x14ac:dyDescent="0.25">
      <c r="A1281" s="42"/>
      <c r="B1281" s="42"/>
      <c r="C1281" s="42"/>
      <c r="D1281" s="42"/>
      <c r="E1281" s="42"/>
      <c r="F1281" s="42"/>
      <c r="G1281" s="177"/>
      <c r="H1281" s="42"/>
      <c r="I1281" s="42"/>
      <c r="J1281" s="177"/>
      <c r="K1281" s="234"/>
      <c r="L1281" s="159"/>
      <c r="M1281" s="42"/>
      <c r="N1281" s="42"/>
      <c r="O1281" s="45"/>
      <c r="P1281" s="45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</row>
    <row r="1282" spans="1:43" ht="15" x14ac:dyDescent="0.25">
      <c r="A1282" s="42"/>
      <c r="B1282" s="42"/>
      <c r="C1282" s="42"/>
      <c r="D1282" s="42"/>
      <c r="E1282" s="42"/>
      <c r="F1282" s="42"/>
      <c r="G1282" s="177"/>
      <c r="H1282" s="42"/>
      <c r="I1282" s="42"/>
      <c r="J1282" s="177"/>
      <c r="K1282" s="234"/>
      <c r="L1282" s="159"/>
      <c r="M1282" s="42"/>
      <c r="N1282" s="42"/>
      <c r="O1282" s="45"/>
      <c r="P1282" s="45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</row>
    <row r="1283" spans="1:43" ht="15" x14ac:dyDescent="0.25">
      <c r="A1283" s="42"/>
      <c r="B1283" s="42"/>
      <c r="C1283" s="42"/>
      <c r="D1283" s="42"/>
      <c r="E1283" s="42"/>
      <c r="F1283" s="42"/>
      <c r="G1283" s="177"/>
      <c r="H1283" s="42"/>
      <c r="I1283" s="42"/>
      <c r="J1283" s="177"/>
      <c r="K1283" s="234"/>
      <c r="L1283" s="159"/>
      <c r="M1283" s="42"/>
      <c r="N1283" s="42"/>
      <c r="O1283" s="45"/>
      <c r="P1283" s="45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</row>
    <row r="1284" spans="1:43" ht="15.75" x14ac:dyDescent="0.25">
      <c r="A1284" s="42"/>
      <c r="B1284" s="59"/>
      <c r="C1284" s="59"/>
      <c r="D1284" s="59"/>
      <c r="E1284" s="59"/>
      <c r="F1284" s="59"/>
      <c r="G1284" s="49"/>
      <c r="H1284" s="59"/>
      <c r="I1284" s="59"/>
      <c r="J1284" s="49"/>
      <c r="K1284" s="41"/>
      <c r="L1284" s="214"/>
      <c r="M1284" s="59"/>
      <c r="N1284" s="59"/>
      <c r="O1284" s="215"/>
      <c r="P1284" s="215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</row>
    <row r="1285" spans="1:43" ht="15.75" x14ac:dyDescent="0.25">
      <c r="A1285" s="42"/>
      <c r="B1285" s="59"/>
      <c r="C1285" s="59"/>
      <c r="D1285" s="59"/>
      <c r="E1285" s="59"/>
      <c r="F1285" s="59"/>
      <c r="G1285" s="49"/>
      <c r="H1285" s="59"/>
      <c r="I1285" s="59"/>
      <c r="J1285" s="49"/>
      <c r="K1285" s="41"/>
      <c r="L1285" s="214"/>
      <c r="M1285" s="59"/>
      <c r="N1285" s="59"/>
      <c r="O1285" s="215"/>
      <c r="P1285" s="215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</row>
    <row r="1286" spans="1:43" ht="15.75" x14ac:dyDescent="0.25">
      <c r="A1286" s="42"/>
      <c r="B1286" s="59"/>
      <c r="C1286" s="59"/>
      <c r="D1286" s="59"/>
      <c r="E1286" s="59"/>
      <c r="F1286" s="59"/>
      <c r="G1286" s="49"/>
      <c r="H1286" s="59"/>
      <c r="I1286" s="59"/>
      <c r="J1286" s="49"/>
      <c r="K1286" s="41"/>
      <c r="L1286" s="214"/>
      <c r="M1286" s="59"/>
      <c r="N1286" s="59"/>
      <c r="O1286" s="215"/>
      <c r="P1286" s="215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</row>
    <row r="1287" spans="1:43" ht="15.75" x14ac:dyDescent="0.25">
      <c r="A1287" s="42"/>
      <c r="B1287" s="59"/>
      <c r="C1287" s="59"/>
      <c r="D1287" s="59"/>
      <c r="E1287" s="59"/>
      <c r="F1287" s="59"/>
      <c r="G1287" s="49"/>
      <c r="H1287" s="59"/>
      <c r="I1287" s="59"/>
      <c r="J1287" s="49"/>
      <c r="K1287" s="41"/>
      <c r="L1287" s="214"/>
      <c r="M1287" s="59"/>
      <c r="N1287" s="59"/>
      <c r="O1287" s="215"/>
      <c r="P1287" s="215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</row>
    <row r="1288" spans="1:43" ht="15.75" x14ac:dyDescent="0.25">
      <c r="A1288" s="42"/>
      <c r="B1288" s="59"/>
      <c r="C1288" s="59"/>
      <c r="D1288" s="59"/>
      <c r="E1288" s="59"/>
      <c r="F1288" s="59"/>
      <c r="G1288" s="49"/>
      <c r="H1288" s="59"/>
      <c r="I1288" s="59"/>
      <c r="J1288" s="49"/>
      <c r="K1288" s="41"/>
      <c r="L1288" s="214"/>
      <c r="M1288" s="59"/>
      <c r="N1288" s="59"/>
      <c r="O1288" s="215"/>
      <c r="P1288" s="215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</row>
    <row r="1289" spans="1:43" ht="15.75" x14ac:dyDescent="0.25">
      <c r="A1289" s="42"/>
      <c r="B1289" s="59"/>
      <c r="C1289" s="59"/>
      <c r="D1289" s="59"/>
      <c r="E1289" s="59"/>
      <c r="F1289" s="59"/>
      <c r="G1289" s="49"/>
      <c r="H1289" s="59"/>
      <c r="I1289" s="59"/>
      <c r="J1289" s="49"/>
      <c r="K1289" s="41"/>
      <c r="L1289" s="214"/>
      <c r="M1289" s="59"/>
      <c r="N1289" s="59"/>
      <c r="O1289" s="215"/>
      <c r="P1289" s="215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</row>
    <row r="1290" spans="1:43" ht="15.75" x14ac:dyDescent="0.25">
      <c r="A1290" s="42"/>
      <c r="B1290" s="59"/>
      <c r="C1290" s="59"/>
      <c r="D1290" s="59"/>
      <c r="E1290" s="59"/>
      <c r="F1290" s="59"/>
      <c r="G1290" s="49"/>
      <c r="H1290" s="59"/>
      <c r="I1290" s="59"/>
      <c r="J1290" s="49"/>
      <c r="K1290" s="41"/>
      <c r="L1290" s="214"/>
      <c r="M1290" s="59"/>
      <c r="N1290" s="59"/>
      <c r="O1290" s="215"/>
      <c r="P1290" s="215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</row>
    <row r="1291" spans="1:43" ht="15.75" x14ac:dyDescent="0.25">
      <c r="A1291" s="42"/>
      <c r="B1291" s="59"/>
      <c r="C1291" s="59"/>
      <c r="D1291" s="59"/>
      <c r="E1291" s="59"/>
      <c r="F1291" s="59"/>
      <c r="G1291" s="49"/>
      <c r="H1291" s="59"/>
      <c r="I1291" s="59"/>
      <c r="J1291" s="49"/>
      <c r="K1291" s="41"/>
      <c r="L1291" s="214"/>
      <c r="M1291" s="59"/>
      <c r="N1291" s="59"/>
      <c r="O1291" s="215"/>
      <c r="P1291" s="215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</row>
    <row r="1292" spans="1:43" ht="15.75" x14ac:dyDescent="0.25">
      <c r="A1292" s="42"/>
      <c r="B1292" s="59"/>
      <c r="C1292" s="59"/>
      <c r="D1292" s="59"/>
      <c r="E1292" s="59"/>
      <c r="F1292" s="59"/>
      <c r="G1292" s="49"/>
      <c r="H1292" s="59"/>
      <c r="I1292" s="59"/>
      <c r="J1292" s="49"/>
      <c r="K1292" s="41"/>
      <c r="L1292" s="214"/>
      <c r="M1292" s="59"/>
      <c r="N1292" s="59"/>
      <c r="O1292" s="215"/>
      <c r="P1292" s="215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</row>
    <row r="1293" spans="1:43" ht="15.75" x14ac:dyDescent="0.25">
      <c r="A1293" s="42"/>
      <c r="B1293" s="59"/>
      <c r="C1293" s="59"/>
      <c r="D1293" s="59"/>
      <c r="E1293" s="59"/>
      <c r="F1293" s="59"/>
      <c r="G1293" s="49"/>
      <c r="H1293" s="59"/>
      <c r="I1293" s="59"/>
      <c r="J1293" s="49"/>
      <c r="K1293" s="41"/>
      <c r="L1293" s="214"/>
      <c r="M1293" s="59"/>
      <c r="N1293" s="59"/>
      <c r="O1293" s="215"/>
      <c r="P1293" s="215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</row>
    <row r="1294" spans="1:43" ht="15.75" x14ac:dyDescent="0.25">
      <c r="A1294" s="42"/>
      <c r="B1294" s="59"/>
      <c r="C1294" s="59"/>
      <c r="D1294" s="59"/>
      <c r="E1294" s="59"/>
      <c r="F1294" s="59"/>
      <c r="G1294" s="49"/>
      <c r="H1294" s="59"/>
      <c r="I1294" s="59"/>
      <c r="J1294" s="49"/>
      <c r="K1294" s="41"/>
      <c r="L1294" s="214"/>
      <c r="M1294" s="59"/>
      <c r="N1294" s="59"/>
      <c r="O1294" s="215"/>
      <c r="P1294" s="215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</row>
    <row r="1295" spans="1:43" ht="15.75" x14ac:dyDescent="0.25">
      <c r="A1295" s="42"/>
      <c r="B1295" s="59"/>
      <c r="C1295" s="59"/>
      <c r="D1295" s="59"/>
      <c r="E1295" s="59"/>
      <c r="F1295" s="59"/>
      <c r="G1295" s="49"/>
      <c r="H1295" s="59"/>
      <c r="I1295" s="59"/>
      <c r="J1295" s="49"/>
      <c r="K1295" s="41"/>
      <c r="L1295" s="214"/>
      <c r="M1295" s="59"/>
      <c r="N1295" s="59"/>
      <c r="O1295" s="215"/>
      <c r="P1295" s="215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</row>
    <row r="1296" spans="1:43" ht="15.75" x14ac:dyDescent="0.25">
      <c r="A1296" s="42"/>
      <c r="B1296" s="59"/>
      <c r="C1296" s="59"/>
      <c r="D1296" s="59"/>
      <c r="E1296" s="59"/>
      <c r="F1296" s="59"/>
      <c r="G1296" s="49"/>
      <c r="H1296" s="59"/>
      <c r="I1296" s="59"/>
      <c r="J1296" s="49"/>
      <c r="K1296" s="41"/>
      <c r="L1296" s="214"/>
      <c r="M1296" s="59"/>
      <c r="N1296" s="59"/>
      <c r="O1296" s="215"/>
      <c r="P1296" s="215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</row>
    <row r="1297" spans="1:43" ht="15.75" x14ac:dyDescent="0.25">
      <c r="A1297" s="42"/>
      <c r="B1297" s="59"/>
      <c r="C1297" s="59"/>
      <c r="D1297" s="59"/>
      <c r="E1297" s="59"/>
      <c r="F1297" s="59"/>
      <c r="G1297" s="49"/>
      <c r="H1297" s="59"/>
      <c r="I1297" s="59"/>
      <c r="J1297" s="49"/>
      <c r="K1297" s="41"/>
      <c r="L1297" s="214"/>
      <c r="M1297" s="59"/>
      <c r="N1297" s="59"/>
      <c r="O1297" s="215"/>
      <c r="P1297" s="215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</row>
    <row r="1298" spans="1:43" ht="15.75" x14ac:dyDescent="0.25">
      <c r="A1298" s="42"/>
      <c r="B1298" s="59"/>
      <c r="C1298" s="59"/>
      <c r="D1298" s="59"/>
      <c r="E1298" s="59"/>
      <c r="F1298" s="59"/>
      <c r="G1298" s="49"/>
      <c r="H1298" s="59"/>
      <c r="I1298" s="59"/>
      <c r="J1298" s="49"/>
      <c r="K1298" s="41"/>
      <c r="L1298" s="214"/>
      <c r="M1298" s="59"/>
      <c r="N1298" s="59"/>
      <c r="O1298" s="215"/>
      <c r="P1298" s="215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</row>
    <row r="1299" spans="1:43" ht="15.75" x14ac:dyDescent="0.25">
      <c r="A1299" s="42"/>
      <c r="B1299" s="59"/>
      <c r="C1299" s="59"/>
      <c r="D1299" s="59"/>
      <c r="E1299" s="59"/>
      <c r="F1299" s="59"/>
      <c r="G1299" s="49"/>
      <c r="H1299" s="59"/>
      <c r="I1299" s="59"/>
      <c r="J1299" s="49"/>
      <c r="K1299" s="41"/>
      <c r="L1299" s="214"/>
      <c r="M1299" s="59"/>
      <c r="N1299" s="59"/>
      <c r="O1299" s="215"/>
      <c r="P1299" s="215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</row>
    <row r="1300" spans="1:43" ht="15.75" x14ac:dyDescent="0.25">
      <c r="A1300" s="42"/>
      <c r="B1300" s="59"/>
      <c r="C1300" s="59"/>
      <c r="D1300" s="59"/>
      <c r="E1300" s="59"/>
      <c r="F1300" s="59"/>
      <c r="G1300" s="49"/>
      <c r="H1300" s="59"/>
      <c r="I1300" s="59"/>
      <c r="J1300" s="49"/>
      <c r="K1300" s="41"/>
      <c r="L1300" s="214"/>
      <c r="M1300" s="59"/>
      <c r="N1300" s="59"/>
      <c r="O1300" s="215"/>
      <c r="P1300" s="215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</row>
    <row r="1301" spans="1:43" ht="15.75" x14ac:dyDescent="0.25">
      <c r="A1301" s="42"/>
      <c r="B1301" s="59"/>
      <c r="C1301" s="59"/>
      <c r="D1301" s="59"/>
      <c r="E1301" s="59"/>
      <c r="F1301" s="59"/>
      <c r="G1301" s="49"/>
      <c r="H1301" s="59"/>
      <c r="I1301" s="59"/>
      <c r="J1301" s="49"/>
      <c r="K1301" s="41"/>
      <c r="L1301" s="214"/>
      <c r="M1301" s="59"/>
      <c r="N1301" s="59"/>
      <c r="O1301" s="215"/>
      <c r="P1301" s="215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</row>
    <row r="1302" spans="1:43" ht="15.75" x14ac:dyDescent="0.25">
      <c r="A1302" s="42"/>
      <c r="B1302" s="59"/>
      <c r="C1302" s="59"/>
      <c r="D1302" s="59"/>
      <c r="E1302" s="59"/>
      <c r="F1302" s="59"/>
      <c r="G1302" s="49"/>
      <c r="H1302" s="59"/>
      <c r="I1302" s="59"/>
      <c r="J1302" s="49"/>
      <c r="K1302" s="41"/>
      <c r="L1302" s="214"/>
      <c r="M1302" s="59"/>
      <c r="N1302" s="59"/>
      <c r="O1302" s="215"/>
      <c r="P1302" s="215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</row>
    <row r="1303" spans="1:43" ht="15.75" x14ac:dyDescent="0.25">
      <c r="A1303" s="42"/>
      <c r="B1303" s="59"/>
      <c r="C1303" s="59"/>
      <c r="D1303" s="59"/>
      <c r="E1303" s="59"/>
      <c r="F1303" s="59"/>
      <c r="G1303" s="49"/>
      <c r="H1303" s="59"/>
      <c r="I1303" s="59"/>
      <c r="J1303" s="49"/>
      <c r="K1303" s="41"/>
      <c r="L1303" s="214"/>
      <c r="M1303" s="59"/>
      <c r="N1303" s="59"/>
      <c r="O1303" s="215"/>
      <c r="P1303" s="215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</row>
    <row r="1304" spans="1:43" ht="15.75" x14ac:dyDescent="0.25">
      <c r="A1304" s="42"/>
      <c r="B1304" s="59"/>
      <c r="C1304" s="59"/>
      <c r="D1304" s="59"/>
      <c r="E1304" s="59"/>
      <c r="F1304" s="59"/>
      <c r="G1304" s="49"/>
      <c r="H1304" s="59"/>
      <c r="I1304" s="59"/>
      <c r="J1304" s="49"/>
      <c r="K1304" s="41"/>
      <c r="L1304" s="214"/>
      <c r="M1304" s="59"/>
      <c r="N1304" s="59"/>
      <c r="O1304" s="215"/>
      <c r="P1304" s="215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</row>
    <row r="1305" spans="1:43" ht="15.75" x14ac:dyDescent="0.25">
      <c r="A1305" s="42"/>
      <c r="B1305" s="59"/>
      <c r="C1305" s="59"/>
      <c r="D1305" s="59"/>
      <c r="E1305" s="59"/>
      <c r="F1305" s="59"/>
      <c r="G1305" s="49"/>
      <c r="H1305" s="59"/>
      <c r="I1305" s="59"/>
      <c r="J1305" s="49"/>
      <c r="K1305" s="41"/>
      <c r="L1305" s="214"/>
      <c r="M1305" s="59"/>
      <c r="N1305" s="59"/>
      <c r="O1305" s="215"/>
      <c r="P1305" s="215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</row>
    <row r="1306" spans="1:43" ht="15.75" x14ac:dyDescent="0.25">
      <c r="A1306" s="42"/>
      <c r="B1306" s="59"/>
      <c r="C1306" s="59"/>
      <c r="D1306" s="59"/>
      <c r="E1306" s="59"/>
      <c r="F1306" s="59"/>
      <c r="G1306" s="49"/>
      <c r="H1306" s="59"/>
      <c r="I1306" s="59"/>
      <c r="J1306" s="49"/>
      <c r="K1306" s="41"/>
      <c r="L1306" s="214"/>
      <c r="M1306" s="59"/>
      <c r="N1306" s="59"/>
      <c r="O1306" s="215"/>
      <c r="P1306" s="215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</row>
    <row r="1307" spans="1:43" ht="15.75" x14ac:dyDescent="0.25">
      <c r="A1307" s="42"/>
      <c r="B1307" s="59"/>
      <c r="C1307" s="59"/>
      <c r="D1307" s="59"/>
      <c r="E1307" s="59"/>
      <c r="F1307" s="59"/>
      <c r="G1307" s="49"/>
      <c r="H1307" s="59"/>
      <c r="I1307" s="59"/>
      <c r="J1307" s="49"/>
      <c r="K1307" s="41"/>
      <c r="L1307" s="214"/>
      <c r="M1307" s="59"/>
      <c r="N1307" s="59"/>
      <c r="O1307" s="215"/>
      <c r="P1307" s="215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</row>
    <row r="1308" spans="1:43" ht="15.75" x14ac:dyDescent="0.25">
      <c r="A1308" s="42"/>
      <c r="B1308" s="59"/>
      <c r="C1308" s="59"/>
      <c r="D1308" s="59"/>
      <c r="E1308" s="59"/>
      <c r="F1308" s="59"/>
      <c r="G1308" s="49"/>
      <c r="H1308" s="59"/>
      <c r="I1308" s="59"/>
      <c r="J1308" s="49"/>
      <c r="K1308" s="41"/>
      <c r="L1308" s="214"/>
      <c r="M1308" s="59"/>
      <c r="N1308" s="59"/>
      <c r="O1308" s="215"/>
      <c r="P1308" s="215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</row>
    <row r="1309" spans="1:43" ht="15.75" x14ac:dyDescent="0.25">
      <c r="A1309" s="42"/>
      <c r="B1309" s="59"/>
      <c r="C1309" s="59"/>
      <c r="D1309" s="59"/>
      <c r="E1309" s="59"/>
      <c r="F1309" s="59"/>
      <c r="G1309" s="49"/>
      <c r="H1309" s="59"/>
      <c r="I1309" s="59"/>
      <c r="J1309" s="49"/>
      <c r="K1309" s="41"/>
      <c r="L1309" s="214"/>
      <c r="M1309" s="59"/>
      <c r="N1309" s="59"/>
      <c r="O1309" s="215"/>
      <c r="P1309" s="215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</row>
    <row r="1310" spans="1:43" ht="15.75" x14ac:dyDescent="0.25">
      <c r="A1310" s="42"/>
      <c r="B1310" s="59"/>
      <c r="C1310" s="59"/>
      <c r="D1310" s="59"/>
      <c r="E1310" s="59"/>
      <c r="F1310" s="59"/>
      <c r="G1310" s="49"/>
      <c r="H1310" s="59"/>
      <c r="I1310" s="59"/>
      <c r="J1310" s="49"/>
      <c r="K1310" s="41"/>
      <c r="L1310" s="214"/>
      <c r="M1310" s="59"/>
      <c r="N1310" s="59"/>
      <c r="O1310" s="215"/>
      <c r="P1310" s="215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</row>
    <row r="1311" spans="1:43" ht="15.75" x14ac:dyDescent="0.25">
      <c r="A1311" s="42"/>
      <c r="B1311" s="59"/>
      <c r="C1311" s="59"/>
      <c r="D1311" s="59"/>
      <c r="E1311" s="59"/>
      <c r="F1311" s="59"/>
      <c r="G1311" s="49"/>
      <c r="H1311" s="59"/>
      <c r="I1311" s="59"/>
      <c r="J1311" s="49"/>
      <c r="K1311" s="41"/>
      <c r="L1311" s="214"/>
      <c r="M1311" s="59"/>
      <c r="N1311" s="59"/>
      <c r="O1311" s="215"/>
      <c r="P1311" s="215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</row>
    <row r="1312" spans="1:43" ht="15.75" x14ac:dyDescent="0.25">
      <c r="A1312" s="42"/>
      <c r="B1312" s="59"/>
      <c r="C1312" s="59"/>
      <c r="D1312" s="59"/>
      <c r="E1312" s="59"/>
      <c r="F1312" s="59"/>
      <c r="G1312" s="49"/>
      <c r="H1312" s="59"/>
      <c r="I1312" s="59"/>
      <c r="J1312" s="49"/>
      <c r="K1312" s="41"/>
      <c r="L1312" s="214"/>
      <c r="M1312" s="59"/>
      <c r="N1312" s="59"/>
      <c r="O1312" s="215"/>
      <c r="P1312" s="215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</row>
    <row r="1313" spans="1:43" ht="15.75" x14ac:dyDescent="0.25">
      <c r="A1313" s="42"/>
      <c r="B1313" s="59"/>
      <c r="C1313" s="59"/>
      <c r="D1313" s="59"/>
      <c r="E1313" s="59"/>
      <c r="F1313" s="59"/>
      <c r="G1313" s="49"/>
      <c r="H1313" s="59"/>
      <c r="I1313" s="59"/>
      <c r="J1313" s="49"/>
      <c r="K1313" s="41"/>
      <c r="L1313" s="214"/>
      <c r="M1313" s="59"/>
      <c r="N1313" s="59"/>
      <c r="O1313" s="215"/>
      <c r="P1313" s="215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</row>
    <row r="1314" spans="1:43" ht="15.75" x14ac:dyDescent="0.25">
      <c r="A1314" s="42"/>
      <c r="B1314" s="59"/>
      <c r="C1314" s="59"/>
      <c r="D1314" s="59"/>
      <c r="E1314" s="59"/>
      <c r="F1314" s="59"/>
      <c r="G1314" s="49"/>
      <c r="H1314" s="59"/>
      <c r="I1314" s="59"/>
      <c r="J1314" s="49"/>
      <c r="K1314" s="41"/>
      <c r="L1314" s="214"/>
      <c r="M1314" s="59"/>
      <c r="N1314" s="59"/>
      <c r="O1314" s="215"/>
      <c r="P1314" s="215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</row>
    <row r="1315" spans="1:43" ht="15.75" x14ac:dyDescent="0.25">
      <c r="A1315" s="42"/>
      <c r="B1315" s="59"/>
      <c r="C1315" s="59"/>
      <c r="D1315" s="59"/>
      <c r="E1315" s="59"/>
      <c r="F1315" s="59"/>
      <c r="G1315" s="49"/>
      <c r="H1315" s="59"/>
      <c r="I1315" s="59"/>
      <c r="J1315" s="49"/>
      <c r="K1315" s="41"/>
      <c r="L1315" s="214"/>
      <c r="M1315" s="59"/>
      <c r="N1315" s="59"/>
      <c r="O1315" s="215"/>
      <c r="P1315" s="215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</row>
    <row r="1316" spans="1:43" ht="15.75" x14ac:dyDescent="0.25">
      <c r="A1316" s="42"/>
      <c r="B1316" s="59"/>
      <c r="C1316" s="59"/>
      <c r="D1316" s="59"/>
      <c r="E1316" s="59"/>
      <c r="F1316" s="59"/>
      <c r="G1316" s="49"/>
      <c r="H1316" s="59"/>
      <c r="I1316" s="59"/>
      <c r="J1316" s="49"/>
      <c r="K1316" s="41"/>
      <c r="L1316" s="214"/>
      <c r="M1316" s="59"/>
      <c r="N1316" s="59"/>
      <c r="O1316" s="215"/>
      <c r="P1316" s="215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</row>
    <row r="1317" spans="1:43" ht="15.75" x14ac:dyDescent="0.25">
      <c r="A1317" s="42"/>
      <c r="B1317" s="59"/>
      <c r="C1317" s="59"/>
      <c r="D1317" s="59"/>
      <c r="E1317" s="59"/>
      <c r="F1317" s="59"/>
      <c r="G1317" s="49"/>
      <c r="H1317" s="59"/>
      <c r="I1317" s="59"/>
      <c r="J1317" s="49"/>
      <c r="K1317" s="41"/>
      <c r="L1317" s="214"/>
      <c r="M1317" s="59"/>
      <c r="N1317" s="59"/>
      <c r="O1317" s="215"/>
      <c r="P1317" s="215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</row>
    <row r="1318" spans="1:43" ht="15.75" x14ac:dyDescent="0.25">
      <c r="A1318" s="42"/>
      <c r="B1318" s="59"/>
      <c r="C1318" s="59"/>
      <c r="D1318" s="59"/>
      <c r="E1318" s="59"/>
      <c r="F1318" s="59"/>
      <c r="G1318" s="49"/>
      <c r="H1318" s="59"/>
      <c r="I1318" s="59"/>
      <c r="J1318" s="49"/>
      <c r="K1318" s="41"/>
      <c r="L1318" s="214"/>
      <c r="M1318" s="59"/>
      <c r="N1318" s="59"/>
      <c r="O1318" s="215"/>
      <c r="P1318" s="215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</row>
    <row r="1319" spans="1:43" ht="15.75" x14ac:dyDescent="0.25">
      <c r="A1319" s="42"/>
      <c r="B1319" s="59"/>
      <c r="C1319" s="59"/>
      <c r="D1319" s="59"/>
      <c r="E1319" s="59"/>
      <c r="F1319" s="59"/>
      <c r="G1319" s="49"/>
      <c r="H1319" s="59"/>
      <c r="I1319" s="59"/>
      <c r="J1319" s="49"/>
      <c r="K1319" s="41"/>
      <c r="L1319" s="214"/>
      <c r="M1319" s="59"/>
      <c r="N1319" s="59"/>
      <c r="O1319" s="215"/>
      <c r="P1319" s="215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</row>
    <row r="1320" spans="1:43" ht="15.75" x14ac:dyDescent="0.25">
      <c r="A1320" s="42"/>
      <c r="B1320" s="59"/>
      <c r="C1320" s="59"/>
      <c r="D1320" s="59"/>
      <c r="E1320" s="59"/>
      <c r="F1320" s="59"/>
      <c r="G1320" s="49"/>
      <c r="H1320" s="59"/>
      <c r="I1320" s="59"/>
      <c r="J1320" s="49"/>
      <c r="K1320" s="41"/>
      <c r="L1320" s="214"/>
      <c r="M1320" s="59"/>
      <c r="N1320" s="59"/>
      <c r="O1320" s="215"/>
      <c r="P1320" s="215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</row>
    <row r="1321" spans="1:43" ht="15.75" x14ac:dyDescent="0.25">
      <c r="A1321" s="42"/>
      <c r="B1321" s="59"/>
      <c r="C1321" s="59"/>
      <c r="D1321" s="59"/>
      <c r="E1321" s="59"/>
      <c r="F1321" s="59"/>
      <c r="G1321" s="49"/>
      <c r="H1321" s="59"/>
      <c r="I1321" s="59"/>
      <c r="J1321" s="49"/>
      <c r="K1321" s="41"/>
      <c r="L1321" s="214"/>
      <c r="M1321" s="59"/>
      <c r="N1321" s="59"/>
      <c r="O1321" s="215"/>
      <c r="P1321" s="215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</row>
    <row r="1322" spans="1:43" ht="15.75" x14ac:dyDescent="0.25">
      <c r="A1322" s="42"/>
      <c r="B1322" s="59"/>
      <c r="C1322" s="59"/>
      <c r="D1322" s="59"/>
      <c r="E1322" s="59"/>
      <c r="F1322" s="59"/>
      <c r="G1322" s="49"/>
      <c r="H1322" s="59"/>
      <c r="I1322" s="59"/>
      <c r="J1322" s="49"/>
      <c r="K1322" s="41"/>
      <c r="L1322" s="214"/>
      <c r="M1322" s="59"/>
      <c r="N1322" s="59"/>
      <c r="O1322" s="215"/>
      <c r="P1322" s="215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</row>
    <row r="1323" spans="1:43" ht="15.75" x14ac:dyDescent="0.25">
      <c r="A1323" s="42"/>
      <c r="B1323" s="59"/>
      <c r="C1323" s="59"/>
      <c r="D1323" s="59"/>
      <c r="E1323" s="59"/>
      <c r="F1323" s="59"/>
      <c r="G1323" s="49"/>
      <c r="H1323" s="59"/>
      <c r="I1323" s="59"/>
      <c r="J1323" s="49"/>
      <c r="K1323" s="41"/>
      <c r="L1323" s="214"/>
      <c r="M1323" s="59"/>
      <c r="N1323" s="59"/>
      <c r="O1323" s="215"/>
      <c r="P1323" s="215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</row>
    <row r="1324" spans="1:43" ht="15.75" x14ac:dyDescent="0.25">
      <c r="A1324" s="42"/>
      <c r="B1324" s="59"/>
      <c r="C1324" s="59"/>
      <c r="D1324" s="59"/>
      <c r="E1324" s="59"/>
      <c r="F1324" s="59"/>
      <c r="G1324" s="49"/>
      <c r="H1324" s="59"/>
      <c r="I1324" s="59"/>
      <c r="J1324" s="49"/>
      <c r="K1324" s="41"/>
      <c r="L1324" s="214"/>
      <c r="M1324" s="59"/>
      <c r="N1324" s="59"/>
      <c r="O1324" s="215"/>
      <c r="P1324" s="215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</row>
    <row r="1325" spans="1:43" ht="15.75" x14ac:dyDescent="0.25">
      <c r="A1325" s="42"/>
      <c r="B1325" s="59"/>
      <c r="C1325" s="59"/>
      <c r="D1325" s="59"/>
      <c r="E1325" s="59"/>
      <c r="F1325" s="59"/>
      <c r="G1325" s="49"/>
      <c r="H1325" s="59"/>
      <c r="I1325" s="59"/>
      <c r="J1325" s="49"/>
      <c r="K1325" s="41"/>
      <c r="L1325" s="214"/>
      <c r="M1325" s="59"/>
      <c r="N1325" s="59"/>
      <c r="O1325" s="215"/>
      <c r="P1325" s="215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</row>
    <row r="1326" spans="1:43" ht="15.75" x14ac:dyDescent="0.25">
      <c r="A1326" s="42"/>
      <c r="B1326" s="59"/>
      <c r="C1326" s="59"/>
      <c r="D1326" s="59"/>
      <c r="E1326" s="59"/>
      <c r="F1326" s="59"/>
      <c r="G1326" s="49"/>
      <c r="H1326" s="59"/>
      <c r="I1326" s="59"/>
      <c r="J1326" s="49"/>
      <c r="K1326" s="41"/>
      <c r="L1326" s="214"/>
      <c r="M1326" s="59"/>
      <c r="N1326" s="59"/>
      <c r="O1326" s="215"/>
      <c r="P1326" s="215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</row>
    <row r="1327" spans="1:43" ht="15.75" x14ac:dyDescent="0.25">
      <c r="A1327" s="42"/>
      <c r="B1327" s="59"/>
      <c r="C1327" s="59"/>
      <c r="D1327" s="59"/>
      <c r="E1327" s="59"/>
      <c r="F1327" s="59"/>
      <c r="G1327" s="49"/>
      <c r="H1327" s="59"/>
      <c r="I1327" s="59"/>
      <c r="J1327" s="49"/>
      <c r="K1327" s="41"/>
      <c r="L1327" s="214"/>
      <c r="M1327" s="59"/>
      <c r="N1327" s="59"/>
      <c r="O1327" s="215"/>
      <c r="P1327" s="215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</row>
    <row r="1328" spans="1:43" ht="15.75" x14ac:dyDescent="0.25">
      <c r="A1328" s="42"/>
      <c r="B1328" s="59"/>
      <c r="C1328" s="59"/>
      <c r="D1328" s="59"/>
      <c r="E1328" s="59"/>
      <c r="F1328" s="59"/>
      <c r="G1328" s="49"/>
      <c r="H1328" s="59"/>
      <c r="I1328" s="59"/>
      <c r="J1328" s="49"/>
      <c r="K1328" s="41"/>
      <c r="L1328" s="214"/>
      <c r="M1328" s="59"/>
      <c r="N1328" s="59"/>
      <c r="O1328" s="215"/>
      <c r="P1328" s="215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</row>
    <row r="1329" spans="1:43" ht="15.75" x14ac:dyDescent="0.25">
      <c r="A1329" s="42"/>
      <c r="B1329" s="59"/>
      <c r="C1329" s="59"/>
      <c r="D1329" s="59"/>
      <c r="E1329" s="59"/>
      <c r="F1329" s="59"/>
      <c r="G1329" s="49"/>
      <c r="H1329" s="59"/>
      <c r="I1329" s="59"/>
      <c r="J1329" s="49"/>
      <c r="K1329" s="41"/>
      <c r="L1329" s="214"/>
      <c r="M1329" s="59"/>
      <c r="N1329" s="59"/>
      <c r="O1329" s="215"/>
      <c r="P1329" s="215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</row>
    <row r="1330" spans="1:43" ht="15.75" x14ac:dyDescent="0.25">
      <c r="A1330" s="42"/>
      <c r="B1330" s="59"/>
      <c r="C1330" s="59"/>
      <c r="D1330" s="59"/>
      <c r="E1330" s="59"/>
      <c r="F1330" s="59"/>
      <c r="G1330" s="49"/>
      <c r="H1330" s="59"/>
      <c r="I1330" s="59"/>
      <c r="J1330" s="49"/>
      <c r="K1330" s="41"/>
      <c r="L1330" s="214"/>
      <c r="M1330" s="59"/>
      <c r="N1330" s="59"/>
      <c r="O1330" s="215"/>
      <c r="P1330" s="215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</row>
    <row r="1331" spans="1:43" ht="15.75" x14ac:dyDescent="0.25">
      <c r="A1331" s="42"/>
      <c r="B1331" s="59"/>
      <c r="C1331" s="59"/>
      <c r="D1331" s="59"/>
      <c r="E1331" s="59"/>
      <c r="F1331" s="59"/>
      <c r="G1331" s="49"/>
      <c r="H1331" s="59"/>
      <c r="I1331" s="59"/>
      <c r="J1331" s="49"/>
      <c r="K1331" s="41"/>
      <c r="L1331" s="214"/>
      <c r="M1331" s="59"/>
      <c r="N1331" s="59"/>
      <c r="O1331" s="215"/>
      <c r="P1331" s="215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</row>
    <row r="1332" spans="1:43" ht="15.75" x14ac:dyDescent="0.25">
      <c r="A1332" s="42"/>
      <c r="B1332" s="59"/>
      <c r="C1332" s="59"/>
      <c r="D1332" s="59"/>
      <c r="E1332" s="59"/>
      <c r="F1332" s="59"/>
      <c r="G1332" s="49"/>
      <c r="H1332" s="59"/>
      <c r="I1332" s="59"/>
      <c r="J1332" s="49"/>
      <c r="K1332" s="41"/>
      <c r="L1332" s="214"/>
      <c r="M1332" s="59"/>
      <c r="N1332" s="59"/>
      <c r="O1332" s="215"/>
      <c r="P1332" s="215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</row>
    <row r="1333" spans="1:43" ht="15.75" x14ac:dyDescent="0.25">
      <c r="A1333" s="42"/>
      <c r="B1333" s="59"/>
      <c r="C1333" s="59"/>
      <c r="D1333" s="59"/>
      <c r="E1333" s="59"/>
      <c r="F1333" s="59"/>
      <c r="G1333" s="49"/>
      <c r="H1333" s="59"/>
      <c r="I1333" s="59"/>
      <c r="J1333" s="49"/>
      <c r="K1333" s="41"/>
      <c r="L1333" s="214"/>
      <c r="M1333" s="59"/>
      <c r="N1333" s="59"/>
      <c r="O1333" s="215"/>
      <c r="P1333" s="215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</row>
    <row r="1334" spans="1:43" ht="15.75" x14ac:dyDescent="0.25">
      <c r="A1334" s="42"/>
      <c r="B1334" s="59"/>
      <c r="C1334" s="59"/>
      <c r="D1334" s="59"/>
      <c r="E1334" s="59"/>
      <c r="F1334" s="59"/>
      <c r="G1334" s="49"/>
      <c r="H1334" s="59"/>
      <c r="I1334" s="59"/>
      <c r="J1334" s="49"/>
      <c r="K1334" s="41"/>
      <c r="L1334" s="214"/>
      <c r="M1334" s="59"/>
      <c r="N1334" s="59"/>
      <c r="O1334" s="215"/>
      <c r="P1334" s="215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</row>
    <row r="1335" spans="1:43" ht="15.75" x14ac:dyDescent="0.25">
      <c r="A1335" s="42"/>
      <c r="B1335" s="59"/>
      <c r="C1335" s="59"/>
      <c r="D1335" s="59"/>
      <c r="E1335" s="59"/>
      <c r="F1335" s="59"/>
      <c r="G1335" s="49"/>
      <c r="H1335" s="59"/>
      <c r="I1335" s="59"/>
      <c r="J1335" s="49"/>
      <c r="K1335" s="41"/>
      <c r="L1335" s="214"/>
      <c r="M1335" s="59"/>
      <c r="N1335" s="59"/>
      <c r="O1335" s="215"/>
      <c r="P1335" s="215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</row>
    <row r="1336" spans="1:43" ht="15.75" x14ac:dyDescent="0.25">
      <c r="A1336" s="42"/>
      <c r="B1336" s="59"/>
      <c r="C1336" s="59"/>
      <c r="D1336" s="59"/>
      <c r="E1336" s="59"/>
      <c r="F1336" s="59"/>
      <c r="G1336" s="49"/>
      <c r="H1336" s="59"/>
      <c r="I1336" s="59"/>
      <c r="J1336" s="49"/>
      <c r="K1336" s="41"/>
      <c r="L1336" s="214"/>
      <c r="M1336" s="59"/>
      <c r="N1336" s="59"/>
      <c r="O1336" s="215"/>
      <c r="P1336" s="215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</row>
    <row r="1337" spans="1:43" ht="15.75" x14ac:dyDescent="0.25">
      <c r="A1337" s="42"/>
      <c r="B1337" s="59"/>
      <c r="C1337" s="59"/>
      <c r="D1337" s="59"/>
      <c r="E1337" s="59"/>
      <c r="F1337" s="59"/>
      <c r="G1337" s="49"/>
      <c r="H1337" s="59"/>
      <c r="I1337" s="59"/>
      <c r="J1337" s="49"/>
      <c r="K1337" s="41"/>
      <c r="L1337" s="214"/>
      <c r="M1337" s="59"/>
      <c r="N1337" s="59"/>
      <c r="O1337" s="215"/>
      <c r="P1337" s="215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</row>
    <row r="1338" spans="1:43" ht="15.75" x14ac:dyDescent="0.25">
      <c r="A1338" s="42"/>
      <c r="B1338" s="59"/>
      <c r="C1338" s="59"/>
      <c r="D1338" s="59"/>
      <c r="E1338" s="59"/>
      <c r="F1338" s="59"/>
      <c r="G1338" s="49"/>
      <c r="H1338" s="59"/>
      <c r="I1338" s="59"/>
      <c r="J1338" s="49"/>
      <c r="K1338" s="41"/>
      <c r="L1338" s="214"/>
      <c r="M1338" s="59"/>
      <c r="N1338" s="59"/>
      <c r="O1338" s="215"/>
      <c r="P1338" s="215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</row>
    <row r="1339" spans="1:43" ht="15.75" x14ac:dyDescent="0.25">
      <c r="A1339" s="42"/>
      <c r="B1339" s="59"/>
      <c r="C1339" s="59"/>
      <c r="D1339" s="59"/>
      <c r="E1339" s="59"/>
      <c r="F1339" s="59"/>
      <c r="G1339" s="49"/>
      <c r="H1339" s="59"/>
      <c r="I1339" s="59"/>
      <c r="J1339" s="49"/>
      <c r="K1339" s="41"/>
      <c r="L1339" s="214"/>
      <c r="M1339" s="59"/>
      <c r="N1339" s="59"/>
      <c r="O1339" s="215"/>
      <c r="P1339" s="215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</row>
    <row r="1340" spans="1:43" ht="15.75" x14ac:dyDescent="0.25">
      <c r="A1340" s="42"/>
      <c r="B1340" s="59"/>
      <c r="C1340" s="59"/>
      <c r="D1340" s="59"/>
      <c r="E1340" s="59"/>
      <c r="F1340" s="59"/>
      <c r="G1340" s="49"/>
      <c r="H1340" s="59"/>
      <c r="I1340" s="59"/>
      <c r="J1340" s="49"/>
      <c r="K1340" s="41"/>
      <c r="L1340" s="214"/>
      <c r="M1340" s="59"/>
      <c r="N1340" s="59"/>
      <c r="O1340" s="215"/>
      <c r="P1340" s="215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</row>
    <row r="1341" spans="1:43" ht="15.75" x14ac:dyDescent="0.25">
      <c r="A1341" s="42"/>
      <c r="B1341" s="59"/>
      <c r="C1341" s="59"/>
      <c r="D1341" s="59"/>
      <c r="E1341" s="59"/>
      <c r="F1341" s="59"/>
      <c r="G1341" s="49"/>
      <c r="H1341" s="59"/>
      <c r="I1341" s="59"/>
      <c r="J1341" s="49"/>
      <c r="K1341" s="41"/>
      <c r="L1341" s="214"/>
      <c r="M1341" s="59"/>
      <c r="N1341" s="59"/>
      <c r="O1341" s="215"/>
      <c r="P1341" s="215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</row>
    <row r="1342" spans="1:43" ht="15.75" x14ac:dyDescent="0.25">
      <c r="A1342" s="42"/>
      <c r="B1342" s="59"/>
      <c r="C1342" s="59"/>
      <c r="D1342" s="59"/>
      <c r="E1342" s="59"/>
      <c r="F1342" s="59"/>
      <c r="G1342" s="49"/>
      <c r="H1342" s="59"/>
      <c r="I1342" s="59"/>
      <c r="J1342" s="49"/>
      <c r="K1342" s="41"/>
      <c r="L1342" s="214"/>
      <c r="M1342" s="59"/>
      <c r="N1342" s="59"/>
      <c r="O1342" s="215"/>
      <c r="P1342" s="215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</row>
    <row r="1343" spans="1:43" ht="15.75" x14ac:dyDescent="0.25">
      <c r="A1343" s="42"/>
      <c r="B1343" s="59"/>
      <c r="C1343" s="59"/>
      <c r="D1343" s="59"/>
      <c r="E1343" s="59"/>
      <c r="F1343" s="59"/>
      <c r="G1343" s="49"/>
      <c r="H1343" s="59"/>
      <c r="I1343" s="59"/>
      <c r="J1343" s="49"/>
      <c r="K1343" s="41"/>
      <c r="L1343" s="214"/>
      <c r="M1343" s="59"/>
      <c r="N1343" s="59"/>
      <c r="O1343" s="215"/>
      <c r="P1343" s="215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</row>
    <row r="1344" spans="1:43" ht="15.75" x14ac:dyDescent="0.25">
      <c r="A1344" s="42"/>
      <c r="B1344" s="59"/>
      <c r="C1344" s="59"/>
      <c r="D1344" s="59"/>
      <c r="E1344" s="59"/>
      <c r="F1344" s="59"/>
      <c r="G1344" s="49"/>
      <c r="H1344" s="59"/>
      <c r="I1344" s="59"/>
      <c r="J1344" s="49"/>
      <c r="K1344" s="41"/>
      <c r="L1344" s="214"/>
      <c r="M1344" s="59"/>
      <c r="N1344" s="59"/>
      <c r="O1344" s="215"/>
      <c r="P1344" s="215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</row>
    <row r="1345" spans="1:43" ht="15.75" x14ac:dyDescent="0.25">
      <c r="A1345" s="42"/>
      <c r="B1345" s="59"/>
      <c r="C1345" s="59"/>
      <c r="D1345" s="59"/>
      <c r="E1345" s="59"/>
      <c r="F1345" s="59"/>
      <c r="G1345" s="49"/>
      <c r="H1345" s="59"/>
      <c r="I1345" s="59"/>
      <c r="J1345" s="49"/>
      <c r="K1345" s="41"/>
      <c r="L1345" s="214"/>
      <c r="M1345" s="59"/>
      <c r="N1345" s="59"/>
      <c r="O1345" s="215"/>
      <c r="P1345" s="215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</row>
    <row r="1346" spans="1:43" ht="15.75" x14ac:dyDescent="0.25">
      <c r="A1346" s="42"/>
      <c r="B1346" s="59"/>
      <c r="C1346" s="59"/>
      <c r="D1346" s="59"/>
      <c r="E1346" s="59"/>
      <c r="F1346" s="59"/>
      <c r="G1346" s="49"/>
      <c r="H1346" s="59"/>
      <c r="I1346" s="59"/>
      <c r="J1346" s="49"/>
      <c r="K1346" s="41"/>
      <c r="L1346" s="214"/>
      <c r="M1346" s="59"/>
      <c r="N1346" s="59"/>
      <c r="O1346" s="215"/>
      <c r="P1346" s="215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</row>
    <row r="1347" spans="1:43" ht="15.75" x14ac:dyDescent="0.25">
      <c r="A1347" s="42"/>
      <c r="B1347" s="59"/>
      <c r="C1347" s="59"/>
      <c r="D1347" s="59"/>
      <c r="E1347" s="59"/>
      <c r="F1347" s="59"/>
      <c r="G1347" s="49"/>
      <c r="H1347" s="59"/>
      <c r="I1347" s="59"/>
      <c r="J1347" s="49"/>
      <c r="K1347" s="41"/>
      <c r="L1347" s="214"/>
      <c r="M1347" s="59"/>
      <c r="N1347" s="59"/>
      <c r="O1347" s="215"/>
      <c r="P1347" s="215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</row>
    <row r="1348" spans="1:43" ht="15.75" x14ac:dyDescent="0.25">
      <c r="A1348" s="42"/>
      <c r="B1348" s="59"/>
      <c r="C1348" s="59"/>
      <c r="D1348" s="59"/>
      <c r="E1348" s="59"/>
      <c r="F1348" s="59"/>
      <c r="G1348" s="49"/>
      <c r="H1348" s="59"/>
      <c r="I1348" s="59"/>
      <c r="J1348" s="49"/>
      <c r="K1348" s="41"/>
      <c r="L1348" s="214"/>
      <c r="M1348" s="59"/>
      <c r="N1348" s="59"/>
      <c r="O1348" s="215"/>
      <c r="P1348" s="215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</row>
    <row r="1349" spans="1:43" ht="15.75" x14ac:dyDescent="0.25">
      <c r="A1349" s="42"/>
      <c r="B1349" s="59"/>
      <c r="C1349" s="59"/>
      <c r="D1349" s="59"/>
      <c r="E1349" s="59"/>
      <c r="F1349" s="59"/>
      <c r="G1349" s="49"/>
      <c r="H1349" s="59"/>
      <c r="I1349" s="59"/>
      <c r="J1349" s="49"/>
      <c r="K1349" s="41"/>
      <c r="L1349" s="214"/>
      <c r="M1349" s="59"/>
      <c r="N1349" s="59"/>
      <c r="O1349" s="215"/>
      <c r="P1349" s="215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</row>
    <row r="1350" spans="1:43" ht="15.75" x14ac:dyDescent="0.25">
      <c r="A1350" s="42"/>
      <c r="B1350" s="59"/>
      <c r="C1350" s="59"/>
      <c r="D1350" s="59"/>
      <c r="E1350" s="59"/>
      <c r="F1350" s="59"/>
      <c r="G1350" s="49"/>
      <c r="H1350" s="59"/>
      <c r="I1350" s="59"/>
      <c r="J1350" s="49"/>
      <c r="K1350" s="41"/>
      <c r="L1350" s="214"/>
      <c r="M1350" s="59"/>
      <c r="N1350" s="59"/>
      <c r="O1350" s="215"/>
      <c r="P1350" s="215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</row>
    <row r="1351" spans="1:43" ht="15.75" x14ac:dyDescent="0.25">
      <c r="A1351" s="42"/>
      <c r="B1351" s="59"/>
      <c r="C1351" s="59"/>
      <c r="D1351" s="59"/>
      <c r="E1351" s="59"/>
      <c r="F1351" s="59"/>
      <c r="G1351" s="49"/>
      <c r="H1351" s="59"/>
      <c r="I1351" s="59"/>
      <c r="J1351" s="49"/>
      <c r="K1351" s="41"/>
      <c r="L1351" s="214"/>
      <c r="M1351" s="59"/>
      <c r="N1351" s="59"/>
      <c r="O1351" s="215"/>
      <c r="P1351" s="215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</row>
    <row r="1352" spans="1:43" ht="15.75" x14ac:dyDescent="0.25">
      <c r="A1352" s="42"/>
      <c r="B1352" s="59"/>
      <c r="C1352" s="59"/>
      <c r="D1352" s="59"/>
      <c r="E1352" s="59"/>
      <c r="F1352" s="59"/>
      <c r="G1352" s="49"/>
      <c r="H1352" s="59"/>
      <c r="I1352" s="59"/>
      <c r="J1352" s="49"/>
      <c r="K1352" s="41"/>
      <c r="L1352" s="214"/>
      <c r="M1352" s="59"/>
      <c r="N1352" s="59"/>
      <c r="O1352" s="215"/>
      <c r="P1352" s="215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</row>
    <row r="1353" spans="1:43" ht="15.75" x14ac:dyDescent="0.25">
      <c r="A1353" s="42"/>
      <c r="B1353" s="59"/>
      <c r="C1353" s="59"/>
      <c r="D1353" s="59"/>
      <c r="E1353" s="59"/>
      <c r="F1353" s="59"/>
      <c r="G1353" s="49"/>
      <c r="H1353" s="59"/>
      <c r="I1353" s="59"/>
      <c r="J1353" s="49"/>
      <c r="K1353" s="41"/>
      <c r="L1353" s="214"/>
      <c r="M1353" s="59"/>
      <c r="N1353" s="59"/>
      <c r="O1353" s="215"/>
      <c r="P1353" s="215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</row>
    <row r="1354" spans="1:43" ht="15.75" x14ac:dyDescent="0.25">
      <c r="A1354" s="42"/>
      <c r="B1354" s="59"/>
      <c r="C1354" s="59"/>
      <c r="D1354" s="59"/>
      <c r="E1354" s="59"/>
      <c r="F1354" s="59"/>
      <c r="G1354" s="49"/>
      <c r="H1354" s="59"/>
      <c r="I1354" s="59"/>
      <c r="J1354" s="49"/>
      <c r="K1354" s="41"/>
      <c r="L1354" s="214"/>
      <c r="M1354" s="59"/>
      <c r="N1354" s="59"/>
      <c r="O1354" s="215"/>
      <c r="P1354" s="215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</row>
    <row r="1355" spans="1:43" ht="15.75" x14ac:dyDescent="0.25">
      <c r="A1355" s="42"/>
      <c r="B1355" s="59"/>
      <c r="C1355" s="59"/>
      <c r="D1355" s="59"/>
      <c r="E1355" s="59"/>
      <c r="F1355" s="59"/>
      <c r="G1355" s="49"/>
      <c r="H1355" s="59"/>
      <c r="I1355" s="59"/>
      <c r="J1355" s="49"/>
      <c r="K1355" s="41"/>
      <c r="L1355" s="214"/>
      <c r="M1355" s="59"/>
      <c r="N1355" s="59"/>
      <c r="O1355" s="215"/>
      <c r="P1355" s="215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</row>
    <row r="1356" spans="1:43" ht="15.75" x14ac:dyDescent="0.25">
      <c r="A1356" s="42"/>
      <c r="B1356" s="59"/>
      <c r="C1356" s="59"/>
      <c r="D1356" s="59"/>
      <c r="E1356" s="59"/>
      <c r="F1356" s="59"/>
      <c r="G1356" s="49"/>
      <c r="H1356" s="59"/>
      <c r="I1356" s="59"/>
      <c r="J1356" s="49"/>
      <c r="K1356" s="41"/>
      <c r="L1356" s="214"/>
      <c r="M1356" s="59"/>
      <c r="N1356" s="59"/>
      <c r="O1356" s="215"/>
      <c r="P1356" s="215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</row>
    <row r="1357" spans="1:43" ht="15.75" x14ac:dyDescent="0.25">
      <c r="A1357" s="42"/>
      <c r="B1357" s="59"/>
      <c r="C1357" s="59"/>
      <c r="D1357" s="59"/>
      <c r="E1357" s="59"/>
      <c r="F1357" s="59"/>
      <c r="G1357" s="49"/>
      <c r="H1357" s="59"/>
      <c r="I1357" s="59"/>
      <c r="J1357" s="49"/>
      <c r="K1357" s="41"/>
      <c r="L1357" s="214"/>
      <c r="M1357" s="59"/>
      <c r="N1357" s="59"/>
      <c r="O1357" s="215"/>
      <c r="P1357" s="215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</row>
    <row r="1358" spans="1:43" ht="15.75" x14ac:dyDescent="0.25">
      <c r="A1358" s="42"/>
      <c r="B1358" s="59"/>
      <c r="C1358" s="59"/>
      <c r="D1358" s="59"/>
      <c r="E1358" s="59"/>
      <c r="F1358" s="59"/>
      <c r="G1358" s="49"/>
      <c r="H1358" s="59"/>
      <c r="I1358" s="59"/>
      <c r="J1358" s="49"/>
      <c r="K1358" s="41"/>
      <c r="L1358" s="214"/>
      <c r="M1358" s="59"/>
      <c r="N1358" s="59"/>
      <c r="O1358" s="215"/>
      <c r="P1358" s="215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</row>
    <row r="1359" spans="1:43" ht="15.75" x14ac:dyDescent="0.25">
      <c r="A1359" s="42"/>
      <c r="B1359" s="59"/>
      <c r="C1359" s="59"/>
      <c r="D1359" s="59"/>
      <c r="E1359" s="59"/>
      <c r="F1359" s="59"/>
      <c r="G1359" s="49"/>
      <c r="H1359" s="59"/>
      <c r="I1359" s="59"/>
      <c r="J1359" s="49"/>
      <c r="K1359" s="41"/>
      <c r="L1359" s="214"/>
      <c r="M1359" s="59"/>
      <c r="N1359" s="59"/>
      <c r="O1359" s="215"/>
      <c r="P1359" s="215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</row>
    <row r="1360" spans="1:43" ht="15.75" x14ac:dyDescent="0.25">
      <c r="A1360" s="42"/>
      <c r="B1360" s="59"/>
      <c r="C1360" s="59"/>
      <c r="D1360" s="59"/>
      <c r="E1360" s="59"/>
      <c r="F1360" s="59"/>
      <c r="G1360" s="49"/>
      <c r="H1360" s="59"/>
      <c r="I1360" s="59"/>
      <c r="J1360" s="49"/>
      <c r="K1360" s="41"/>
      <c r="L1360" s="214"/>
      <c r="M1360" s="59"/>
      <c r="N1360" s="59"/>
      <c r="O1360" s="215"/>
      <c r="P1360" s="215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</row>
    <row r="1361" spans="1:43" ht="15.75" x14ac:dyDescent="0.25">
      <c r="A1361" s="42"/>
      <c r="B1361" s="59"/>
      <c r="C1361" s="59"/>
      <c r="D1361" s="59"/>
      <c r="E1361" s="59"/>
      <c r="F1361" s="59"/>
      <c r="G1361" s="49"/>
      <c r="H1361" s="59"/>
      <c r="I1361" s="59"/>
      <c r="J1361" s="49"/>
      <c r="K1361" s="41"/>
      <c r="L1361" s="214"/>
      <c r="M1361" s="59"/>
      <c r="N1361" s="59"/>
      <c r="O1361" s="215"/>
      <c r="P1361" s="215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</row>
    <row r="1362" spans="1:43" ht="15.75" x14ac:dyDescent="0.25">
      <c r="A1362" s="42"/>
      <c r="B1362" s="59"/>
      <c r="C1362" s="59"/>
      <c r="D1362" s="59"/>
      <c r="E1362" s="59"/>
      <c r="F1362" s="59"/>
      <c r="G1362" s="49"/>
      <c r="H1362" s="59"/>
      <c r="I1362" s="59"/>
      <c r="J1362" s="49"/>
      <c r="K1362" s="41"/>
      <c r="L1362" s="214"/>
      <c r="M1362" s="59"/>
      <c r="N1362" s="59"/>
      <c r="O1362" s="215"/>
      <c r="P1362" s="215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</row>
    <row r="1363" spans="1:43" ht="15.75" x14ac:dyDescent="0.25">
      <c r="A1363" s="42"/>
      <c r="B1363" s="59"/>
      <c r="C1363" s="59"/>
      <c r="D1363" s="59"/>
      <c r="E1363" s="59"/>
      <c r="F1363" s="59"/>
      <c r="G1363" s="49"/>
      <c r="H1363" s="59"/>
      <c r="I1363" s="59"/>
      <c r="J1363" s="49"/>
      <c r="K1363" s="41"/>
      <c r="L1363" s="214"/>
      <c r="M1363" s="59"/>
      <c r="N1363" s="59"/>
      <c r="O1363" s="215"/>
      <c r="P1363" s="215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</row>
    <row r="1364" spans="1:43" ht="15.75" x14ac:dyDescent="0.25">
      <c r="A1364" s="42"/>
      <c r="B1364" s="59"/>
      <c r="C1364" s="59"/>
      <c r="D1364" s="59"/>
      <c r="E1364" s="59"/>
      <c r="F1364" s="59"/>
      <c r="G1364" s="49"/>
      <c r="H1364" s="59"/>
      <c r="I1364" s="59"/>
      <c r="J1364" s="49"/>
      <c r="K1364" s="41"/>
      <c r="L1364" s="214"/>
      <c r="M1364" s="59"/>
      <c r="N1364" s="59"/>
      <c r="O1364" s="215"/>
      <c r="P1364" s="215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</row>
    <row r="1365" spans="1:43" ht="15.75" x14ac:dyDescent="0.25">
      <c r="A1365" s="42"/>
      <c r="B1365" s="59"/>
      <c r="C1365" s="59"/>
      <c r="D1365" s="59"/>
      <c r="E1365" s="59"/>
      <c r="F1365" s="59"/>
      <c r="G1365" s="49"/>
      <c r="H1365" s="59"/>
      <c r="I1365" s="59"/>
      <c r="J1365" s="49"/>
      <c r="K1365" s="41"/>
      <c r="L1365" s="214"/>
      <c r="M1365" s="59"/>
      <c r="N1365" s="59"/>
      <c r="O1365" s="215"/>
      <c r="P1365" s="215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</row>
    <row r="1366" spans="1:43" ht="15.75" x14ac:dyDescent="0.25">
      <c r="A1366" s="42"/>
      <c r="B1366" s="59"/>
      <c r="C1366" s="59"/>
      <c r="D1366" s="59"/>
      <c r="E1366" s="59"/>
      <c r="F1366" s="59"/>
      <c r="G1366" s="49"/>
      <c r="H1366" s="59"/>
      <c r="I1366" s="59"/>
      <c r="J1366" s="49"/>
      <c r="K1366" s="41"/>
      <c r="L1366" s="214"/>
      <c r="M1366" s="59"/>
      <c r="N1366" s="59"/>
      <c r="O1366" s="215"/>
      <c r="P1366" s="215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</row>
    <row r="1367" spans="1:43" ht="15.75" x14ac:dyDescent="0.25">
      <c r="A1367" s="42"/>
      <c r="B1367" s="59"/>
      <c r="C1367" s="59"/>
      <c r="D1367" s="59"/>
      <c r="E1367" s="59"/>
      <c r="F1367" s="59"/>
      <c r="G1367" s="49"/>
      <c r="H1367" s="59"/>
      <c r="I1367" s="59"/>
      <c r="J1367" s="49"/>
      <c r="K1367" s="41"/>
      <c r="L1367" s="214"/>
      <c r="M1367" s="59"/>
      <c r="N1367" s="59"/>
      <c r="O1367" s="215"/>
      <c r="P1367" s="215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</row>
    <row r="1368" spans="1:43" ht="15.75" x14ac:dyDescent="0.25">
      <c r="A1368" s="42"/>
      <c r="B1368" s="59"/>
      <c r="C1368" s="59"/>
      <c r="D1368" s="59"/>
      <c r="E1368" s="59"/>
      <c r="F1368" s="59"/>
      <c r="G1368" s="49"/>
      <c r="H1368" s="59"/>
      <c r="I1368" s="59"/>
      <c r="J1368" s="49"/>
      <c r="K1368" s="41"/>
      <c r="L1368" s="214"/>
      <c r="M1368" s="59"/>
      <c r="N1368" s="59"/>
      <c r="O1368" s="215"/>
      <c r="P1368" s="215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</row>
    <row r="1369" spans="1:43" ht="15.75" x14ac:dyDescent="0.25">
      <c r="A1369" s="42"/>
      <c r="B1369" s="59"/>
      <c r="C1369" s="59"/>
      <c r="D1369" s="59"/>
      <c r="E1369" s="59"/>
      <c r="F1369" s="59"/>
      <c r="G1369" s="49"/>
      <c r="H1369" s="59"/>
      <c r="I1369" s="59"/>
      <c r="J1369" s="49"/>
      <c r="K1369" s="41"/>
      <c r="L1369" s="214"/>
      <c r="M1369" s="59"/>
      <c r="N1369" s="59"/>
      <c r="O1369" s="215"/>
      <c r="P1369" s="215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</row>
    <row r="1370" spans="1:43" ht="15.75" x14ac:dyDescent="0.25">
      <c r="A1370" s="42"/>
      <c r="B1370" s="59"/>
      <c r="C1370" s="59"/>
      <c r="D1370" s="59"/>
      <c r="E1370" s="59"/>
      <c r="F1370" s="59"/>
      <c r="G1370" s="49"/>
      <c r="H1370" s="59"/>
      <c r="I1370" s="59"/>
      <c r="J1370" s="49"/>
      <c r="K1370" s="41"/>
      <c r="L1370" s="214"/>
      <c r="M1370" s="59"/>
      <c r="N1370" s="59"/>
      <c r="O1370" s="215"/>
      <c r="P1370" s="215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</row>
    <row r="1371" spans="1:43" ht="15.75" x14ac:dyDescent="0.25">
      <c r="A1371" s="42"/>
      <c r="B1371" s="59"/>
      <c r="C1371" s="59"/>
      <c r="D1371" s="59"/>
      <c r="E1371" s="59"/>
      <c r="F1371" s="59"/>
      <c r="G1371" s="49"/>
      <c r="H1371" s="59"/>
      <c r="I1371" s="59"/>
      <c r="J1371" s="49"/>
      <c r="K1371" s="41"/>
      <c r="L1371" s="214"/>
      <c r="M1371" s="59"/>
      <c r="N1371" s="59"/>
      <c r="O1371" s="215"/>
      <c r="P1371" s="215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</row>
    <row r="1372" spans="1:43" ht="15.75" x14ac:dyDescent="0.25">
      <c r="A1372" s="42"/>
      <c r="B1372" s="59"/>
      <c r="C1372" s="59"/>
      <c r="D1372" s="59"/>
      <c r="E1372" s="59"/>
      <c r="F1372" s="59"/>
      <c r="G1372" s="49"/>
      <c r="H1372" s="59"/>
      <c r="I1372" s="59"/>
      <c r="J1372" s="49"/>
      <c r="K1372" s="41"/>
      <c r="L1372" s="214"/>
      <c r="M1372" s="59"/>
      <c r="N1372" s="59"/>
      <c r="O1372" s="215"/>
      <c r="P1372" s="215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</row>
    <row r="1373" spans="1:43" ht="15.75" x14ac:dyDescent="0.25">
      <c r="A1373" s="42"/>
      <c r="B1373" s="59"/>
      <c r="C1373" s="59"/>
      <c r="D1373" s="59"/>
      <c r="E1373" s="59"/>
      <c r="F1373" s="59"/>
      <c r="G1373" s="49"/>
      <c r="H1373" s="59"/>
      <c r="I1373" s="59"/>
      <c r="J1373" s="49"/>
      <c r="K1373" s="41"/>
      <c r="L1373" s="214"/>
      <c r="M1373" s="59"/>
      <c r="N1373" s="59"/>
      <c r="O1373" s="215"/>
      <c r="P1373" s="215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</row>
    <row r="1374" spans="1:43" ht="15.75" x14ac:dyDescent="0.25">
      <c r="A1374" s="42"/>
      <c r="B1374" s="59"/>
      <c r="C1374" s="59"/>
      <c r="D1374" s="59"/>
      <c r="E1374" s="59"/>
      <c r="F1374" s="59"/>
      <c r="G1374" s="49"/>
      <c r="H1374" s="59"/>
      <c r="I1374" s="59"/>
      <c r="J1374" s="49"/>
      <c r="K1374" s="41"/>
      <c r="L1374" s="214"/>
      <c r="M1374" s="59"/>
      <c r="N1374" s="59"/>
      <c r="O1374" s="215"/>
      <c r="P1374" s="215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</row>
    <row r="1375" spans="1:43" ht="15.75" x14ac:dyDescent="0.25">
      <c r="A1375" s="42"/>
      <c r="B1375" s="59"/>
      <c r="C1375" s="59"/>
      <c r="D1375" s="59"/>
      <c r="E1375" s="59"/>
      <c r="F1375" s="59"/>
      <c r="G1375" s="49"/>
      <c r="H1375" s="59"/>
      <c r="I1375" s="59"/>
      <c r="J1375" s="49"/>
      <c r="K1375" s="41"/>
      <c r="L1375" s="214"/>
      <c r="M1375" s="59"/>
      <c r="N1375" s="59"/>
      <c r="O1375" s="215"/>
      <c r="P1375" s="215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</row>
    <row r="1376" spans="1:43" ht="15.75" x14ac:dyDescent="0.25">
      <c r="A1376" s="42"/>
      <c r="B1376" s="59"/>
      <c r="C1376" s="59"/>
      <c r="D1376" s="59"/>
      <c r="E1376" s="59"/>
      <c r="F1376" s="59"/>
      <c r="G1376" s="49"/>
      <c r="H1376" s="59"/>
      <c r="I1376" s="59"/>
      <c r="J1376" s="49"/>
      <c r="K1376" s="41"/>
      <c r="L1376" s="214"/>
      <c r="M1376" s="59"/>
      <c r="N1376" s="59"/>
      <c r="O1376" s="215"/>
      <c r="P1376" s="215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</row>
    <row r="1377" spans="1:43" ht="15.75" x14ac:dyDescent="0.25">
      <c r="A1377" s="42"/>
      <c r="B1377" s="59"/>
      <c r="C1377" s="59"/>
      <c r="D1377" s="59"/>
      <c r="E1377" s="59"/>
      <c r="F1377" s="59"/>
      <c r="G1377" s="49"/>
      <c r="H1377" s="59"/>
      <c r="I1377" s="59"/>
      <c r="J1377" s="49"/>
      <c r="K1377" s="41"/>
      <c r="L1377" s="214"/>
      <c r="M1377" s="59"/>
      <c r="N1377" s="59"/>
      <c r="O1377" s="215"/>
      <c r="P1377" s="215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</row>
    <row r="1378" spans="1:43" ht="15.75" x14ac:dyDescent="0.25">
      <c r="A1378" s="42"/>
      <c r="B1378" s="59"/>
      <c r="C1378" s="59"/>
      <c r="D1378" s="59"/>
      <c r="E1378" s="59"/>
      <c r="F1378" s="59"/>
      <c r="G1378" s="49"/>
      <c r="H1378" s="59"/>
      <c r="I1378" s="59"/>
      <c r="J1378" s="49"/>
      <c r="K1378" s="41"/>
      <c r="L1378" s="214"/>
      <c r="M1378" s="59"/>
      <c r="N1378" s="59"/>
      <c r="O1378" s="215"/>
      <c r="P1378" s="215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</row>
    <row r="1379" spans="1:43" ht="15.75" x14ac:dyDescent="0.25">
      <c r="A1379" s="42"/>
      <c r="B1379" s="59"/>
      <c r="C1379" s="59"/>
      <c r="D1379" s="59"/>
      <c r="E1379" s="59"/>
      <c r="F1379" s="59"/>
      <c r="G1379" s="49"/>
      <c r="H1379" s="59"/>
      <c r="I1379" s="59"/>
      <c r="J1379" s="49"/>
      <c r="K1379" s="41"/>
      <c r="L1379" s="214"/>
      <c r="M1379" s="59"/>
      <c r="N1379" s="59"/>
      <c r="O1379" s="215"/>
      <c r="P1379" s="215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</row>
    <row r="1380" spans="1:43" ht="15.75" x14ac:dyDescent="0.25">
      <c r="A1380" s="42"/>
      <c r="B1380" s="59"/>
      <c r="C1380" s="59"/>
      <c r="D1380" s="59"/>
      <c r="E1380" s="59"/>
      <c r="F1380" s="59"/>
      <c r="G1380" s="49"/>
      <c r="H1380" s="59"/>
      <c r="I1380" s="59"/>
      <c r="J1380" s="49"/>
      <c r="K1380" s="41"/>
      <c r="L1380" s="214"/>
      <c r="M1380" s="59"/>
      <c r="N1380" s="59"/>
      <c r="O1380" s="215"/>
      <c r="P1380" s="215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</row>
    <row r="1381" spans="1:43" ht="15.75" x14ac:dyDescent="0.25">
      <c r="A1381" s="42"/>
      <c r="B1381" s="59"/>
      <c r="C1381" s="59"/>
      <c r="D1381" s="59"/>
      <c r="E1381" s="59"/>
      <c r="F1381" s="59"/>
      <c r="G1381" s="49"/>
      <c r="H1381" s="59"/>
      <c r="I1381" s="59"/>
      <c r="J1381" s="49"/>
      <c r="K1381" s="41"/>
      <c r="L1381" s="214"/>
      <c r="M1381" s="59"/>
      <c r="N1381" s="59"/>
      <c r="O1381" s="215"/>
      <c r="P1381" s="215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</row>
    <row r="1382" spans="1:43" ht="15.75" x14ac:dyDescent="0.25">
      <c r="A1382" s="42"/>
      <c r="B1382" s="59"/>
      <c r="C1382" s="59"/>
      <c r="D1382" s="59"/>
      <c r="E1382" s="59"/>
      <c r="F1382" s="59"/>
      <c r="G1382" s="49"/>
      <c r="H1382" s="59"/>
      <c r="I1382" s="59"/>
      <c r="J1382" s="49"/>
      <c r="K1382" s="41"/>
      <c r="L1382" s="214"/>
      <c r="M1382" s="59"/>
      <c r="N1382" s="59"/>
      <c r="O1382" s="215"/>
      <c r="P1382" s="215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</row>
    <row r="1383" spans="1:43" ht="15.75" x14ac:dyDescent="0.25">
      <c r="A1383" s="42"/>
      <c r="B1383" s="59"/>
      <c r="C1383" s="59"/>
      <c r="D1383" s="59"/>
      <c r="E1383" s="59"/>
      <c r="F1383" s="59"/>
      <c r="G1383" s="49"/>
      <c r="H1383" s="59"/>
      <c r="I1383" s="59"/>
      <c r="J1383" s="49"/>
      <c r="K1383" s="41"/>
      <c r="L1383" s="214"/>
      <c r="M1383" s="59"/>
      <c r="N1383" s="59"/>
      <c r="O1383" s="215"/>
      <c r="P1383" s="215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</row>
    <row r="1384" spans="1:43" ht="15.75" x14ac:dyDescent="0.25">
      <c r="A1384" s="42"/>
      <c r="B1384" s="59"/>
      <c r="C1384" s="59"/>
      <c r="D1384" s="59"/>
      <c r="E1384" s="59"/>
      <c r="F1384" s="59"/>
      <c r="G1384" s="49"/>
      <c r="H1384" s="59"/>
      <c r="I1384" s="59"/>
      <c r="J1384" s="49"/>
      <c r="K1384" s="41"/>
      <c r="L1384" s="214"/>
      <c r="M1384" s="59"/>
      <c r="N1384" s="59"/>
      <c r="O1384" s="215"/>
      <c r="P1384" s="215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</row>
    <row r="1385" spans="1:43" ht="15.75" x14ac:dyDescent="0.25">
      <c r="A1385" s="42"/>
      <c r="B1385" s="59"/>
      <c r="C1385" s="59"/>
      <c r="D1385" s="59"/>
      <c r="E1385" s="59"/>
      <c r="F1385" s="59"/>
      <c r="G1385" s="49"/>
      <c r="H1385" s="59"/>
      <c r="I1385" s="59"/>
      <c r="J1385" s="49"/>
      <c r="K1385" s="41"/>
      <c r="L1385" s="214"/>
      <c r="M1385" s="59"/>
      <c r="N1385" s="59"/>
      <c r="O1385" s="215"/>
      <c r="P1385" s="215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</row>
    <row r="1386" spans="1:43" ht="15.75" x14ac:dyDescent="0.25">
      <c r="A1386" s="42"/>
      <c r="B1386" s="59"/>
      <c r="C1386" s="59"/>
      <c r="D1386" s="59"/>
      <c r="E1386" s="59"/>
      <c r="F1386" s="59"/>
      <c r="G1386" s="49"/>
      <c r="H1386" s="59"/>
      <c r="I1386" s="59"/>
      <c r="J1386" s="49"/>
      <c r="K1386" s="41"/>
      <c r="L1386" s="214"/>
      <c r="M1386" s="59"/>
      <c r="N1386" s="59"/>
      <c r="O1386" s="215"/>
      <c r="P1386" s="215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</row>
    <row r="1387" spans="1:43" ht="15.75" x14ac:dyDescent="0.25">
      <c r="A1387" s="42"/>
      <c r="B1387" s="59"/>
      <c r="C1387" s="59"/>
      <c r="D1387" s="59"/>
      <c r="E1387" s="59"/>
      <c r="F1387" s="59"/>
      <c r="G1387" s="49"/>
      <c r="H1387" s="59"/>
      <c r="I1387" s="59"/>
      <c r="J1387" s="49"/>
      <c r="K1387" s="41"/>
      <c r="L1387" s="214"/>
      <c r="M1387" s="59"/>
      <c r="N1387" s="59"/>
      <c r="O1387" s="215"/>
      <c r="P1387" s="215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</row>
    <row r="1388" spans="1:43" ht="15.75" x14ac:dyDescent="0.25">
      <c r="A1388" s="42"/>
      <c r="B1388" s="59"/>
      <c r="C1388" s="59"/>
      <c r="D1388" s="59"/>
      <c r="E1388" s="59"/>
      <c r="F1388" s="59"/>
      <c r="G1388" s="49"/>
      <c r="H1388" s="59"/>
      <c r="I1388" s="59"/>
      <c r="J1388" s="49"/>
      <c r="K1388" s="41"/>
      <c r="L1388" s="214"/>
      <c r="M1388" s="59"/>
      <c r="N1388" s="59"/>
      <c r="O1388" s="215"/>
      <c r="P1388" s="215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</row>
    <row r="1389" spans="1:43" ht="15.75" x14ac:dyDescent="0.25">
      <c r="A1389" s="42"/>
      <c r="B1389" s="59"/>
      <c r="C1389" s="59"/>
      <c r="D1389" s="59"/>
      <c r="E1389" s="59"/>
      <c r="F1389" s="59"/>
      <c r="G1389" s="49"/>
      <c r="H1389" s="59"/>
      <c r="I1389" s="59"/>
      <c r="J1389" s="49"/>
      <c r="K1389" s="41"/>
      <c r="L1389" s="214"/>
      <c r="M1389" s="59"/>
      <c r="N1389" s="59"/>
      <c r="O1389" s="215"/>
      <c r="P1389" s="215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</row>
    <row r="1390" spans="1:43" ht="15.75" x14ac:dyDescent="0.25">
      <c r="A1390" s="42"/>
      <c r="B1390" s="59"/>
      <c r="C1390" s="59"/>
      <c r="D1390" s="59"/>
      <c r="E1390" s="59"/>
      <c r="F1390" s="59"/>
      <c r="G1390" s="49"/>
      <c r="H1390" s="59"/>
      <c r="I1390" s="59"/>
      <c r="J1390" s="49"/>
      <c r="K1390" s="41"/>
      <c r="L1390" s="214"/>
      <c r="M1390" s="59"/>
      <c r="N1390" s="59"/>
      <c r="O1390" s="215"/>
      <c r="P1390" s="215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</row>
    <row r="1391" spans="1:43" ht="15.75" x14ac:dyDescent="0.25">
      <c r="A1391" s="42"/>
      <c r="B1391" s="59"/>
      <c r="C1391" s="59"/>
      <c r="D1391" s="59"/>
      <c r="E1391" s="59"/>
      <c r="F1391" s="59"/>
      <c r="G1391" s="49"/>
      <c r="H1391" s="59"/>
      <c r="I1391" s="59"/>
      <c r="J1391" s="49"/>
      <c r="K1391" s="41"/>
      <c r="L1391" s="214"/>
      <c r="M1391" s="59"/>
      <c r="N1391" s="59"/>
      <c r="O1391" s="215"/>
      <c r="P1391" s="215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</row>
    <row r="1392" spans="1:43" ht="15.75" x14ac:dyDescent="0.25">
      <c r="A1392" s="42"/>
      <c r="B1392" s="59"/>
      <c r="C1392" s="59"/>
      <c r="D1392" s="59"/>
      <c r="E1392" s="59"/>
      <c r="F1392" s="59"/>
      <c r="G1392" s="49"/>
      <c r="H1392" s="59"/>
      <c r="I1392" s="59"/>
      <c r="J1392" s="49"/>
      <c r="K1392" s="41"/>
      <c r="L1392" s="214"/>
      <c r="M1392" s="59"/>
      <c r="N1392" s="59"/>
      <c r="O1392" s="215"/>
      <c r="P1392" s="215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</row>
    <row r="1393" spans="1:43" ht="15.75" x14ac:dyDescent="0.25">
      <c r="A1393" s="42"/>
      <c r="B1393" s="59"/>
      <c r="C1393" s="59"/>
      <c r="D1393" s="59"/>
      <c r="E1393" s="59"/>
      <c r="F1393" s="59"/>
      <c r="G1393" s="49"/>
      <c r="H1393" s="59"/>
      <c r="I1393" s="59"/>
      <c r="J1393" s="49"/>
      <c r="K1393" s="41"/>
      <c r="L1393" s="214"/>
      <c r="M1393" s="59"/>
      <c r="N1393" s="59"/>
      <c r="O1393" s="215"/>
      <c r="P1393" s="215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</row>
    <row r="1394" spans="1:43" ht="15.75" x14ac:dyDescent="0.25">
      <c r="A1394" s="42"/>
      <c r="B1394" s="59"/>
      <c r="C1394" s="59"/>
      <c r="D1394" s="59"/>
      <c r="E1394" s="59"/>
      <c r="F1394" s="59"/>
      <c r="G1394" s="49"/>
      <c r="H1394" s="59"/>
      <c r="I1394" s="59"/>
      <c r="J1394" s="49"/>
      <c r="K1394" s="41"/>
      <c r="L1394" s="214"/>
      <c r="M1394" s="59"/>
      <c r="N1394" s="59"/>
      <c r="O1394" s="215"/>
      <c r="P1394" s="215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</row>
    <row r="1395" spans="1:43" ht="15.75" x14ac:dyDescent="0.25">
      <c r="A1395" s="42"/>
      <c r="B1395" s="59"/>
      <c r="C1395" s="59"/>
      <c r="D1395" s="59"/>
      <c r="E1395" s="59"/>
      <c r="F1395" s="59"/>
      <c r="G1395" s="49"/>
      <c r="H1395" s="59"/>
      <c r="I1395" s="59"/>
      <c r="J1395" s="49"/>
      <c r="K1395" s="41"/>
      <c r="L1395" s="214"/>
      <c r="M1395" s="59"/>
      <c r="N1395" s="59"/>
      <c r="O1395" s="215"/>
      <c r="P1395" s="215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</row>
    <row r="1396" spans="1:43" ht="15.75" x14ac:dyDescent="0.25">
      <c r="A1396" s="42"/>
      <c r="B1396" s="59"/>
      <c r="C1396" s="59"/>
      <c r="D1396" s="59"/>
      <c r="E1396" s="59"/>
      <c r="F1396" s="59"/>
      <c r="G1396" s="49"/>
      <c r="H1396" s="59"/>
      <c r="I1396" s="59"/>
      <c r="J1396" s="49"/>
      <c r="K1396" s="41"/>
      <c r="L1396" s="214"/>
      <c r="M1396" s="59"/>
      <c r="N1396" s="59"/>
      <c r="O1396" s="215"/>
      <c r="P1396" s="215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</row>
    <row r="1397" spans="1:43" ht="15.75" x14ac:dyDescent="0.25">
      <c r="A1397" s="42"/>
      <c r="B1397" s="59"/>
      <c r="C1397" s="59"/>
      <c r="D1397" s="59"/>
      <c r="E1397" s="59"/>
      <c r="F1397" s="59"/>
      <c r="G1397" s="49"/>
      <c r="H1397" s="59"/>
      <c r="I1397" s="59"/>
      <c r="J1397" s="49"/>
      <c r="K1397" s="41"/>
      <c r="L1397" s="214"/>
      <c r="M1397" s="59"/>
      <c r="N1397" s="59"/>
      <c r="O1397" s="215"/>
      <c r="P1397" s="215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</row>
    <row r="1398" spans="1:43" ht="15.75" x14ac:dyDescent="0.25">
      <c r="A1398" s="42"/>
      <c r="B1398" s="59"/>
      <c r="C1398" s="59"/>
      <c r="D1398" s="59"/>
      <c r="E1398" s="59"/>
      <c r="F1398" s="59"/>
      <c r="G1398" s="49"/>
      <c r="H1398" s="59"/>
      <c r="I1398" s="59"/>
      <c r="J1398" s="49"/>
      <c r="K1398" s="41"/>
      <c r="L1398" s="214"/>
      <c r="M1398" s="59"/>
      <c r="N1398" s="59"/>
      <c r="O1398" s="215"/>
      <c r="P1398" s="215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</row>
    <row r="1399" spans="1:43" ht="15.75" x14ac:dyDescent="0.25">
      <c r="A1399" s="42"/>
      <c r="B1399" s="59"/>
      <c r="C1399" s="59"/>
      <c r="D1399" s="59"/>
      <c r="E1399" s="59"/>
      <c r="F1399" s="59"/>
      <c r="G1399" s="49"/>
      <c r="H1399" s="59"/>
      <c r="I1399" s="59"/>
      <c r="J1399" s="49"/>
      <c r="K1399" s="41"/>
      <c r="L1399" s="214"/>
      <c r="M1399" s="59"/>
      <c r="N1399" s="59"/>
      <c r="O1399" s="215"/>
      <c r="P1399" s="215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</row>
    <row r="1400" spans="1:43" ht="15.75" x14ac:dyDescent="0.25">
      <c r="A1400" s="42"/>
      <c r="B1400" s="59"/>
      <c r="C1400" s="59"/>
      <c r="D1400" s="59"/>
      <c r="E1400" s="59"/>
      <c r="F1400" s="59"/>
      <c r="G1400" s="49"/>
      <c r="H1400" s="59"/>
      <c r="I1400" s="59"/>
      <c r="J1400" s="49"/>
      <c r="K1400" s="41"/>
      <c r="L1400" s="214"/>
      <c r="M1400" s="59"/>
      <c r="N1400" s="59"/>
      <c r="O1400" s="215"/>
      <c r="P1400" s="215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</row>
    <row r="1401" spans="1:43" ht="15.75" x14ac:dyDescent="0.25">
      <c r="A1401" s="42"/>
      <c r="B1401" s="59"/>
      <c r="C1401" s="59"/>
      <c r="D1401" s="59"/>
      <c r="E1401" s="59"/>
      <c r="F1401" s="59"/>
      <c r="G1401" s="49"/>
      <c r="H1401" s="59"/>
      <c r="I1401" s="59"/>
      <c r="J1401" s="49"/>
      <c r="K1401" s="41"/>
      <c r="L1401" s="214"/>
      <c r="M1401" s="59"/>
      <c r="N1401" s="59"/>
      <c r="O1401" s="215"/>
      <c r="P1401" s="215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</row>
    <row r="1402" spans="1:43" ht="15.75" x14ac:dyDescent="0.25">
      <c r="A1402" s="42"/>
      <c r="B1402" s="59"/>
      <c r="C1402" s="59"/>
      <c r="D1402" s="59"/>
      <c r="E1402" s="59"/>
      <c r="F1402" s="59"/>
      <c r="G1402" s="49"/>
      <c r="H1402" s="59"/>
      <c r="I1402" s="59"/>
      <c r="J1402" s="49"/>
      <c r="K1402" s="41"/>
      <c r="L1402" s="214"/>
      <c r="M1402" s="59"/>
      <c r="N1402" s="59"/>
      <c r="O1402" s="215"/>
      <c r="P1402" s="215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</row>
    <row r="1403" spans="1:43" ht="15.75" x14ac:dyDescent="0.25">
      <c r="A1403" s="42"/>
      <c r="B1403" s="59"/>
      <c r="C1403" s="59"/>
      <c r="D1403" s="59"/>
      <c r="E1403" s="59"/>
      <c r="F1403" s="59"/>
      <c r="G1403" s="49"/>
      <c r="H1403" s="59"/>
      <c r="I1403" s="59"/>
      <c r="J1403" s="49"/>
      <c r="K1403" s="41"/>
      <c r="L1403" s="214"/>
      <c r="M1403" s="59"/>
      <c r="N1403" s="59"/>
      <c r="O1403" s="215"/>
      <c r="P1403" s="215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</row>
    <row r="1404" spans="1:43" ht="15" x14ac:dyDescent="0.25">
      <c r="A1404" s="42"/>
      <c r="B1404" s="43"/>
      <c r="C1404" s="43"/>
      <c r="D1404" s="43"/>
      <c r="E1404" s="43"/>
      <c r="F1404" s="43"/>
      <c r="G1404" s="44"/>
      <c r="H1404" s="43"/>
      <c r="I1404" s="43"/>
      <c r="J1404" s="44"/>
      <c r="K1404" s="204"/>
      <c r="L1404" s="216"/>
      <c r="M1404" s="43"/>
      <c r="N1404" s="43"/>
      <c r="O1404" s="206"/>
      <c r="P1404" s="206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</row>
    <row r="1405" spans="1:43" ht="15" x14ac:dyDescent="0.25">
      <c r="A1405" s="42"/>
      <c r="B1405" s="43"/>
      <c r="C1405" s="43"/>
      <c r="D1405" s="43"/>
      <c r="E1405" s="43"/>
      <c r="F1405" s="43"/>
      <c r="G1405" s="44"/>
      <c r="H1405" s="43"/>
      <c r="I1405" s="43"/>
      <c r="J1405" s="44"/>
      <c r="K1405" s="204"/>
      <c r="L1405" s="216"/>
      <c r="M1405" s="43"/>
      <c r="N1405" s="43"/>
      <c r="O1405" s="206"/>
      <c r="P1405" s="206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</row>
    <row r="1406" spans="1:43" ht="15" x14ac:dyDescent="0.25">
      <c r="A1406" s="42"/>
      <c r="B1406" s="43"/>
      <c r="C1406" s="43"/>
      <c r="D1406" s="43"/>
      <c r="E1406" s="43"/>
      <c r="F1406" s="43"/>
      <c r="G1406" s="44"/>
      <c r="H1406" s="43"/>
      <c r="I1406" s="43"/>
      <c r="J1406" s="44"/>
      <c r="K1406" s="204"/>
      <c r="L1406" s="216"/>
      <c r="M1406" s="43"/>
      <c r="N1406" s="43"/>
      <c r="O1406" s="206"/>
      <c r="P1406" s="206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</row>
    <row r="1407" spans="1:43" ht="15" x14ac:dyDescent="0.25">
      <c r="A1407" s="42"/>
      <c r="B1407" s="43"/>
      <c r="C1407" s="43"/>
      <c r="D1407" s="43"/>
      <c r="E1407" s="43"/>
      <c r="F1407" s="43"/>
      <c r="G1407" s="44"/>
      <c r="H1407" s="43"/>
      <c r="I1407" s="43"/>
      <c r="J1407" s="44"/>
      <c r="K1407" s="204"/>
      <c r="L1407" s="216"/>
      <c r="M1407" s="43"/>
      <c r="N1407" s="43"/>
      <c r="O1407" s="206"/>
      <c r="P1407" s="206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</row>
    <row r="1408" spans="1:43" ht="15" x14ac:dyDescent="0.25">
      <c r="A1408" s="42"/>
      <c r="B1408" s="43"/>
      <c r="C1408" s="43"/>
      <c r="D1408" s="43"/>
      <c r="E1408" s="43"/>
      <c r="F1408" s="43"/>
      <c r="G1408" s="44"/>
      <c r="H1408" s="43"/>
      <c r="I1408" s="43"/>
      <c r="J1408" s="44"/>
      <c r="K1408" s="204"/>
      <c r="L1408" s="216"/>
      <c r="M1408" s="43"/>
      <c r="N1408" s="43"/>
      <c r="O1408" s="206"/>
      <c r="P1408" s="206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</row>
    <row r="1409" spans="1:31" ht="15" x14ac:dyDescent="0.25">
      <c r="A1409" s="42"/>
      <c r="B1409" s="43"/>
      <c r="C1409" s="43"/>
      <c r="D1409" s="43"/>
      <c r="E1409" s="43"/>
      <c r="F1409" s="43"/>
      <c r="G1409" s="44"/>
      <c r="H1409" s="43"/>
      <c r="I1409" s="43"/>
      <c r="J1409" s="44"/>
      <c r="K1409" s="204"/>
      <c r="L1409" s="216"/>
      <c r="M1409" s="43"/>
      <c r="N1409" s="43"/>
      <c r="O1409" s="206"/>
      <c r="P1409" s="206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</row>
    <row r="1410" spans="1:31" ht="15" x14ac:dyDescent="0.25">
      <c r="A1410" s="42"/>
      <c r="B1410" s="43"/>
      <c r="C1410" s="43"/>
      <c r="D1410" s="43"/>
      <c r="E1410" s="43"/>
      <c r="F1410" s="43"/>
      <c r="G1410" s="44"/>
      <c r="H1410" s="43"/>
      <c r="I1410" s="43"/>
      <c r="J1410" s="44"/>
      <c r="K1410" s="204"/>
      <c r="L1410" s="216"/>
      <c r="M1410" s="43"/>
      <c r="N1410" s="43"/>
      <c r="O1410" s="206"/>
      <c r="P1410" s="206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</row>
    <row r="1411" spans="1:31" ht="15" x14ac:dyDescent="0.25">
      <c r="A1411" s="42"/>
      <c r="B1411" s="43"/>
      <c r="C1411" s="43"/>
      <c r="D1411" s="43"/>
      <c r="E1411" s="43"/>
      <c r="F1411" s="43"/>
      <c r="G1411" s="44"/>
      <c r="H1411" s="43"/>
      <c r="I1411" s="43"/>
      <c r="J1411" s="44"/>
      <c r="K1411" s="204"/>
      <c r="L1411" s="216"/>
      <c r="M1411" s="43"/>
      <c r="N1411" s="43"/>
      <c r="O1411" s="206"/>
      <c r="P1411" s="206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</row>
    <row r="1412" spans="1:31" ht="15" x14ac:dyDescent="0.25">
      <c r="A1412" s="42"/>
      <c r="B1412" s="43"/>
      <c r="C1412" s="43"/>
      <c r="D1412" s="43"/>
      <c r="E1412" s="43"/>
      <c r="F1412" s="43"/>
      <c r="G1412" s="44"/>
      <c r="H1412" s="43"/>
      <c r="I1412" s="43"/>
      <c r="J1412" s="44"/>
      <c r="K1412" s="204"/>
      <c r="L1412" s="216"/>
      <c r="M1412" s="43"/>
      <c r="N1412" s="43"/>
      <c r="O1412" s="206"/>
      <c r="P1412" s="206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</row>
    <row r="1413" spans="1:31" ht="15" x14ac:dyDescent="0.25">
      <c r="A1413" s="42"/>
      <c r="B1413" s="43"/>
      <c r="C1413" s="43"/>
      <c r="D1413" s="43"/>
      <c r="E1413" s="43"/>
      <c r="F1413" s="43"/>
      <c r="G1413" s="44"/>
      <c r="H1413" s="43"/>
      <c r="I1413" s="43"/>
      <c r="J1413" s="44"/>
      <c r="K1413" s="204"/>
      <c r="L1413" s="216"/>
      <c r="M1413" s="43"/>
      <c r="N1413" s="43"/>
      <c r="O1413" s="206"/>
      <c r="P1413" s="206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</row>
    <row r="1414" spans="1:31" ht="15" x14ac:dyDescent="0.25">
      <c r="A1414" s="42"/>
      <c r="B1414" s="43"/>
      <c r="C1414" s="43"/>
      <c r="D1414" s="43"/>
      <c r="E1414" s="43"/>
      <c r="F1414" s="43"/>
      <c r="G1414" s="44"/>
      <c r="H1414" s="43"/>
      <c r="I1414" s="43"/>
      <c r="J1414" s="44"/>
      <c r="K1414" s="204"/>
      <c r="L1414" s="216"/>
      <c r="M1414" s="43"/>
      <c r="N1414" s="43"/>
      <c r="O1414" s="206"/>
      <c r="P1414" s="206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</row>
    <row r="1415" spans="1:31" ht="15" x14ac:dyDescent="0.25">
      <c r="A1415" s="42"/>
      <c r="B1415" s="43"/>
      <c r="C1415" s="43"/>
      <c r="D1415" s="43"/>
      <c r="E1415" s="43"/>
      <c r="F1415" s="43"/>
      <c r="G1415" s="44"/>
      <c r="H1415" s="43"/>
      <c r="I1415" s="43"/>
      <c r="J1415" s="44"/>
      <c r="K1415" s="204"/>
      <c r="L1415" s="216"/>
      <c r="M1415" s="43"/>
      <c r="N1415" s="43"/>
      <c r="O1415" s="206"/>
      <c r="P1415" s="206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</row>
    <row r="1416" spans="1:31" ht="15" x14ac:dyDescent="0.25">
      <c r="A1416" s="42"/>
      <c r="B1416" s="43"/>
      <c r="C1416" s="43"/>
      <c r="D1416" s="43"/>
      <c r="E1416" s="43"/>
      <c r="F1416" s="43"/>
      <c r="G1416" s="44"/>
      <c r="H1416" s="43"/>
      <c r="I1416" s="43"/>
      <c r="J1416" s="44"/>
      <c r="K1416" s="204"/>
      <c r="L1416" s="216"/>
      <c r="M1416" s="43"/>
      <c r="N1416" s="43"/>
      <c r="O1416" s="206"/>
      <c r="P1416" s="206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</row>
    <row r="1417" spans="1:31" ht="15" x14ac:dyDescent="0.25">
      <c r="A1417" s="42"/>
      <c r="B1417" s="43"/>
      <c r="C1417" s="43"/>
      <c r="D1417" s="43"/>
      <c r="E1417" s="43"/>
      <c r="F1417" s="43"/>
      <c r="G1417" s="44"/>
      <c r="H1417" s="43"/>
      <c r="I1417" s="43"/>
      <c r="J1417" s="44"/>
      <c r="K1417" s="204"/>
      <c r="L1417" s="216"/>
      <c r="M1417" s="43"/>
      <c r="N1417" s="43"/>
      <c r="O1417" s="206"/>
      <c r="P1417" s="206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</row>
    <row r="1418" spans="1:31" ht="15" x14ac:dyDescent="0.25">
      <c r="A1418" s="42"/>
      <c r="B1418" s="43"/>
      <c r="C1418" s="43"/>
      <c r="D1418" s="43"/>
      <c r="E1418" s="43"/>
      <c r="F1418" s="43"/>
      <c r="G1418" s="44"/>
      <c r="H1418" s="43"/>
      <c r="I1418" s="43"/>
      <c r="J1418" s="44"/>
      <c r="K1418" s="204"/>
      <c r="L1418" s="216"/>
      <c r="M1418" s="43"/>
      <c r="N1418" s="43"/>
      <c r="O1418" s="206"/>
      <c r="P1418" s="206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</row>
    <row r="1419" spans="1:31" ht="15" x14ac:dyDescent="0.25">
      <c r="A1419" s="42"/>
      <c r="B1419" s="43"/>
      <c r="C1419" s="43"/>
      <c r="D1419" s="43"/>
      <c r="E1419" s="43"/>
      <c r="F1419" s="43"/>
      <c r="G1419" s="44"/>
      <c r="H1419" s="43"/>
      <c r="I1419" s="43"/>
      <c r="J1419" s="44"/>
      <c r="K1419" s="204"/>
      <c r="L1419" s="216"/>
      <c r="M1419" s="43"/>
      <c r="N1419" s="43"/>
      <c r="O1419" s="206"/>
      <c r="P1419" s="206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</row>
    <row r="1420" spans="1:31" ht="15" x14ac:dyDescent="0.25">
      <c r="A1420" s="42"/>
      <c r="B1420" s="43"/>
      <c r="C1420" s="43"/>
      <c r="D1420" s="43"/>
      <c r="E1420" s="43"/>
      <c r="F1420" s="43"/>
      <c r="G1420" s="44"/>
      <c r="H1420" s="43"/>
      <c r="I1420" s="43"/>
      <c r="J1420" s="44"/>
      <c r="K1420" s="204"/>
      <c r="L1420" s="216"/>
      <c r="M1420" s="43"/>
      <c r="N1420" s="43"/>
      <c r="O1420" s="206"/>
      <c r="P1420" s="206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</row>
    <row r="1421" spans="1:31" ht="15" x14ac:dyDescent="0.25">
      <c r="A1421" s="42"/>
      <c r="B1421" s="43"/>
      <c r="C1421" s="43"/>
      <c r="D1421" s="43"/>
      <c r="E1421" s="43"/>
      <c r="F1421" s="43"/>
      <c r="G1421" s="44"/>
      <c r="H1421" s="43"/>
      <c r="I1421" s="43"/>
      <c r="J1421" s="44"/>
      <c r="K1421" s="204"/>
      <c r="L1421" s="216"/>
      <c r="M1421" s="43"/>
      <c r="N1421" s="43"/>
      <c r="O1421" s="206"/>
      <c r="P1421" s="206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</row>
    <row r="1422" spans="1:31" ht="15" x14ac:dyDescent="0.25">
      <c r="A1422" s="42"/>
      <c r="B1422" s="43"/>
      <c r="C1422" s="43"/>
      <c r="D1422" s="43"/>
      <c r="E1422" s="43"/>
      <c r="F1422" s="43"/>
      <c r="G1422" s="44"/>
      <c r="H1422" s="43"/>
      <c r="I1422" s="43"/>
      <c r="J1422" s="44"/>
      <c r="K1422" s="204"/>
      <c r="L1422" s="216"/>
      <c r="M1422" s="43"/>
      <c r="N1422" s="43"/>
      <c r="O1422" s="206"/>
      <c r="P1422" s="206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</row>
    <row r="1423" spans="1:31" ht="15" x14ac:dyDescent="0.25">
      <c r="A1423" s="42"/>
      <c r="B1423" s="43"/>
      <c r="C1423" s="43"/>
      <c r="D1423" s="43"/>
      <c r="E1423" s="43"/>
      <c r="F1423" s="43"/>
      <c r="G1423" s="44"/>
      <c r="H1423" s="43"/>
      <c r="I1423" s="43"/>
      <c r="J1423" s="44"/>
      <c r="K1423" s="204"/>
      <c r="L1423" s="216"/>
      <c r="M1423" s="43"/>
      <c r="N1423" s="43"/>
      <c r="O1423" s="206"/>
      <c r="P1423" s="206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</row>
    <row r="1424" spans="1:31" ht="15" x14ac:dyDescent="0.25">
      <c r="A1424" s="42"/>
      <c r="B1424" s="43"/>
      <c r="C1424" s="43"/>
      <c r="D1424" s="43"/>
      <c r="E1424" s="43"/>
      <c r="F1424" s="43"/>
      <c r="G1424" s="44"/>
      <c r="H1424" s="43"/>
      <c r="I1424" s="43"/>
      <c r="J1424" s="44"/>
      <c r="K1424" s="204"/>
      <c r="L1424" s="216"/>
      <c r="M1424" s="43"/>
      <c r="N1424" s="43"/>
      <c r="O1424" s="206"/>
      <c r="P1424" s="206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</row>
    <row r="1425" spans="1:31" ht="15" x14ac:dyDescent="0.25">
      <c r="A1425" s="42"/>
      <c r="B1425" s="43"/>
      <c r="C1425" s="43"/>
      <c r="D1425" s="43"/>
      <c r="E1425" s="43"/>
      <c r="F1425" s="43"/>
      <c r="G1425" s="44"/>
      <c r="H1425" s="43"/>
      <c r="I1425" s="43"/>
      <c r="J1425" s="44"/>
      <c r="K1425" s="204"/>
      <c r="L1425" s="216"/>
      <c r="M1425" s="43"/>
      <c r="N1425" s="43"/>
      <c r="O1425" s="206"/>
      <c r="P1425" s="206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</row>
    <row r="1426" spans="1:31" ht="15" x14ac:dyDescent="0.25">
      <c r="A1426" s="42"/>
      <c r="B1426" s="43"/>
      <c r="C1426" s="43"/>
      <c r="D1426" s="43"/>
      <c r="E1426" s="43"/>
      <c r="F1426" s="43"/>
      <c r="G1426" s="44"/>
      <c r="H1426" s="43"/>
      <c r="I1426" s="43"/>
      <c r="J1426" s="44"/>
      <c r="K1426" s="204"/>
      <c r="L1426" s="216"/>
      <c r="M1426" s="43"/>
      <c r="N1426" s="43"/>
      <c r="O1426" s="206"/>
      <c r="P1426" s="206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</row>
    <row r="1427" spans="1:31" ht="15" x14ac:dyDescent="0.25">
      <c r="A1427" s="42"/>
      <c r="B1427" s="43"/>
      <c r="C1427" s="43"/>
      <c r="D1427" s="43"/>
      <c r="E1427" s="43"/>
      <c r="F1427" s="43"/>
      <c r="G1427" s="44"/>
      <c r="H1427" s="43"/>
      <c r="I1427" s="43"/>
      <c r="J1427" s="44"/>
      <c r="K1427" s="204"/>
      <c r="L1427" s="216"/>
      <c r="M1427" s="43"/>
      <c r="N1427" s="43"/>
      <c r="O1427" s="206"/>
      <c r="P1427" s="206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</row>
    <row r="1428" spans="1:31" ht="15" x14ac:dyDescent="0.25">
      <c r="A1428" s="42"/>
      <c r="B1428" s="43"/>
      <c r="C1428" s="43"/>
      <c r="D1428" s="43"/>
      <c r="E1428" s="43"/>
      <c r="F1428" s="43"/>
      <c r="G1428" s="44"/>
      <c r="H1428" s="43"/>
      <c r="I1428" s="43"/>
      <c r="J1428" s="44"/>
      <c r="K1428" s="204"/>
      <c r="L1428" s="216"/>
      <c r="M1428" s="43"/>
      <c r="N1428" s="43"/>
      <c r="O1428" s="206"/>
      <c r="P1428" s="206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</row>
    <row r="1429" spans="1:31" ht="15" x14ac:dyDescent="0.25">
      <c r="A1429" s="42"/>
      <c r="B1429" s="43"/>
      <c r="C1429" s="43"/>
      <c r="D1429" s="43"/>
      <c r="E1429" s="43"/>
      <c r="F1429" s="43"/>
      <c r="G1429" s="44"/>
      <c r="H1429" s="43"/>
      <c r="I1429" s="43"/>
      <c r="J1429" s="44"/>
      <c r="K1429" s="204"/>
      <c r="L1429" s="216"/>
      <c r="M1429" s="43"/>
      <c r="N1429" s="43"/>
      <c r="O1429" s="206"/>
      <c r="P1429" s="206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</row>
    <row r="1430" spans="1:31" ht="15" x14ac:dyDescent="0.25">
      <c r="A1430" s="42"/>
      <c r="B1430" s="43"/>
      <c r="C1430" s="43"/>
      <c r="D1430" s="43"/>
      <c r="E1430" s="43"/>
      <c r="F1430" s="43"/>
      <c r="G1430" s="44"/>
      <c r="H1430" s="43"/>
      <c r="I1430" s="43"/>
      <c r="J1430" s="44"/>
      <c r="K1430" s="204"/>
      <c r="L1430" s="216"/>
      <c r="M1430" s="43"/>
      <c r="N1430" s="43"/>
      <c r="O1430" s="206"/>
      <c r="P1430" s="206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</row>
    <row r="1431" spans="1:31" ht="15" x14ac:dyDescent="0.25">
      <c r="A1431" s="42"/>
      <c r="B1431" s="43"/>
      <c r="C1431" s="43"/>
      <c r="D1431" s="43"/>
      <c r="E1431" s="43"/>
      <c r="F1431" s="43"/>
      <c r="G1431" s="44"/>
      <c r="H1431" s="43"/>
      <c r="I1431" s="43"/>
      <c r="J1431" s="44"/>
      <c r="K1431" s="204"/>
      <c r="L1431" s="216"/>
      <c r="M1431" s="43"/>
      <c r="N1431" s="43"/>
      <c r="O1431" s="206"/>
      <c r="P1431" s="206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</row>
    <row r="1432" spans="1:31" ht="15" x14ac:dyDescent="0.25">
      <c r="A1432" s="42"/>
      <c r="B1432" s="43"/>
      <c r="C1432" s="43"/>
      <c r="D1432" s="43"/>
      <c r="E1432" s="43"/>
      <c r="F1432" s="43"/>
      <c r="G1432" s="44"/>
      <c r="H1432" s="43"/>
      <c r="I1432" s="43"/>
      <c r="J1432" s="44"/>
      <c r="K1432" s="204"/>
      <c r="L1432" s="216"/>
      <c r="M1432" s="43"/>
      <c r="N1432" s="43"/>
      <c r="O1432" s="206"/>
      <c r="P1432" s="206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</row>
    <row r="1433" spans="1:31" ht="15" x14ac:dyDescent="0.25">
      <c r="A1433" s="42"/>
      <c r="B1433" s="43"/>
      <c r="C1433" s="43"/>
      <c r="D1433" s="43"/>
      <c r="E1433" s="43"/>
      <c r="F1433" s="43"/>
      <c r="G1433" s="44"/>
      <c r="H1433" s="43"/>
      <c r="I1433" s="43"/>
      <c r="J1433" s="44"/>
      <c r="K1433" s="204"/>
      <c r="L1433" s="216"/>
      <c r="M1433" s="43"/>
      <c r="N1433" s="43"/>
      <c r="O1433" s="206"/>
      <c r="P1433" s="206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</row>
    <row r="1434" spans="1:31" ht="15" x14ac:dyDescent="0.25">
      <c r="A1434" s="42"/>
      <c r="B1434" s="43"/>
      <c r="C1434" s="43"/>
      <c r="D1434" s="43"/>
      <c r="E1434" s="43"/>
      <c r="F1434" s="43"/>
      <c r="G1434" s="44"/>
      <c r="H1434" s="43"/>
      <c r="I1434" s="43"/>
      <c r="J1434" s="44"/>
      <c r="K1434" s="204"/>
      <c r="L1434" s="216"/>
      <c r="M1434" s="43"/>
      <c r="N1434" s="43"/>
      <c r="O1434" s="206"/>
      <c r="P1434" s="206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</row>
    <row r="1435" spans="1:31" ht="15" x14ac:dyDescent="0.25">
      <c r="A1435" s="42"/>
      <c r="B1435" s="43"/>
      <c r="C1435" s="43"/>
      <c r="D1435" s="43"/>
      <c r="E1435" s="43"/>
      <c r="F1435" s="43"/>
      <c r="G1435" s="44"/>
      <c r="H1435" s="43"/>
      <c r="I1435" s="43"/>
      <c r="J1435" s="44"/>
      <c r="K1435" s="204"/>
      <c r="L1435" s="216"/>
      <c r="M1435" s="43"/>
      <c r="N1435" s="43"/>
      <c r="O1435" s="206"/>
      <c r="P1435" s="206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</row>
    <row r="1436" spans="1:31" ht="15" x14ac:dyDescent="0.25">
      <c r="A1436" s="42"/>
      <c r="B1436" s="43"/>
      <c r="C1436" s="43"/>
      <c r="D1436" s="43"/>
      <c r="E1436" s="43"/>
      <c r="F1436" s="43"/>
      <c r="G1436" s="44"/>
      <c r="H1436" s="43"/>
      <c r="I1436" s="43"/>
      <c r="J1436" s="44"/>
      <c r="K1436" s="204"/>
      <c r="L1436" s="216"/>
      <c r="M1436" s="43"/>
      <c r="N1436" s="43"/>
      <c r="O1436" s="206"/>
      <c r="P1436" s="206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</row>
    <row r="1437" spans="1:31" ht="15" x14ac:dyDescent="0.25">
      <c r="A1437" s="42"/>
      <c r="B1437" s="43"/>
      <c r="C1437" s="43"/>
      <c r="D1437" s="43"/>
      <c r="E1437" s="43"/>
      <c r="F1437" s="43"/>
      <c r="G1437" s="44"/>
      <c r="H1437" s="43"/>
      <c r="I1437" s="43"/>
      <c r="J1437" s="44"/>
      <c r="K1437" s="204"/>
      <c r="L1437" s="216"/>
      <c r="M1437" s="43"/>
      <c r="N1437" s="43"/>
      <c r="O1437" s="206"/>
      <c r="P1437" s="206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</row>
    <row r="1438" spans="1:31" ht="15" x14ac:dyDescent="0.25">
      <c r="A1438" s="42"/>
      <c r="B1438" s="43"/>
      <c r="C1438" s="43"/>
      <c r="D1438" s="43"/>
      <c r="E1438" s="43"/>
      <c r="F1438" s="43"/>
      <c r="G1438" s="44"/>
      <c r="H1438" s="43"/>
      <c r="I1438" s="43"/>
      <c r="J1438" s="44"/>
      <c r="K1438" s="204"/>
      <c r="L1438" s="216"/>
      <c r="M1438" s="43"/>
      <c r="N1438" s="43"/>
      <c r="O1438" s="206"/>
      <c r="P1438" s="206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</row>
    <row r="1439" spans="1:31" ht="15" x14ac:dyDescent="0.25">
      <c r="A1439" s="42"/>
      <c r="B1439" s="43"/>
      <c r="C1439" s="43"/>
      <c r="D1439" s="43"/>
      <c r="E1439" s="43"/>
      <c r="F1439" s="43"/>
      <c r="G1439" s="44"/>
      <c r="H1439" s="43"/>
      <c r="I1439" s="43"/>
      <c r="J1439" s="44"/>
      <c r="K1439" s="204"/>
      <c r="L1439" s="216"/>
      <c r="M1439" s="43"/>
      <c r="N1439" s="43"/>
      <c r="O1439" s="206"/>
      <c r="P1439" s="206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</row>
    <row r="1440" spans="1:31" ht="15" x14ac:dyDescent="0.25">
      <c r="A1440" s="42"/>
      <c r="B1440" s="43"/>
      <c r="C1440" s="43"/>
      <c r="D1440" s="43"/>
      <c r="E1440" s="43"/>
      <c r="F1440" s="43"/>
      <c r="G1440" s="44"/>
      <c r="H1440" s="43"/>
      <c r="I1440" s="43"/>
      <c r="J1440" s="44"/>
      <c r="K1440" s="204"/>
      <c r="L1440" s="216"/>
      <c r="M1440" s="43"/>
      <c r="N1440" s="43"/>
      <c r="O1440" s="206"/>
      <c r="P1440" s="206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</row>
    <row r="1441" spans="1:31" ht="15" x14ac:dyDescent="0.25">
      <c r="A1441" s="42"/>
      <c r="B1441" s="43"/>
      <c r="C1441" s="43"/>
      <c r="D1441" s="43"/>
      <c r="E1441" s="43"/>
      <c r="F1441" s="43"/>
      <c r="G1441" s="44"/>
      <c r="H1441" s="43"/>
      <c r="I1441" s="43"/>
      <c r="J1441" s="44"/>
      <c r="K1441" s="204"/>
      <c r="L1441" s="216"/>
      <c r="M1441" s="43"/>
      <c r="N1441" s="43"/>
      <c r="O1441" s="206"/>
      <c r="P1441" s="206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</row>
    <row r="1442" spans="1:31" ht="15" x14ac:dyDescent="0.25">
      <c r="A1442" s="42"/>
      <c r="B1442" s="43"/>
      <c r="C1442" s="43"/>
      <c r="D1442" s="43"/>
      <c r="E1442" s="43"/>
      <c r="F1442" s="43"/>
      <c r="G1442" s="44"/>
      <c r="H1442" s="43"/>
      <c r="I1442" s="43"/>
      <c r="J1442" s="44"/>
      <c r="K1442" s="204"/>
      <c r="L1442" s="216"/>
      <c r="M1442" s="43"/>
      <c r="N1442" s="43"/>
      <c r="O1442" s="206"/>
      <c r="P1442" s="206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</row>
    <row r="1443" spans="1:31" ht="15" x14ac:dyDescent="0.25">
      <c r="A1443" s="42"/>
      <c r="B1443" s="43"/>
      <c r="C1443" s="43"/>
      <c r="D1443" s="43"/>
      <c r="E1443" s="43"/>
      <c r="F1443" s="43"/>
      <c r="G1443" s="44"/>
      <c r="H1443" s="43"/>
      <c r="I1443" s="43"/>
      <c r="J1443" s="44"/>
      <c r="K1443" s="204"/>
      <c r="L1443" s="216"/>
      <c r="M1443" s="43"/>
      <c r="N1443" s="43"/>
      <c r="O1443" s="206"/>
      <c r="P1443" s="206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</row>
    <row r="1444" spans="1:31" ht="15" x14ac:dyDescent="0.25">
      <c r="A1444" s="42"/>
      <c r="B1444" s="43"/>
      <c r="C1444" s="43"/>
      <c r="D1444" s="43"/>
      <c r="E1444" s="43"/>
      <c r="F1444" s="43"/>
      <c r="G1444" s="44"/>
      <c r="H1444" s="43"/>
      <c r="I1444" s="43"/>
      <c r="J1444" s="44"/>
      <c r="K1444" s="204"/>
      <c r="L1444" s="216"/>
      <c r="M1444" s="43"/>
      <c r="N1444" s="43"/>
      <c r="O1444" s="206"/>
      <c r="P1444" s="206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</row>
    <row r="1445" spans="1:31" ht="15" x14ac:dyDescent="0.25">
      <c r="A1445" s="42"/>
      <c r="B1445" s="43"/>
      <c r="C1445" s="43"/>
      <c r="D1445" s="43"/>
      <c r="E1445" s="43"/>
      <c r="F1445" s="43"/>
      <c r="G1445" s="44"/>
      <c r="H1445" s="43"/>
      <c r="I1445" s="43"/>
      <c r="J1445" s="44"/>
      <c r="K1445" s="204"/>
      <c r="L1445" s="216"/>
      <c r="M1445" s="43"/>
      <c r="N1445" s="43"/>
      <c r="O1445" s="206"/>
      <c r="P1445" s="206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</row>
    <row r="1446" spans="1:31" ht="15" x14ac:dyDescent="0.25">
      <c r="A1446" s="42"/>
      <c r="B1446" s="43"/>
      <c r="C1446" s="43"/>
      <c r="D1446" s="43"/>
      <c r="E1446" s="43"/>
      <c r="F1446" s="43"/>
      <c r="G1446" s="44"/>
      <c r="H1446" s="43"/>
      <c r="I1446" s="43"/>
      <c r="J1446" s="44"/>
      <c r="K1446" s="204"/>
      <c r="L1446" s="216"/>
      <c r="M1446" s="43"/>
      <c r="N1446" s="43"/>
      <c r="O1446" s="206"/>
      <c r="P1446" s="206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</row>
    <row r="1447" spans="1:31" ht="15" x14ac:dyDescent="0.25">
      <c r="A1447" s="42"/>
      <c r="B1447" s="43"/>
      <c r="C1447" s="43"/>
      <c r="D1447" s="43"/>
      <c r="E1447" s="43"/>
      <c r="F1447" s="43"/>
      <c r="G1447" s="44"/>
      <c r="H1447" s="43"/>
      <c r="I1447" s="43"/>
      <c r="J1447" s="44"/>
      <c r="K1447" s="204"/>
      <c r="L1447" s="216"/>
      <c r="M1447" s="43"/>
      <c r="N1447" s="43"/>
      <c r="O1447" s="206"/>
      <c r="P1447" s="206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</row>
    <row r="1448" spans="1:31" ht="15" x14ac:dyDescent="0.25">
      <c r="A1448" s="42"/>
      <c r="B1448" s="43"/>
      <c r="C1448" s="43"/>
      <c r="D1448" s="43"/>
      <c r="E1448" s="43"/>
      <c r="F1448" s="43"/>
      <c r="G1448" s="44"/>
      <c r="H1448" s="43"/>
      <c r="I1448" s="43"/>
      <c r="J1448" s="44"/>
      <c r="K1448" s="204"/>
      <c r="L1448" s="216"/>
      <c r="M1448" s="43"/>
      <c r="N1448" s="43"/>
      <c r="O1448" s="206"/>
      <c r="P1448" s="206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</row>
    <row r="1449" spans="1:31" ht="15" x14ac:dyDescent="0.25">
      <c r="A1449" s="42"/>
      <c r="B1449" s="43"/>
      <c r="C1449" s="43"/>
      <c r="D1449" s="43"/>
      <c r="E1449" s="43"/>
      <c r="F1449" s="43"/>
      <c r="G1449" s="44"/>
      <c r="H1449" s="43"/>
      <c r="I1449" s="43"/>
      <c r="J1449" s="44"/>
      <c r="K1449" s="204"/>
      <c r="L1449" s="216"/>
      <c r="M1449" s="43"/>
      <c r="N1449" s="43"/>
      <c r="O1449" s="206"/>
      <c r="P1449" s="206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</row>
    <row r="1450" spans="1:31" ht="15" x14ac:dyDescent="0.25">
      <c r="A1450" s="42"/>
      <c r="B1450" s="43"/>
      <c r="C1450" s="43"/>
      <c r="D1450" s="43"/>
      <c r="E1450" s="43"/>
      <c r="F1450" s="43"/>
      <c r="G1450" s="44"/>
      <c r="H1450" s="43"/>
      <c r="I1450" s="43"/>
      <c r="J1450" s="44"/>
      <c r="K1450" s="204"/>
      <c r="L1450" s="216"/>
      <c r="M1450" s="43"/>
      <c r="N1450" s="43"/>
      <c r="O1450" s="206"/>
      <c r="P1450" s="206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</row>
    <row r="1451" spans="1:31" ht="15" x14ac:dyDescent="0.25">
      <c r="A1451" s="42"/>
      <c r="B1451" s="43"/>
      <c r="C1451" s="43"/>
      <c r="D1451" s="43"/>
      <c r="E1451" s="43"/>
      <c r="F1451" s="43"/>
      <c r="G1451" s="44"/>
      <c r="H1451" s="43"/>
      <c r="I1451" s="43"/>
      <c r="J1451" s="44"/>
      <c r="K1451" s="204"/>
      <c r="L1451" s="216"/>
      <c r="M1451" s="43"/>
      <c r="N1451" s="43"/>
      <c r="O1451" s="206"/>
      <c r="P1451" s="206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</row>
    <row r="1452" spans="1:31" ht="15" x14ac:dyDescent="0.25">
      <c r="A1452" s="42"/>
      <c r="B1452" s="43"/>
      <c r="C1452" s="43"/>
      <c r="D1452" s="43"/>
      <c r="E1452" s="43"/>
      <c r="F1452" s="43"/>
      <c r="G1452" s="44"/>
      <c r="H1452" s="43"/>
      <c r="I1452" s="43"/>
      <c r="J1452" s="44"/>
      <c r="K1452" s="204"/>
      <c r="L1452" s="216"/>
      <c r="M1452" s="43"/>
      <c r="N1452" s="43"/>
      <c r="O1452" s="206"/>
      <c r="P1452" s="206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</row>
    <row r="1453" spans="1:31" ht="15" x14ac:dyDescent="0.25">
      <c r="A1453" s="42"/>
      <c r="B1453" s="43"/>
      <c r="C1453" s="43"/>
      <c r="D1453" s="43"/>
      <c r="E1453" s="43"/>
      <c r="F1453" s="43"/>
      <c r="G1453" s="44"/>
      <c r="H1453" s="43"/>
      <c r="I1453" s="43"/>
      <c r="J1453" s="44"/>
      <c r="K1453" s="204"/>
      <c r="L1453" s="216"/>
      <c r="M1453" s="43"/>
      <c r="N1453" s="43"/>
      <c r="O1453" s="206"/>
      <c r="P1453" s="206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</row>
    <row r="1454" spans="1:31" ht="15" x14ac:dyDescent="0.25">
      <c r="A1454" s="42"/>
      <c r="B1454" s="43"/>
      <c r="C1454" s="43"/>
      <c r="D1454" s="43"/>
      <c r="E1454" s="43"/>
      <c r="F1454" s="43"/>
      <c r="G1454" s="44"/>
      <c r="H1454" s="43"/>
      <c r="I1454" s="43"/>
      <c r="J1454" s="44"/>
      <c r="K1454" s="204"/>
      <c r="L1454" s="216"/>
      <c r="M1454" s="43"/>
      <c r="N1454" s="43"/>
      <c r="O1454" s="206"/>
      <c r="P1454" s="206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</row>
    <row r="1455" spans="1:31" ht="15" x14ac:dyDescent="0.25">
      <c r="A1455" s="42"/>
      <c r="B1455" s="43"/>
      <c r="C1455" s="43"/>
      <c r="D1455" s="43"/>
      <c r="E1455" s="43"/>
      <c r="F1455" s="43"/>
      <c r="G1455" s="44"/>
      <c r="H1455" s="43"/>
      <c r="I1455" s="43"/>
      <c r="J1455" s="44"/>
      <c r="K1455" s="204"/>
      <c r="L1455" s="216"/>
      <c r="M1455" s="43"/>
      <c r="N1455" s="43"/>
      <c r="O1455" s="206"/>
      <c r="P1455" s="206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</row>
    <row r="1456" spans="1:31" ht="15" x14ac:dyDescent="0.25">
      <c r="A1456" s="42"/>
      <c r="B1456" s="43"/>
      <c r="C1456" s="43"/>
      <c r="D1456" s="43"/>
      <c r="E1456" s="43"/>
      <c r="F1456" s="43"/>
      <c r="G1456" s="44"/>
      <c r="H1456" s="43"/>
      <c r="I1456" s="43"/>
      <c r="J1456" s="44"/>
      <c r="K1456" s="204"/>
      <c r="L1456" s="216"/>
      <c r="M1456" s="43"/>
      <c r="N1456" s="43"/>
      <c r="O1456" s="206"/>
      <c r="P1456" s="206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</row>
    <row r="1457" spans="1:31" ht="15" x14ac:dyDescent="0.25">
      <c r="A1457" s="42"/>
      <c r="B1457" s="43"/>
      <c r="C1457" s="43"/>
      <c r="D1457" s="43"/>
      <c r="E1457" s="43"/>
      <c r="F1457" s="43"/>
      <c r="G1457" s="44"/>
      <c r="H1457" s="43"/>
      <c r="I1457" s="43"/>
      <c r="J1457" s="44"/>
      <c r="K1457" s="204"/>
      <c r="L1457" s="216"/>
      <c r="M1457" s="43"/>
      <c r="N1457" s="43"/>
      <c r="O1457" s="206"/>
      <c r="P1457" s="206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</row>
    <row r="1458" spans="1:31" ht="15" x14ac:dyDescent="0.25">
      <c r="A1458" s="42"/>
      <c r="B1458" s="43"/>
      <c r="C1458" s="43"/>
      <c r="D1458" s="43"/>
      <c r="E1458" s="43"/>
      <c r="F1458" s="43"/>
      <c r="G1458" s="44"/>
      <c r="H1458" s="43"/>
      <c r="I1458" s="43"/>
      <c r="J1458" s="44"/>
      <c r="K1458" s="204"/>
      <c r="L1458" s="216"/>
      <c r="M1458" s="43"/>
      <c r="N1458" s="43"/>
      <c r="O1458" s="206"/>
      <c r="P1458" s="206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</row>
    <row r="1459" spans="1:31" ht="15" x14ac:dyDescent="0.25">
      <c r="A1459" s="42"/>
      <c r="B1459" s="43"/>
      <c r="C1459" s="43"/>
      <c r="D1459" s="43"/>
      <c r="E1459" s="43"/>
      <c r="F1459" s="43"/>
      <c r="G1459" s="44"/>
      <c r="H1459" s="43"/>
      <c r="I1459" s="43"/>
      <c r="J1459" s="44"/>
      <c r="K1459" s="204"/>
      <c r="L1459" s="216"/>
      <c r="M1459" s="43"/>
      <c r="N1459" s="43"/>
      <c r="O1459" s="206"/>
      <c r="P1459" s="206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</row>
    <row r="1460" spans="1:31" ht="15" x14ac:dyDescent="0.25">
      <c r="A1460" s="42"/>
      <c r="B1460" s="43"/>
      <c r="C1460" s="43"/>
      <c r="D1460" s="43"/>
      <c r="E1460" s="43"/>
      <c r="F1460" s="43"/>
      <c r="G1460" s="44"/>
      <c r="H1460" s="43"/>
      <c r="I1460" s="43"/>
      <c r="J1460" s="44"/>
      <c r="K1460" s="204"/>
      <c r="L1460" s="216"/>
      <c r="M1460" s="43"/>
      <c r="N1460" s="43"/>
      <c r="O1460" s="206"/>
      <c r="P1460" s="206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</row>
    <row r="1461" spans="1:31" ht="15" x14ac:dyDescent="0.25">
      <c r="A1461" s="42"/>
      <c r="B1461" s="43"/>
      <c r="C1461" s="43"/>
      <c r="D1461" s="43"/>
      <c r="E1461" s="43"/>
      <c r="F1461" s="43"/>
      <c r="G1461" s="44"/>
      <c r="H1461" s="43"/>
      <c r="I1461" s="43"/>
      <c r="J1461" s="44"/>
      <c r="K1461" s="204"/>
      <c r="L1461" s="216"/>
      <c r="M1461" s="43"/>
      <c r="N1461" s="43"/>
      <c r="O1461" s="206"/>
      <c r="P1461" s="206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</row>
    <row r="1462" spans="1:31" ht="15" x14ac:dyDescent="0.25">
      <c r="A1462" s="42"/>
      <c r="B1462" s="43"/>
      <c r="C1462" s="43"/>
      <c r="D1462" s="43"/>
      <c r="E1462" s="43"/>
      <c r="F1462" s="43"/>
      <c r="G1462" s="44"/>
      <c r="H1462" s="43"/>
      <c r="I1462" s="43"/>
      <c r="J1462" s="44"/>
      <c r="K1462" s="204"/>
      <c r="L1462" s="216"/>
      <c r="M1462" s="43"/>
      <c r="N1462" s="43"/>
      <c r="O1462" s="206"/>
      <c r="P1462" s="206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</row>
    <row r="1463" spans="1:31" ht="15" x14ac:dyDescent="0.25">
      <c r="A1463" s="42"/>
      <c r="B1463" s="43"/>
      <c r="C1463" s="43"/>
      <c r="D1463" s="43"/>
      <c r="E1463" s="43"/>
      <c r="F1463" s="43"/>
      <c r="G1463" s="44"/>
      <c r="H1463" s="43"/>
      <c r="I1463" s="43"/>
      <c r="J1463" s="44"/>
      <c r="K1463" s="204"/>
      <c r="L1463" s="216"/>
      <c r="M1463" s="43"/>
      <c r="N1463" s="43"/>
      <c r="O1463" s="206"/>
      <c r="P1463" s="206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</row>
    <row r="1464" spans="1:31" ht="15" x14ac:dyDescent="0.25">
      <c r="A1464" s="42"/>
      <c r="B1464" s="43"/>
      <c r="C1464" s="43"/>
      <c r="D1464" s="43"/>
      <c r="E1464" s="43"/>
      <c r="F1464" s="43"/>
      <c r="G1464" s="44"/>
      <c r="H1464" s="43"/>
      <c r="I1464" s="43"/>
      <c r="J1464" s="44"/>
      <c r="K1464" s="204"/>
      <c r="L1464" s="216"/>
      <c r="M1464" s="43"/>
      <c r="N1464" s="43"/>
      <c r="O1464" s="206"/>
      <c r="P1464" s="206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</row>
    <row r="1465" spans="1:31" ht="15" x14ac:dyDescent="0.25">
      <c r="A1465" s="42"/>
      <c r="B1465" s="43"/>
      <c r="C1465" s="43"/>
      <c r="D1465" s="43"/>
      <c r="E1465" s="43"/>
      <c r="F1465" s="43"/>
      <c r="G1465" s="44"/>
      <c r="H1465" s="43"/>
      <c r="I1465" s="43"/>
      <c r="J1465" s="44"/>
      <c r="K1465" s="204"/>
      <c r="L1465" s="216"/>
      <c r="M1465" s="43"/>
      <c r="N1465" s="43"/>
      <c r="O1465" s="206"/>
      <c r="P1465" s="206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</row>
    <row r="1466" spans="1:31" ht="15" x14ac:dyDescent="0.25">
      <c r="A1466" s="42"/>
      <c r="B1466" s="43"/>
      <c r="C1466" s="43"/>
      <c r="D1466" s="43"/>
      <c r="E1466" s="43"/>
      <c r="F1466" s="43"/>
      <c r="G1466" s="44"/>
      <c r="H1466" s="43"/>
      <c r="I1466" s="43"/>
      <c r="J1466" s="44"/>
      <c r="K1466" s="204"/>
      <c r="L1466" s="216"/>
      <c r="M1466" s="43"/>
      <c r="N1466" s="43"/>
      <c r="O1466" s="206"/>
      <c r="P1466" s="206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</row>
    <row r="1467" spans="1:31" ht="15" x14ac:dyDescent="0.25">
      <c r="A1467" s="42"/>
      <c r="B1467" s="43"/>
      <c r="C1467" s="43"/>
      <c r="D1467" s="43"/>
      <c r="E1467" s="43"/>
      <c r="F1467" s="43"/>
      <c r="G1467" s="44"/>
      <c r="H1467" s="43"/>
      <c r="I1467" s="43"/>
      <c r="J1467" s="44"/>
      <c r="K1467" s="204"/>
      <c r="L1467" s="216"/>
      <c r="M1467" s="43"/>
      <c r="N1467" s="43"/>
      <c r="O1467" s="206"/>
      <c r="P1467" s="206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</row>
    <row r="1468" spans="1:31" ht="15" x14ac:dyDescent="0.25">
      <c r="A1468" s="42"/>
      <c r="B1468" s="43"/>
      <c r="C1468" s="43"/>
      <c r="D1468" s="43"/>
      <c r="E1468" s="43"/>
      <c r="F1468" s="43"/>
      <c r="G1468" s="44"/>
      <c r="H1468" s="43"/>
      <c r="I1468" s="43"/>
      <c r="J1468" s="44"/>
      <c r="K1468" s="204"/>
      <c r="L1468" s="216"/>
      <c r="M1468" s="43"/>
      <c r="N1468" s="43"/>
      <c r="O1468" s="206"/>
      <c r="P1468" s="206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</row>
    <row r="1469" spans="1:31" ht="15" x14ac:dyDescent="0.25">
      <c r="A1469" s="42"/>
      <c r="B1469" s="43"/>
      <c r="C1469" s="43"/>
      <c r="D1469" s="43"/>
      <c r="E1469" s="43"/>
      <c r="F1469" s="43"/>
      <c r="G1469" s="44"/>
      <c r="H1469" s="43"/>
      <c r="I1469" s="43"/>
      <c r="J1469" s="44"/>
      <c r="K1469" s="204"/>
      <c r="L1469" s="216"/>
      <c r="M1469" s="43"/>
      <c r="N1469" s="43"/>
      <c r="O1469" s="206"/>
      <c r="P1469" s="206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</row>
    <row r="1470" spans="1:31" ht="15" x14ac:dyDescent="0.25">
      <c r="A1470" s="42"/>
      <c r="B1470" s="43"/>
      <c r="C1470" s="43"/>
      <c r="D1470" s="43"/>
      <c r="E1470" s="43"/>
      <c r="F1470" s="43"/>
      <c r="G1470" s="44"/>
      <c r="H1470" s="43"/>
      <c r="I1470" s="43"/>
      <c r="J1470" s="44"/>
      <c r="K1470" s="204"/>
      <c r="L1470" s="216"/>
      <c r="M1470" s="43"/>
      <c r="N1470" s="43"/>
      <c r="O1470" s="206"/>
      <c r="P1470" s="206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</row>
    <row r="1471" spans="1:31" ht="15" x14ac:dyDescent="0.25">
      <c r="A1471" s="42"/>
      <c r="B1471" s="43"/>
      <c r="C1471" s="43"/>
      <c r="D1471" s="43"/>
      <c r="E1471" s="43"/>
      <c r="F1471" s="43"/>
      <c r="G1471" s="44"/>
      <c r="H1471" s="43"/>
      <c r="I1471" s="43"/>
      <c r="J1471" s="44"/>
      <c r="K1471" s="204"/>
      <c r="L1471" s="216"/>
      <c r="M1471" s="43"/>
      <c r="N1471" s="43"/>
      <c r="O1471" s="206"/>
      <c r="P1471" s="206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</row>
    <row r="1472" spans="1:31" ht="15" x14ac:dyDescent="0.25">
      <c r="A1472" s="42"/>
      <c r="B1472" s="43"/>
      <c r="C1472" s="43"/>
      <c r="D1472" s="43"/>
      <c r="E1472" s="43"/>
      <c r="F1472" s="43"/>
      <c r="G1472" s="44"/>
      <c r="H1472" s="43"/>
      <c r="I1472" s="43"/>
      <c r="J1472" s="44"/>
      <c r="K1472" s="204"/>
      <c r="L1472" s="216"/>
      <c r="M1472" s="43"/>
      <c r="N1472" s="43"/>
      <c r="O1472" s="206"/>
      <c r="P1472" s="206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</row>
    <row r="1473" spans="1:31" ht="15" x14ac:dyDescent="0.25">
      <c r="A1473" s="42"/>
      <c r="B1473" s="43"/>
      <c r="C1473" s="43"/>
      <c r="D1473" s="43"/>
      <c r="E1473" s="43"/>
      <c r="F1473" s="43"/>
      <c r="G1473" s="44"/>
      <c r="H1473" s="43"/>
      <c r="I1473" s="43"/>
      <c r="J1473" s="44"/>
      <c r="K1473" s="204"/>
      <c r="L1473" s="216"/>
      <c r="M1473" s="43"/>
      <c r="N1473" s="43"/>
      <c r="O1473" s="206"/>
      <c r="P1473" s="206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</row>
    <row r="1474" spans="1:31" ht="15" x14ac:dyDescent="0.25">
      <c r="A1474" s="42"/>
      <c r="B1474" s="43"/>
      <c r="C1474" s="43"/>
      <c r="D1474" s="43"/>
      <c r="E1474" s="43"/>
      <c r="F1474" s="43"/>
      <c r="G1474" s="44"/>
      <c r="H1474" s="43"/>
      <c r="I1474" s="43"/>
      <c r="J1474" s="44"/>
      <c r="K1474" s="204"/>
      <c r="L1474" s="216"/>
      <c r="M1474" s="43"/>
      <c r="N1474" s="43"/>
      <c r="O1474" s="206"/>
      <c r="P1474" s="206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</row>
    <row r="1475" spans="1:31" ht="15" x14ac:dyDescent="0.25">
      <c r="A1475" s="42"/>
      <c r="B1475" s="43"/>
      <c r="C1475" s="43"/>
      <c r="D1475" s="43"/>
      <c r="E1475" s="43"/>
      <c r="F1475" s="43"/>
      <c r="G1475" s="44"/>
      <c r="H1475" s="43"/>
      <c r="I1475" s="43"/>
      <c r="J1475" s="44"/>
      <c r="K1475" s="204"/>
      <c r="L1475" s="216"/>
      <c r="M1475" s="43"/>
      <c r="N1475" s="43"/>
      <c r="O1475" s="206"/>
      <c r="P1475" s="206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</row>
    <row r="1476" spans="1:31" ht="15" x14ac:dyDescent="0.25">
      <c r="A1476" s="42"/>
      <c r="B1476" s="43"/>
      <c r="C1476" s="43"/>
      <c r="D1476" s="43"/>
      <c r="E1476" s="43"/>
      <c r="F1476" s="43"/>
      <c r="G1476" s="44"/>
      <c r="H1476" s="43"/>
      <c r="I1476" s="43"/>
      <c r="J1476" s="44"/>
      <c r="K1476" s="204"/>
      <c r="L1476" s="216"/>
      <c r="M1476" s="43"/>
      <c r="N1476" s="43"/>
      <c r="O1476" s="206"/>
      <c r="P1476" s="206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</row>
    <row r="1477" spans="1:31" ht="15" x14ac:dyDescent="0.25">
      <c r="A1477" s="42"/>
      <c r="B1477" s="43"/>
      <c r="C1477" s="43"/>
      <c r="D1477" s="43"/>
      <c r="E1477" s="43"/>
      <c r="F1477" s="43"/>
      <c r="G1477" s="44"/>
      <c r="H1477" s="43"/>
      <c r="I1477" s="43"/>
      <c r="J1477" s="44"/>
      <c r="K1477" s="204"/>
      <c r="L1477" s="216"/>
      <c r="M1477" s="43"/>
      <c r="N1477" s="43"/>
      <c r="O1477" s="206"/>
      <c r="P1477" s="206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</row>
    <row r="1478" spans="1:31" ht="15" x14ac:dyDescent="0.25">
      <c r="A1478" s="42"/>
      <c r="B1478" s="43"/>
      <c r="C1478" s="43"/>
      <c r="D1478" s="43"/>
      <c r="E1478" s="43"/>
      <c r="F1478" s="43"/>
      <c r="G1478" s="44"/>
      <c r="H1478" s="43"/>
      <c r="I1478" s="43"/>
      <c r="J1478" s="44"/>
      <c r="K1478" s="204"/>
      <c r="L1478" s="216"/>
      <c r="M1478" s="43"/>
      <c r="N1478" s="43"/>
      <c r="O1478" s="206"/>
      <c r="P1478" s="206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</row>
    <row r="1479" spans="1:31" ht="15" x14ac:dyDescent="0.25">
      <c r="A1479" s="42"/>
      <c r="B1479" s="43"/>
      <c r="C1479" s="43"/>
      <c r="D1479" s="43"/>
      <c r="E1479" s="43"/>
      <c r="F1479" s="43"/>
      <c r="G1479" s="44"/>
      <c r="H1479" s="43"/>
      <c r="I1479" s="43"/>
      <c r="J1479" s="44"/>
      <c r="K1479" s="204"/>
      <c r="L1479" s="216"/>
      <c r="M1479" s="43"/>
      <c r="N1479" s="43"/>
      <c r="O1479" s="206"/>
      <c r="P1479" s="206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</row>
    <row r="1480" spans="1:31" ht="15" x14ac:dyDescent="0.25">
      <c r="A1480" s="42"/>
      <c r="B1480" s="43"/>
      <c r="C1480" s="43"/>
      <c r="D1480" s="43"/>
      <c r="E1480" s="43"/>
      <c r="F1480" s="43"/>
      <c r="G1480" s="44"/>
      <c r="H1480" s="43"/>
      <c r="I1480" s="43"/>
      <c r="J1480" s="44"/>
      <c r="K1480" s="204"/>
      <c r="L1480" s="216"/>
      <c r="M1480" s="43"/>
      <c r="N1480" s="43"/>
      <c r="O1480" s="206"/>
      <c r="P1480" s="206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</row>
    <row r="1481" spans="1:31" ht="15" x14ac:dyDescent="0.25">
      <c r="A1481" s="42"/>
      <c r="B1481" s="43"/>
      <c r="C1481" s="43"/>
      <c r="D1481" s="43"/>
      <c r="E1481" s="43"/>
      <c r="F1481" s="43"/>
      <c r="G1481" s="44"/>
      <c r="H1481" s="43"/>
      <c r="I1481" s="43"/>
      <c r="J1481" s="44"/>
      <c r="K1481" s="204"/>
      <c r="L1481" s="216"/>
      <c r="M1481" s="43"/>
      <c r="N1481" s="43"/>
      <c r="O1481" s="206"/>
      <c r="P1481" s="206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</row>
    <row r="1482" spans="1:31" ht="15" x14ac:dyDescent="0.25">
      <c r="A1482" s="42"/>
      <c r="B1482" s="43"/>
      <c r="C1482" s="43"/>
      <c r="D1482" s="43"/>
      <c r="E1482" s="43"/>
      <c r="F1482" s="43"/>
      <c r="G1482" s="44"/>
      <c r="H1482" s="43"/>
      <c r="I1482" s="43"/>
      <c r="J1482" s="44"/>
      <c r="K1482" s="204"/>
      <c r="L1482" s="216"/>
      <c r="M1482" s="43"/>
      <c r="N1482" s="43"/>
      <c r="O1482" s="206"/>
      <c r="P1482" s="206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</row>
    <row r="1483" spans="1:31" ht="15" x14ac:dyDescent="0.25">
      <c r="A1483" s="42"/>
      <c r="B1483" s="43"/>
      <c r="C1483" s="43"/>
      <c r="D1483" s="43"/>
      <c r="E1483" s="43"/>
      <c r="F1483" s="43"/>
      <c r="G1483" s="44"/>
      <c r="H1483" s="43"/>
      <c r="I1483" s="43"/>
      <c r="J1483" s="44"/>
      <c r="K1483" s="204"/>
      <c r="L1483" s="216"/>
      <c r="M1483" s="43"/>
      <c r="N1483" s="43"/>
      <c r="O1483" s="206"/>
      <c r="P1483" s="206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</row>
    <row r="1484" spans="1:31" ht="15" x14ac:dyDescent="0.25">
      <c r="A1484" s="42"/>
      <c r="B1484" s="43"/>
      <c r="C1484" s="43"/>
      <c r="D1484" s="43"/>
      <c r="E1484" s="43"/>
      <c r="F1484" s="43"/>
      <c r="G1484" s="44"/>
      <c r="H1484" s="43"/>
      <c r="I1484" s="43"/>
      <c r="J1484" s="44"/>
      <c r="K1484" s="204"/>
      <c r="L1484" s="216"/>
      <c r="M1484" s="43"/>
      <c r="N1484" s="43"/>
      <c r="O1484" s="206"/>
      <c r="P1484" s="206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</row>
    <row r="1485" spans="1:31" ht="15" x14ac:dyDescent="0.25">
      <c r="A1485" s="42"/>
      <c r="B1485" s="43"/>
      <c r="C1485" s="43"/>
      <c r="D1485" s="43"/>
      <c r="E1485" s="43"/>
      <c r="F1485" s="43"/>
      <c r="G1485" s="44"/>
      <c r="H1485" s="43"/>
      <c r="I1485" s="43"/>
      <c r="J1485" s="44"/>
      <c r="K1485" s="204"/>
      <c r="L1485" s="216"/>
      <c r="M1485" s="43"/>
      <c r="N1485" s="43"/>
      <c r="O1485" s="206"/>
      <c r="P1485" s="206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</row>
    <row r="1486" spans="1:31" ht="15" x14ac:dyDescent="0.25">
      <c r="A1486" s="42"/>
      <c r="B1486" s="43"/>
      <c r="C1486" s="43"/>
      <c r="D1486" s="43"/>
      <c r="E1486" s="43"/>
      <c r="F1486" s="43"/>
      <c r="G1486" s="44"/>
      <c r="H1486" s="43"/>
      <c r="I1486" s="43"/>
      <c r="J1486" s="44"/>
      <c r="K1486" s="204"/>
      <c r="L1486" s="216"/>
      <c r="M1486" s="43"/>
      <c r="N1486" s="43"/>
      <c r="O1486" s="206"/>
      <c r="P1486" s="206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</row>
    <row r="1487" spans="1:31" ht="15" x14ac:dyDescent="0.25">
      <c r="A1487" s="42"/>
      <c r="B1487" s="43"/>
      <c r="C1487" s="43"/>
      <c r="D1487" s="43"/>
      <c r="E1487" s="43"/>
      <c r="F1487" s="43"/>
      <c r="G1487" s="44"/>
      <c r="H1487" s="43"/>
      <c r="I1487" s="43"/>
      <c r="J1487" s="44"/>
      <c r="K1487" s="204"/>
      <c r="L1487" s="216"/>
      <c r="M1487" s="43"/>
      <c r="N1487" s="43"/>
      <c r="O1487" s="206"/>
      <c r="P1487" s="206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</row>
    <row r="1488" spans="1:31" ht="15" x14ac:dyDescent="0.25">
      <c r="A1488" s="42"/>
      <c r="B1488" s="43"/>
      <c r="C1488" s="43"/>
      <c r="D1488" s="43"/>
      <c r="E1488" s="43"/>
      <c r="F1488" s="43"/>
      <c r="G1488" s="44"/>
      <c r="H1488" s="43"/>
      <c r="I1488" s="43"/>
      <c r="J1488" s="44"/>
      <c r="K1488" s="204"/>
      <c r="L1488" s="216"/>
      <c r="M1488" s="43"/>
      <c r="N1488" s="43"/>
      <c r="O1488" s="206"/>
      <c r="P1488" s="206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</row>
    <row r="1489" spans="1:31" ht="15" x14ac:dyDescent="0.25">
      <c r="A1489" s="42"/>
      <c r="B1489" s="43"/>
      <c r="C1489" s="43"/>
      <c r="D1489" s="43"/>
      <c r="E1489" s="43"/>
      <c r="F1489" s="43"/>
      <c r="G1489" s="44"/>
      <c r="H1489" s="43"/>
      <c r="I1489" s="43"/>
      <c r="J1489" s="44"/>
      <c r="K1489" s="204"/>
      <c r="L1489" s="216"/>
      <c r="M1489" s="43"/>
      <c r="N1489" s="43"/>
      <c r="O1489" s="206"/>
      <c r="P1489" s="206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</row>
    <row r="1490" spans="1:31" ht="15" x14ac:dyDescent="0.25">
      <c r="A1490" s="42"/>
      <c r="B1490" s="43"/>
      <c r="C1490" s="43"/>
      <c r="D1490" s="43"/>
      <c r="E1490" s="43"/>
      <c r="F1490" s="43"/>
      <c r="G1490" s="44"/>
      <c r="H1490" s="43"/>
      <c r="I1490" s="43"/>
      <c r="J1490" s="44"/>
      <c r="K1490" s="204"/>
      <c r="L1490" s="216"/>
      <c r="M1490" s="43"/>
      <c r="N1490" s="43"/>
      <c r="O1490" s="206"/>
      <c r="P1490" s="206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</row>
    <row r="1491" spans="1:31" ht="15" x14ac:dyDescent="0.25">
      <c r="A1491" s="42"/>
      <c r="B1491" s="43"/>
      <c r="C1491" s="43"/>
      <c r="D1491" s="43"/>
      <c r="E1491" s="43"/>
      <c r="F1491" s="43"/>
      <c r="G1491" s="44"/>
      <c r="H1491" s="43"/>
      <c r="I1491" s="43"/>
      <c r="J1491" s="44"/>
      <c r="K1491" s="204"/>
      <c r="L1491" s="216"/>
      <c r="M1491" s="43"/>
      <c r="N1491" s="43"/>
      <c r="O1491" s="206"/>
      <c r="P1491" s="206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</row>
    <row r="1492" spans="1:31" ht="15" x14ac:dyDescent="0.25">
      <c r="A1492" s="42"/>
      <c r="B1492" s="43"/>
      <c r="C1492" s="43"/>
      <c r="D1492" s="43"/>
      <c r="E1492" s="43"/>
      <c r="F1492" s="43"/>
      <c r="G1492" s="44"/>
      <c r="H1492" s="43"/>
      <c r="I1492" s="43"/>
      <c r="J1492" s="44"/>
      <c r="K1492" s="204"/>
      <c r="L1492" s="216"/>
      <c r="M1492" s="43"/>
      <c r="N1492" s="43"/>
      <c r="O1492" s="206"/>
      <c r="P1492" s="206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</row>
    <row r="1493" spans="1:31" ht="15" x14ac:dyDescent="0.25">
      <c r="A1493" s="42"/>
      <c r="B1493" s="43"/>
      <c r="C1493" s="43"/>
      <c r="D1493" s="43"/>
      <c r="E1493" s="43"/>
      <c r="F1493" s="43"/>
      <c r="G1493" s="44"/>
      <c r="H1493" s="43"/>
      <c r="I1493" s="43"/>
      <c r="J1493" s="44"/>
      <c r="K1493" s="204"/>
      <c r="L1493" s="216"/>
      <c r="M1493" s="43"/>
      <c r="N1493" s="43"/>
      <c r="O1493" s="206"/>
      <c r="P1493" s="206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</row>
    <row r="1494" spans="1:31" ht="15" x14ac:dyDescent="0.25">
      <c r="A1494" s="42"/>
      <c r="B1494" s="43"/>
      <c r="C1494" s="43"/>
      <c r="D1494" s="43"/>
      <c r="E1494" s="43"/>
      <c r="F1494" s="43"/>
      <c r="G1494" s="44"/>
      <c r="H1494" s="43"/>
      <c r="I1494" s="43"/>
      <c r="J1494" s="44"/>
      <c r="K1494" s="204"/>
      <c r="L1494" s="216"/>
      <c r="M1494" s="43"/>
      <c r="N1494" s="43"/>
      <c r="O1494" s="206"/>
      <c r="P1494" s="206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</row>
    <row r="1495" spans="1:31" ht="15" x14ac:dyDescent="0.25">
      <c r="A1495" s="42"/>
      <c r="B1495" s="43"/>
      <c r="C1495" s="43"/>
      <c r="D1495" s="43"/>
      <c r="E1495" s="43"/>
      <c r="F1495" s="43"/>
      <c r="G1495" s="44"/>
      <c r="H1495" s="43"/>
      <c r="I1495" s="43"/>
      <c r="J1495" s="44"/>
      <c r="K1495" s="204"/>
      <c r="L1495" s="216"/>
      <c r="M1495" s="43"/>
      <c r="N1495" s="43"/>
      <c r="O1495" s="206"/>
      <c r="P1495" s="206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</row>
    <row r="1496" spans="1:31" ht="15" x14ac:dyDescent="0.25">
      <c r="A1496" s="42"/>
      <c r="B1496" s="43"/>
      <c r="C1496" s="43"/>
      <c r="D1496" s="43"/>
      <c r="E1496" s="43"/>
      <c r="F1496" s="43"/>
      <c r="G1496" s="44"/>
      <c r="H1496" s="43"/>
      <c r="I1496" s="43"/>
      <c r="J1496" s="44"/>
      <c r="K1496" s="204"/>
      <c r="L1496" s="216"/>
      <c r="M1496" s="43"/>
      <c r="N1496" s="43"/>
      <c r="O1496" s="206"/>
      <c r="P1496" s="206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</row>
    <row r="1497" spans="1:31" ht="15" x14ac:dyDescent="0.25">
      <c r="A1497" s="42"/>
      <c r="B1497" s="43"/>
      <c r="C1497" s="43"/>
      <c r="D1497" s="43"/>
      <c r="E1497" s="43"/>
      <c r="F1497" s="43"/>
      <c r="G1497" s="44"/>
      <c r="H1497" s="43"/>
      <c r="I1497" s="43"/>
      <c r="J1497" s="44"/>
      <c r="K1497" s="204"/>
      <c r="L1497" s="216"/>
      <c r="M1497" s="43"/>
      <c r="N1497" s="43"/>
      <c r="O1497" s="206"/>
      <c r="P1497" s="206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</row>
    <row r="1498" spans="1:31" ht="15" x14ac:dyDescent="0.25">
      <c r="A1498" s="42"/>
      <c r="B1498" s="43"/>
      <c r="C1498" s="43"/>
      <c r="D1498" s="43"/>
      <c r="E1498" s="43"/>
      <c r="F1498" s="43"/>
      <c r="G1498" s="44"/>
      <c r="H1498" s="43"/>
      <c r="I1498" s="43"/>
      <c r="J1498" s="44"/>
      <c r="K1498" s="204"/>
      <c r="L1498" s="216"/>
      <c r="M1498" s="43"/>
      <c r="N1498" s="43"/>
      <c r="O1498" s="206"/>
      <c r="P1498" s="206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</row>
    <row r="1499" spans="1:31" ht="15" x14ac:dyDescent="0.25">
      <c r="A1499" s="42"/>
      <c r="B1499" s="43"/>
      <c r="C1499" s="43"/>
      <c r="D1499" s="43"/>
      <c r="E1499" s="43"/>
      <c r="F1499" s="43"/>
      <c r="G1499" s="44"/>
      <c r="H1499" s="43"/>
      <c r="I1499" s="43"/>
      <c r="J1499" s="44"/>
      <c r="K1499" s="204"/>
      <c r="L1499" s="216"/>
      <c r="M1499" s="43"/>
      <c r="N1499" s="43"/>
      <c r="O1499" s="206"/>
      <c r="P1499" s="206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</row>
    <row r="1500" spans="1:31" ht="15" x14ac:dyDescent="0.25">
      <c r="A1500" s="42"/>
      <c r="B1500" s="43"/>
      <c r="C1500" s="43"/>
      <c r="D1500" s="43"/>
      <c r="E1500" s="43"/>
      <c r="F1500" s="43"/>
      <c r="G1500" s="44"/>
      <c r="H1500" s="43"/>
      <c r="I1500" s="43"/>
      <c r="J1500" s="44"/>
      <c r="K1500" s="204"/>
      <c r="L1500" s="216"/>
      <c r="M1500" s="43"/>
      <c r="N1500" s="43"/>
      <c r="O1500" s="206"/>
      <c r="P1500" s="206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</row>
    <row r="1501" spans="1:31" ht="15" x14ac:dyDescent="0.25">
      <c r="A1501" s="42"/>
      <c r="B1501" s="43"/>
      <c r="C1501" s="43"/>
      <c r="D1501" s="43"/>
      <c r="E1501" s="43"/>
      <c r="F1501" s="43"/>
      <c r="G1501" s="44"/>
      <c r="H1501" s="43"/>
      <c r="I1501" s="43"/>
      <c r="J1501" s="44"/>
      <c r="K1501" s="204"/>
      <c r="L1501" s="216"/>
      <c r="M1501" s="43"/>
      <c r="N1501" s="43"/>
      <c r="O1501" s="206"/>
      <c r="P1501" s="206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</row>
    <row r="1502" spans="1:31" ht="15" x14ac:dyDescent="0.25">
      <c r="A1502" s="42"/>
      <c r="B1502" s="43"/>
      <c r="C1502" s="43"/>
      <c r="D1502" s="43"/>
      <c r="E1502" s="43"/>
      <c r="F1502" s="43"/>
      <c r="G1502" s="44"/>
      <c r="H1502" s="43"/>
      <c r="I1502" s="43"/>
      <c r="J1502" s="44"/>
      <c r="K1502" s="204"/>
      <c r="L1502" s="216"/>
      <c r="M1502" s="43"/>
      <c r="N1502" s="43"/>
      <c r="O1502" s="206"/>
      <c r="P1502" s="206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</row>
    <row r="1503" spans="1:31" ht="15" x14ac:dyDescent="0.25">
      <c r="A1503" s="42"/>
      <c r="B1503" s="43"/>
      <c r="C1503" s="43"/>
      <c r="D1503" s="43"/>
      <c r="E1503" s="43"/>
      <c r="F1503" s="43"/>
      <c r="G1503" s="44"/>
      <c r="H1503" s="43"/>
      <c r="I1503" s="43"/>
      <c r="J1503" s="44"/>
      <c r="K1503" s="204"/>
      <c r="L1503" s="216"/>
      <c r="M1503" s="43"/>
      <c r="N1503" s="43"/>
      <c r="O1503" s="206"/>
      <c r="P1503" s="206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</row>
    <row r="1504" spans="1:31" ht="15" x14ac:dyDescent="0.25">
      <c r="A1504" s="42"/>
      <c r="B1504" s="43"/>
      <c r="C1504" s="43"/>
      <c r="D1504" s="43"/>
      <c r="E1504" s="43"/>
      <c r="F1504" s="43"/>
      <c r="G1504" s="44"/>
      <c r="H1504" s="43"/>
      <c r="I1504" s="43"/>
      <c r="J1504" s="44"/>
      <c r="K1504" s="204"/>
      <c r="L1504" s="216"/>
      <c r="M1504" s="43"/>
      <c r="N1504" s="43"/>
      <c r="O1504" s="206"/>
      <c r="P1504" s="206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</row>
    <row r="1505" spans="1:31" ht="15" x14ac:dyDescent="0.25">
      <c r="A1505" s="42"/>
      <c r="B1505" s="43"/>
      <c r="C1505" s="43"/>
      <c r="D1505" s="43"/>
      <c r="E1505" s="43"/>
      <c r="F1505" s="43"/>
      <c r="G1505" s="44"/>
      <c r="H1505" s="43"/>
      <c r="I1505" s="43"/>
      <c r="J1505" s="44"/>
      <c r="K1505" s="204"/>
      <c r="L1505" s="216"/>
      <c r="M1505" s="43"/>
      <c r="N1505" s="43"/>
      <c r="O1505" s="206"/>
      <c r="P1505" s="206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</row>
    <row r="1506" spans="1:31" ht="15" x14ac:dyDescent="0.25">
      <c r="A1506" s="42"/>
      <c r="B1506" s="43"/>
      <c r="C1506" s="43"/>
      <c r="D1506" s="43"/>
      <c r="E1506" s="43"/>
      <c r="F1506" s="43"/>
      <c r="G1506" s="44"/>
      <c r="H1506" s="43"/>
      <c r="I1506" s="43"/>
      <c r="J1506" s="44"/>
      <c r="K1506" s="204"/>
      <c r="L1506" s="216"/>
      <c r="M1506" s="43"/>
      <c r="N1506" s="43"/>
      <c r="O1506" s="206"/>
      <c r="P1506" s="206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</row>
    <row r="1507" spans="1:31" ht="15" x14ac:dyDescent="0.25">
      <c r="A1507" s="42"/>
      <c r="B1507" s="43"/>
      <c r="C1507" s="43"/>
      <c r="D1507" s="43"/>
      <c r="E1507" s="43"/>
      <c r="F1507" s="43"/>
      <c r="G1507" s="44"/>
      <c r="H1507" s="43"/>
      <c r="I1507" s="43"/>
      <c r="J1507" s="44"/>
      <c r="K1507" s="204"/>
      <c r="L1507" s="216"/>
      <c r="M1507" s="43"/>
      <c r="N1507" s="43"/>
      <c r="O1507" s="206"/>
      <c r="P1507" s="206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</row>
    <row r="1508" spans="1:31" ht="15" x14ac:dyDescent="0.25">
      <c r="A1508" s="42"/>
      <c r="B1508" s="43"/>
      <c r="C1508" s="43"/>
      <c r="D1508" s="43"/>
      <c r="E1508" s="43"/>
      <c r="F1508" s="43"/>
      <c r="G1508" s="44"/>
      <c r="H1508" s="43"/>
      <c r="I1508" s="43"/>
      <c r="J1508" s="44"/>
      <c r="K1508" s="204"/>
      <c r="L1508" s="216"/>
      <c r="M1508" s="43"/>
      <c r="N1508" s="43"/>
      <c r="O1508" s="206"/>
      <c r="P1508" s="206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</row>
    <row r="1509" spans="1:31" ht="15" x14ac:dyDescent="0.25">
      <c r="A1509" s="42"/>
      <c r="B1509" s="43"/>
      <c r="C1509" s="43"/>
      <c r="D1509" s="43"/>
      <c r="E1509" s="43"/>
      <c r="F1509" s="43"/>
      <c r="G1509" s="44"/>
      <c r="H1509" s="43"/>
      <c r="I1509" s="43"/>
      <c r="J1509" s="44"/>
      <c r="K1509" s="204"/>
      <c r="L1509" s="216"/>
      <c r="M1509" s="43"/>
      <c r="N1509" s="43"/>
      <c r="O1509" s="206"/>
      <c r="P1509" s="206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</row>
    <row r="1510" spans="1:31" ht="15" x14ac:dyDescent="0.25">
      <c r="A1510" s="42"/>
      <c r="B1510" s="43"/>
      <c r="C1510" s="43"/>
      <c r="D1510" s="43"/>
      <c r="E1510" s="43"/>
      <c r="F1510" s="43"/>
      <c r="G1510" s="44"/>
      <c r="H1510" s="43"/>
      <c r="I1510" s="43"/>
      <c r="J1510" s="44"/>
      <c r="K1510" s="204"/>
      <c r="L1510" s="216"/>
      <c r="M1510" s="43"/>
      <c r="N1510" s="43"/>
      <c r="O1510" s="206"/>
      <c r="P1510" s="206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</row>
    <row r="1511" spans="1:31" ht="15" x14ac:dyDescent="0.25">
      <c r="A1511" s="42"/>
      <c r="B1511" s="43"/>
      <c r="C1511" s="43"/>
      <c r="D1511" s="43"/>
      <c r="E1511" s="43"/>
      <c r="F1511" s="43"/>
      <c r="G1511" s="44"/>
      <c r="H1511" s="43"/>
      <c r="I1511" s="43"/>
      <c r="J1511" s="44"/>
      <c r="K1511" s="204"/>
      <c r="L1511" s="216"/>
      <c r="M1511" s="43"/>
      <c r="N1511" s="43"/>
      <c r="O1511" s="206"/>
      <c r="P1511" s="206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</row>
    <row r="1512" spans="1:31" ht="15" x14ac:dyDescent="0.25">
      <c r="A1512" s="42"/>
      <c r="B1512" s="43"/>
      <c r="C1512" s="43"/>
      <c r="D1512" s="43"/>
      <c r="E1512" s="43"/>
      <c r="F1512" s="43"/>
      <c r="G1512" s="44"/>
      <c r="H1512" s="43"/>
      <c r="I1512" s="43"/>
      <c r="J1512" s="44"/>
      <c r="K1512" s="204"/>
      <c r="L1512" s="216"/>
      <c r="M1512" s="43"/>
      <c r="N1512" s="43"/>
      <c r="O1512" s="206"/>
      <c r="P1512" s="206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</row>
    <row r="1513" spans="1:31" ht="15" x14ac:dyDescent="0.25">
      <c r="A1513" s="42"/>
      <c r="B1513" s="43"/>
      <c r="C1513" s="43"/>
      <c r="D1513" s="43"/>
      <c r="E1513" s="43"/>
      <c r="F1513" s="43"/>
      <c r="G1513" s="44"/>
      <c r="H1513" s="43"/>
      <c r="I1513" s="43"/>
      <c r="J1513" s="44"/>
      <c r="K1513" s="204"/>
      <c r="L1513" s="216"/>
      <c r="M1513" s="43"/>
      <c r="N1513" s="43"/>
      <c r="O1513" s="206"/>
      <c r="P1513" s="206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</row>
    <row r="1514" spans="1:31" ht="15" x14ac:dyDescent="0.25">
      <c r="A1514" s="42"/>
      <c r="B1514" s="43"/>
      <c r="C1514" s="43"/>
      <c r="D1514" s="43"/>
      <c r="E1514" s="43"/>
      <c r="F1514" s="43"/>
      <c r="G1514" s="44"/>
      <c r="H1514" s="43"/>
      <c r="I1514" s="43"/>
      <c r="J1514" s="44"/>
      <c r="K1514" s="204"/>
      <c r="L1514" s="216"/>
      <c r="M1514" s="43"/>
      <c r="N1514" s="43"/>
      <c r="O1514" s="206"/>
      <c r="P1514" s="206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</row>
    <row r="1515" spans="1:31" ht="15" x14ac:dyDescent="0.25">
      <c r="A1515" s="42"/>
      <c r="B1515" s="43"/>
      <c r="C1515" s="43"/>
      <c r="D1515" s="43"/>
      <c r="E1515" s="43"/>
      <c r="F1515" s="43"/>
      <c r="G1515" s="44"/>
      <c r="H1515" s="43"/>
      <c r="I1515" s="43"/>
      <c r="J1515" s="44"/>
      <c r="K1515" s="204"/>
      <c r="L1515" s="216"/>
      <c r="M1515" s="43"/>
      <c r="N1515" s="43"/>
      <c r="O1515" s="206"/>
      <c r="P1515" s="206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</row>
    <row r="1516" spans="1:31" ht="15" x14ac:dyDescent="0.25">
      <c r="A1516" s="42"/>
      <c r="B1516" s="43"/>
      <c r="C1516" s="43"/>
      <c r="D1516" s="43"/>
      <c r="E1516" s="43"/>
      <c r="F1516" s="43"/>
      <c r="G1516" s="44"/>
      <c r="H1516" s="43"/>
      <c r="I1516" s="43"/>
      <c r="J1516" s="44"/>
      <c r="K1516" s="204"/>
      <c r="L1516" s="216"/>
      <c r="M1516" s="43"/>
      <c r="N1516" s="43"/>
      <c r="O1516" s="206"/>
      <c r="P1516" s="206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</row>
    <row r="1517" spans="1:31" ht="15" x14ac:dyDescent="0.25">
      <c r="A1517" s="42"/>
      <c r="B1517" s="43"/>
      <c r="C1517" s="43"/>
      <c r="D1517" s="43"/>
      <c r="E1517" s="43"/>
      <c r="F1517" s="43"/>
      <c r="G1517" s="44"/>
      <c r="H1517" s="43"/>
      <c r="I1517" s="43"/>
      <c r="J1517" s="44"/>
      <c r="K1517" s="204"/>
      <c r="L1517" s="216"/>
      <c r="M1517" s="43"/>
      <c r="N1517" s="43"/>
      <c r="O1517" s="206"/>
      <c r="P1517" s="206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</row>
    <row r="1518" spans="1:31" ht="15" x14ac:dyDescent="0.25">
      <c r="A1518" s="42"/>
      <c r="B1518" s="43"/>
      <c r="C1518" s="43"/>
      <c r="D1518" s="43"/>
      <c r="E1518" s="43"/>
      <c r="F1518" s="43"/>
      <c r="G1518" s="44"/>
      <c r="H1518" s="43"/>
      <c r="I1518" s="43"/>
      <c r="J1518" s="44"/>
      <c r="K1518" s="204"/>
      <c r="L1518" s="216"/>
      <c r="M1518" s="43"/>
      <c r="N1518" s="43"/>
      <c r="O1518" s="206"/>
      <c r="P1518" s="206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</row>
    <row r="1519" spans="1:31" ht="15" x14ac:dyDescent="0.25">
      <c r="A1519" s="42"/>
      <c r="B1519" s="43"/>
      <c r="C1519" s="43"/>
      <c r="D1519" s="43"/>
      <c r="E1519" s="43"/>
      <c r="F1519" s="43"/>
      <c r="G1519" s="44"/>
      <c r="H1519" s="43"/>
      <c r="I1519" s="43"/>
      <c r="J1519" s="44"/>
      <c r="K1519" s="204"/>
      <c r="L1519" s="216"/>
      <c r="M1519" s="43"/>
      <c r="N1519" s="43"/>
      <c r="O1519" s="206"/>
      <c r="P1519" s="206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</row>
    <row r="1520" spans="1:31" ht="15" x14ac:dyDescent="0.25">
      <c r="A1520" s="42"/>
      <c r="B1520" s="43"/>
      <c r="C1520" s="43"/>
      <c r="D1520" s="43"/>
      <c r="E1520" s="43"/>
      <c r="F1520" s="43"/>
      <c r="G1520" s="44"/>
      <c r="H1520" s="43"/>
      <c r="I1520" s="43"/>
      <c r="J1520" s="44"/>
      <c r="K1520" s="204"/>
      <c r="L1520" s="216"/>
      <c r="M1520" s="43"/>
      <c r="N1520" s="43"/>
      <c r="O1520" s="206"/>
      <c r="P1520" s="206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</row>
    <row r="1521" spans="1:31" ht="15" x14ac:dyDescent="0.25">
      <c r="A1521" s="42"/>
      <c r="B1521" s="43"/>
      <c r="C1521" s="43"/>
      <c r="D1521" s="43"/>
      <c r="E1521" s="43"/>
      <c r="F1521" s="43"/>
      <c r="G1521" s="44"/>
      <c r="H1521" s="43"/>
      <c r="I1521" s="43"/>
      <c r="J1521" s="44"/>
      <c r="K1521" s="204"/>
      <c r="L1521" s="216"/>
      <c r="M1521" s="43"/>
      <c r="N1521" s="43"/>
      <c r="O1521" s="206"/>
      <c r="P1521" s="206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</row>
    <row r="1522" spans="1:31" ht="15" x14ac:dyDescent="0.25">
      <c r="A1522" s="42"/>
      <c r="B1522" s="43"/>
      <c r="C1522" s="43"/>
      <c r="D1522" s="43"/>
      <c r="E1522" s="43"/>
      <c r="F1522" s="43"/>
      <c r="G1522" s="44"/>
      <c r="H1522" s="43"/>
      <c r="I1522" s="43"/>
      <c r="J1522" s="44"/>
      <c r="K1522" s="204"/>
      <c r="L1522" s="216"/>
      <c r="M1522" s="43"/>
      <c r="N1522" s="43"/>
      <c r="O1522" s="206"/>
      <c r="P1522" s="206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</row>
    <row r="1523" spans="1:31" ht="15" x14ac:dyDescent="0.25">
      <c r="A1523" s="42"/>
      <c r="B1523" s="43"/>
      <c r="C1523" s="43"/>
      <c r="D1523" s="43"/>
      <c r="E1523" s="43"/>
      <c r="F1523" s="43"/>
      <c r="G1523" s="44"/>
      <c r="H1523" s="43"/>
      <c r="I1523" s="43"/>
      <c r="J1523" s="44"/>
      <c r="K1523" s="204"/>
      <c r="L1523" s="216"/>
      <c r="M1523" s="43"/>
      <c r="N1523" s="43"/>
      <c r="O1523" s="206"/>
      <c r="P1523" s="206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</row>
    <row r="1524" spans="1:31" ht="15" x14ac:dyDescent="0.25">
      <c r="A1524" s="42"/>
      <c r="B1524" s="43"/>
      <c r="C1524" s="43"/>
      <c r="D1524" s="43"/>
      <c r="E1524" s="43"/>
      <c r="F1524" s="43"/>
      <c r="G1524" s="44"/>
      <c r="H1524" s="43"/>
      <c r="I1524" s="43"/>
      <c r="J1524" s="44"/>
      <c r="K1524" s="204"/>
      <c r="L1524" s="216"/>
      <c r="M1524" s="43"/>
      <c r="N1524" s="43"/>
      <c r="O1524" s="206"/>
      <c r="P1524" s="206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</row>
    <row r="1525" spans="1:31" ht="15" x14ac:dyDescent="0.25">
      <c r="A1525" s="42"/>
      <c r="B1525" s="43"/>
      <c r="C1525" s="43"/>
      <c r="D1525" s="43"/>
      <c r="E1525" s="43"/>
      <c r="F1525" s="43"/>
      <c r="G1525" s="44"/>
      <c r="H1525" s="43"/>
      <c r="I1525" s="43"/>
      <c r="J1525" s="44"/>
      <c r="K1525" s="204"/>
      <c r="L1525" s="216"/>
      <c r="M1525" s="43"/>
      <c r="N1525" s="43"/>
      <c r="O1525" s="206"/>
      <c r="P1525" s="206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</row>
    <row r="1526" spans="1:31" ht="15" x14ac:dyDescent="0.25">
      <c r="A1526" s="42"/>
      <c r="B1526" s="43"/>
      <c r="C1526" s="43"/>
      <c r="D1526" s="43"/>
      <c r="E1526" s="43"/>
      <c r="F1526" s="43"/>
      <c r="G1526" s="44"/>
      <c r="H1526" s="43"/>
      <c r="I1526" s="43"/>
      <c r="J1526" s="44"/>
      <c r="K1526" s="204"/>
      <c r="L1526" s="216"/>
      <c r="M1526" s="43"/>
      <c r="N1526" s="43"/>
      <c r="O1526" s="206"/>
      <c r="P1526" s="206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</row>
    <row r="1527" spans="1:31" ht="15" x14ac:dyDescent="0.25">
      <c r="A1527" s="42"/>
      <c r="B1527" s="43"/>
      <c r="C1527" s="43"/>
      <c r="D1527" s="43"/>
      <c r="E1527" s="43"/>
      <c r="F1527" s="43"/>
      <c r="G1527" s="44"/>
      <c r="H1527" s="43"/>
      <c r="I1527" s="43"/>
      <c r="J1527" s="44"/>
      <c r="K1527" s="204"/>
      <c r="L1527" s="216"/>
      <c r="M1527" s="43"/>
      <c r="N1527" s="43"/>
      <c r="O1527" s="206"/>
      <c r="P1527" s="206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</row>
    <row r="1528" spans="1:31" ht="15" x14ac:dyDescent="0.25">
      <c r="A1528" s="42"/>
      <c r="B1528" s="43"/>
      <c r="C1528" s="43"/>
      <c r="D1528" s="43"/>
      <c r="E1528" s="43"/>
      <c r="F1528" s="43"/>
      <c r="G1528" s="44"/>
      <c r="H1528" s="43"/>
      <c r="I1528" s="43"/>
      <c r="J1528" s="44"/>
      <c r="K1528" s="204"/>
      <c r="L1528" s="216"/>
      <c r="M1528" s="43"/>
      <c r="N1528" s="43"/>
      <c r="O1528" s="206"/>
      <c r="P1528" s="206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</row>
    <row r="1529" spans="1:31" ht="15" x14ac:dyDescent="0.25">
      <c r="A1529" s="42"/>
      <c r="B1529" s="43"/>
      <c r="C1529" s="43"/>
      <c r="D1529" s="43"/>
      <c r="E1529" s="43"/>
      <c r="F1529" s="43"/>
      <c r="G1529" s="44"/>
      <c r="H1529" s="43"/>
      <c r="I1529" s="43"/>
      <c r="J1529" s="44"/>
      <c r="K1529" s="204"/>
      <c r="L1529" s="216"/>
      <c r="M1529" s="43"/>
      <c r="N1529" s="43"/>
      <c r="O1529" s="206"/>
      <c r="P1529" s="206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</row>
    <row r="1530" spans="1:31" ht="15" x14ac:dyDescent="0.25">
      <c r="A1530" s="42"/>
      <c r="B1530" s="43"/>
      <c r="C1530" s="43"/>
      <c r="D1530" s="43"/>
      <c r="E1530" s="43"/>
      <c r="F1530" s="43"/>
      <c r="G1530" s="44"/>
      <c r="H1530" s="43"/>
      <c r="I1530" s="43"/>
      <c r="J1530" s="44"/>
      <c r="K1530" s="204"/>
      <c r="L1530" s="216"/>
      <c r="M1530" s="43"/>
      <c r="N1530" s="43"/>
      <c r="O1530" s="206"/>
      <c r="P1530" s="206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</row>
    <row r="1531" spans="1:31" ht="15" x14ac:dyDescent="0.25">
      <c r="A1531" s="42"/>
      <c r="B1531" s="43"/>
      <c r="C1531" s="43"/>
      <c r="D1531" s="43"/>
      <c r="E1531" s="43"/>
      <c r="F1531" s="43"/>
      <c r="G1531" s="44"/>
      <c r="H1531" s="43"/>
      <c r="I1531" s="43"/>
      <c r="J1531" s="44"/>
      <c r="K1531" s="204"/>
      <c r="L1531" s="216"/>
      <c r="M1531" s="43"/>
      <c r="N1531" s="43"/>
      <c r="O1531" s="206"/>
      <c r="P1531" s="206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</row>
    <row r="1532" spans="1:31" ht="15" x14ac:dyDescent="0.25">
      <c r="A1532" s="42"/>
      <c r="B1532" s="43"/>
      <c r="C1532" s="43"/>
      <c r="D1532" s="43"/>
      <c r="E1532" s="43"/>
      <c r="F1532" s="43"/>
      <c r="G1532" s="44"/>
      <c r="H1532" s="43"/>
      <c r="I1532" s="43"/>
      <c r="J1532" s="44"/>
      <c r="K1532" s="204"/>
      <c r="L1532" s="216"/>
      <c r="M1532" s="43"/>
      <c r="N1532" s="43"/>
      <c r="O1532" s="206"/>
      <c r="P1532" s="206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</row>
    <row r="1533" spans="1:31" ht="15" x14ac:dyDescent="0.25">
      <c r="A1533" s="42"/>
      <c r="B1533" s="43"/>
      <c r="C1533" s="43"/>
      <c r="D1533" s="43"/>
      <c r="E1533" s="43"/>
      <c r="F1533" s="43"/>
      <c r="G1533" s="44"/>
      <c r="H1533" s="43"/>
      <c r="I1533" s="43"/>
      <c r="J1533" s="44"/>
      <c r="K1533" s="204"/>
      <c r="L1533" s="216"/>
      <c r="M1533" s="43"/>
      <c r="N1533" s="43"/>
      <c r="O1533" s="206"/>
      <c r="P1533" s="206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</row>
    <row r="1534" spans="1:31" ht="15" x14ac:dyDescent="0.25">
      <c r="A1534" s="42"/>
      <c r="B1534" s="43"/>
      <c r="C1534" s="43"/>
      <c r="D1534" s="43"/>
      <c r="E1534" s="43"/>
      <c r="F1534" s="43"/>
      <c r="G1534" s="44"/>
      <c r="H1534" s="43"/>
      <c r="I1534" s="43"/>
      <c r="J1534" s="44"/>
      <c r="K1534" s="204"/>
      <c r="L1534" s="216"/>
      <c r="M1534" s="43"/>
      <c r="N1534" s="43"/>
      <c r="O1534" s="206"/>
      <c r="P1534" s="206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</row>
    <row r="1535" spans="1:31" ht="15" x14ac:dyDescent="0.25">
      <c r="A1535" s="42"/>
      <c r="B1535" s="43"/>
      <c r="C1535" s="43"/>
      <c r="D1535" s="43"/>
      <c r="E1535" s="43"/>
      <c r="F1535" s="43"/>
      <c r="G1535" s="44"/>
      <c r="H1535" s="43"/>
      <c r="I1535" s="43"/>
      <c r="J1535" s="44"/>
      <c r="K1535" s="204"/>
      <c r="L1535" s="216"/>
      <c r="M1535" s="43"/>
      <c r="N1535" s="43"/>
      <c r="O1535" s="206"/>
      <c r="P1535" s="206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</row>
    <row r="1536" spans="1:31" ht="15" x14ac:dyDescent="0.25">
      <c r="A1536" s="42"/>
      <c r="B1536" s="43"/>
      <c r="C1536" s="43"/>
      <c r="D1536" s="43"/>
      <c r="E1536" s="43"/>
      <c r="F1536" s="43"/>
      <c r="G1536" s="44"/>
      <c r="H1536" s="43"/>
      <c r="I1536" s="43"/>
      <c r="J1536" s="44"/>
      <c r="K1536" s="204"/>
      <c r="L1536" s="216"/>
      <c r="M1536" s="43"/>
      <c r="N1536" s="43"/>
      <c r="O1536" s="206"/>
      <c r="P1536" s="206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</row>
    <row r="1537" spans="1:31" ht="15" x14ac:dyDescent="0.25">
      <c r="A1537" s="42"/>
      <c r="B1537" s="43"/>
      <c r="C1537" s="43"/>
      <c r="D1537" s="43"/>
      <c r="E1537" s="43"/>
      <c r="F1537" s="43"/>
      <c r="G1537" s="44"/>
      <c r="H1537" s="43"/>
      <c r="I1537" s="43"/>
      <c r="J1537" s="44"/>
      <c r="K1537" s="204"/>
      <c r="L1537" s="216"/>
      <c r="M1537" s="43"/>
      <c r="N1537" s="43"/>
      <c r="O1537" s="206"/>
      <c r="P1537" s="206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</row>
    <row r="1538" spans="1:31" ht="15" x14ac:dyDescent="0.25">
      <c r="A1538" s="42"/>
      <c r="B1538" s="43"/>
      <c r="C1538" s="43"/>
      <c r="D1538" s="43"/>
      <c r="E1538" s="43"/>
      <c r="F1538" s="43"/>
      <c r="G1538" s="44"/>
      <c r="H1538" s="43"/>
      <c r="I1538" s="43"/>
      <c r="J1538" s="44"/>
      <c r="K1538" s="204"/>
      <c r="L1538" s="216"/>
      <c r="M1538" s="43"/>
      <c r="N1538" s="43"/>
      <c r="O1538" s="206"/>
      <c r="P1538" s="206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</row>
    <row r="1539" spans="1:31" ht="15" x14ac:dyDescent="0.25">
      <c r="A1539" s="42"/>
      <c r="B1539" s="43"/>
      <c r="C1539" s="43"/>
      <c r="D1539" s="43"/>
      <c r="E1539" s="43"/>
      <c r="F1539" s="43"/>
      <c r="G1539" s="44"/>
      <c r="H1539" s="43"/>
      <c r="I1539" s="43"/>
      <c r="J1539" s="44"/>
      <c r="K1539" s="204"/>
      <c r="L1539" s="216"/>
      <c r="M1539" s="43"/>
      <c r="N1539" s="43"/>
      <c r="O1539" s="206"/>
      <c r="P1539" s="206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</row>
    <row r="1540" spans="1:31" ht="15" x14ac:dyDescent="0.25">
      <c r="A1540" s="42"/>
      <c r="B1540" s="43"/>
      <c r="C1540" s="43"/>
      <c r="D1540" s="43"/>
      <c r="E1540" s="43"/>
      <c r="F1540" s="43"/>
      <c r="G1540" s="44"/>
      <c r="H1540" s="43"/>
      <c r="I1540" s="43"/>
      <c r="J1540" s="44"/>
      <c r="K1540" s="204"/>
      <c r="L1540" s="216"/>
      <c r="M1540" s="43"/>
      <c r="N1540" s="43"/>
      <c r="O1540" s="206"/>
      <c r="P1540" s="206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</row>
    <row r="1541" spans="1:31" ht="15" x14ac:dyDescent="0.25">
      <c r="A1541" s="42"/>
      <c r="B1541" s="43"/>
      <c r="C1541" s="43"/>
      <c r="D1541" s="43"/>
      <c r="E1541" s="43"/>
      <c r="F1541" s="43"/>
      <c r="G1541" s="44"/>
      <c r="H1541" s="43"/>
      <c r="I1541" s="43"/>
      <c r="J1541" s="44"/>
      <c r="K1541" s="204"/>
      <c r="L1541" s="216"/>
      <c r="M1541" s="43"/>
      <c r="N1541" s="43"/>
      <c r="O1541" s="206"/>
      <c r="P1541" s="206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</row>
    <row r="1542" spans="1:31" ht="15" x14ac:dyDescent="0.25">
      <c r="A1542" s="42"/>
      <c r="B1542" s="43"/>
      <c r="C1542" s="43"/>
      <c r="D1542" s="43"/>
      <c r="E1542" s="43"/>
      <c r="F1542" s="43"/>
      <c r="G1542" s="44"/>
      <c r="H1542" s="43"/>
      <c r="I1542" s="43"/>
      <c r="J1542" s="44"/>
      <c r="K1542" s="204"/>
      <c r="L1542" s="216"/>
      <c r="M1542" s="43"/>
      <c r="N1542" s="43"/>
      <c r="O1542" s="206"/>
      <c r="P1542" s="206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</row>
    <row r="1543" spans="1:31" ht="15" x14ac:dyDescent="0.25">
      <c r="A1543" s="42"/>
      <c r="B1543" s="43"/>
      <c r="C1543" s="43"/>
      <c r="D1543" s="43"/>
      <c r="E1543" s="43"/>
      <c r="F1543" s="43"/>
      <c r="G1543" s="44"/>
      <c r="H1543" s="43"/>
      <c r="I1543" s="43"/>
      <c r="J1543" s="44"/>
      <c r="K1543" s="204"/>
      <c r="L1543" s="216"/>
      <c r="M1543" s="43"/>
      <c r="N1543" s="43"/>
      <c r="O1543" s="206"/>
      <c r="P1543" s="206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</row>
    <row r="1544" spans="1:31" ht="15" x14ac:dyDescent="0.25">
      <c r="A1544" s="42"/>
      <c r="B1544" s="43"/>
      <c r="C1544" s="43"/>
      <c r="D1544" s="43"/>
      <c r="E1544" s="43"/>
      <c r="F1544" s="43"/>
      <c r="G1544" s="44"/>
      <c r="H1544" s="43"/>
      <c r="I1544" s="43"/>
      <c r="J1544" s="44"/>
      <c r="K1544" s="204"/>
      <c r="L1544" s="216"/>
      <c r="M1544" s="43"/>
      <c r="N1544" s="43"/>
      <c r="O1544" s="206"/>
      <c r="P1544" s="206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</row>
    <row r="1545" spans="1:31" ht="15" x14ac:dyDescent="0.25">
      <c r="A1545" s="42"/>
      <c r="B1545" s="43"/>
      <c r="C1545" s="43"/>
      <c r="D1545" s="43"/>
      <c r="E1545" s="43"/>
      <c r="F1545" s="43"/>
      <c r="G1545" s="44"/>
      <c r="H1545" s="43"/>
      <c r="I1545" s="43"/>
      <c r="J1545" s="44"/>
      <c r="K1545" s="204"/>
      <c r="L1545" s="216"/>
      <c r="M1545" s="43"/>
      <c r="N1545" s="43"/>
      <c r="O1545" s="206"/>
      <c r="P1545" s="206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</row>
    <row r="1546" spans="1:31" ht="15" x14ac:dyDescent="0.25">
      <c r="A1546" s="42"/>
      <c r="B1546" s="43"/>
      <c r="C1546" s="43"/>
      <c r="D1546" s="43"/>
      <c r="E1546" s="43"/>
      <c r="F1546" s="43"/>
      <c r="G1546" s="44"/>
      <c r="H1546" s="43"/>
      <c r="I1546" s="43"/>
      <c r="J1546" s="44"/>
      <c r="K1546" s="204"/>
      <c r="L1546" s="216"/>
      <c r="M1546" s="43"/>
      <c r="N1546" s="43"/>
      <c r="O1546" s="206"/>
      <c r="P1546" s="206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</row>
    <row r="1547" spans="1:31" ht="15" x14ac:dyDescent="0.25">
      <c r="A1547" s="42"/>
      <c r="B1547" s="43"/>
      <c r="C1547" s="43"/>
      <c r="D1547" s="43"/>
      <c r="E1547" s="43"/>
      <c r="F1547" s="43"/>
      <c r="G1547" s="44"/>
      <c r="H1547" s="43"/>
      <c r="I1547" s="43"/>
      <c r="J1547" s="44"/>
      <c r="K1547" s="204"/>
      <c r="L1547" s="216"/>
      <c r="M1547" s="43"/>
      <c r="N1547" s="43"/>
      <c r="O1547" s="206"/>
      <c r="P1547" s="206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</row>
    <row r="1548" spans="1:31" ht="15" x14ac:dyDescent="0.25">
      <c r="A1548" s="42"/>
      <c r="B1548" s="43"/>
      <c r="C1548" s="43"/>
      <c r="D1548" s="43"/>
      <c r="E1548" s="43"/>
      <c r="F1548" s="43"/>
      <c r="G1548" s="44"/>
      <c r="H1548" s="43"/>
      <c r="I1548" s="43"/>
      <c r="J1548" s="44"/>
      <c r="K1548" s="204"/>
      <c r="L1548" s="216"/>
      <c r="M1548" s="43"/>
      <c r="N1548" s="43"/>
      <c r="O1548" s="206"/>
      <c r="P1548" s="206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</row>
    <row r="1549" spans="1:31" ht="15" x14ac:dyDescent="0.25">
      <c r="A1549" s="42"/>
      <c r="B1549" s="43"/>
      <c r="C1549" s="43"/>
      <c r="D1549" s="43"/>
      <c r="E1549" s="43"/>
      <c r="F1549" s="43"/>
      <c r="G1549" s="44"/>
      <c r="H1549" s="43"/>
      <c r="I1549" s="43"/>
      <c r="J1549" s="44"/>
      <c r="K1549" s="204"/>
      <c r="L1549" s="216"/>
      <c r="M1549" s="43"/>
      <c r="N1549" s="43"/>
      <c r="O1549" s="206"/>
      <c r="P1549" s="206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</row>
    <row r="1550" spans="1:31" ht="15" x14ac:dyDescent="0.25">
      <c r="A1550" s="42"/>
      <c r="B1550" s="43"/>
      <c r="C1550" s="43"/>
      <c r="D1550" s="43"/>
      <c r="E1550" s="43"/>
      <c r="F1550" s="43"/>
      <c r="G1550" s="44"/>
      <c r="H1550" s="43"/>
      <c r="I1550" s="43"/>
      <c r="J1550" s="44"/>
      <c r="K1550" s="204"/>
      <c r="L1550" s="216"/>
      <c r="M1550" s="43"/>
      <c r="N1550" s="43"/>
      <c r="O1550" s="206"/>
      <c r="P1550" s="206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</row>
    <row r="1551" spans="1:31" ht="15" x14ac:dyDescent="0.25">
      <c r="A1551" s="42"/>
      <c r="B1551" s="43"/>
      <c r="C1551" s="43"/>
      <c r="D1551" s="43"/>
      <c r="E1551" s="43"/>
      <c r="F1551" s="43"/>
      <c r="G1551" s="44"/>
      <c r="H1551" s="43"/>
      <c r="I1551" s="43"/>
      <c r="J1551" s="44"/>
      <c r="K1551" s="204"/>
      <c r="L1551" s="216"/>
      <c r="M1551" s="43"/>
      <c r="N1551" s="43"/>
      <c r="O1551" s="206"/>
      <c r="P1551" s="206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</row>
    <row r="1552" spans="1:31" ht="15" x14ac:dyDescent="0.25">
      <c r="A1552" s="42"/>
      <c r="B1552" s="43"/>
      <c r="C1552" s="43"/>
      <c r="D1552" s="43"/>
      <c r="E1552" s="43"/>
      <c r="F1552" s="43"/>
      <c r="G1552" s="44"/>
      <c r="H1552" s="43"/>
      <c r="I1552" s="43"/>
      <c r="J1552" s="44"/>
      <c r="K1552" s="204"/>
      <c r="L1552" s="216"/>
      <c r="M1552" s="43"/>
      <c r="N1552" s="43"/>
      <c r="O1552" s="206"/>
      <c r="P1552" s="206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</row>
    <row r="1553" spans="1:31" ht="15" x14ac:dyDescent="0.25">
      <c r="A1553" s="42"/>
      <c r="B1553" s="43"/>
      <c r="C1553" s="43"/>
      <c r="D1553" s="43"/>
      <c r="E1553" s="43"/>
      <c r="F1553" s="43"/>
      <c r="G1553" s="44"/>
      <c r="H1553" s="43"/>
      <c r="I1553" s="43"/>
      <c r="J1553" s="44"/>
      <c r="K1553" s="204"/>
      <c r="L1553" s="216"/>
      <c r="M1553" s="43"/>
      <c r="N1553" s="43"/>
      <c r="O1553" s="206"/>
      <c r="P1553" s="206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</row>
    <row r="1554" spans="1:31" ht="15" x14ac:dyDescent="0.25">
      <c r="A1554" s="42"/>
      <c r="B1554" s="43"/>
      <c r="C1554" s="43"/>
      <c r="D1554" s="43"/>
      <c r="E1554" s="43"/>
      <c r="F1554" s="43"/>
      <c r="G1554" s="44"/>
      <c r="H1554" s="43"/>
      <c r="I1554" s="43"/>
      <c r="J1554" s="44"/>
      <c r="K1554" s="204"/>
      <c r="L1554" s="216"/>
      <c r="M1554" s="43"/>
      <c r="N1554" s="43"/>
      <c r="O1554" s="206"/>
      <c r="P1554" s="206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</row>
    <row r="1555" spans="1:31" ht="15" x14ac:dyDescent="0.25">
      <c r="A1555" s="42"/>
      <c r="B1555" s="43"/>
      <c r="C1555" s="43"/>
      <c r="D1555" s="43"/>
      <c r="E1555" s="43"/>
      <c r="F1555" s="43"/>
      <c r="G1555" s="44"/>
      <c r="H1555" s="43"/>
      <c r="I1555" s="43"/>
      <c r="J1555" s="44"/>
      <c r="K1555" s="204"/>
      <c r="L1555" s="216"/>
      <c r="M1555" s="43"/>
      <c r="N1555" s="43"/>
      <c r="O1555" s="206"/>
      <c r="P1555" s="206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</row>
    <row r="1556" spans="1:31" ht="15" x14ac:dyDescent="0.25">
      <c r="A1556" s="42"/>
      <c r="B1556" s="43"/>
      <c r="C1556" s="43"/>
      <c r="D1556" s="43"/>
      <c r="E1556" s="43"/>
      <c r="F1556" s="43"/>
      <c r="G1556" s="44"/>
      <c r="H1556" s="43"/>
      <c r="I1556" s="43"/>
      <c r="J1556" s="44"/>
      <c r="K1556" s="204"/>
      <c r="L1556" s="216"/>
      <c r="M1556" s="43"/>
      <c r="N1556" s="43"/>
      <c r="O1556" s="206"/>
      <c r="P1556" s="206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</row>
    <row r="1557" spans="1:31" ht="15" x14ac:dyDescent="0.25">
      <c r="A1557" s="42"/>
      <c r="B1557" s="43"/>
      <c r="C1557" s="43"/>
      <c r="D1557" s="43"/>
      <c r="E1557" s="43"/>
      <c r="F1557" s="43"/>
      <c r="G1557" s="44"/>
      <c r="H1557" s="43"/>
      <c r="I1557" s="43"/>
      <c r="J1557" s="44"/>
      <c r="K1557" s="204"/>
      <c r="L1557" s="216"/>
      <c r="M1557" s="43"/>
      <c r="N1557" s="43"/>
      <c r="O1557" s="206"/>
      <c r="P1557" s="206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</row>
    <row r="1558" spans="1:31" ht="15" x14ac:dyDescent="0.25">
      <c r="A1558" s="42"/>
      <c r="B1558" s="43"/>
      <c r="C1558" s="43"/>
      <c r="D1558" s="43"/>
      <c r="E1558" s="43"/>
      <c r="F1558" s="43"/>
      <c r="G1558" s="44"/>
      <c r="H1558" s="43"/>
      <c r="I1558" s="43"/>
      <c r="J1558" s="44"/>
      <c r="K1558" s="204"/>
      <c r="L1558" s="216"/>
      <c r="M1558" s="43"/>
      <c r="N1558" s="43"/>
      <c r="O1558" s="206"/>
      <c r="P1558" s="206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</row>
    <row r="1559" spans="1:31" ht="15" x14ac:dyDescent="0.25">
      <c r="A1559" s="42"/>
      <c r="B1559" s="43"/>
      <c r="C1559" s="43"/>
      <c r="D1559" s="43"/>
      <c r="E1559" s="43"/>
      <c r="F1559" s="43"/>
      <c r="G1559" s="44"/>
      <c r="H1559" s="43"/>
      <c r="I1559" s="43"/>
      <c r="J1559" s="44"/>
      <c r="K1559" s="204"/>
      <c r="L1559" s="216"/>
      <c r="M1559" s="43"/>
      <c r="N1559" s="43"/>
      <c r="O1559" s="206"/>
      <c r="P1559" s="206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</row>
    <row r="1560" spans="1:31" ht="15" x14ac:dyDescent="0.25">
      <c r="A1560" s="42"/>
      <c r="B1560" s="43"/>
      <c r="C1560" s="43"/>
      <c r="D1560" s="43"/>
      <c r="E1560" s="43"/>
      <c r="F1560" s="43"/>
      <c r="G1560" s="44"/>
      <c r="H1560" s="43"/>
      <c r="I1560" s="43"/>
      <c r="J1560" s="44"/>
      <c r="K1560" s="204"/>
      <c r="L1560" s="216"/>
      <c r="M1560" s="43"/>
      <c r="N1560" s="43"/>
      <c r="O1560" s="206"/>
      <c r="P1560" s="206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</row>
    <row r="1561" spans="1:31" ht="15" x14ac:dyDescent="0.25">
      <c r="A1561" s="42"/>
      <c r="B1561" s="43"/>
      <c r="C1561" s="43"/>
      <c r="D1561" s="43"/>
      <c r="E1561" s="43"/>
      <c r="F1561" s="43"/>
      <c r="G1561" s="44"/>
      <c r="H1561" s="43"/>
      <c r="I1561" s="43"/>
      <c r="J1561" s="44"/>
      <c r="K1561" s="204"/>
      <c r="L1561" s="216"/>
      <c r="M1561" s="43"/>
      <c r="N1561" s="43"/>
      <c r="O1561" s="206"/>
      <c r="P1561" s="206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</row>
    <row r="1562" spans="1:31" ht="15" x14ac:dyDescent="0.25">
      <c r="A1562" s="42"/>
      <c r="B1562" s="43"/>
      <c r="C1562" s="43"/>
      <c r="D1562" s="43"/>
      <c r="E1562" s="43"/>
      <c r="F1562" s="43"/>
      <c r="G1562" s="44"/>
      <c r="H1562" s="43"/>
      <c r="I1562" s="43"/>
      <c r="J1562" s="44"/>
      <c r="K1562" s="204"/>
      <c r="L1562" s="216"/>
      <c r="M1562" s="43"/>
      <c r="N1562" s="43"/>
      <c r="O1562" s="206"/>
      <c r="P1562" s="206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</row>
    <row r="1563" spans="1:31" ht="15" x14ac:dyDescent="0.25">
      <c r="A1563" s="42"/>
      <c r="B1563" s="43"/>
      <c r="C1563" s="43"/>
      <c r="D1563" s="43"/>
      <c r="E1563" s="43"/>
      <c r="F1563" s="43"/>
      <c r="G1563" s="44"/>
      <c r="H1563" s="43"/>
      <c r="I1563" s="43"/>
      <c r="J1563" s="44"/>
      <c r="K1563" s="204"/>
      <c r="L1563" s="216"/>
      <c r="M1563" s="43"/>
      <c r="N1563" s="43"/>
      <c r="O1563" s="206"/>
      <c r="P1563" s="206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</row>
    <row r="1564" spans="1:31" ht="15" x14ac:dyDescent="0.25">
      <c r="A1564" s="42"/>
      <c r="B1564" s="43"/>
      <c r="C1564" s="43"/>
      <c r="D1564" s="43"/>
      <c r="E1564" s="43"/>
      <c r="F1564" s="43"/>
      <c r="G1564" s="44"/>
      <c r="H1564" s="43"/>
      <c r="I1564" s="43"/>
      <c r="J1564" s="44"/>
      <c r="K1564" s="204"/>
      <c r="L1564" s="216"/>
      <c r="M1564" s="43"/>
      <c r="N1564" s="43"/>
      <c r="O1564" s="206"/>
      <c r="P1564" s="206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</row>
    <row r="1565" spans="1:31" ht="15" x14ac:dyDescent="0.25">
      <c r="A1565" s="42"/>
      <c r="B1565" s="43"/>
      <c r="C1565" s="43"/>
      <c r="D1565" s="43"/>
      <c r="E1565" s="43"/>
      <c r="F1565" s="43"/>
      <c r="G1565" s="44"/>
      <c r="H1565" s="43"/>
      <c r="I1565" s="43"/>
      <c r="J1565" s="44"/>
      <c r="K1565" s="204"/>
      <c r="L1565" s="216"/>
      <c r="M1565" s="43"/>
      <c r="N1565" s="43"/>
      <c r="O1565" s="206"/>
      <c r="P1565" s="206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</row>
    <row r="1566" spans="1:31" ht="15" x14ac:dyDescent="0.25">
      <c r="A1566" s="42"/>
      <c r="B1566" s="43"/>
      <c r="C1566" s="43"/>
      <c r="D1566" s="43"/>
      <c r="E1566" s="43"/>
      <c r="F1566" s="43"/>
      <c r="G1566" s="44"/>
      <c r="H1566" s="43"/>
      <c r="I1566" s="43"/>
      <c r="J1566" s="44"/>
      <c r="K1566" s="204"/>
      <c r="L1566" s="216"/>
      <c r="M1566" s="43"/>
      <c r="N1566" s="43"/>
      <c r="O1566" s="206"/>
      <c r="P1566" s="206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</row>
    <row r="1567" spans="1:31" ht="15" x14ac:dyDescent="0.25">
      <c r="A1567" s="42"/>
      <c r="B1567" s="43"/>
      <c r="C1567" s="43"/>
      <c r="D1567" s="43"/>
      <c r="E1567" s="43"/>
      <c r="F1567" s="43"/>
      <c r="G1567" s="44"/>
      <c r="H1567" s="43"/>
      <c r="I1567" s="43"/>
      <c r="J1567" s="44"/>
      <c r="K1567" s="204"/>
      <c r="L1567" s="216"/>
      <c r="M1567" s="43"/>
      <c r="N1567" s="43"/>
      <c r="O1567" s="206"/>
      <c r="P1567" s="206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</row>
    <row r="1568" spans="1:31" ht="15" x14ac:dyDescent="0.25">
      <c r="A1568" s="42"/>
      <c r="B1568" s="43"/>
      <c r="C1568" s="43"/>
      <c r="D1568" s="43"/>
      <c r="E1568" s="43"/>
      <c r="F1568" s="43"/>
      <c r="G1568" s="44"/>
      <c r="H1568" s="43"/>
      <c r="I1568" s="43"/>
      <c r="J1568" s="44"/>
      <c r="K1568" s="204"/>
      <c r="L1568" s="216"/>
      <c r="M1568" s="43"/>
      <c r="N1568" s="43"/>
      <c r="O1568" s="206"/>
      <c r="P1568" s="206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</row>
    <row r="1569" spans="1:31" ht="15" x14ac:dyDescent="0.25">
      <c r="A1569" s="42"/>
      <c r="B1569" s="43"/>
      <c r="C1569" s="43"/>
      <c r="D1569" s="43"/>
      <c r="E1569" s="43"/>
      <c r="F1569" s="43"/>
      <c r="G1569" s="44"/>
      <c r="H1569" s="43"/>
      <c r="I1569" s="43"/>
      <c r="J1569" s="44"/>
      <c r="K1569" s="204"/>
      <c r="L1569" s="216"/>
      <c r="M1569" s="43"/>
      <c r="N1569" s="43"/>
      <c r="O1569" s="206"/>
      <c r="P1569" s="206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</row>
    <row r="1570" spans="1:31" ht="15" x14ac:dyDescent="0.25">
      <c r="A1570" s="42"/>
      <c r="B1570" s="43"/>
      <c r="C1570" s="43"/>
      <c r="D1570" s="43"/>
      <c r="E1570" s="43"/>
      <c r="F1570" s="43"/>
      <c r="G1570" s="44"/>
      <c r="H1570" s="43"/>
      <c r="I1570" s="43"/>
      <c r="J1570" s="44"/>
      <c r="K1570" s="204"/>
      <c r="L1570" s="216"/>
      <c r="M1570" s="43"/>
      <c r="N1570" s="43"/>
      <c r="O1570" s="206"/>
      <c r="P1570" s="206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</row>
    <row r="1571" spans="1:31" ht="15" x14ac:dyDescent="0.25">
      <c r="A1571" s="42"/>
      <c r="B1571" s="43"/>
      <c r="C1571" s="43"/>
      <c r="D1571" s="43"/>
      <c r="E1571" s="43"/>
      <c r="F1571" s="43"/>
      <c r="G1571" s="44"/>
      <c r="H1571" s="43"/>
      <c r="I1571" s="43"/>
      <c r="J1571" s="44"/>
      <c r="K1571" s="204"/>
      <c r="L1571" s="216"/>
      <c r="M1571" s="43"/>
      <c r="N1571" s="43"/>
      <c r="O1571" s="206"/>
      <c r="P1571" s="206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</row>
    <row r="1572" spans="1:31" ht="15" x14ac:dyDescent="0.25">
      <c r="A1572" s="42"/>
      <c r="B1572" s="43"/>
      <c r="C1572" s="43"/>
      <c r="D1572" s="43"/>
      <c r="E1572" s="43"/>
      <c r="F1572" s="43"/>
      <c r="G1572" s="44"/>
      <c r="H1572" s="43"/>
      <c r="I1572" s="43"/>
      <c r="J1572" s="44"/>
      <c r="K1572" s="204"/>
      <c r="L1572" s="216"/>
      <c r="M1572" s="43"/>
      <c r="N1572" s="43"/>
      <c r="O1572" s="206"/>
      <c r="P1572" s="206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</row>
    <row r="1573" spans="1:31" ht="15" x14ac:dyDescent="0.25">
      <c r="A1573" s="42"/>
      <c r="B1573" s="43"/>
      <c r="C1573" s="43"/>
      <c r="D1573" s="43"/>
      <c r="E1573" s="43"/>
      <c r="F1573" s="43"/>
      <c r="G1573" s="44"/>
      <c r="H1573" s="43"/>
      <c r="I1573" s="43"/>
      <c r="J1573" s="44"/>
      <c r="K1573" s="204"/>
      <c r="L1573" s="216"/>
      <c r="M1573" s="43"/>
      <c r="N1573" s="43"/>
      <c r="O1573" s="206"/>
      <c r="P1573" s="206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</row>
    <row r="1574" spans="1:31" ht="15" x14ac:dyDescent="0.25">
      <c r="A1574" s="42"/>
      <c r="B1574" s="43"/>
      <c r="C1574" s="43"/>
      <c r="D1574" s="43"/>
      <c r="E1574" s="43"/>
      <c r="F1574" s="43"/>
      <c r="G1574" s="44"/>
      <c r="H1574" s="43"/>
      <c r="I1574" s="43"/>
      <c r="J1574" s="44"/>
      <c r="K1574" s="204"/>
      <c r="L1574" s="216"/>
      <c r="M1574" s="43"/>
      <c r="N1574" s="43"/>
      <c r="O1574" s="206"/>
      <c r="P1574" s="206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</row>
    <row r="1575" spans="1:31" ht="15" x14ac:dyDescent="0.25">
      <c r="A1575" s="42"/>
      <c r="B1575" s="43"/>
      <c r="C1575" s="43"/>
      <c r="D1575" s="43"/>
      <c r="E1575" s="43"/>
      <c r="F1575" s="43"/>
      <c r="G1575" s="44"/>
      <c r="H1575" s="43"/>
      <c r="I1575" s="43"/>
      <c r="J1575" s="44"/>
      <c r="K1575" s="204"/>
      <c r="L1575" s="216"/>
      <c r="M1575" s="43"/>
      <c r="N1575" s="43"/>
      <c r="O1575" s="206"/>
      <c r="P1575" s="206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</row>
    <row r="1576" spans="1:31" ht="15" x14ac:dyDescent="0.25">
      <c r="A1576" s="42"/>
      <c r="B1576" s="43"/>
      <c r="C1576" s="43"/>
      <c r="D1576" s="43"/>
      <c r="E1576" s="43"/>
      <c r="F1576" s="43"/>
      <c r="G1576" s="44"/>
      <c r="H1576" s="43"/>
      <c r="I1576" s="43"/>
      <c r="J1576" s="44"/>
      <c r="K1576" s="204"/>
      <c r="L1576" s="216"/>
      <c r="M1576" s="43"/>
      <c r="N1576" s="43"/>
      <c r="O1576" s="206"/>
      <c r="P1576" s="206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</row>
    <row r="1577" spans="1:31" ht="15" x14ac:dyDescent="0.25">
      <c r="A1577" s="42"/>
      <c r="B1577" s="43"/>
      <c r="C1577" s="43"/>
      <c r="D1577" s="43"/>
      <c r="E1577" s="43"/>
      <c r="F1577" s="43"/>
      <c r="G1577" s="44"/>
      <c r="H1577" s="43"/>
      <c r="I1577" s="43"/>
      <c r="J1577" s="44"/>
      <c r="K1577" s="204"/>
      <c r="L1577" s="216"/>
      <c r="M1577" s="43"/>
      <c r="N1577" s="43"/>
      <c r="O1577" s="206"/>
      <c r="P1577" s="206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</row>
    <row r="1578" spans="1:31" ht="15" x14ac:dyDescent="0.25">
      <c r="A1578" s="42"/>
      <c r="B1578" s="43"/>
      <c r="C1578" s="43"/>
      <c r="D1578" s="43"/>
      <c r="E1578" s="43"/>
      <c r="F1578" s="43"/>
      <c r="G1578" s="44"/>
      <c r="H1578" s="43"/>
      <c r="I1578" s="43"/>
      <c r="J1578" s="44"/>
      <c r="K1578" s="204"/>
      <c r="L1578" s="216"/>
      <c r="M1578" s="43"/>
      <c r="N1578" s="43"/>
      <c r="O1578" s="206"/>
      <c r="P1578" s="206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</row>
    <row r="1579" spans="1:31" ht="15" x14ac:dyDescent="0.25">
      <c r="A1579" s="42"/>
      <c r="B1579" s="43"/>
      <c r="C1579" s="43"/>
      <c r="D1579" s="43"/>
      <c r="E1579" s="43"/>
      <c r="F1579" s="43"/>
      <c r="G1579" s="44"/>
      <c r="H1579" s="43"/>
      <c r="I1579" s="43"/>
      <c r="J1579" s="44"/>
      <c r="K1579" s="204"/>
      <c r="L1579" s="216"/>
      <c r="M1579" s="43"/>
      <c r="N1579" s="43"/>
      <c r="O1579" s="206"/>
      <c r="P1579" s="206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</row>
    <row r="1580" spans="1:31" ht="15" x14ac:dyDescent="0.25">
      <c r="A1580" s="42"/>
      <c r="B1580" s="43"/>
      <c r="C1580" s="43"/>
      <c r="D1580" s="43"/>
      <c r="E1580" s="43"/>
      <c r="F1580" s="43"/>
      <c r="G1580" s="44"/>
      <c r="H1580" s="43"/>
      <c r="I1580" s="43"/>
      <c r="J1580" s="44"/>
      <c r="K1580" s="204"/>
      <c r="L1580" s="216"/>
      <c r="M1580" s="43"/>
      <c r="N1580" s="43"/>
      <c r="O1580" s="206"/>
      <c r="P1580" s="206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</row>
    <row r="1581" spans="1:31" ht="15" x14ac:dyDescent="0.25">
      <c r="A1581" s="42"/>
      <c r="B1581" s="43"/>
      <c r="C1581" s="43"/>
      <c r="D1581" s="43"/>
      <c r="E1581" s="43"/>
      <c r="F1581" s="43"/>
      <c r="G1581" s="44"/>
      <c r="H1581" s="43"/>
      <c r="I1581" s="43"/>
      <c r="J1581" s="44"/>
      <c r="K1581" s="204"/>
      <c r="L1581" s="216"/>
      <c r="M1581" s="43"/>
      <c r="N1581" s="43"/>
      <c r="O1581" s="206"/>
      <c r="P1581" s="206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</row>
    <row r="1582" spans="1:31" ht="15" x14ac:dyDescent="0.25">
      <c r="A1582" s="42"/>
      <c r="B1582" s="43"/>
      <c r="C1582" s="43"/>
      <c r="D1582" s="43"/>
      <c r="E1582" s="43"/>
      <c r="F1582" s="43"/>
      <c r="G1582" s="44"/>
      <c r="H1582" s="43"/>
      <c r="I1582" s="43"/>
      <c r="J1582" s="44"/>
      <c r="K1582" s="204"/>
      <c r="L1582" s="216"/>
      <c r="M1582" s="43"/>
      <c r="N1582" s="43"/>
      <c r="O1582" s="206"/>
      <c r="P1582" s="206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</row>
    <row r="1583" spans="1:31" ht="15" x14ac:dyDescent="0.25">
      <c r="A1583" s="42"/>
      <c r="B1583" s="43"/>
      <c r="C1583" s="43"/>
      <c r="D1583" s="43"/>
      <c r="E1583" s="43"/>
      <c r="F1583" s="43"/>
      <c r="G1583" s="44"/>
      <c r="H1583" s="43"/>
      <c r="I1583" s="43"/>
      <c r="J1583" s="44"/>
      <c r="K1583" s="204"/>
      <c r="L1583" s="216"/>
      <c r="M1583" s="43"/>
      <c r="N1583" s="43"/>
      <c r="O1583" s="206"/>
      <c r="P1583" s="206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</row>
    <row r="1584" spans="1:31" ht="15" x14ac:dyDescent="0.25">
      <c r="A1584" s="42"/>
      <c r="B1584" s="43"/>
      <c r="C1584" s="43"/>
      <c r="D1584" s="43"/>
      <c r="E1584" s="43"/>
      <c r="F1584" s="43"/>
      <c r="G1584" s="44"/>
      <c r="H1584" s="43"/>
      <c r="I1584" s="43"/>
      <c r="J1584" s="44"/>
      <c r="K1584" s="204"/>
      <c r="L1584" s="216"/>
      <c r="M1584" s="43"/>
      <c r="N1584" s="43"/>
      <c r="O1584" s="206"/>
      <c r="P1584" s="206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</row>
    <row r="1585" spans="1:31" ht="15" x14ac:dyDescent="0.25">
      <c r="A1585" s="42"/>
      <c r="B1585" s="43"/>
      <c r="C1585" s="43"/>
      <c r="D1585" s="43"/>
      <c r="E1585" s="43"/>
      <c r="F1585" s="43"/>
      <c r="G1585" s="44"/>
      <c r="H1585" s="43"/>
      <c r="I1585" s="43"/>
      <c r="J1585" s="44"/>
      <c r="K1585" s="204"/>
      <c r="L1585" s="216"/>
      <c r="M1585" s="43"/>
      <c r="N1585" s="43"/>
      <c r="O1585" s="206"/>
      <c r="P1585" s="206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</row>
    <row r="1586" spans="1:31" ht="15" x14ac:dyDescent="0.25">
      <c r="A1586" s="42"/>
      <c r="B1586" s="43"/>
      <c r="C1586" s="43"/>
      <c r="D1586" s="43"/>
      <c r="E1586" s="43"/>
      <c r="F1586" s="43"/>
      <c r="G1586" s="44"/>
      <c r="H1586" s="43"/>
      <c r="I1586" s="43"/>
      <c r="J1586" s="44"/>
      <c r="K1586" s="204"/>
      <c r="L1586" s="216"/>
      <c r="M1586" s="43"/>
      <c r="N1586" s="43"/>
      <c r="O1586" s="206"/>
      <c r="P1586" s="206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</row>
    <row r="1587" spans="1:31" ht="15" x14ac:dyDescent="0.25">
      <c r="A1587" s="42"/>
      <c r="B1587" s="43"/>
      <c r="C1587" s="43"/>
      <c r="D1587" s="43"/>
      <c r="E1587" s="43"/>
      <c r="F1587" s="43"/>
      <c r="G1587" s="44"/>
      <c r="H1587" s="43"/>
      <c r="I1587" s="43"/>
      <c r="J1587" s="44"/>
      <c r="K1587" s="204"/>
      <c r="L1587" s="216"/>
      <c r="M1587" s="43"/>
      <c r="N1587" s="43"/>
      <c r="O1587" s="206"/>
      <c r="P1587" s="206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</row>
    <row r="1588" spans="1:31" ht="15" x14ac:dyDescent="0.25">
      <c r="A1588" s="42"/>
      <c r="B1588" s="43"/>
      <c r="C1588" s="43"/>
      <c r="D1588" s="43"/>
      <c r="E1588" s="43"/>
      <c r="F1588" s="43"/>
      <c r="G1588" s="44"/>
      <c r="H1588" s="43"/>
      <c r="I1588" s="43"/>
      <c r="J1588" s="44"/>
      <c r="K1588" s="204"/>
      <c r="L1588" s="216"/>
      <c r="M1588" s="43"/>
      <c r="N1588" s="43"/>
      <c r="O1588" s="206"/>
      <c r="P1588" s="206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</row>
    <row r="1589" spans="1:31" ht="15" x14ac:dyDescent="0.25">
      <c r="A1589" s="42"/>
      <c r="B1589" s="43"/>
      <c r="C1589" s="43"/>
      <c r="D1589" s="43"/>
      <c r="E1589" s="43"/>
      <c r="F1589" s="43"/>
      <c r="G1589" s="44"/>
      <c r="H1589" s="43"/>
      <c r="I1589" s="43"/>
      <c r="J1589" s="44"/>
      <c r="K1589" s="204"/>
      <c r="L1589" s="216"/>
      <c r="M1589" s="43"/>
      <c r="N1589" s="43"/>
      <c r="O1589" s="206"/>
      <c r="P1589" s="206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</row>
    <row r="1590" spans="1:31" ht="15" x14ac:dyDescent="0.25">
      <c r="A1590" s="42"/>
      <c r="B1590" s="43"/>
      <c r="C1590" s="43"/>
      <c r="D1590" s="43"/>
      <c r="E1590" s="43"/>
      <c r="F1590" s="43"/>
      <c r="G1590" s="44"/>
      <c r="H1590" s="43"/>
      <c r="I1590" s="43"/>
      <c r="J1590" s="44"/>
      <c r="K1590" s="204"/>
      <c r="L1590" s="216"/>
      <c r="M1590" s="43"/>
      <c r="N1590" s="43"/>
      <c r="O1590" s="206"/>
      <c r="P1590" s="206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</row>
    <row r="1591" spans="1:31" ht="15" x14ac:dyDescent="0.25">
      <c r="A1591" s="42"/>
      <c r="B1591" s="43"/>
      <c r="C1591" s="43"/>
      <c r="D1591" s="43"/>
      <c r="E1591" s="43"/>
      <c r="F1591" s="43"/>
      <c r="G1591" s="44"/>
      <c r="H1591" s="43"/>
      <c r="I1591" s="43"/>
      <c r="J1591" s="44"/>
      <c r="K1591" s="204"/>
      <c r="L1591" s="216"/>
      <c r="M1591" s="43"/>
      <c r="N1591" s="43"/>
      <c r="O1591" s="206"/>
      <c r="P1591" s="206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</row>
    <row r="1592" spans="1:31" ht="15" x14ac:dyDescent="0.25">
      <c r="A1592" s="42"/>
      <c r="B1592" s="43"/>
      <c r="C1592" s="43"/>
      <c r="D1592" s="43"/>
      <c r="E1592" s="43"/>
      <c r="F1592" s="43"/>
      <c r="G1592" s="44"/>
      <c r="H1592" s="43"/>
      <c r="I1592" s="43"/>
      <c r="J1592" s="44"/>
      <c r="K1592" s="204"/>
      <c r="L1592" s="216"/>
      <c r="M1592" s="43"/>
      <c r="N1592" s="43"/>
      <c r="O1592" s="206"/>
      <c r="P1592" s="206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</row>
    <row r="1593" spans="1:31" ht="15" x14ac:dyDescent="0.25">
      <c r="A1593" s="42"/>
      <c r="B1593" s="43"/>
      <c r="C1593" s="43"/>
      <c r="D1593" s="43"/>
      <c r="E1593" s="43"/>
      <c r="F1593" s="43"/>
      <c r="G1593" s="44"/>
      <c r="H1593" s="43"/>
      <c r="I1593" s="43"/>
      <c r="J1593" s="44"/>
      <c r="K1593" s="204"/>
      <c r="L1593" s="216"/>
      <c r="M1593" s="43"/>
      <c r="N1593" s="43"/>
      <c r="O1593" s="206"/>
      <c r="P1593" s="206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</row>
    <row r="1594" spans="1:31" ht="15" x14ac:dyDescent="0.25">
      <c r="A1594" s="42"/>
      <c r="B1594" s="43"/>
      <c r="C1594" s="43"/>
      <c r="D1594" s="43"/>
      <c r="E1594" s="43"/>
      <c r="F1594" s="43"/>
      <c r="G1594" s="44"/>
      <c r="H1594" s="43"/>
      <c r="I1594" s="43"/>
      <c r="J1594" s="44"/>
      <c r="K1594" s="204"/>
      <c r="L1594" s="216"/>
      <c r="M1594" s="43"/>
      <c r="N1594" s="43"/>
      <c r="O1594" s="206"/>
      <c r="P1594" s="206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</row>
    <row r="1595" spans="1:31" ht="15" x14ac:dyDescent="0.25">
      <c r="A1595" s="42"/>
      <c r="B1595" s="43"/>
      <c r="C1595" s="43"/>
      <c r="D1595" s="43"/>
      <c r="E1595" s="43"/>
      <c r="F1595" s="43"/>
      <c r="G1595" s="44"/>
      <c r="H1595" s="43"/>
      <c r="I1595" s="43"/>
      <c r="J1595" s="44"/>
      <c r="K1595" s="204"/>
      <c r="L1595" s="216"/>
      <c r="M1595" s="43"/>
      <c r="N1595" s="43"/>
      <c r="O1595" s="206"/>
      <c r="P1595" s="206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</row>
    <row r="1596" spans="1:31" ht="15" x14ac:dyDescent="0.25">
      <c r="A1596" s="42"/>
      <c r="B1596" s="43"/>
      <c r="C1596" s="43"/>
      <c r="D1596" s="43"/>
      <c r="E1596" s="43"/>
      <c r="F1596" s="43"/>
      <c r="G1596" s="44"/>
      <c r="H1596" s="43"/>
      <c r="I1596" s="43"/>
      <c r="J1596" s="44"/>
      <c r="K1596" s="204"/>
      <c r="L1596" s="216"/>
      <c r="M1596" s="43"/>
      <c r="N1596" s="43"/>
      <c r="O1596" s="206"/>
      <c r="P1596" s="206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</row>
    <row r="1597" spans="1:31" ht="15" x14ac:dyDescent="0.25">
      <c r="A1597" s="42"/>
      <c r="B1597" s="43"/>
      <c r="C1597" s="43"/>
      <c r="D1597" s="43"/>
      <c r="E1597" s="43"/>
      <c r="F1597" s="43"/>
      <c r="G1597" s="44"/>
      <c r="H1597" s="43"/>
      <c r="I1597" s="43"/>
      <c r="J1597" s="44"/>
      <c r="K1597" s="204"/>
      <c r="L1597" s="216"/>
      <c r="M1597" s="43"/>
      <c r="N1597" s="43"/>
      <c r="O1597" s="206"/>
      <c r="P1597" s="206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</row>
    <row r="1598" spans="1:31" ht="15" x14ac:dyDescent="0.25">
      <c r="A1598" s="42"/>
      <c r="B1598" s="43"/>
      <c r="C1598" s="43"/>
      <c r="D1598" s="43"/>
      <c r="E1598" s="43"/>
      <c r="F1598" s="43"/>
      <c r="G1598" s="44"/>
      <c r="H1598" s="43"/>
      <c r="I1598" s="43"/>
      <c r="J1598" s="44"/>
      <c r="K1598" s="204"/>
      <c r="L1598" s="216"/>
      <c r="M1598" s="43"/>
      <c r="N1598" s="43"/>
      <c r="O1598" s="206"/>
      <c r="P1598" s="206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</row>
    <row r="1599" spans="1:31" ht="15" x14ac:dyDescent="0.25">
      <c r="A1599" s="42"/>
      <c r="B1599" s="43"/>
      <c r="C1599" s="43"/>
      <c r="D1599" s="43"/>
      <c r="E1599" s="43"/>
      <c r="F1599" s="43"/>
      <c r="G1599" s="44"/>
      <c r="H1599" s="43"/>
      <c r="I1599" s="43"/>
      <c r="J1599" s="44"/>
      <c r="K1599" s="204"/>
      <c r="L1599" s="216"/>
      <c r="M1599" s="43"/>
      <c r="N1599" s="43"/>
      <c r="O1599" s="206"/>
      <c r="P1599" s="206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</row>
    <row r="1600" spans="1:31" ht="15" x14ac:dyDescent="0.25">
      <c r="A1600" s="42"/>
      <c r="B1600" s="43"/>
      <c r="C1600" s="43"/>
      <c r="D1600" s="43"/>
      <c r="E1600" s="43"/>
      <c r="F1600" s="43"/>
      <c r="G1600" s="44"/>
      <c r="H1600" s="43"/>
      <c r="I1600" s="43"/>
      <c r="J1600" s="44"/>
      <c r="K1600" s="204"/>
      <c r="L1600" s="216"/>
      <c r="M1600" s="43"/>
      <c r="N1600" s="43"/>
      <c r="O1600" s="206"/>
      <c r="P1600" s="206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</row>
    <row r="1601" spans="1:31" ht="15" x14ac:dyDescent="0.25">
      <c r="A1601" s="42"/>
      <c r="B1601" s="43"/>
      <c r="C1601" s="43"/>
      <c r="D1601" s="43"/>
      <c r="E1601" s="43"/>
      <c r="F1601" s="43"/>
      <c r="G1601" s="44"/>
      <c r="H1601" s="43"/>
      <c r="I1601" s="43"/>
      <c r="J1601" s="44"/>
      <c r="K1601" s="204"/>
      <c r="L1601" s="216"/>
      <c r="M1601" s="43"/>
      <c r="N1601" s="43"/>
      <c r="O1601" s="206"/>
      <c r="P1601" s="206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</row>
    <row r="1602" spans="1:31" ht="15" x14ac:dyDescent="0.25">
      <c r="A1602" s="42"/>
      <c r="B1602" s="43"/>
      <c r="C1602" s="43"/>
      <c r="D1602" s="43"/>
      <c r="E1602" s="43"/>
      <c r="F1602" s="43"/>
      <c r="G1602" s="44"/>
      <c r="H1602" s="43"/>
      <c r="I1602" s="43"/>
      <c r="J1602" s="44"/>
      <c r="K1602" s="204"/>
      <c r="L1602" s="216"/>
      <c r="M1602" s="43"/>
      <c r="N1602" s="43"/>
      <c r="O1602" s="206"/>
      <c r="P1602" s="206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</row>
    <row r="1603" spans="1:31" ht="15" x14ac:dyDescent="0.25">
      <c r="A1603" s="42"/>
      <c r="B1603" s="43"/>
      <c r="C1603" s="43"/>
      <c r="D1603" s="43"/>
      <c r="E1603" s="43"/>
      <c r="F1603" s="43"/>
      <c r="G1603" s="44"/>
      <c r="H1603" s="43"/>
      <c r="I1603" s="43"/>
      <c r="J1603" s="44"/>
      <c r="K1603" s="204"/>
      <c r="L1603" s="216"/>
      <c r="M1603" s="43"/>
      <c r="N1603" s="43"/>
      <c r="O1603" s="206"/>
      <c r="P1603" s="206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</row>
    <row r="1604" spans="1:31" ht="15" x14ac:dyDescent="0.25">
      <c r="A1604" s="42"/>
      <c r="B1604" s="43"/>
      <c r="C1604" s="43"/>
      <c r="D1604" s="43"/>
      <c r="E1604" s="43"/>
      <c r="F1604" s="43"/>
      <c r="G1604" s="44"/>
      <c r="H1604" s="43"/>
      <c r="I1604" s="43"/>
      <c r="J1604" s="44"/>
      <c r="K1604" s="204"/>
      <c r="L1604" s="216"/>
      <c r="M1604" s="43"/>
      <c r="N1604" s="43"/>
      <c r="O1604" s="206"/>
      <c r="P1604" s="206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</row>
    <row r="1605" spans="1:31" ht="15" x14ac:dyDescent="0.25">
      <c r="A1605" s="42"/>
      <c r="B1605" s="43"/>
      <c r="C1605" s="43"/>
      <c r="D1605" s="43"/>
      <c r="E1605" s="43"/>
      <c r="F1605" s="43"/>
      <c r="G1605" s="44"/>
      <c r="H1605" s="43"/>
      <c r="I1605" s="43"/>
      <c r="J1605" s="44"/>
      <c r="K1605" s="204"/>
      <c r="L1605" s="216"/>
      <c r="M1605" s="43"/>
      <c r="N1605" s="43"/>
      <c r="O1605" s="206"/>
      <c r="P1605" s="206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</row>
    <row r="1606" spans="1:31" ht="15" x14ac:dyDescent="0.25">
      <c r="A1606" s="42"/>
      <c r="B1606" s="43"/>
      <c r="C1606" s="43"/>
      <c r="D1606" s="43"/>
      <c r="E1606" s="43"/>
      <c r="F1606" s="43"/>
      <c r="G1606" s="44"/>
      <c r="H1606" s="43"/>
      <c r="I1606" s="43"/>
      <c r="J1606" s="44"/>
      <c r="K1606" s="204"/>
      <c r="L1606" s="216"/>
      <c r="M1606" s="43"/>
      <c r="N1606" s="43"/>
      <c r="O1606" s="206"/>
      <c r="P1606" s="206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</row>
    <row r="1607" spans="1:31" ht="15" x14ac:dyDescent="0.25">
      <c r="A1607" s="42"/>
      <c r="B1607" s="43"/>
      <c r="C1607" s="43"/>
      <c r="D1607" s="43"/>
      <c r="E1607" s="43"/>
      <c r="F1607" s="43"/>
      <c r="G1607" s="44"/>
      <c r="H1607" s="43"/>
      <c r="I1607" s="43"/>
      <c r="J1607" s="44"/>
      <c r="K1607" s="204"/>
      <c r="L1607" s="216"/>
      <c r="M1607" s="43"/>
      <c r="N1607" s="43"/>
      <c r="O1607" s="206"/>
      <c r="P1607" s="206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</row>
    <row r="1608" spans="1:31" ht="15" x14ac:dyDescent="0.25">
      <c r="A1608" s="42"/>
      <c r="B1608" s="43"/>
      <c r="C1608" s="43"/>
      <c r="D1608" s="43"/>
      <c r="E1608" s="43"/>
      <c r="F1608" s="43"/>
      <c r="G1608" s="44"/>
      <c r="H1608" s="43"/>
      <c r="I1608" s="43"/>
      <c r="J1608" s="44"/>
      <c r="K1608" s="204"/>
      <c r="L1608" s="216"/>
      <c r="M1608" s="43"/>
      <c r="N1608" s="43"/>
      <c r="O1608" s="206"/>
      <c r="P1608" s="206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</row>
    <row r="1609" spans="1:31" ht="15" x14ac:dyDescent="0.25">
      <c r="A1609" s="42"/>
      <c r="B1609" s="43"/>
      <c r="C1609" s="43"/>
      <c r="D1609" s="43"/>
      <c r="E1609" s="43"/>
      <c r="F1609" s="43"/>
      <c r="G1609" s="44"/>
      <c r="H1609" s="43"/>
      <c r="I1609" s="43"/>
      <c r="J1609" s="44"/>
      <c r="K1609" s="204"/>
      <c r="L1609" s="216"/>
      <c r="M1609" s="43"/>
      <c r="N1609" s="43"/>
      <c r="O1609" s="206"/>
      <c r="P1609" s="206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</row>
    <row r="1610" spans="1:31" ht="15" x14ac:dyDescent="0.25">
      <c r="A1610" s="42"/>
      <c r="B1610" s="43"/>
      <c r="C1610" s="43"/>
      <c r="D1610" s="43"/>
      <c r="E1610" s="43"/>
      <c r="F1610" s="43"/>
      <c r="G1610" s="44"/>
      <c r="H1610" s="43"/>
      <c r="I1610" s="43"/>
      <c r="J1610" s="44"/>
      <c r="K1610" s="204"/>
      <c r="L1610" s="216"/>
      <c r="M1610" s="43"/>
      <c r="N1610" s="43"/>
      <c r="O1610" s="206"/>
      <c r="P1610" s="206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</row>
    <row r="1611" spans="1:31" ht="15" x14ac:dyDescent="0.25">
      <c r="A1611" s="42"/>
      <c r="B1611" s="43"/>
      <c r="C1611" s="43"/>
      <c r="D1611" s="43"/>
      <c r="E1611" s="43"/>
      <c r="F1611" s="43"/>
      <c r="G1611" s="44"/>
      <c r="H1611" s="43"/>
      <c r="I1611" s="43"/>
      <c r="J1611" s="44"/>
      <c r="K1611" s="204"/>
      <c r="L1611" s="216"/>
      <c r="M1611" s="43"/>
      <c r="N1611" s="43"/>
      <c r="O1611" s="206"/>
      <c r="P1611" s="206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</row>
    <row r="1612" spans="1:31" ht="15" x14ac:dyDescent="0.25">
      <c r="A1612" s="42"/>
      <c r="B1612" s="43"/>
      <c r="C1612" s="43"/>
      <c r="D1612" s="43"/>
      <c r="E1612" s="43"/>
      <c r="F1612" s="43"/>
      <c r="G1612" s="44"/>
      <c r="H1612" s="43"/>
      <c r="I1612" s="43"/>
      <c r="J1612" s="44"/>
      <c r="K1612" s="204"/>
      <c r="L1612" s="216"/>
      <c r="M1612" s="43"/>
      <c r="N1612" s="43"/>
      <c r="O1612" s="206"/>
      <c r="P1612" s="206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</row>
    <row r="1613" spans="1:31" ht="15" x14ac:dyDescent="0.25">
      <c r="A1613" s="42"/>
      <c r="B1613" s="43"/>
      <c r="C1613" s="43"/>
      <c r="D1613" s="43"/>
      <c r="E1613" s="43"/>
      <c r="F1613" s="43"/>
      <c r="G1613" s="44"/>
      <c r="H1613" s="43"/>
      <c r="I1613" s="43"/>
      <c r="J1613" s="44"/>
      <c r="K1613" s="204"/>
      <c r="L1613" s="216"/>
      <c r="M1613" s="43"/>
      <c r="N1613" s="43"/>
      <c r="O1613" s="206"/>
      <c r="P1613" s="206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</row>
    <row r="1614" spans="1:31" ht="15" x14ac:dyDescent="0.25">
      <c r="A1614" s="42"/>
      <c r="B1614" s="43"/>
      <c r="C1614" s="43"/>
      <c r="D1614" s="43"/>
      <c r="E1614" s="43"/>
      <c r="F1614" s="43"/>
      <c r="G1614" s="44"/>
      <c r="H1614" s="43"/>
      <c r="I1614" s="43"/>
      <c r="J1614" s="44"/>
      <c r="K1614" s="204"/>
      <c r="L1614" s="216"/>
      <c r="M1614" s="43"/>
      <c r="N1614" s="43"/>
      <c r="O1614" s="206"/>
      <c r="P1614" s="206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</row>
    <row r="1615" spans="1:31" ht="15" x14ac:dyDescent="0.25">
      <c r="A1615" s="42"/>
      <c r="B1615" s="43"/>
      <c r="C1615" s="43"/>
      <c r="D1615" s="43"/>
      <c r="E1615" s="43"/>
      <c r="F1615" s="43"/>
      <c r="G1615" s="44"/>
      <c r="H1615" s="43"/>
      <c r="I1615" s="43"/>
      <c r="J1615" s="44"/>
      <c r="K1615" s="204"/>
      <c r="L1615" s="216"/>
      <c r="M1615" s="43"/>
      <c r="N1615" s="43"/>
      <c r="O1615" s="206"/>
      <c r="P1615" s="206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</row>
    <row r="1616" spans="1:31" ht="15" x14ac:dyDescent="0.25">
      <c r="A1616" s="42"/>
      <c r="B1616" s="43"/>
      <c r="C1616" s="43"/>
      <c r="D1616" s="43"/>
      <c r="E1616" s="43"/>
      <c r="F1616" s="43"/>
      <c r="G1616" s="44"/>
      <c r="H1616" s="43"/>
      <c r="I1616" s="43"/>
      <c r="J1616" s="44"/>
      <c r="K1616" s="204"/>
      <c r="L1616" s="216"/>
      <c r="M1616" s="43"/>
      <c r="N1616" s="43"/>
      <c r="O1616" s="206"/>
      <c r="P1616" s="206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</row>
    <row r="1617" spans="1:31" ht="15" x14ac:dyDescent="0.25">
      <c r="A1617" s="42"/>
      <c r="B1617" s="43"/>
      <c r="C1617" s="43"/>
      <c r="D1617" s="43"/>
      <c r="E1617" s="43"/>
      <c r="F1617" s="43"/>
      <c r="G1617" s="44"/>
      <c r="H1617" s="43"/>
      <c r="I1617" s="43"/>
      <c r="J1617" s="44"/>
      <c r="K1617" s="204"/>
      <c r="L1617" s="216"/>
      <c r="M1617" s="43"/>
      <c r="N1617" s="43"/>
      <c r="O1617" s="206"/>
      <c r="P1617" s="206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</row>
    <row r="1618" spans="1:31" ht="15" x14ac:dyDescent="0.25">
      <c r="A1618" s="42"/>
      <c r="B1618" s="43"/>
      <c r="C1618" s="43"/>
      <c r="D1618" s="43"/>
      <c r="E1618" s="43"/>
      <c r="F1618" s="43"/>
      <c r="G1618" s="44"/>
      <c r="H1618" s="43"/>
      <c r="I1618" s="43"/>
      <c r="J1618" s="44"/>
      <c r="K1618" s="204"/>
      <c r="L1618" s="216"/>
      <c r="M1618" s="43"/>
      <c r="N1618" s="43"/>
      <c r="O1618" s="206"/>
      <c r="P1618" s="206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</row>
    <row r="1619" spans="1:31" ht="15" x14ac:dyDescent="0.25">
      <c r="A1619" s="42"/>
      <c r="B1619" s="43"/>
      <c r="C1619" s="43"/>
      <c r="D1619" s="43"/>
      <c r="E1619" s="43"/>
      <c r="F1619" s="43"/>
      <c r="G1619" s="44"/>
      <c r="H1619" s="43"/>
      <c r="I1619" s="43"/>
      <c r="J1619" s="44"/>
      <c r="K1619" s="204"/>
      <c r="L1619" s="216"/>
      <c r="M1619" s="43"/>
      <c r="N1619" s="43"/>
      <c r="O1619" s="206"/>
      <c r="P1619" s="206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</row>
    <row r="1620" spans="1:31" ht="15" x14ac:dyDescent="0.25">
      <c r="A1620" s="42"/>
      <c r="B1620" s="43"/>
      <c r="C1620" s="43"/>
      <c r="D1620" s="43"/>
      <c r="E1620" s="43"/>
      <c r="F1620" s="43"/>
      <c r="G1620" s="44"/>
      <c r="H1620" s="43"/>
      <c r="I1620" s="43"/>
      <c r="J1620" s="44"/>
      <c r="K1620" s="204"/>
      <c r="L1620" s="216"/>
      <c r="M1620" s="43"/>
      <c r="N1620" s="43"/>
      <c r="O1620" s="206"/>
      <c r="P1620" s="206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</row>
    <row r="1621" spans="1:31" ht="15" x14ac:dyDescent="0.25">
      <c r="A1621" s="42"/>
      <c r="B1621" s="43"/>
      <c r="C1621" s="43"/>
      <c r="D1621" s="43"/>
      <c r="E1621" s="43"/>
      <c r="F1621" s="43"/>
      <c r="G1621" s="44"/>
      <c r="H1621" s="43"/>
      <c r="I1621" s="43"/>
      <c r="J1621" s="44"/>
      <c r="K1621" s="204"/>
      <c r="L1621" s="216"/>
      <c r="M1621" s="43"/>
      <c r="N1621" s="43"/>
      <c r="O1621" s="206"/>
      <c r="P1621" s="206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</row>
    <row r="1622" spans="1:31" ht="15" x14ac:dyDescent="0.25">
      <c r="A1622" s="42"/>
      <c r="B1622" s="43"/>
      <c r="C1622" s="43"/>
      <c r="D1622" s="43"/>
      <c r="E1622" s="43"/>
      <c r="F1622" s="43"/>
      <c r="G1622" s="44"/>
      <c r="H1622" s="43"/>
      <c r="I1622" s="43"/>
      <c r="J1622" s="44"/>
      <c r="K1622" s="204"/>
      <c r="L1622" s="216"/>
      <c r="M1622" s="43"/>
      <c r="N1622" s="43"/>
      <c r="O1622" s="206"/>
      <c r="P1622" s="206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</row>
    <row r="1623" spans="1:31" ht="15" x14ac:dyDescent="0.25">
      <c r="A1623" s="42"/>
      <c r="B1623" s="43"/>
      <c r="C1623" s="43"/>
      <c r="D1623" s="43"/>
      <c r="E1623" s="43"/>
      <c r="F1623" s="43"/>
      <c r="G1623" s="44"/>
      <c r="H1623" s="43"/>
      <c r="I1623" s="43"/>
      <c r="J1623" s="44"/>
      <c r="K1623" s="204"/>
      <c r="L1623" s="216"/>
      <c r="M1623" s="43"/>
      <c r="N1623" s="43"/>
      <c r="O1623" s="206"/>
      <c r="P1623" s="206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</row>
    <row r="1624" spans="1:31" ht="15" x14ac:dyDescent="0.25">
      <c r="A1624" s="42"/>
      <c r="B1624" s="43"/>
      <c r="C1624" s="43"/>
      <c r="D1624" s="43"/>
      <c r="E1624" s="43"/>
      <c r="F1624" s="43"/>
      <c r="G1624" s="44"/>
      <c r="H1624" s="43"/>
      <c r="I1624" s="43"/>
      <c r="J1624" s="44"/>
      <c r="K1624" s="204"/>
      <c r="L1624" s="216"/>
      <c r="M1624" s="43"/>
      <c r="N1624" s="43"/>
      <c r="O1624" s="206"/>
      <c r="P1624" s="206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</row>
    <row r="1625" spans="1:31" ht="15" x14ac:dyDescent="0.25">
      <c r="A1625" s="42"/>
      <c r="B1625" s="43"/>
      <c r="C1625" s="43"/>
      <c r="D1625" s="43"/>
      <c r="E1625" s="43"/>
      <c r="F1625" s="43"/>
      <c r="G1625" s="44"/>
      <c r="H1625" s="43"/>
      <c r="I1625" s="43"/>
      <c r="J1625" s="44"/>
      <c r="K1625" s="204"/>
      <c r="L1625" s="216"/>
      <c r="M1625" s="43"/>
      <c r="N1625" s="43"/>
      <c r="O1625" s="206"/>
      <c r="P1625" s="206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</row>
    <row r="1626" spans="1:31" ht="15" x14ac:dyDescent="0.25">
      <c r="A1626" s="42"/>
      <c r="B1626" s="43"/>
      <c r="C1626" s="43"/>
      <c r="D1626" s="43"/>
      <c r="E1626" s="43"/>
      <c r="F1626" s="43"/>
      <c r="G1626" s="44"/>
      <c r="H1626" s="43"/>
      <c r="I1626" s="43"/>
      <c r="J1626" s="44"/>
      <c r="K1626" s="204"/>
      <c r="L1626" s="216"/>
      <c r="M1626" s="43"/>
      <c r="N1626" s="43"/>
      <c r="O1626" s="206"/>
      <c r="P1626" s="206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</row>
    <row r="1627" spans="1:31" ht="15" x14ac:dyDescent="0.25">
      <c r="A1627" s="42"/>
      <c r="B1627" s="43"/>
      <c r="C1627" s="43"/>
      <c r="D1627" s="43"/>
      <c r="E1627" s="43"/>
      <c r="F1627" s="43"/>
      <c r="G1627" s="44"/>
      <c r="H1627" s="43"/>
      <c r="I1627" s="43"/>
      <c r="J1627" s="44"/>
      <c r="K1627" s="204"/>
      <c r="L1627" s="216"/>
      <c r="M1627" s="43"/>
      <c r="N1627" s="43"/>
      <c r="O1627" s="206"/>
      <c r="P1627" s="206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</row>
    <row r="1628" spans="1:31" ht="15" x14ac:dyDescent="0.25">
      <c r="A1628" s="42"/>
      <c r="B1628" s="43"/>
      <c r="C1628" s="43"/>
      <c r="D1628" s="43"/>
      <c r="E1628" s="43"/>
      <c r="F1628" s="43"/>
      <c r="G1628" s="44"/>
      <c r="H1628" s="43"/>
      <c r="I1628" s="43"/>
      <c r="J1628" s="44"/>
      <c r="K1628" s="204"/>
      <c r="L1628" s="216"/>
      <c r="M1628" s="43"/>
      <c r="N1628" s="43"/>
      <c r="O1628" s="206"/>
      <c r="P1628" s="206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</row>
  </sheetData>
  <autoFilter ref="A5:AQ554"/>
  <sortState caseSensitive="1" ref="G238:AH337">
    <sortCondition ref="P238:P337"/>
    <sortCondition ref="S238:S337"/>
  </sortState>
  <mergeCells count="10">
    <mergeCell ref="A547:H547"/>
    <mergeCell ref="A58:G58"/>
    <mergeCell ref="A65:G65"/>
    <mergeCell ref="S4:W4"/>
    <mergeCell ref="H74:J74"/>
    <mergeCell ref="X4:Y4"/>
    <mergeCell ref="Z4:AE4"/>
    <mergeCell ref="H149:J149"/>
    <mergeCell ref="H148:J148"/>
    <mergeCell ref="A44:G44"/>
  </mergeCells>
  <pageMargins left="0.5" right="0.15748031496062992" top="0.43307086614173229" bottom="0.6692913385826772" header="0" footer="0.31496062992125984"/>
  <pageSetup paperSize="131" scale="6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5"/>
  <sheetViews>
    <sheetView zoomScale="80" zoomScaleNormal="80" workbookViewId="0">
      <pane xSplit="2" ySplit="7" topLeftCell="C8" activePane="bottomRight" state="frozen"/>
      <selection pane="topRight" activeCell="D1" sqref="D1"/>
      <selection pane="bottomLeft" activeCell="A6" sqref="A6"/>
      <selection pane="bottomRight" activeCell="B10" sqref="B10"/>
    </sheetView>
  </sheetViews>
  <sheetFormatPr baseColWidth="10" defaultRowHeight="12.75" x14ac:dyDescent="0.2"/>
  <cols>
    <col min="1" max="1" width="12.85546875" style="13" customWidth="1"/>
    <col min="2" max="2" width="51.5703125" style="13" customWidth="1"/>
    <col min="3" max="3" width="14" style="13" customWidth="1"/>
    <col min="4" max="4" width="19.42578125" style="13" customWidth="1"/>
    <col min="5" max="5" width="2.28515625" style="13" customWidth="1"/>
    <col min="6" max="6" width="16.5703125" style="13" bestFit="1" customWidth="1"/>
    <col min="7" max="7" width="11.42578125" style="13"/>
    <col min="8" max="8" width="14.140625" style="13" bestFit="1" customWidth="1"/>
    <col min="9" max="9" width="19.5703125" style="13" bestFit="1" customWidth="1"/>
    <col min="10" max="16384" width="11.42578125" style="13"/>
  </cols>
  <sheetData>
    <row r="1" spans="1:9" s="4" customFormat="1" ht="29.25" customHeight="1" x14ac:dyDescent="0.25">
      <c r="A1" s="369" t="s">
        <v>717</v>
      </c>
      <c r="B1" s="369"/>
      <c r="C1" s="369"/>
      <c r="D1" s="369"/>
    </row>
    <row r="2" spans="1:9" s="4" customFormat="1" ht="22.5" customHeight="1" x14ac:dyDescent="0.25">
      <c r="A2" s="5"/>
      <c r="B2" s="373">
        <v>42522</v>
      </c>
      <c r="C2" s="374"/>
      <c r="D2" s="5"/>
    </row>
    <row r="3" spans="1:9" s="4" customFormat="1" ht="18" x14ac:dyDescent="0.25">
      <c r="A3" s="369" t="s">
        <v>1026</v>
      </c>
      <c r="B3" s="369"/>
      <c r="C3" s="369"/>
      <c r="D3" s="369"/>
    </row>
    <row r="4" spans="1:9" s="4" customFormat="1" ht="18" x14ac:dyDescent="0.25">
      <c r="A4" s="370" t="s">
        <v>1889</v>
      </c>
      <c r="B4" s="370"/>
      <c r="C4" s="370"/>
      <c r="D4" s="370"/>
    </row>
    <row r="5" spans="1:9" s="4" customFormat="1" ht="18" x14ac:dyDescent="0.25">
      <c r="A5" s="371" t="s">
        <v>1046</v>
      </c>
      <c r="B5" s="371"/>
      <c r="C5" s="371"/>
      <c r="D5" s="371"/>
    </row>
    <row r="6" spans="1:9" s="4" customFormat="1" ht="18" x14ac:dyDescent="0.25">
      <c r="A6" s="372"/>
      <c r="B6" s="372"/>
      <c r="C6" s="372"/>
      <c r="D6" s="372"/>
    </row>
    <row r="7" spans="1:9" s="6" customFormat="1" ht="33" customHeight="1" x14ac:dyDescent="0.25">
      <c r="A7" s="46" t="s">
        <v>1047</v>
      </c>
      <c r="B7" s="46" t="s">
        <v>1048</v>
      </c>
      <c r="C7" s="46" t="s">
        <v>1049</v>
      </c>
      <c r="D7" s="46" t="s">
        <v>1050</v>
      </c>
      <c r="E7" s="15"/>
    </row>
    <row r="8" spans="1:9" s="9" customFormat="1" ht="21" customHeight="1" x14ac:dyDescent="0.2">
      <c r="A8" s="7">
        <v>1131</v>
      </c>
      <c r="B8" s="8" t="s">
        <v>1051</v>
      </c>
      <c r="C8" s="92">
        <f>'JUNIO 2016'!S554</f>
        <v>8253778.4800000014</v>
      </c>
      <c r="D8" s="93">
        <f>C8*12</f>
        <v>99045341.76000002</v>
      </c>
    </row>
    <row r="9" spans="1:9" s="9" customFormat="1" ht="21" customHeight="1" x14ac:dyDescent="0.2">
      <c r="A9" s="7">
        <v>1131</v>
      </c>
      <c r="B9" s="8" t="s">
        <v>1052</v>
      </c>
      <c r="C9" s="93">
        <v>0</v>
      </c>
      <c r="D9" s="92">
        <v>0</v>
      </c>
    </row>
    <row r="10" spans="1:9" s="9" customFormat="1" ht="21" customHeight="1" x14ac:dyDescent="0.2">
      <c r="A10" s="7">
        <v>1211</v>
      </c>
      <c r="B10" s="10" t="s">
        <v>1053</v>
      </c>
      <c r="C10" s="92">
        <v>0</v>
      </c>
      <c r="D10" s="92">
        <v>0</v>
      </c>
    </row>
    <row r="11" spans="1:9" s="9" customFormat="1" ht="21" customHeight="1" x14ac:dyDescent="0.2">
      <c r="A11" s="7">
        <v>1221</v>
      </c>
      <c r="B11" s="10" t="s">
        <v>1054</v>
      </c>
      <c r="C11" s="92">
        <f>D11/12</f>
        <v>139065.42749999999</v>
      </c>
      <c r="D11" s="92">
        <f>'JUNIO 2016'!AK554</f>
        <v>1668785.13</v>
      </c>
      <c r="H11" s="100"/>
    </row>
    <row r="12" spans="1:9" s="9" customFormat="1" ht="21" customHeight="1" x14ac:dyDescent="0.2">
      <c r="A12" s="7">
        <v>1232</v>
      </c>
      <c r="B12" s="8" t="s">
        <v>1055</v>
      </c>
      <c r="C12" s="92">
        <v>0</v>
      </c>
      <c r="D12" s="92">
        <v>0</v>
      </c>
    </row>
    <row r="13" spans="1:9" s="9" customFormat="1" ht="26.25" customHeight="1" x14ac:dyDescent="0.35">
      <c r="A13" s="7">
        <v>1311</v>
      </c>
      <c r="B13" s="11" t="s">
        <v>1056</v>
      </c>
      <c r="C13" s="92">
        <f>'JUNIO 2016'!W554</f>
        <v>130041.61999999998</v>
      </c>
      <c r="D13" s="94">
        <f>C13*12</f>
        <v>1560499.4399999997</v>
      </c>
      <c r="F13" s="17"/>
      <c r="I13" s="96"/>
    </row>
    <row r="14" spans="1:9" s="9" customFormat="1" ht="21.75" customHeight="1" x14ac:dyDescent="0.2">
      <c r="A14" s="7">
        <v>1321</v>
      </c>
      <c r="B14" s="10" t="s">
        <v>1057</v>
      </c>
      <c r="C14" s="92">
        <f>D14/12</f>
        <v>134204.81947222221</v>
      </c>
      <c r="D14" s="92">
        <f>'JUNIO 2016'!X554</f>
        <v>1610457.8336666664</v>
      </c>
      <c r="H14" s="99"/>
    </row>
    <row r="15" spans="1:9" s="9" customFormat="1" ht="21.75" customHeight="1" x14ac:dyDescent="0.3">
      <c r="A15" s="7">
        <v>1321</v>
      </c>
      <c r="B15" s="8" t="s">
        <v>1058</v>
      </c>
      <c r="C15" s="92">
        <f>D15/12</f>
        <v>18333.333333333332</v>
      </c>
      <c r="D15" s="92">
        <f>'JUNIO 2016'!AL554</f>
        <v>220000</v>
      </c>
      <c r="I15" s="97"/>
    </row>
    <row r="16" spans="1:9" s="9" customFormat="1" ht="21.75" customHeight="1" x14ac:dyDescent="0.2">
      <c r="A16" s="7">
        <v>1322</v>
      </c>
      <c r="B16" s="10" t="s">
        <v>1059</v>
      </c>
      <c r="C16" s="92">
        <f>D16/12</f>
        <v>1342854.9724999997</v>
      </c>
      <c r="D16" s="92">
        <f>'JUNIO 2016'!Y554</f>
        <v>16114259.669999996</v>
      </c>
      <c r="I16" s="98"/>
    </row>
    <row r="17" spans="1:6" s="9" customFormat="1" ht="21.75" customHeight="1" x14ac:dyDescent="0.2">
      <c r="A17" s="7">
        <v>1411</v>
      </c>
      <c r="B17" s="12" t="s">
        <v>1060</v>
      </c>
      <c r="C17" s="92">
        <f>'JUNIO 2016'!AB554</f>
        <v>435879.50010000024</v>
      </c>
      <c r="D17" s="92">
        <f>C17*12</f>
        <v>5230554.0012000026</v>
      </c>
    </row>
    <row r="18" spans="1:6" s="9" customFormat="1" ht="21.75" customHeight="1" x14ac:dyDescent="0.2">
      <c r="A18" s="7">
        <v>1421</v>
      </c>
      <c r="B18" s="8" t="s">
        <v>1061</v>
      </c>
      <c r="C18" s="92">
        <f>'JUNIO 2016'!AA554</f>
        <v>261527.70006000006</v>
      </c>
      <c r="D18" s="92">
        <f>C18*12</f>
        <v>3138332.4007200007</v>
      </c>
    </row>
    <row r="19" spans="1:6" s="9" customFormat="1" ht="21.75" customHeight="1" x14ac:dyDescent="0.2">
      <c r="A19" s="7">
        <v>1431</v>
      </c>
      <c r="B19" s="8" t="s">
        <v>1062</v>
      </c>
      <c r="C19" s="92">
        <f>'JUNIO 2016'!Z554</f>
        <v>1307638.5003000002</v>
      </c>
      <c r="D19" s="92">
        <f>C19*12</f>
        <v>15691662.003600001</v>
      </c>
    </row>
    <row r="20" spans="1:6" s="9" customFormat="1" ht="26.25" customHeight="1" x14ac:dyDescent="0.2">
      <c r="A20" s="7">
        <v>1432</v>
      </c>
      <c r="B20" s="12" t="s">
        <v>1063</v>
      </c>
      <c r="C20" s="92">
        <f>'JUNIO 2016'!AC554</f>
        <v>174351.80003999991</v>
      </c>
      <c r="D20" s="92">
        <f>C20*12</f>
        <v>2092221.6004799991</v>
      </c>
    </row>
    <row r="21" spans="1:6" s="9" customFormat="1" ht="21.75" customHeight="1" x14ac:dyDescent="0.2">
      <c r="A21" s="7">
        <v>1441</v>
      </c>
      <c r="B21" s="8" t="s">
        <v>1064</v>
      </c>
      <c r="C21" s="92">
        <f>D21/12</f>
        <v>29166.666666666668</v>
      </c>
      <c r="D21" s="92">
        <f>'JUNIO 2016'!AM554</f>
        <v>350000</v>
      </c>
    </row>
    <row r="22" spans="1:6" s="9" customFormat="1" ht="26.25" customHeight="1" x14ac:dyDescent="0.2">
      <c r="A22" s="7">
        <v>1521</v>
      </c>
      <c r="B22" s="11" t="s">
        <v>1065</v>
      </c>
      <c r="C22" s="92">
        <f>D22/12</f>
        <v>75000</v>
      </c>
      <c r="D22" s="92">
        <f>'JUNIO 2016'!AN554</f>
        <v>900000</v>
      </c>
    </row>
    <row r="23" spans="1:6" s="9" customFormat="1" ht="21.75" customHeight="1" x14ac:dyDescent="0.2">
      <c r="A23" s="7">
        <v>1523</v>
      </c>
      <c r="B23" s="8" t="s">
        <v>1066</v>
      </c>
      <c r="C23" s="92">
        <f>'JUNIO 2016'!U554</f>
        <v>105226.2000000001</v>
      </c>
      <c r="D23" s="92">
        <f>C23*12</f>
        <v>1262714.4000000013</v>
      </c>
    </row>
    <row r="24" spans="1:6" s="9" customFormat="1" ht="21.75" customHeight="1" x14ac:dyDescent="0.2">
      <c r="A24" s="7">
        <v>1531</v>
      </c>
      <c r="B24" s="10" t="s">
        <v>1067</v>
      </c>
      <c r="C24" s="92">
        <f>D24/12</f>
        <v>0</v>
      </c>
      <c r="D24" s="92">
        <f>'JUNIO 2016'!AP554</f>
        <v>0</v>
      </c>
    </row>
    <row r="25" spans="1:6" s="9" customFormat="1" ht="21.75" customHeight="1" x14ac:dyDescent="0.2">
      <c r="A25" s="7">
        <v>1592</v>
      </c>
      <c r="B25" s="8" t="s">
        <v>1068</v>
      </c>
      <c r="C25" s="92">
        <f>'JUNIO 2016'!T554</f>
        <v>358585.32200000033</v>
      </c>
      <c r="D25" s="92">
        <f>C25*12</f>
        <v>4303023.8640000038</v>
      </c>
    </row>
    <row r="26" spans="1:6" s="9" customFormat="1" ht="21.75" customHeight="1" x14ac:dyDescent="0.2">
      <c r="A26" s="7">
        <v>1611</v>
      </c>
      <c r="B26" s="8" t="s">
        <v>1069</v>
      </c>
      <c r="C26" s="92">
        <f>D26/12</f>
        <v>0</v>
      </c>
      <c r="D26" s="92">
        <f>'JUNIO 2016'!AI554</f>
        <v>0</v>
      </c>
    </row>
    <row r="27" spans="1:6" s="9" customFormat="1" ht="21.75" customHeight="1" x14ac:dyDescent="0.2">
      <c r="A27" s="7">
        <v>1712</v>
      </c>
      <c r="B27" s="8" t="s">
        <v>1070</v>
      </c>
      <c r="C27" s="92">
        <f>'JUNIO 2016'!AD554</f>
        <v>572393</v>
      </c>
      <c r="D27" s="92">
        <f>C27*12</f>
        <v>6868716</v>
      </c>
    </row>
    <row r="28" spans="1:6" s="9" customFormat="1" ht="21.75" customHeight="1" x14ac:dyDescent="0.2">
      <c r="A28" s="7">
        <v>1713</v>
      </c>
      <c r="B28" s="8" t="s">
        <v>1071</v>
      </c>
      <c r="C28" s="92">
        <f>'JUNIO 2016'!AE554</f>
        <v>372764</v>
      </c>
      <c r="D28" s="92">
        <f>C28*12</f>
        <v>4473168</v>
      </c>
    </row>
    <row r="29" spans="1:6" s="9" customFormat="1" ht="21.75" customHeight="1" x14ac:dyDescent="0.2">
      <c r="A29" s="7">
        <v>1715</v>
      </c>
      <c r="B29" s="12" t="s">
        <v>1072</v>
      </c>
      <c r="C29" s="92">
        <f>D29/12</f>
        <v>342688.65841666644</v>
      </c>
      <c r="D29" s="92">
        <f>'JUNIO 2016'!AF554</f>
        <v>4112263.9009999973</v>
      </c>
    </row>
    <row r="30" spans="1:6" ht="21.75" customHeight="1" x14ac:dyDescent="0.2">
      <c r="A30" s="7">
        <v>1719</v>
      </c>
      <c r="B30" s="10" t="s">
        <v>1073</v>
      </c>
      <c r="C30" s="92">
        <f>D30/12</f>
        <v>103750</v>
      </c>
      <c r="D30" s="92">
        <f>'JUNIO 2016'!AQ554</f>
        <v>1245000</v>
      </c>
      <c r="F30" s="140"/>
    </row>
    <row r="31" spans="1:6" ht="21.75" customHeight="1" x14ac:dyDescent="0.2">
      <c r="A31" s="14"/>
      <c r="B31" s="47" t="s">
        <v>745</v>
      </c>
      <c r="C31" s="95">
        <f>SUM(C8:C30)</f>
        <v>14157250.000388887</v>
      </c>
      <c r="D31" s="95">
        <f>SUM(D8:D30)</f>
        <v>169887000.00466669</v>
      </c>
      <c r="F31" s="91"/>
    </row>
    <row r="33" spans="3:7" x14ac:dyDescent="0.2">
      <c r="G33" s="102"/>
    </row>
    <row r="35" spans="3:7" x14ac:dyDescent="0.2">
      <c r="C35" s="140"/>
    </row>
  </sheetData>
  <mergeCells count="6">
    <mergeCell ref="A1:D1"/>
    <mergeCell ref="A3:D3"/>
    <mergeCell ref="A4:D4"/>
    <mergeCell ref="A5:D5"/>
    <mergeCell ref="A6:D6"/>
    <mergeCell ref="B2:C2"/>
  </mergeCells>
  <printOptions horizontalCentered="1" verticalCentered="1"/>
  <pageMargins left="0.23622047244094491" right="0.19685039370078741" top="0.23622047244094491" bottom="0.78740157480314965" header="0.15748031496062992" footer="0.55118110236220474"/>
  <pageSetup paperSize="5" scale="80" fitToWidth="2" orientation="landscape" r:id="rId1"/>
  <headerFooter>
    <oddFooter>&amp;LABRIL 2013</oddFooter>
  </headerFooter>
  <ignoredErrors>
    <ignoredError sqref="D24 C23 D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Portada plantilla</vt:lpstr>
      <vt:lpstr>JUNIO 2016</vt:lpstr>
      <vt:lpstr>Resumen por partida</vt:lpstr>
      <vt:lpstr>'JUNIO 2016'!Área_de_impresión</vt:lpstr>
      <vt:lpstr>'Portada plantilla'!Área_de_impresión</vt:lpstr>
      <vt:lpstr>'Resumen por partida'!Área_de_impresión</vt:lpstr>
      <vt:lpstr>'JUNIO 2016'!Títulos_a_imprimir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Comisiòn Estatal del Agua de Jalisco</dc:creator>
  <cp:lastModifiedBy>Laura Nayerli Pacheco Casillas</cp:lastModifiedBy>
  <cp:lastPrinted>2016-02-29T23:48:14Z</cp:lastPrinted>
  <dcterms:created xsi:type="dcterms:W3CDTF">2009-06-15T14:00:20Z</dcterms:created>
  <dcterms:modified xsi:type="dcterms:W3CDTF">2016-10-05T21:19:17Z</dcterms:modified>
</cp:coreProperties>
</file>